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5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6.xml" ContentType="application/vnd.openxmlformats-officedocument.drawing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7.xml" ContentType="application/vnd.openxmlformats-officedocument.drawingml.chartshapes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bhuti Kumar Jha\Desktop\DSS 3.0 - 06 SEP 23\"/>
    </mc:Choice>
  </mc:AlternateContent>
  <xr:revisionPtr revIDLastSave="0" documentId="13_ncr:1_{2FE2AA88-0089-4CD3-BD6D-6719249361DA}" xr6:coauthVersionLast="47" xr6:coauthVersionMax="47" xr10:uidLastSave="{00000000-0000-0000-0000-000000000000}"/>
  <bookViews>
    <workbookView xWindow="-110" yWindow="-110" windowWidth="19420" windowHeight="11500" tabRatio="756" activeTab="2" xr2:uid="{00000000-000D-0000-FFFF-FFFF00000000}"/>
  </bookViews>
  <sheets>
    <sheet name="FACTORS &amp; OPTIONS" sheetId="1" r:id="rId1"/>
    <sheet name="MAJ FACTORS" sheetId="7" r:id="rId2"/>
    <sheet name="SUB FACTORS" sheetId="8" r:id="rId3"/>
    <sheet name="OPTIONS COMPARISON" sheetId="4" r:id="rId4"/>
    <sheet name="SOLUTIONS" sheetId="11" r:id="rId5"/>
    <sheet name="CDR'S ANALYSIS" sheetId="15" r:id="rId6"/>
    <sheet name="NOTES" sheetId="20" r:id="rId7"/>
    <sheet name="TUTORIAL" sheetId="21" r:id="rId8"/>
    <sheet name="INTEGRITY CHK" sheetId="14" state="hidden" r:id="rId9"/>
    <sheet name="MAIN CALC SHEET" sheetId="12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6" i="4" l="1"/>
  <c r="CF57" i="4"/>
  <c r="BW41" i="4" l="1"/>
  <c r="BW102" i="4"/>
  <c r="BT116" i="4"/>
  <c r="BV131" i="4"/>
  <c r="BW145" i="4"/>
  <c r="EQ148" i="4"/>
  <c r="EP148" i="4"/>
  <c r="EO148" i="4"/>
  <c r="EN148" i="4"/>
  <c r="EM148" i="4"/>
  <c r="EL148" i="4"/>
  <c r="EK148" i="4"/>
  <c r="EJ148" i="4"/>
  <c r="EI148" i="4"/>
  <c r="EP147" i="4"/>
  <c r="EO147" i="4"/>
  <c r="EN147" i="4"/>
  <c r="EM147" i="4"/>
  <c r="EL147" i="4"/>
  <c r="EK147" i="4"/>
  <c r="EJ147" i="4"/>
  <c r="EI147" i="4"/>
  <c r="EO146" i="4"/>
  <c r="EN146" i="4"/>
  <c r="EM146" i="4"/>
  <c r="EL146" i="4"/>
  <c r="EK146" i="4"/>
  <c r="EJ146" i="4"/>
  <c r="EI146" i="4"/>
  <c r="EN145" i="4"/>
  <c r="EM145" i="4"/>
  <c r="EL145" i="4"/>
  <c r="EK145" i="4"/>
  <c r="EJ145" i="4"/>
  <c r="EI145" i="4"/>
  <c r="EM144" i="4"/>
  <c r="EL144" i="4"/>
  <c r="EK144" i="4"/>
  <c r="EJ144" i="4"/>
  <c r="EI144" i="4"/>
  <c r="EL143" i="4"/>
  <c r="EK143" i="4"/>
  <c r="EJ143" i="4"/>
  <c r="EI143" i="4"/>
  <c r="EK142" i="4"/>
  <c r="EJ142" i="4"/>
  <c r="EI142" i="4"/>
  <c r="EJ141" i="4"/>
  <c r="EI141" i="4"/>
  <c r="EI140" i="4"/>
  <c r="EQ133" i="4"/>
  <c r="EP133" i="4"/>
  <c r="EO133" i="4"/>
  <c r="EN133" i="4"/>
  <c r="EM133" i="4"/>
  <c r="EL133" i="4"/>
  <c r="EK133" i="4"/>
  <c r="EJ133" i="4"/>
  <c r="EI133" i="4"/>
  <c r="EP132" i="4"/>
  <c r="EO132" i="4"/>
  <c r="EN132" i="4"/>
  <c r="EM132" i="4"/>
  <c r="EL132" i="4"/>
  <c r="EK132" i="4"/>
  <c r="EJ132" i="4"/>
  <c r="EI132" i="4"/>
  <c r="EO131" i="4"/>
  <c r="EN131" i="4"/>
  <c r="EM131" i="4"/>
  <c r="EL131" i="4"/>
  <c r="EK131" i="4"/>
  <c r="EJ131" i="4"/>
  <c r="EI131" i="4"/>
  <c r="EN130" i="4"/>
  <c r="EM130" i="4"/>
  <c r="EL130" i="4"/>
  <c r="EK130" i="4"/>
  <c r="EJ130" i="4"/>
  <c r="EI130" i="4"/>
  <c r="EM129" i="4"/>
  <c r="EL129" i="4"/>
  <c r="EK129" i="4"/>
  <c r="EJ129" i="4"/>
  <c r="EI129" i="4"/>
  <c r="EL128" i="4"/>
  <c r="EK128" i="4"/>
  <c r="EJ128" i="4"/>
  <c r="EI128" i="4"/>
  <c r="EK127" i="4"/>
  <c r="EJ127" i="4"/>
  <c r="EI127" i="4"/>
  <c r="EJ126" i="4"/>
  <c r="EI126" i="4"/>
  <c r="EI125" i="4"/>
  <c r="EQ118" i="4"/>
  <c r="EP118" i="4"/>
  <c r="EO118" i="4"/>
  <c r="EN118" i="4"/>
  <c r="EM118" i="4"/>
  <c r="EL118" i="4"/>
  <c r="EK118" i="4"/>
  <c r="EJ118" i="4"/>
  <c r="EI118" i="4"/>
  <c r="EP117" i="4"/>
  <c r="EO117" i="4"/>
  <c r="EN117" i="4"/>
  <c r="EM117" i="4"/>
  <c r="EL117" i="4"/>
  <c r="EK117" i="4"/>
  <c r="EJ117" i="4"/>
  <c r="EI117" i="4"/>
  <c r="EO116" i="4"/>
  <c r="EN116" i="4"/>
  <c r="EM116" i="4"/>
  <c r="EL116" i="4"/>
  <c r="EK116" i="4"/>
  <c r="EJ116" i="4"/>
  <c r="EI116" i="4"/>
  <c r="EN115" i="4"/>
  <c r="EM115" i="4"/>
  <c r="EL115" i="4"/>
  <c r="EK115" i="4"/>
  <c r="EJ115" i="4"/>
  <c r="EI115" i="4"/>
  <c r="EM114" i="4"/>
  <c r="EL114" i="4"/>
  <c r="EK114" i="4"/>
  <c r="EJ114" i="4"/>
  <c r="EI114" i="4"/>
  <c r="EL113" i="4"/>
  <c r="EK113" i="4"/>
  <c r="EJ113" i="4"/>
  <c r="EI113" i="4"/>
  <c r="EK112" i="4"/>
  <c r="EJ112" i="4"/>
  <c r="EI112" i="4"/>
  <c r="EJ111" i="4"/>
  <c r="EI111" i="4"/>
  <c r="EI110" i="4"/>
  <c r="EQ103" i="4"/>
  <c r="EP103" i="4"/>
  <c r="EO103" i="4"/>
  <c r="EN103" i="4"/>
  <c r="EM103" i="4"/>
  <c r="EL103" i="4"/>
  <c r="EK103" i="4"/>
  <c r="EJ103" i="4"/>
  <c r="EI103" i="4"/>
  <c r="EP102" i="4"/>
  <c r="EO102" i="4"/>
  <c r="EN102" i="4"/>
  <c r="EM102" i="4"/>
  <c r="EL102" i="4"/>
  <c r="EK102" i="4"/>
  <c r="EJ102" i="4"/>
  <c r="EI102" i="4"/>
  <c r="EO101" i="4"/>
  <c r="EN101" i="4"/>
  <c r="EM101" i="4"/>
  <c r="EL101" i="4"/>
  <c r="EK101" i="4"/>
  <c r="EJ101" i="4"/>
  <c r="EI101" i="4"/>
  <c r="EN100" i="4"/>
  <c r="EM100" i="4"/>
  <c r="EL100" i="4"/>
  <c r="EK100" i="4"/>
  <c r="EJ100" i="4"/>
  <c r="EI100" i="4"/>
  <c r="EM99" i="4"/>
  <c r="EL99" i="4"/>
  <c r="EK99" i="4"/>
  <c r="EJ99" i="4"/>
  <c r="EI99" i="4"/>
  <c r="EL98" i="4"/>
  <c r="EK98" i="4"/>
  <c r="EJ98" i="4"/>
  <c r="EI98" i="4"/>
  <c r="EK97" i="4"/>
  <c r="EJ97" i="4"/>
  <c r="EI97" i="4"/>
  <c r="EJ96" i="4"/>
  <c r="EI96" i="4"/>
  <c r="EI95" i="4"/>
  <c r="EQ88" i="4"/>
  <c r="EP88" i="4"/>
  <c r="EO88" i="4"/>
  <c r="EN88" i="4"/>
  <c r="EM88" i="4"/>
  <c r="EL88" i="4"/>
  <c r="EK88" i="4"/>
  <c r="EJ88" i="4"/>
  <c r="EI88" i="4"/>
  <c r="EP87" i="4"/>
  <c r="EO87" i="4"/>
  <c r="EN87" i="4"/>
  <c r="EM87" i="4"/>
  <c r="EL87" i="4"/>
  <c r="EK87" i="4"/>
  <c r="EJ87" i="4"/>
  <c r="EI87" i="4"/>
  <c r="EO86" i="4"/>
  <c r="EN86" i="4"/>
  <c r="EM86" i="4"/>
  <c r="EL86" i="4"/>
  <c r="EK86" i="4"/>
  <c r="EJ86" i="4"/>
  <c r="EI86" i="4"/>
  <c r="EN85" i="4"/>
  <c r="EM85" i="4"/>
  <c r="EL85" i="4"/>
  <c r="EK85" i="4"/>
  <c r="EJ85" i="4"/>
  <c r="EI85" i="4"/>
  <c r="EM84" i="4"/>
  <c r="EL84" i="4"/>
  <c r="EK84" i="4"/>
  <c r="EJ84" i="4"/>
  <c r="EI84" i="4"/>
  <c r="EL83" i="4"/>
  <c r="EK83" i="4"/>
  <c r="EJ83" i="4"/>
  <c r="EI83" i="4"/>
  <c r="EK82" i="4"/>
  <c r="EJ82" i="4"/>
  <c r="EI82" i="4"/>
  <c r="EJ81" i="4"/>
  <c r="EI81" i="4"/>
  <c r="EI80" i="4"/>
  <c r="EQ73" i="4"/>
  <c r="EP73" i="4"/>
  <c r="EO73" i="4"/>
  <c r="EN73" i="4"/>
  <c r="EM73" i="4"/>
  <c r="EL73" i="4"/>
  <c r="EK73" i="4"/>
  <c r="EJ73" i="4"/>
  <c r="EI73" i="4"/>
  <c r="EP72" i="4"/>
  <c r="EO72" i="4"/>
  <c r="EN72" i="4"/>
  <c r="EM72" i="4"/>
  <c r="EL72" i="4"/>
  <c r="EK72" i="4"/>
  <c r="EJ72" i="4"/>
  <c r="EI72" i="4"/>
  <c r="EO71" i="4"/>
  <c r="EN71" i="4"/>
  <c r="EM71" i="4"/>
  <c r="EL71" i="4"/>
  <c r="EK71" i="4"/>
  <c r="EJ71" i="4"/>
  <c r="EI71" i="4"/>
  <c r="EN70" i="4"/>
  <c r="EM70" i="4"/>
  <c r="EL70" i="4"/>
  <c r="EK70" i="4"/>
  <c r="EJ70" i="4"/>
  <c r="EI70" i="4"/>
  <c r="EM69" i="4"/>
  <c r="EL69" i="4"/>
  <c r="EK69" i="4"/>
  <c r="EJ69" i="4"/>
  <c r="EI69" i="4"/>
  <c r="EL68" i="4"/>
  <c r="EK68" i="4"/>
  <c r="EJ68" i="4"/>
  <c r="EI68" i="4"/>
  <c r="EK67" i="4"/>
  <c r="EJ67" i="4"/>
  <c r="EI67" i="4"/>
  <c r="EJ66" i="4"/>
  <c r="EI66" i="4"/>
  <c r="EI65" i="4"/>
  <c r="EQ58" i="4"/>
  <c r="EP58" i="4"/>
  <c r="EO58" i="4"/>
  <c r="EN58" i="4"/>
  <c r="EM58" i="4"/>
  <c r="EL58" i="4"/>
  <c r="EK58" i="4"/>
  <c r="EJ58" i="4"/>
  <c r="EI58" i="4"/>
  <c r="EP57" i="4"/>
  <c r="EO57" i="4"/>
  <c r="EN57" i="4"/>
  <c r="EM57" i="4"/>
  <c r="EL57" i="4"/>
  <c r="EK57" i="4"/>
  <c r="EJ57" i="4"/>
  <c r="EI57" i="4"/>
  <c r="EO56" i="4"/>
  <c r="EN56" i="4"/>
  <c r="EM56" i="4"/>
  <c r="EL56" i="4"/>
  <c r="EK56" i="4"/>
  <c r="EJ56" i="4"/>
  <c r="EI56" i="4"/>
  <c r="EN55" i="4"/>
  <c r="EM55" i="4"/>
  <c r="EL55" i="4"/>
  <c r="EK55" i="4"/>
  <c r="EJ55" i="4"/>
  <c r="EI55" i="4"/>
  <c r="EM54" i="4"/>
  <c r="EL54" i="4"/>
  <c r="EK54" i="4"/>
  <c r="EJ54" i="4"/>
  <c r="EI54" i="4"/>
  <c r="EL53" i="4"/>
  <c r="EK53" i="4"/>
  <c r="EJ53" i="4"/>
  <c r="EI53" i="4"/>
  <c r="EK52" i="4"/>
  <c r="EJ52" i="4"/>
  <c r="EI52" i="4"/>
  <c r="EJ51" i="4"/>
  <c r="EI51" i="4"/>
  <c r="EI50" i="4"/>
  <c r="EQ43" i="4"/>
  <c r="EP43" i="4"/>
  <c r="EO43" i="4"/>
  <c r="EN43" i="4"/>
  <c r="EM43" i="4"/>
  <c r="EL43" i="4"/>
  <c r="EK43" i="4"/>
  <c r="EJ43" i="4"/>
  <c r="EI43" i="4"/>
  <c r="EP42" i="4"/>
  <c r="EO42" i="4"/>
  <c r="EN42" i="4"/>
  <c r="EM42" i="4"/>
  <c r="EL42" i="4"/>
  <c r="EK42" i="4"/>
  <c r="EJ42" i="4"/>
  <c r="EI42" i="4"/>
  <c r="EO41" i="4"/>
  <c r="EN41" i="4"/>
  <c r="EM41" i="4"/>
  <c r="EL41" i="4"/>
  <c r="EK41" i="4"/>
  <c r="EJ41" i="4"/>
  <c r="EI41" i="4"/>
  <c r="EN40" i="4"/>
  <c r="EM40" i="4"/>
  <c r="EL40" i="4"/>
  <c r="EK40" i="4"/>
  <c r="EJ40" i="4"/>
  <c r="EI40" i="4"/>
  <c r="EM39" i="4"/>
  <c r="EL39" i="4"/>
  <c r="EK39" i="4"/>
  <c r="EJ39" i="4"/>
  <c r="EI39" i="4"/>
  <c r="EL38" i="4"/>
  <c r="EK38" i="4"/>
  <c r="EJ38" i="4"/>
  <c r="EI38" i="4"/>
  <c r="EK37" i="4"/>
  <c r="EJ37" i="4"/>
  <c r="EI37" i="4"/>
  <c r="EJ36" i="4"/>
  <c r="EI36" i="4"/>
  <c r="EI35" i="4"/>
  <c r="EQ28" i="4"/>
  <c r="EP28" i="4"/>
  <c r="EO28" i="4"/>
  <c r="EN28" i="4"/>
  <c r="EM28" i="4"/>
  <c r="EL28" i="4"/>
  <c r="EK28" i="4"/>
  <c r="EJ28" i="4"/>
  <c r="EI28" i="4"/>
  <c r="EP27" i="4"/>
  <c r="EO27" i="4"/>
  <c r="EN27" i="4"/>
  <c r="EM27" i="4"/>
  <c r="EL27" i="4"/>
  <c r="EK27" i="4"/>
  <c r="EJ27" i="4"/>
  <c r="EI27" i="4"/>
  <c r="EO26" i="4"/>
  <c r="EN26" i="4"/>
  <c r="EM26" i="4"/>
  <c r="EL26" i="4"/>
  <c r="EK26" i="4"/>
  <c r="EJ26" i="4"/>
  <c r="EI26" i="4"/>
  <c r="EN25" i="4"/>
  <c r="EM25" i="4"/>
  <c r="EL25" i="4"/>
  <c r="EK25" i="4"/>
  <c r="EJ25" i="4"/>
  <c r="EI25" i="4"/>
  <c r="EM24" i="4"/>
  <c r="EL24" i="4"/>
  <c r="EK24" i="4"/>
  <c r="EJ24" i="4"/>
  <c r="EI24" i="4"/>
  <c r="EL23" i="4"/>
  <c r="EK23" i="4"/>
  <c r="EJ23" i="4"/>
  <c r="EI23" i="4"/>
  <c r="EK22" i="4"/>
  <c r="EJ22" i="4"/>
  <c r="EI22" i="4"/>
  <c r="EJ21" i="4"/>
  <c r="EI21" i="4"/>
  <c r="EI20" i="4"/>
  <c r="EQ13" i="4"/>
  <c r="EP13" i="4"/>
  <c r="EO13" i="4"/>
  <c r="EN13" i="4"/>
  <c r="EM13" i="4"/>
  <c r="EL13" i="4"/>
  <c r="EK13" i="4"/>
  <c r="EJ13" i="4"/>
  <c r="EI13" i="4"/>
  <c r="EP12" i="4"/>
  <c r="EO12" i="4"/>
  <c r="EN12" i="4"/>
  <c r="EM12" i="4"/>
  <c r="EL12" i="4"/>
  <c r="EK12" i="4"/>
  <c r="EJ12" i="4"/>
  <c r="EI12" i="4"/>
  <c r="EO11" i="4"/>
  <c r="EN11" i="4"/>
  <c r="EM11" i="4"/>
  <c r="EL11" i="4"/>
  <c r="EK11" i="4"/>
  <c r="EJ11" i="4"/>
  <c r="EI11" i="4"/>
  <c r="EN10" i="4"/>
  <c r="EM10" i="4"/>
  <c r="EL10" i="4"/>
  <c r="EK10" i="4"/>
  <c r="EJ10" i="4"/>
  <c r="EI10" i="4"/>
  <c r="EM9" i="4"/>
  <c r="EL9" i="4"/>
  <c r="EK9" i="4"/>
  <c r="EJ9" i="4"/>
  <c r="EI9" i="4"/>
  <c r="EL8" i="4"/>
  <c r="EK8" i="4"/>
  <c r="EJ8" i="4"/>
  <c r="EI8" i="4"/>
  <c r="EK7" i="4"/>
  <c r="EJ7" i="4"/>
  <c r="EI7" i="4"/>
  <c r="EJ6" i="4"/>
  <c r="EI6" i="4"/>
  <c r="EI5" i="4"/>
  <c r="DZ13" i="4"/>
  <c r="DY13" i="4"/>
  <c r="DX13" i="4"/>
  <c r="DW13" i="4"/>
  <c r="DV13" i="4"/>
  <c r="DU13" i="4"/>
  <c r="DT13" i="4"/>
  <c r="DS13" i="4"/>
  <c r="DR13" i="4"/>
  <c r="DY12" i="4"/>
  <c r="DX12" i="4"/>
  <c r="DW12" i="4"/>
  <c r="DV12" i="4"/>
  <c r="DU12" i="4"/>
  <c r="DT12" i="4"/>
  <c r="DS12" i="4"/>
  <c r="DR12" i="4"/>
  <c r="DX11" i="4"/>
  <c r="DW11" i="4"/>
  <c r="DV11" i="4"/>
  <c r="DU11" i="4"/>
  <c r="DT11" i="4"/>
  <c r="DS11" i="4"/>
  <c r="DR11" i="4"/>
  <c r="DW10" i="4"/>
  <c r="DV10" i="4"/>
  <c r="DU10" i="4"/>
  <c r="DT10" i="4"/>
  <c r="DS10" i="4"/>
  <c r="DR10" i="4"/>
  <c r="DV9" i="4"/>
  <c r="DU9" i="4"/>
  <c r="DT9" i="4"/>
  <c r="DS9" i="4"/>
  <c r="DR9" i="4"/>
  <c r="DU8" i="4"/>
  <c r="DT8" i="4"/>
  <c r="DS8" i="4"/>
  <c r="DR8" i="4"/>
  <c r="DT7" i="4"/>
  <c r="DS7" i="4"/>
  <c r="DR7" i="4"/>
  <c r="DS6" i="4"/>
  <c r="DR6" i="4"/>
  <c r="DR5" i="4"/>
  <c r="DZ28" i="4"/>
  <c r="DY28" i="4"/>
  <c r="DX28" i="4"/>
  <c r="DW28" i="4"/>
  <c r="DV28" i="4"/>
  <c r="DU28" i="4"/>
  <c r="DT28" i="4"/>
  <c r="DS28" i="4"/>
  <c r="DR28" i="4"/>
  <c r="DY27" i="4"/>
  <c r="DX27" i="4"/>
  <c r="DW27" i="4"/>
  <c r="DV27" i="4"/>
  <c r="DU27" i="4"/>
  <c r="DT27" i="4"/>
  <c r="DS27" i="4"/>
  <c r="DR27" i="4"/>
  <c r="DX26" i="4"/>
  <c r="DW26" i="4"/>
  <c r="DV26" i="4"/>
  <c r="DU26" i="4"/>
  <c r="DT26" i="4"/>
  <c r="DS26" i="4"/>
  <c r="DR26" i="4"/>
  <c r="DW25" i="4"/>
  <c r="DV25" i="4"/>
  <c r="DU25" i="4"/>
  <c r="DT25" i="4"/>
  <c r="DS25" i="4"/>
  <c r="DR25" i="4"/>
  <c r="DV24" i="4"/>
  <c r="DU24" i="4"/>
  <c r="DT24" i="4"/>
  <c r="DS24" i="4"/>
  <c r="DR24" i="4"/>
  <c r="DU23" i="4"/>
  <c r="DT23" i="4"/>
  <c r="DS23" i="4"/>
  <c r="DR23" i="4"/>
  <c r="DT22" i="4"/>
  <c r="DS22" i="4"/>
  <c r="DR22" i="4"/>
  <c r="DS21" i="4"/>
  <c r="DR21" i="4"/>
  <c r="DR20" i="4"/>
  <c r="DZ43" i="4"/>
  <c r="DY43" i="4"/>
  <c r="DX43" i="4"/>
  <c r="DW43" i="4"/>
  <c r="DV43" i="4"/>
  <c r="DU43" i="4"/>
  <c r="DT43" i="4"/>
  <c r="DS43" i="4"/>
  <c r="DR43" i="4"/>
  <c r="DY42" i="4"/>
  <c r="DX42" i="4"/>
  <c r="DW42" i="4"/>
  <c r="DV42" i="4"/>
  <c r="DU42" i="4"/>
  <c r="DT42" i="4"/>
  <c r="DS42" i="4"/>
  <c r="DR42" i="4"/>
  <c r="DX41" i="4"/>
  <c r="DW41" i="4"/>
  <c r="DV41" i="4"/>
  <c r="DU41" i="4"/>
  <c r="DT41" i="4"/>
  <c r="DS41" i="4"/>
  <c r="DR41" i="4"/>
  <c r="DW40" i="4"/>
  <c r="DV40" i="4"/>
  <c r="DU40" i="4"/>
  <c r="DT40" i="4"/>
  <c r="DS40" i="4"/>
  <c r="DR40" i="4"/>
  <c r="DV39" i="4"/>
  <c r="DU39" i="4"/>
  <c r="DT39" i="4"/>
  <c r="DS39" i="4"/>
  <c r="DR39" i="4"/>
  <c r="DU38" i="4"/>
  <c r="DT38" i="4"/>
  <c r="DS38" i="4"/>
  <c r="DR38" i="4"/>
  <c r="DT37" i="4"/>
  <c r="DS37" i="4"/>
  <c r="DR37" i="4"/>
  <c r="DS36" i="4"/>
  <c r="DR36" i="4"/>
  <c r="DR35" i="4"/>
  <c r="DZ58" i="4"/>
  <c r="DY58" i="4"/>
  <c r="DX58" i="4"/>
  <c r="DW58" i="4"/>
  <c r="DV58" i="4"/>
  <c r="DU58" i="4"/>
  <c r="DT58" i="4"/>
  <c r="DS58" i="4"/>
  <c r="DR58" i="4"/>
  <c r="DY57" i="4"/>
  <c r="DX57" i="4"/>
  <c r="DW57" i="4"/>
  <c r="DV57" i="4"/>
  <c r="DU57" i="4"/>
  <c r="DT57" i="4"/>
  <c r="DS57" i="4"/>
  <c r="DR57" i="4"/>
  <c r="DX56" i="4"/>
  <c r="DW56" i="4"/>
  <c r="DV56" i="4"/>
  <c r="DU56" i="4"/>
  <c r="DT56" i="4"/>
  <c r="DS56" i="4"/>
  <c r="DR56" i="4"/>
  <c r="DW55" i="4"/>
  <c r="DV55" i="4"/>
  <c r="DU55" i="4"/>
  <c r="DT55" i="4"/>
  <c r="DS55" i="4"/>
  <c r="DR55" i="4"/>
  <c r="DV54" i="4"/>
  <c r="DU54" i="4"/>
  <c r="DT54" i="4"/>
  <c r="DS54" i="4"/>
  <c r="DR54" i="4"/>
  <c r="DU53" i="4"/>
  <c r="DT53" i="4"/>
  <c r="DS53" i="4"/>
  <c r="DR53" i="4"/>
  <c r="DT52" i="4"/>
  <c r="DS52" i="4"/>
  <c r="DR52" i="4"/>
  <c r="DS51" i="4"/>
  <c r="DR51" i="4"/>
  <c r="DR50" i="4"/>
  <c r="DZ73" i="4"/>
  <c r="DY73" i="4"/>
  <c r="DX73" i="4"/>
  <c r="DW73" i="4"/>
  <c r="DV73" i="4"/>
  <c r="DU73" i="4"/>
  <c r="DT73" i="4"/>
  <c r="DS73" i="4"/>
  <c r="DR73" i="4"/>
  <c r="DY72" i="4"/>
  <c r="DX72" i="4"/>
  <c r="DW72" i="4"/>
  <c r="DV72" i="4"/>
  <c r="DU72" i="4"/>
  <c r="DT72" i="4"/>
  <c r="DS72" i="4"/>
  <c r="DR72" i="4"/>
  <c r="DX71" i="4"/>
  <c r="DW71" i="4"/>
  <c r="DV71" i="4"/>
  <c r="DU71" i="4"/>
  <c r="DT71" i="4"/>
  <c r="DS71" i="4"/>
  <c r="DR71" i="4"/>
  <c r="DW70" i="4"/>
  <c r="DV70" i="4"/>
  <c r="DU70" i="4"/>
  <c r="DT70" i="4"/>
  <c r="DS70" i="4"/>
  <c r="DR70" i="4"/>
  <c r="DV69" i="4"/>
  <c r="DU69" i="4"/>
  <c r="DT69" i="4"/>
  <c r="DS69" i="4"/>
  <c r="DR69" i="4"/>
  <c r="DU68" i="4"/>
  <c r="DT68" i="4"/>
  <c r="DS68" i="4"/>
  <c r="DR68" i="4"/>
  <c r="DT67" i="4"/>
  <c r="DS67" i="4"/>
  <c r="DR67" i="4"/>
  <c r="DS66" i="4"/>
  <c r="DR66" i="4"/>
  <c r="DR65" i="4"/>
  <c r="DZ88" i="4"/>
  <c r="DY88" i="4"/>
  <c r="DX88" i="4"/>
  <c r="DW88" i="4"/>
  <c r="DV88" i="4"/>
  <c r="DU88" i="4"/>
  <c r="DT88" i="4"/>
  <c r="DS88" i="4"/>
  <c r="DR88" i="4"/>
  <c r="DY87" i="4"/>
  <c r="DX87" i="4"/>
  <c r="DW87" i="4"/>
  <c r="DV87" i="4"/>
  <c r="DU87" i="4"/>
  <c r="DT87" i="4"/>
  <c r="DS87" i="4"/>
  <c r="DR87" i="4"/>
  <c r="DX86" i="4"/>
  <c r="DW86" i="4"/>
  <c r="DV86" i="4"/>
  <c r="DU86" i="4"/>
  <c r="DT86" i="4"/>
  <c r="DS86" i="4"/>
  <c r="DR86" i="4"/>
  <c r="DW85" i="4"/>
  <c r="DV85" i="4"/>
  <c r="DU85" i="4"/>
  <c r="DT85" i="4"/>
  <c r="DS85" i="4"/>
  <c r="DR85" i="4"/>
  <c r="DV84" i="4"/>
  <c r="DU84" i="4"/>
  <c r="DT84" i="4"/>
  <c r="DS84" i="4"/>
  <c r="DR84" i="4"/>
  <c r="DU83" i="4"/>
  <c r="DT83" i="4"/>
  <c r="DS83" i="4"/>
  <c r="DR83" i="4"/>
  <c r="DT82" i="4"/>
  <c r="DS82" i="4"/>
  <c r="DR82" i="4"/>
  <c r="DS81" i="4"/>
  <c r="DR81" i="4"/>
  <c r="DR80" i="4"/>
  <c r="DZ103" i="4"/>
  <c r="DY103" i="4"/>
  <c r="DX103" i="4"/>
  <c r="DW103" i="4"/>
  <c r="DV103" i="4"/>
  <c r="DU103" i="4"/>
  <c r="DT103" i="4"/>
  <c r="DS103" i="4"/>
  <c r="DR103" i="4"/>
  <c r="DY102" i="4"/>
  <c r="DX102" i="4"/>
  <c r="DW102" i="4"/>
  <c r="DV102" i="4"/>
  <c r="DU102" i="4"/>
  <c r="DT102" i="4"/>
  <c r="DS102" i="4"/>
  <c r="DR102" i="4"/>
  <c r="DX101" i="4"/>
  <c r="DW101" i="4"/>
  <c r="DV101" i="4"/>
  <c r="DU101" i="4"/>
  <c r="DT101" i="4"/>
  <c r="DS101" i="4"/>
  <c r="DR101" i="4"/>
  <c r="DW100" i="4"/>
  <c r="DV100" i="4"/>
  <c r="DU100" i="4"/>
  <c r="DT100" i="4"/>
  <c r="DS100" i="4"/>
  <c r="DR100" i="4"/>
  <c r="DV99" i="4"/>
  <c r="DU99" i="4"/>
  <c r="DT99" i="4"/>
  <c r="DS99" i="4"/>
  <c r="DR99" i="4"/>
  <c r="DU98" i="4"/>
  <c r="DT98" i="4"/>
  <c r="DS98" i="4"/>
  <c r="DR98" i="4"/>
  <c r="DT97" i="4"/>
  <c r="DS97" i="4"/>
  <c r="DR97" i="4"/>
  <c r="DS96" i="4"/>
  <c r="DR96" i="4"/>
  <c r="DR95" i="4"/>
  <c r="DZ118" i="4"/>
  <c r="DY118" i="4"/>
  <c r="DX118" i="4"/>
  <c r="DW118" i="4"/>
  <c r="DV118" i="4"/>
  <c r="DU118" i="4"/>
  <c r="DT118" i="4"/>
  <c r="DS118" i="4"/>
  <c r="DR118" i="4"/>
  <c r="DY117" i="4"/>
  <c r="DX117" i="4"/>
  <c r="DW117" i="4"/>
  <c r="DV117" i="4"/>
  <c r="DU117" i="4"/>
  <c r="DT117" i="4"/>
  <c r="DS117" i="4"/>
  <c r="DR117" i="4"/>
  <c r="DX116" i="4"/>
  <c r="DW116" i="4"/>
  <c r="DV116" i="4"/>
  <c r="DU116" i="4"/>
  <c r="DT116" i="4"/>
  <c r="DS116" i="4"/>
  <c r="DR116" i="4"/>
  <c r="DW115" i="4"/>
  <c r="DV115" i="4"/>
  <c r="DU115" i="4"/>
  <c r="DT115" i="4"/>
  <c r="DS115" i="4"/>
  <c r="DR115" i="4"/>
  <c r="DV114" i="4"/>
  <c r="DU114" i="4"/>
  <c r="DT114" i="4"/>
  <c r="DS114" i="4"/>
  <c r="DR114" i="4"/>
  <c r="DU113" i="4"/>
  <c r="DT113" i="4"/>
  <c r="DS113" i="4"/>
  <c r="DR113" i="4"/>
  <c r="DT112" i="4"/>
  <c r="DS112" i="4"/>
  <c r="DR112" i="4"/>
  <c r="DS111" i="4"/>
  <c r="DR111" i="4"/>
  <c r="DR110" i="4"/>
  <c r="DZ133" i="4"/>
  <c r="DY133" i="4"/>
  <c r="DX133" i="4"/>
  <c r="DW133" i="4"/>
  <c r="DV133" i="4"/>
  <c r="DU133" i="4"/>
  <c r="DT133" i="4"/>
  <c r="DS133" i="4"/>
  <c r="DR133" i="4"/>
  <c r="DY132" i="4"/>
  <c r="DX132" i="4"/>
  <c r="DW132" i="4"/>
  <c r="DV132" i="4"/>
  <c r="DU132" i="4"/>
  <c r="DT132" i="4"/>
  <c r="DS132" i="4"/>
  <c r="DR132" i="4"/>
  <c r="DX131" i="4"/>
  <c r="DW131" i="4"/>
  <c r="DV131" i="4"/>
  <c r="DU131" i="4"/>
  <c r="DT131" i="4"/>
  <c r="DS131" i="4"/>
  <c r="DR131" i="4"/>
  <c r="DW130" i="4"/>
  <c r="DV130" i="4"/>
  <c r="DU130" i="4"/>
  <c r="DT130" i="4"/>
  <c r="DS130" i="4"/>
  <c r="DR130" i="4"/>
  <c r="DV129" i="4"/>
  <c r="DU129" i="4"/>
  <c r="DT129" i="4"/>
  <c r="DS129" i="4"/>
  <c r="DR129" i="4"/>
  <c r="DU128" i="4"/>
  <c r="DT128" i="4"/>
  <c r="DS128" i="4"/>
  <c r="DR128" i="4"/>
  <c r="DT127" i="4"/>
  <c r="DS127" i="4"/>
  <c r="DR127" i="4"/>
  <c r="DS126" i="4"/>
  <c r="DR126" i="4"/>
  <c r="DR125" i="4"/>
  <c r="DZ148" i="4"/>
  <c r="DY148" i="4"/>
  <c r="DX148" i="4"/>
  <c r="DW148" i="4"/>
  <c r="DV148" i="4"/>
  <c r="DU148" i="4"/>
  <c r="DT148" i="4"/>
  <c r="DS148" i="4"/>
  <c r="DR148" i="4"/>
  <c r="DY147" i="4"/>
  <c r="DX147" i="4"/>
  <c r="DW147" i="4"/>
  <c r="DV147" i="4"/>
  <c r="DU147" i="4"/>
  <c r="DT147" i="4"/>
  <c r="DS147" i="4"/>
  <c r="DR147" i="4"/>
  <c r="DX146" i="4"/>
  <c r="DW146" i="4"/>
  <c r="DV146" i="4"/>
  <c r="DU146" i="4"/>
  <c r="DT146" i="4"/>
  <c r="DS146" i="4"/>
  <c r="DR146" i="4"/>
  <c r="DW145" i="4"/>
  <c r="DV145" i="4"/>
  <c r="DU145" i="4"/>
  <c r="DT145" i="4"/>
  <c r="DS145" i="4"/>
  <c r="DR145" i="4"/>
  <c r="DV144" i="4"/>
  <c r="DU144" i="4"/>
  <c r="DT144" i="4"/>
  <c r="DS144" i="4"/>
  <c r="DR144" i="4"/>
  <c r="DU143" i="4"/>
  <c r="DT143" i="4"/>
  <c r="DS143" i="4"/>
  <c r="DR143" i="4"/>
  <c r="DT142" i="4"/>
  <c r="DS142" i="4"/>
  <c r="DR142" i="4"/>
  <c r="DS141" i="4"/>
  <c r="DR141" i="4"/>
  <c r="DR140" i="4"/>
  <c r="DI148" i="4"/>
  <c r="DH148" i="4"/>
  <c r="DG148" i="4"/>
  <c r="DF148" i="4"/>
  <c r="DE148" i="4"/>
  <c r="DD148" i="4"/>
  <c r="DC148" i="4"/>
  <c r="DB148" i="4"/>
  <c r="DA148" i="4"/>
  <c r="DH147" i="4"/>
  <c r="DG147" i="4"/>
  <c r="DF147" i="4"/>
  <c r="DE147" i="4"/>
  <c r="DD147" i="4"/>
  <c r="DC147" i="4"/>
  <c r="DB147" i="4"/>
  <c r="DA147" i="4"/>
  <c r="DG146" i="4"/>
  <c r="DF146" i="4"/>
  <c r="DE146" i="4"/>
  <c r="DD146" i="4"/>
  <c r="DC146" i="4"/>
  <c r="DB146" i="4"/>
  <c r="DA146" i="4"/>
  <c r="DF145" i="4"/>
  <c r="DE145" i="4"/>
  <c r="DD145" i="4"/>
  <c r="DC145" i="4"/>
  <c r="DB145" i="4"/>
  <c r="DA145" i="4"/>
  <c r="DE144" i="4"/>
  <c r="DD144" i="4"/>
  <c r="DC144" i="4"/>
  <c r="DB144" i="4"/>
  <c r="DA144" i="4"/>
  <c r="DD143" i="4"/>
  <c r="DC143" i="4"/>
  <c r="DB143" i="4"/>
  <c r="DA143" i="4"/>
  <c r="DC142" i="4"/>
  <c r="DB142" i="4"/>
  <c r="DA142" i="4"/>
  <c r="DB141" i="4"/>
  <c r="DA141" i="4"/>
  <c r="DA140" i="4"/>
  <c r="DI133" i="4"/>
  <c r="DH133" i="4"/>
  <c r="DG133" i="4"/>
  <c r="DF133" i="4"/>
  <c r="DE133" i="4"/>
  <c r="DD133" i="4"/>
  <c r="DC133" i="4"/>
  <c r="DB133" i="4"/>
  <c r="DA133" i="4"/>
  <c r="DH132" i="4"/>
  <c r="DG132" i="4"/>
  <c r="DF132" i="4"/>
  <c r="DE132" i="4"/>
  <c r="DD132" i="4"/>
  <c r="DC132" i="4"/>
  <c r="DB132" i="4"/>
  <c r="DA132" i="4"/>
  <c r="DG131" i="4"/>
  <c r="DF131" i="4"/>
  <c r="DE131" i="4"/>
  <c r="DD131" i="4"/>
  <c r="DC131" i="4"/>
  <c r="DB131" i="4"/>
  <c r="DA131" i="4"/>
  <c r="DF130" i="4"/>
  <c r="DE130" i="4"/>
  <c r="DD130" i="4"/>
  <c r="DC130" i="4"/>
  <c r="DB130" i="4"/>
  <c r="DA130" i="4"/>
  <c r="DE129" i="4"/>
  <c r="DD129" i="4"/>
  <c r="DC129" i="4"/>
  <c r="DB129" i="4"/>
  <c r="DA129" i="4"/>
  <c r="DD128" i="4"/>
  <c r="DC128" i="4"/>
  <c r="DB128" i="4"/>
  <c r="DA128" i="4"/>
  <c r="DC127" i="4"/>
  <c r="DB127" i="4"/>
  <c r="DA127" i="4"/>
  <c r="DB126" i="4"/>
  <c r="DA126" i="4"/>
  <c r="DA125" i="4"/>
  <c r="DI118" i="4"/>
  <c r="DH118" i="4"/>
  <c r="DG118" i="4"/>
  <c r="DF118" i="4"/>
  <c r="DE118" i="4"/>
  <c r="DD118" i="4"/>
  <c r="DC118" i="4"/>
  <c r="DB118" i="4"/>
  <c r="DA118" i="4"/>
  <c r="DH117" i="4"/>
  <c r="DG117" i="4"/>
  <c r="DF117" i="4"/>
  <c r="DE117" i="4"/>
  <c r="DD117" i="4"/>
  <c r="DC117" i="4"/>
  <c r="DB117" i="4"/>
  <c r="DA117" i="4"/>
  <c r="DG116" i="4"/>
  <c r="DF116" i="4"/>
  <c r="DE116" i="4"/>
  <c r="DD116" i="4"/>
  <c r="DC116" i="4"/>
  <c r="DB116" i="4"/>
  <c r="DA116" i="4"/>
  <c r="DF115" i="4"/>
  <c r="DE115" i="4"/>
  <c r="DD115" i="4"/>
  <c r="DC115" i="4"/>
  <c r="DB115" i="4"/>
  <c r="DA115" i="4"/>
  <c r="DE114" i="4"/>
  <c r="DD114" i="4"/>
  <c r="DC114" i="4"/>
  <c r="DB114" i="4"/>
  <c r="DA114" i="4"/>
  <c r="DD113" i="4"/>
  <c r="DC113" i="4"/>
  <c r="DB113" i="4"/>
  <c r="DA113" i="4"/>
  <c r="DC112" i="4"/>
  <c r="DB112" i="4"/>
  <c r="DA112" i="4"/>
  <c r="DB111" i="4"/>
  <c r="DA111" i="4"/>
  <c r="DA110" i="4"/>
  <c r="DI103" i="4"/>
  <c r="DH103" i="4"/>
  <c r="DG103" i="4"/>
  <c r="DF103" i="4"/>
  <c r="DE103" i="4"/>
  <c r="DD103" i="4"/>
  <c r="DC103" i="4"/>
  <c r="DB103" i="4"/>
  <c r="DA103" i="4"/>
  <c r="DH102" i="4"/>
  <c r="DG102" i="4"/>
  <c r="DF102" i="4"/>
  <c r="DE102" i="4"/>
  <c r="DD102" i="4"/>
  <c r="DC102" i="4"/>
  <c r="DB102" i="4"/>
  <c r="DA102" i="4"/>
  <c r="DG101" i="4"/>
  <c r="DF101" i="4"/>
  <c r="DE101" i="4"/>
  <c r="DD101" i="4"/>
  <c r="DC101" i="4"/>
  <c r="DB101" i="4"/>
  <c r="DA101" i="4"/>
  <c r="DF100" i="4"/>
  <c r="DE100" i="4"/>
  <c r="DD100" i="4"/>
  <c r="DC100" i="4"/>
  <c r="DB100" i="4"/>
  <c r="DA100" i="4"/>
  <c r="DE99" i="4"/>
  <c r="DD99" i="4"/>
  <c r="DC99" i="4"/>
  <c r="DB99" i="4"/>
  <c r="DA99" i="4"/>
  <c r="DD98" i="4"/>
  <c r="DC98" i="4"/>
  <c r="DB98" i="4"/>
  <c r="DA98" i="4"/>
  <c r="DC97" i="4"/>
  <c r="DB97" i="4"/>
  <c r="DA97" i="4"/>
  <c r="DB96" i="4"/>
  <c r="DA96" i="4"/>
  <c r="DA95" i="4"/>
  <c r="DI88" i="4"/>
  <c r="DH88" i="4"/>
  <c r="DG88" i="4"/>
  <c r="DF88" i="4"/>
  <c r="DE88" i="4"/>
  <c r="DD88" i="4"/>
  <c r="DC88" i="4"/>
  <c r="DB88" i="4"/>
  <c r="DA88" i="4"/>
  <c r="DH87" i="4"/>
  <c r="DG87" i="4"/>
  <c r="DF87" i="4"/>
  <c r="DE87" i="4"/>
  <c r="DD87" i="4"/>
  <c r="DC87" i="4"/>
  <c r="DB87" i="4"/>
  <c r="DA87" i="4"/>
  <c r="DG86" i="4"/>
  <c r="DF86" i="4"/>
  <c r="DE86" i="4"/>
  <c r="DD86" i="4"/>
  <c r="DC86" i="4"/>
  <c r="DB86" i="4"/>
  <c r="DA86" i="4"/>
  <c r="DF85" i="4"/>
  <c r="DE85" i="4"/>
  <c r="DD85" i="4"/>
  <c r="DC85" i="4"/>
  <c r="DB85" i="4"/>
  <c r="DA85" i="4"/>
  <c r="DE84" i="4"/>
  <c r="DD84" i="4"/>
  <c r="DC84" i="4"/>
  <c r="DB84" i="4"/>
  <c r="DA84" i="4"/>
  <c r="DD83" i="4"/>
  <c r="DC83" i="4"/>
  <c r="DB83" i="4"/>
  <c r="DA83" i="4"/>
  <c r="DC82" i="4"/>
  <c r="DB82" i="4"/>
  <c r="DA82" i="4"/>
  <c r="DB81" i="4"/>
  <c r="DA81" i="4"/>
  <c r="DA80" i="4"/>
  <c r="DI73" i="4"/>
  <c r="DH73" i="4"/>
  <c r="DG73" i="4"/>
  <c r="DF73" i="4"/>
  <c r="DE73" i="4"/>
  <c r="DD73" i="4"/>
  <c r="DC73" i="4"/>
  <c r="DB73" i="4"/>
  <c r="DA73" i="4"/>
  <c r="DH72" i="4"/>
  <c r="DG72" i="4"/>
  <c r="DF72" i="4"/>
  <c r="DE72" i="4"/>
  <c r="DD72" i="4"/>
  <c r="DC72" i="4"/>
  <c r="DB72" i="4"/>
  <c r="DA72" i="4"/>
  <c r="DG71" i="4"/>
  <c r="DF71" i="4"/>
  <c r="DE71" i="4"/>
  <c r="DD71" i="4"/>
  <c r="DC71" i="4"/>
  <c r="DB71" i="4"/>
  <c r="DA71" i="4"/>
  <c r="DF70" i="4"/>
  <c r="DE70" i="4"/>
  <c r="DD70" i="4"/>
  <c r="DC70" i="4"/>
  <c r="DB70" i="4"/>
  <c r="DA70" i="4"/>
  <c r="DE69" i="4"/>
  <c r="DD69" i="4"/>
  <c r="DC69" i="4"/>
  <c r="DB69" i="4"/>
  <c r="DA69" i="4"/>
  <c r="DD68" i="4"/>
  <c r="DC68" i="4"/>
  <c r="DB68" i="4"/>
  <c r="DA68" i="4"/>
  <c r="DC67" i="4"/>
  <c r="DB67" i="4"/>
  <c r="DA67" i="4"/>
  <c r="DB66" i="4"/>
  <c r="DA66" i="4"/>
  <c r="DA65" i="4"/>
  <c r="DI58" i="4"/>
  <c r="DH58" i="4"/>
  <c r="DG58" i="4"/>
  <c r="DF58" i="4"/>
  <c r="DE58" i="4"/>
  <c r="DD58" i="4"/>
  <c r="DC58" i="4"/>
  <c r="DB58" i="4"/>
  <c r="DA58" i="4"/>
  <c r="DH57" i="4"/>
  <c r="DG57" i="4"/>
  <c r="DF57" i="4"/>
  <c r="DE57" i="4"/>
  <c r="DD57" i="4"/>
  <c r="DC57" i="4"/>
  <c r="DB57" i="4"/>
  <c r="DA57" i="4"/>
  <c r="DG56" i="4"/>
  <c r="DF56" i="4"/>
  <c r="DE56" i="4"/>
  <c r="DD56" i="4"/>
  <c r="DC56" i="4"/>
  <c r="DB56" i="4"/>
  <c r="DA56" i="4"/>
  <c r="DF55" i="4"/>
  <c r="DE55" i="4"/>
  <c r="DD55" i="4"/>
  <c r="DC55" i="4"/>
  <c r="DB55" i="4"/>
  <c r="DA55" i="4"/>
  <c r="DE54" i="4"/>
  <c r="DD54" i="4"/>
  <c r="DC54" i="4"/>
  <c r="DB54" i="4"/>
  <c r="DA54" i="4"/>
  <c r="DD53" i="4"/>
  <c r="DC53" i="4"/>
  <c r="DB53" i="4"/>
  <c r="DA53" i="4"/>
  <c r="DC52" i="4"/>
  <c r="DB52" i="4"/>
  <c r="DA52" i="4"/>
  <c r="DB51" i="4"/>
  <c r="DA51" i="4"/>
  <c r="DA50" i="4"/>
  <c r="DI43" i="4"/>
  <c r="DH43" i="4"/>
  <c r="DG43" i="4"/>
  <c r="DF43" i="4"/>
  <c r="DE43" i="4"/>
  <c r="DD43" i="4"/>
  <c r="DC43" i="4"/>
  <c r="DB43" i="4"/>
  <c r="DA43" i="4"/>
  <c r="DH42" i="4"/>
  <c r="DG42" i="4"/>
  <c r="DF42" i="4"/>
  <c r="DE42" i="4"/>
  <c r="DD42" i="4"/>
  <c r="DC42" i="4"/>
  <c r="DB42" i="4"/>
  <c r="DA42" i="4"/>
  <c r="DG41" i="4"/>
  <c r="DF41" i="4"/>
  <c r="DE41" i="4"/>
  <c r="DD41" i="4"/>
  <c r="DC41" i="4"/>
  <c r="DB41" i="4"/>
  <c r="DA41" i="4"/>
  <c r="DF40" i="4"/>
  <c r="DE40" i="4"/>
  <c r="DD40" i="4"/>
  <c r="DC40" i="4"/>
  <c r="DB40" i="4"/>
  <c r="DA40" i="4"/>
  <c r="DE39" i="4"/>
  <c r="DD39" i="4"/>
  <c r="DC39" i="4"/>
  <c r="DB39" i="4"/>
  <c r="DA39" i="4"/>
  <c r="DD38" i="4"/>
  <c r="DC38" i="4"/>
  <c r="DB38" i="4"/>
  <c r="DA38" i="4"/>
  <c r="DC37" i="4"/>
  <c r="DB37" i="4"/>
  <c r="DA37" i="4"/>
  <c r="DB36" i="4"/>
  <c r="DA36" i="4"/>
  <c r="DA35" i="4"/>
  <c r="DI28" i="4"/>
  <c r="DH28" i="4"/>
  <c r="DG28" i="4"/>
  <c r="DF28" i="4"/>
  <c r="DE28" i="4"/>
  <c r="DD28" i="4"/>
  <c r="DC28" i="4"/>
  <c r="DB28" i="4"/>
  <c r="DA28" i="4"/>
  <c r="DH27" i="4"/>
  <c r="DG27" i="4"/>
  <c r="DF27" i="4"/>
  <c r="DE27" i="4"/>
  <c r="DD27" i="4"/>
  <c r="DC27" i="4"/>
  <c r="DB27" i="4"/>
  <c r="DA27" i="4"/>
  <c r="DG26" i="4"/>
  <c r="DF26" i="4"/>
  <c r="DE26" i="4"/>
  <c r="DD26" i="4"/>
  <c r="DC26" i="4"/>
  <c r="DB26" i="4"/>
  <c r="DA26" i="4"/>
  <c r="DF25" i="4"/>
  <c r="DE25" i="4"/>
  <c r="DD25" i="4"/>
  <c r="DC25" i="4"/>
  <c r="DB25" i="4"/>
  <c r="DA25" i="4"/>
  <c r="DE24" i="4"/>
  <c r="DD24" i="4"/>
  <c r="DC24" i="4"/>
  <c r="DB24" i="4"/>
  <c r="DA24" i="4"/>
  <c r="DD23" i="4"/>
  <c r="DC23" i="4"/>
  <c r="DB23" i="4"/>
  <c r="DA23" i="4"/>
  <c r="DC22" i="4"/>
  <c r="DB22" i="4"/>
  <c r="DA22" i="4"/>
  <c r="DB21" i="4"/>
  <c r="DA21" i="4"/>
  <c r="DA20" i="4"/>
  <c r="DI13" i="4"/>
  <c r="DH13" i="4"/>
  <c r="DG13" i="4"/>
  <c r="DF13" i="4"/>
  <c r="DE13" i="4"/>
  <c r="DD13" i="4"/>
  <c r="DC13" i="4"/>
  <c r="DB13" i="4"/>
  <c r="DA13" i="4"/>
  <c r="DH12" i="4"/>
  <c r="DG12" i="4"/>
  <c r="DF12" i="4"/>
  <c r="DE12" i="4"/>
  <c r="DD12" i="4"/>
  <c r="DC12" i="4"/>
  <c r="DB12" i="4"/>
  <c r="DA12" i="4"/>
  <c r="DG11" i="4"/>
  <c r="DF11" i="4"/>
  <c r="DE11" i="4"/>
  <c r="DD11" i="4"/>
  <c r="DC11" i="4"/>
  <c r="DB11" i="4"/>
  <c r="DA11" i="4"/>
  <c r="DF10" i="4"/>
  <c r="DE10" i="4"/>
  <c r="DD10" i="4"/>
  <c r="DC10" i="4"/>
  <c r="DB10" i="4"/>
  <c r="DA10" i="4"/>
  <c r="DE9" i="4"/>
  <c r="DD9" i="4"/>
  <c r="DC9" i="4"/>
  <c r="DB9" i="4"/>
  <c r="DA9" i="4"/>
  <c r="DD8" i="4"/>
  <c r="DC8" i="4"/>
  <c r="DB8" i="4"/>
  <c r="DA8" i="4"/>
  <c r="DC7" i="4"/>
  <c r="DB7" i="4"/>
  <c r="DA7" i="4"/>
  <c r="DB6" i="4"/>
  <c r="DA6" i="4"/>
  <c r="DA5" i="4"/>
  <c r="CR13" i="4"/>
  <c r="CQ13" i="4"/>
  <c r="CP13" i="4"/>
  <c r="CO13" i="4"/>
  <c r="CN13" i="4"/>
  <c r="CM13" i="4"/>
  <c r="CL13" i="4"/>
  <c r="CK13" i="4"/>
  <c r="CJ13" i="4"/>
  <c r="CQ12" i="4"/>
  <c r="CP12" i="4"/>
  <c r="CO12" i="4"/>
  <c r="CN12" i="4"/>
  <c r="CM12" i="4"/>
  <c r="CL12" i="4"/>
  <c r="CK12" i="4"/>
  <c r="CJ12" i="4"/>
  <c r="CP11" i="4"/>
  <c r="CO11" i="4"/>
  <c r="CN11" i="4"/>
  <c r="CM11" i="4"/>
  <c r="CL11" i="4"/>
  <c r="CK11" i="4"/>
  <c r="CJ11" i="4"/>
  <c r="CO10" i="4"/>
  <c r="CN10" i="4"/>
  <c r="CM10" i="4"/>
  <c r="CL10" i="4"/>
  <c r="CK10" i="4"/>
  <c r="CJ10" i="4"/>
  <c r="CN9" i="4"/>
  <c r="CM9" i="4"/>
  <c r="CL9" i="4"/>
  <c r="CK9" i="4"/>
  <c r="CJ9" i="4"/>
  <c r="CM8" i="4"/>
  <c r="CL8" i="4"/>
  <c r="CK8" i="4"/>
  <c r="CJ8" i="4"/>
  <c r="CL7" i="4"/>
  <c r="CK7" i="4"/>
  <c r="CJ7" i="4"/>
  <c r="CK6" i="4"/>
  <c r="CJ6" i="4"/>
  <c r="CJ5" i="4"/>
  <c r="CR28" i="4"/>
  <c r="CQ28" i="4"/>
  <c r="CP28" i="4"/>
  <c r="CO28" i="4"/>
  <c r="CN28" i="4"/>
  <c r="CM28" i="4"/>
  <c r="CL28" i="4"/>
  <c r="CK28" i="4"/>
  <c r="CJ28" i="4"/>
  <c r="CQ27" i="4"/>
  <c r="CP27" i="4"/>
  <c r="CO27" i="4"/>
  <c r="CN27" i="4"/>
  <c r="CM27" i="4"/>
  <c r="CL27" i="4"/>
  <c r="CK27" i="4"/>
  <c r="CJ27" i="4"/>
  <c r="CP26" i="4"/>
  <c r="CO26" i="4"/>
  <c r="CN26" i="4"/>
  <c r="CM26" i="4"/>
  <c r="CL26" i="4"/>
  <c r="CK26" i="4"/>
  <c r="CJ26" i="4"/>
  <c r="CO25" i="4"/>
  <c r="CN25" i="4"/>
  <c r="CM25" i="4"/>
  <c r="CL25" i="4"/>
  <c r="CK25" i="4"/>
  <c r="CJ25" i="4"/>
  <c r="CN24" i="4"/>
  <c r="CM24" i="4"/>
  <c r="CL24" i="4"/>
  <c r="CK24" i="4"/>
  <c r="CJ24" i="4"/>
  <c r="CM23" i="4"/>
  <c r="CL23" i="4"/>
  <c r="CK23" i="4"/>
  <c r="CJ23" i="4"/>
  <c r="CL22" i="4"/>
  <c r="CK22" i="4"/>
  <c r="CJ22" i="4"/>
  <c r="CK21" i="4"/>
  <c r="CJ21" i="4"/>
  <c r="CJ20" i="4"/>
  <c r="CR43" i="4"/>
  <c r="CQ43" i="4"/>
  <c r="CP43" i="4"/>
  <c r="CO43" i="4"/>
  <c r="CN43" i="4"/>
  <c r="CM43" i="4"/>
  <c r="CL43" i="4"/>
  <c r="CK43" i="4"/>
  <c r="CJ43" i="4"/>
  <c r="CQ42" i="4"/>
  <c r="CP42" i="4"/>
  <c r="CO42" i="4"/>
  <c r="CN42" i="4"/>
  <c r="CM42" i="4"/>
  <c r="CL42" i="4"/>
  <c r="CK42" i="4"/>
  <c r="CJ42" i="4"/>
  <c r="CP41" i="4"/>
  <c r="CO41" i="4"/>
  <c r="CN41" i="4"/>
  <c r="CM41" i="4"/>
  <c r="CL41" i="4"/>
  <c r="CK41" i="4"/>
  <c r="CJ41" i="4"/>
  <c r="CO40" i="4"/>
  <c r="CN40" i="4"/>
  <c r="CM40" i="4"/>
  <c r="CL40" i="4"/>
  <c r="CK40" i="4"/>
  <c r="CJ40" i="4"/>
  <c r="CN39" i="4"/>
  <c r="CM39" i="4"/>
  <c r="CL39" i="4"/>
  <c r="CK39" i="4"/>
  <c r="CJ39" i="4"/>
  <c r="CM38" i="4"/>
  <c r="CL38" i="4"/>
  <c r="CK38" i="4"/>
  <c r="CJ38" i="4"/>
  <c r="CL37" i="4"/>
  <c r="CK37" i="4"/>
  <c r="CJ37" i="4"/>
  <c r="CK36" i="4"/>
  <c r="CJ36" i="4"/>
  <c r="CJ35" i="4"/>
  <c r="CR58" i="4"/>
  <c r="CQ58" i="4"/>
  <c r="CP58" i="4"/>
  <c r="CO58" i="4"/>
  <c r="CN58" i="4"/>
  <c r="CM58" i="4"/>
  <c r="CL58" i="4"/>
  <c r="CK58" i="4"/>
  <c r="CJ58" i="4"/>
  <c r="CQ57" i="4"/>
  <c r="CP57" i="4"/>
  <c r="CO57" i="4"/>
  <c r="CN57" i="4"/>
  <c r="CM57" i="4"/>
  <c r="CL57" i="4"/>
  <c r="CK57" i="4"/>
  <c r="CJ57" i="4"/>
  <c r="CP56" i="4"/>
  <c r="CO56" i="4"/>
  <c r="CN56" i="4"/>
  <c r="CM56" i="4"/>
  <c r="CL56" i="4"/>
  <c r="CK56" i="4"/>
  <c r="CJ56" i="4"/>
  <c r="CO55" i="4"/>
  <c r="CN55" i="4"/>
  <c r="CM55" i="4"/>
  <c r="CL55" i="4"/>
  <c r="CK55" i="4"/>
  <c r="CJ55" i="4"/>
  <c r="CN54" i="4"/>
  <c r="CM54" i="4"/>
  <c r="CL54" i="4"/>
  <c r="CK54" i="4"/>
  <c r="CJ54" i="4"/>
  <c r="CM53" i="4"/>
  <c r="CL53" i="4"/>
  <c r="CK53" i="4"/>
  <c r="CJ53" i="4"/>
  <c r="CL52" i="4"/>
  <c r="CK52" i="4"/>
  <c r="CJ52" i="4"/>
  <c r="CK51" i="4"/>
  <c r="CJ51" i="4"/>
  <c r="CJ50" i="4"/>
  <c r="CR73" i="4"/>
  <c r="CQ73" i="4"/>
  <c r="CP73" i="4"/>
  <c r="CO73" i="4"/>
  <c r="CN73" i="4"/>
  <c r="CM73" i="4"/>
  <c r="CL73" i="4"/>
  <c r="CK73" i="4"/>
  <c r="CJ73" i="4"/>
  <c r="CQ72" i="4"/>
  <c r="CP72" i="4"/>
  <c r="CO72" i="4"/>
  <c r="CN72" i="4"/>
  <c r="CM72" i="4"/>
  <c r="CL72" i="4"/>
  <c r="CK72" i="4"/>
  <c r="CJ72" i="4"/>
  <c r="CP71" i="4"/>
  <c r="CO71" i="4"/>
  <c r="CN71" i="4"/>
  <c r="CM71" i="4"/>
  <c r="CL71" i="4"/>
  <c r="CK71" i="4"/>
  <c r="CJ71" i="4"/>
  <c r="CO70" i="4"/>
  <c r="CN70" i="4"/>
  <c r="CM70" i="4"/>
  <c r="CL70" i="4"/>
  <c r="CK70" i="4"/>
  <c r="CJ70" i="4"/>
  <c r="CN69" i="4"/>
  <c r="CM69" i="4"/>
  <c r="CL69" i="4"/>
  <c r="CK69" i="4"/>
  <c r="CJ69" i="4"/>
  <c r="CM68" i="4"/>
  <c r="CL68" i="4"/>
  <c r="CK68" i="4"/>
  <c r="CJ68" i="4"/>
  <c r="CL67" i="4"/>
  <c r="CK67" i="4"/>
  <c r="CJ67" i="4"/>
  <c r="CK66" i="4"/>
  <c r="CJ66" i="4"/>
  <c r="CJ65" i="4"/>
  <c r="CR88" i="4"/>
  <c r="CQ88" i="4"/>
  <c r="CP88" i="4"/>
  <c r="CO88" i="4"/>
  <c r="CN88" i="4"/>
  <c r="CM88" i="4"/>
  <c r="CL88" i="4"/>
  <c r="CK88" i="4"/>
  <c r="CJ88" i="4"/>
  <c r="CQ87" i="4"/>
  <c r="CP87" i="4"/>
  <c r="CO87" i="4"/>
  <c r="CN87" i="4"/>
  <c r="CM87" i="4"/>
  <c r="CL87" i="4"/>
  <c r="CK87" i="4"/>
  <c r="CJ87" i="4"/>
  <c r="CP86" i="4"/>
  <c r="CO86" i="4"/>
  <c r="CN86" i="4"/>
  <c r="CM86" i="4"/>
  <c r="CL86" i="4"/>
  <c r="CK86" i="4"/>
  <c r="CJ86" i="4"/>
  <c r="CO85" i="4"/>
  <c r="CN85" i="4"/>
  <c r="CM85" i="4"/>
  <c r="CL85" i="4"/>
  <c r="CK85" i="4"/>
  <c r="CJ85" i="4"/>
  <c r="CN84" i="4"/>
  <c r="CM84" i="4"/>
  <c r="CL84" i="4"/>
  <c r="CK84" i="4"/>
  <c r="CJ84" i="4"/>
  <c r="CM83" i="4"/>
  <c r="CL83" i="4"/>
  <c r="CK83" i="4"/>
  <c r="CJ83" i="4"/>
  <c r="CL82" i="4"/>
  <c r="CK82" i="4"/>
  <c r="CJ82" i="4"/>
  <c r="CK81" i="4"/>
  <c r="CJ81" i="4"/>
  <c r="CJ80" i="4"/>
  <c r="CR103" i="4"/>
  <c r="CQ103" i="4"/>
  <c r="CP103" i="4"/>
  <c r="CO103" i="4"/>
  <c r="CN103" i="4"/>
  <c r="CM103" i="4"/>
  <c r="CL103" i="4"/>
  <c r="CK103" i="4"/>
  <c r="CJ103" i="4"/>
  <c r="CQ102" i="4"/>
  <c r="CP102" i="4"/>
  <c r="CO102" i="4"/>
  <c r="CN102" i="4"/>
  <c r="CM102" i="4"/>
  <c r="CL102" i="4"/>
  <c r="CK102" i="4"/>
  <c r="CJ102" i="4"/>
  <c r="CP101" i="4"/>
  <c r="CO101" i="4"/>
  <c r="CN101" i="4"/>
  <c r="CM101" i="4"/>
  <c r="CL101" i="4"/>
  <c r="CK101" i="4"/>
  <c r="CJ101" i="4"/>
  <c r="CO100" i="4"/>
  <c r="CN100" i="4"/>
  <c r="CM100" i="4"/>
  <c r="CL100" i="4"/>
  <c r="CK100" i="4"/>
  <c r="CJ100" i="4"/>
  <c r="CN99" i="4"/>
  <c r="CM99" i="4"/>
  <c r="CL99" i="4"/>
  <c r="CK99" i="4"/>
  <c r="CJ99" i="4"/>
  <c r="CM98" i="4"/>
  <c r="CL98" i="4"/>
  <c r="CK98" i="4"/>
  <c r="CJ98" i="4"/>
  <c r="CL97" i="4"/>
  <c r="CK97" i="4"/>
  <c r="CJ97" i="4"/>
  <c r="CK96" i="4"/>
  <c r="CJ96" i="4"/>
  <c r="CJ95" i="4"/>
  <c r="CR118" i="4"/>
  <c r="CQ118" i="4"/>
  <c r="CP118" i="4"/>
  <c r="CO118" i="4"/>
  <c r="CN118" i="4"/>
  <c r="CM118" i="4"/>
  <c r="CL118" i="4"/>
  <c r="CK118" i="4"/>
  <c r="CJ118" i="4"/>
  <c r="CQ117" i="4"/>
  <c r="CP117" i="4"/>
  <c r="CO117" i="4"/>
  <c r="CN117" i="4"/>
  <c r="CM117" i="4"/>
  <c r="CL117" i="4"/>
  <c r="CK117" i="4"/>
  <c r="CJ117" i="4"/>
  <c r="CP116" i="4"/>
  <c r="CO116" i="4"/>
  <c r="CN116" i="4"/>
  <c r="CM116" i="4"/>
  <c r="CL116" i="4"/>
  <c r="CK116" i="4"/>
  <c r="CJ116" i="4"/>
  <c r="CO115" i="4"/>
  <c r="CN115" i="4"/>
  <c r="CM115" i="4"/>
  <c r="CL115" i="4"/>
  <c r="CK115" i="4"/>
  <c r="CJ115" i="4"/>
  <c r="CN114" i="4"/>
  <c r="CM114" i="4"/>
  <c r="CL114" i="4"/>
  <c r="CK114" i="4"/>
  <c r="CJ114" i="4"/>
  <c r="CM113" i="4"/>
  <c r="CL113" i="4"/>
  <c r="CK113" i="4"/>
  <c r="CJ113" i="4"/>
  <c r="CL112" i="4"/>
  <c r="CK112" i="4"/>
  <c r="CJ112" i="4"/>
  <c r="CK111" i="4"/>
  <c r="CJ111" i="4"/>
  <c r="CJ110" i="4"/>
  <c r="CR133" i="4"/>
  <c r="CQ133" i="4"/>
  <c r="CP133" i="4"/>
  <c r="CO133" i="4"/>
  <c r="CN133" i="4"/>
  <c r="CM133" i="4"/>
  <c r="CL133" i="4"/>
  <c r="CK133" i="4"/>
  <c r="CJ133" i="4"/>
  <c r="CQ132" i="4"/>
  <c r="CP132" i="4"/>
  <c r="CO132" i="4"/>
  <c r="CN132" i="4"/>
  <c r="CM132" i="4"/>
  <c r="CL132" i="4"/>
  <c r="CK132" i="4"/>
  <c r="CJ132" i="4"/>
  <c r="CP131" i="4"/>
  <c r="CO131" i="4"/>
  <c r="CN131" i="4"/>
  <c r="CM131" i="4"/>
  <c r="CL131" i="4"/>
  <c r="CK131" i="4"/>
  <c r="CJ131" i="4"/>
  <c r="CO130" i="4"/>
  <c r="CN130" i="4"/>
  <c r="CM130" i="4"/>
  <c r="CL130" i="4"/>
  <c r="CK130" i="4"/>
  <c r="CJ130" i="4"/>
  <c r="CN129" i="4"/>
  <c r="CM129" i="4"/>
  <c r="CL129" i="4"/>
  <c r="CK129" i="4"/>
  <c r="CJ129" i="4"/>
  <c r="CM128" i="4"/>
  <c r="CL128" i="4"/>
  <c r="CK128" i="4"/>
  <c r="CJ128" i="4"/>
  <c r="CL127" i="4"/>
  <c r="CK127" i="4"/>
  <c r="CJ127" i="4"/>
  <c r="CK126" i="4"/>
  <c r="CJ126" i="4"/>
  <c r="CJ125" i="4"/>
  <c r="CR148" i="4"/>
  <c r="CQ148" i="4"/>
  <c r="CP148" i="4"/>
  <c r="CO148" i="4"/>
  <c r="CN148" i="4"/>
  <c r="CM148" i="4"/>
  <c r="CL148" i="4"/>
  <c r="CK148" i="4"/>
  <c r="CJ148" i="4"/>
  <c r="CQ147" i="4"/>
  <c r="CP147" i="4"/>
  <c r="CO147" i="4"/>
  <c r="CN147" i="4"/>
  <c r="CM147" i="4"/>
  <c r="CL147" i="4"/>
  <c r="CK147" i="4"/>
  <c r="CJ147" i="4"/>
  <c r="CP146" i="4"/>
  <c r="CO146" i="4"/>
  <c r="CN146" i="4"/>
  <c r="CM146" i="4"/>
  <c r="CL146" i="4"/>
  <c r="CK146" i="4"/>
  <c r="CJ146" i="4"/>
  <c r="CO145" i="4"/>
  <c r="CN145" i="4"/>
  <c r="CM145" i="4"/>
  <c r="CL145" i="4"/>
  <c r="CK145" i="4"/>
  <c r="CJ145" i="4"/>
  <c r="CN144" i="4"/>
  <c r="CM144" i="4"/>
  <c r="CL144" i="4"/>
  <c r="CK144" i="4"/>
  <c r="CJ144" i="4"/>
  <c r="CM143" i="4"/>
  <c r="CL143" i="4"/>
  <c r="CK143" i="4"/>
  <c r="CJ143" i="4"/>
  <c r="CL142" i="4"/>
  <c r="CK142" i="4"/>
  <c r="CJ142" i="4"/>
  <c r="CK141" i="4"/>
  <c r="CJ141" i="4"/>
  <c r="CJ140" i="4"/>
  <c r="CA148" i="4"/>
  <c r="BZ148" i="4"/>
  <c r="BY148" i="4"/>
  <c r="BX148" i="4"/>
  <c r="BW148" i="4"/>
  <c r="BV148" i="4"/>
  <c r="BU148" i="4"/>
  <c r="BT148" i="4"/>
  <c r="BS148" i="4"/>
  <c r="BZ147" i="4"/>
  <c r="BY147" i="4"/>
  <c r="BX147" i="4"/>
  <c r="BW147" i="4"/>
  <c r="BV147" i="4"/>
  <c r="BU147" i="4"/>
  <c r="BT147" i="4"/>
  <c r="BS147" i="4"/>
  <c r="BY146" i="4"/>
  <c r="BX146" i="4"/>
  <c r="BW146" i="4"/>
  <c r="BV146" i="4"/>
  <c r="BU146" i="4"/>
  <c r="BT146" i="4"/>
  <c r="BS146" i="4"/>
  <c r="BX145" i="4"/>
  <c r="BV145" i="4"/>
  <c r="BU145" i="4"/>
  <c r="BT145" i="4"/>
  <c r="BS145" i="4"/>
  <c r="BW144" i="4"/>
  <c r="BV144" i="4"/>
  <c r="BU144" i="4"/>
  <c r="BT144" i="4"/>
  <c r="BS144" i="4"/>
  <c r="BV143" i="4"/>
  <c r="BU143" i="4"/>
  <c r="BT143" i="4"/>
  <c r="BS143" i="4"/>
  <c r="BU142" i="4"/>
  <c r="BT142" i="4"/>
  <c r="BS142" i="4"/>
  <c r="BT141" i="4"/>
  <c r="BS141" i="4"/>
  <c r="BS140" i="4"/>
  <c r="CA133" i="4"/>
  <c r="BZ133" i="4"/>
  <c r="BY133" i="4"/>
  <c r="BX133" i="4"/>
  <c r="BW133" i="4"/>
  <c r="BV133" i="4"/>
  <c r="BU133" i="4"/>
  <c r="BT133" i="4"/>
  <c r="BS133" i="4"/>
  <c r="BZ132" i="4"/>
  <c r="BY132" i="4"/>
  <c r="BX132" i="4"/>
  <c r="BW132" i="4"/>
  <c r="BV132" i="4"/>
  <c r="BU132" i="4"/>
  <c r="BT132" i="4"/>
  <c r="BS132" i="4"/>
  <c r="BY131" i="4"/>
  <c r="BX131" i="4"/>
  <c r="BW131" i="4"/>
  <c r="BU131" i="4"/>
  <c r="BT131" i="4"/>
  <c r="BS131" i="4"/>
  <c r="BX130" i="4"/>
  <c r="BW130" i="4"/>
  <c r="BV130" i="4"/>
  <c r="BU130" i="4"/>
  <c r="BT130" i="4"/>
  <c r="BS130" i="4"/>
  <c r="BW129" i="4"/>
  <c r="BV129" i="4"/>
  <c r="BU129" i="4"/>
  <c r="BT129" i="4"/>
  <c r="BS129" i="4"/>
  <c r="BV128" i="4"/>
  <c r="BU128" i="4"/>
  <c r="BT128" i="4"/>
  <c r="BS128" i="4"/>
  <c r="BU127" i="4"/>
  <c r="BT127" i="4"/>
  <c r="BS127" i="4"/>
  <c r="BT126" i="4"/>
  <c r="BS126" i="4"/>
  <c r="BS125" i="4"/>
  <c r="CA118" i="4"/>
  <c r="BZ118" i="4"/>
  <c r="BY118" i="4"/>
  <c r="BX118" i="4"/>
  <c r="BW118" i="4"/>
  <c r="BV118" i="4"/>
  <c r="BU118" i="4"/>
  <c r="BT118" i="4"/>
  <c r="BS118" i="4"/>
  <c r="BZ117" i="4"/>
  <c r="BY117" i="4"/>
  <c r="BX117" i="4"/>
  <c r="BW117" i="4"/>
  <c r="BV117" i="4"/>
  <c r="BU117" i="4"/>
  <c r="BT117" i="4"/>
  <c r="BS117" i="4"/>
  <c r="BY116" i="4"/>
  <c r="BX116" i="4"/>
  <c r="BW116" i="4"/>
  <c r="BV116" i="4"/>
  <c r="BU116" i="4"/>
  <c r="BS116" i="4"/>
  <c r="BX115" i="4"/>
  <c r="BW115" i="4"/>
  <c r="BV115" i="4"/>
  <c r="BU115" i="4"/>
  <c r="BT115" i="4"/>
  <c r="BS115" i="4"/>
  <c r="BW114" i="4"/>
  <c r="BV114" i="4"/>
  <c r="BU114" i="4"/>
  <c r="BT114" i="4"/>
  <c r="BS114" i="4"/>
  <c r="BV113" i="4"/>
  <c r="BU113" i="4"/>
  <c r="BT113" i="4"/>
  <c r="BS113" i="4"/>
  <c r="BU112" i="4"/>
  <c r="BT112" i="4"/>
  <c r="BS112" i="4"/>
  <c r="BT111" i="4"/>
  <c r="BS111" i="4"/>
  <c r="BS110" i="4"/>
  <c r="CA103" i="4"/>
  <c r="BZ103" i="4"/>
  <c r="BY103" i="4"/>
  <c r="BX103" i="4"/>
  <c r="BW103" i="4"/>
  <c r="BV103" i="4"/>
  <c r="BU103" i="4"/>
  <c r="BT103" i="4"/>
  <c r="BS103" i="4"/>
  <c r="BZ102" i="4"/>
  <c r="BY102" i="4"/>
  <c r="BX102" i="4"/>
  <c r="BV102" i="4"/>
  <c r="BU102" i="4"/>
  <c r="BT102" i="4"/>
  <c r="BS102" i="4"/>
  <c r="BY101" i="4"/>
  <c r="BX101" i="4"/>
  <c r="BW101" i="4"/>
  <c r="BV101" i="4"/>
  <c r="BU101" i="4"/>
  <c r="BT101" i="4"/>
  <c r="BS101" i="4"/>
  <c r="BX100" i="4"/>
  <c r="BW100" i="4"/>
  <c r="BV100" i="4"/>
  <c r="BU100" i="4"/>
  <c r="BT100" i="4"/>
  <c r="BS100" i="4"/>
  <c r="BW99" i="4"/>
  <c r="BV99" i="4"/>
  <c r="BU99" i="4"/>
  <c r="BT99" i="4"/>
  <c r="BS99" i="4"/>
  <c r="BV98" i="4"/>
  <c r="BU98" i="4"/>
  <c r="BT98" i="4"/>
  <c r="BS98" i="4"/>
  <c r="BU97" i="4"/>
  <c r="BT97" i="4"/>
  <c r="BS97" i="4"/>
  <c r="BT96" i="4"/>
  <c r="BS96" i="4"/>
  <c r="BS95" i="4"/>
  <c r="CA88" i="4"/>
  <c r="BZ88" i="4"/>
  <c r="BY88" i="4"/>
  <c r="BX88" i="4"/>
  <c r="BW88" i="4"/>
  <c r="BV88" i="4"/>
  <c r="BU88" i="4"/>
  <c r="BT88" i="4"/>
  <c r="BS88" i="4"/>
  <c r="BZ87" i="4"/>
  <c r="BY87" i="4"/>
  <c r="BX87" i="4"/>
  <c r="BW87" i="4"/>
  <c r="BV87" i="4"/>
  <c r="BU87" i="4"/>
  <c r="BT87" i="4"/>
  <c r="BS87" i="4"/>
  <c r="BY86" i="4"/>
  <c r="BX86" i="4"/>
  <c r="BW86" i="4"/>
  <c r="BV86" i="4"/>
  <c r="BU86" i="4"/>
  <c r="BT86" i="4"/>
  <c r="BS86" i="4"/>
  <c r="BX85" i="4"/>
  <c r="BW85" i="4"/>
  <c r="BV85" i="4"/>
  <c r="BU85" i="4"/>
  <c r="BT85" i="4"/>
  <c r="BS85" i="4"/>
  <c r="BW84" i="4"/>
  <c r="BV84" i="4"/>
  <c r="BU84" i="4"/>
  <c r="BT84" i="4"/>
  <c r="BS84" i="4"/>
  <c r="BV83" i="4"/>
  <c r="BU83" i="4"/>
  <c r="BT83" i="4"/>
  <c r="BS83" i="4"/>
  <c r="BU82" i="4"/>
  <c r="BT82" i="4"/>
  <c r="BS82" i="4"/>
  <c r="BT81" i="4"/>
  <c r="BS81" i="4"/>
  <c r="BS80" i="4"/>
  <c r="CA73" i="4"/>
  <c r="BZ73" i="4"/>
  <c r="BY73" i="4"/>
  <c r="BX73" i="4"/>
  <c r="BW73" i="4"/>
  <c r="BV73" i="4"/>
  <c r="BU73" i="4"/>
  <c r="BT73" i="4"/>
  <c r="BS73" i="4"/>
  <c r="BZ72" i="4"/>
  <c r="BY72" i="4"/>
  <c r="BX72" i="4"/>
  <c r="BW72" i="4"/>
  <c r="BV72" i="4"/>
  <c r="BU72" i="4"/>
  <c r="BT72" i="4"/>
  <c r="BS72" i="4"/>
  <c r="BY71" i="4"/>
  <c r="BX71" i="4"/>
  <c r="BW71" i="4"/>
  <c r="BV71" i="4"/>
  <c r="BU71" i="4"/>
  <c r="BT71" i="4"/>
  <c r="BS71" i="4"/>
  <c r="BX70" i="4"/>
  <c r="BW70" i="4"/>
  <c r="BV70" i="4"/>
  <c r="BU70" i="4"/>
  <c r="BT70" i="4"/>
  <c r="BS70" i="4"/>
  <c r="BW69" i="4"/>
  <c r="BV69" i="4"/>
  <c r="BU69" i="4"/>
  <c r="BT69" i="4"/>
  <c r="BS69" i="4"/>
  <c r="BV68" i="4"/>
  <c r="BU68" i="4"/>
  <c r="BT68" i="4"/>
  <c r="BS68" i="4"/>
  <c r="BU67" i="4"/>
  <c r="BT67" i="4"/>
  <c r="BS67" i="4"/>
  <c r="BT66" i="4"/>
  <c r="BS66" i="4"/>
  <c r="BS65" i="4"/>
  <c r="CA58" i="4"/>
  <c r="BZ58" i="4"/>
  <c r="BY58" i="4"/>
  <c r="BX58" i="4"/>
  <c r="BW58" i="4"/>
  <c r="BV58" i="4"/>
  <c r="BU58" i="4"/>
  <c r="BT58" i="4"/>
  <c r="BS58" i="4"/>
  <c r="BZ57" i="4"/>
  <c r="BY57" i="4"/>
  <c r="BX57" i="4"/>
  <c r="BW57" i="4"/>
  <c r="BV57" i="4"/>
  <c r="BU57" i="4"/>
  <c r="BT57" i="4"/>
  <c r="BS57" i="4"/>
  <c r="BY56" i="4"/>
  <c r="BX56" i="4"/>
  <c r="BW56" i="4"/>
  <c r="BV56" i="4"/>
  <c r="BU56" i="4"/>
  <c r="BT56" i="4"/>
  <c r="BS56" i="4"/>
  <c r="BX55" i="4"/>
  <c r="BW55" i="4"/>
  <c r="BV55" i="4"/>
  <c r="BU55" i="4"/>
  <c r="BT55" i="4"/>
  <c r="BS55" i="4"/>
  <c r="BW54" i="4"/>
  <c r="BV54" i="4"/>
  <c r="BU54" i="4"/>
  <c r="BT54" i="4"/>
  <c r="BS54" i="4"/>
  <c r="BV53" i="4"/>
  <c r="BU53" i="4"/>
  <c r="BT53" i="4"/>
  <c r="BS53" i="4"/>
  <c r="BU52" i="4"/>
  <c r="BT52" i="4"/>
  <c r="BS52" i="4"/>
  <c r="BT51" i="4"/>
  <c r="BS51" i="4"/>
  <c r="BS50" i="4"/>
  <c r="CA43" i="4"/>
  <c r="BZ43" i="4"/>
  <c r="BY43" i="4"/>
  <c r="BX43" i="4"/>
  <c r="BW43" i="4"/>
  <c r="BV43" i="4"/>
  <c r="BU43" i="4"/>
  <c r="BT43" i="4"/>
  <c r="BS43" i="4"/>
  <c r="BZ42" i="4"/>
  <c r="BY42" i="4"/>
  <c r="BX42" i="4"/>
  <c r="BW42" i="4"/>
  <c r="BV42" i="4"/>
  <c r="BU42" i="4"/>
  <c r="BT42" i="4"/>
  <c r="BS42" i="4"/>
  <c r="BY41" i="4"/>
  <c r="BX41" i="4"/>
  <c r="BV41" i="4"/>
  <c r="BU41" i="4"/>
  <c r="BT41" i="4"/>
  <c r="BS41" i="4"/>
  <c r="BX40" i="4"/>
  <c r="BW40" i="4"/>
  <c r="BV40" i="4"/>
  <c r="BU40" i="4"/>
  <c r="BT40" i="4"/>
  <c r="BS40" i="4"/>
  <c r="BW39" i="4"/>
  <c r="BV39" i="4"/>
  <c r="BU39" i="4"/>
  <c r="BT39" i="4"/>
  <c r="BS39" i="4"/>
  <c r="BV38" i="4"/>
  <c r="BU38" i="4"/>
  <c r="BT38" i="4"/>
  <c r="BS38" i="4"/>
  <c r="BU37" i="4"/>
  <c r="BT37" i="4"/>
  <c r="BS37" i="4"/>
  <c r="BT36" i="4"/>
  <c r="BS36" i="4"/>
  <c r="BS35" i="4"/>
  <c r="CA28" i="4"/>
  <c r="BZ28" i="4"/>
  <c r="BY28" i="4"/>
  <c r="BX28" i="4"/>
  <c r="BW28" i="4"/>
  <c r="BV28" i="4"/>
  <c r="BU28" i="4"/>
  <c r="BT28" i="4"/>
  <c r="BS28" i="4"/>
  <c r="BZ27" i="4"/>
  <c r="BY27" i="4"/>
  <c r="BX27" i="4"/>
  <c r="BW27" i="4"/>
  <c r="BV27" i="4"/>
  <c r="BU27" i="4"/>
  <c r="BT27" i="4"/>
  <c r="BS27" i="4"/>
  <c r="BY26" i="4"/>
  <c r="BX26" i="4"/>
  <c r="BW26" i="4"/>
  <c r="BV26" i="4"/>
  <c r="BU26" i="4"/>
  <c r="BT26" i="4"/>
  <c r="BS26" i="4"/>
  <c r="BX25" i="4"/>
  <c r="BW25" i="4"/>
  <c r="BV25" i="4"/>
  <c r="BU25" i="4"/>
  <c r="BT25" i="4"/>
  <c r="BS25" i="4"/>
  <c r="BW24" i="4"/>
  <c r="BV24" i="4"/>
  <c r="BU24" i="4"/>
  <c r="BT24" i="4"/>
  <c r="BS24" i="4"/>
  <c r="BV23" i="4"/>
  <c r="BU23" i="4"/>
  <c r="BT23" i="4"/>
  <c r="BS23" i="4"/>
  <c r="BU22" i="4"/>
  <c r="BT22" i="4"/>
  <c r="BS22" i="4"/>
  <c r="BT21" i="4"/>
  <c r="BS21" i="4"/>
  <c r="BS20" i="4"/>
  <c r="CA13" i="4"/>
  <c r="BZ13" i="4"/>
  <c r="BY13" i="4"/>
  <c r="BX13" i="4"/>
  <c r="BW13" i="4"/>
  <c r="BV13" i="4"/>
  <c r="BU13" i="4"/>
  <c r="BT13" i="4"/>
  <c r="BS13" i="4"/>
  <c r="BZ12" i="4"/>
  <c r="BY12" i="4"/>
  <c r="BX12" i="4"/>
  <c r="BW12" i="4"/>
  <c r="BV12" i="4"/>
  <c r="BU12" i="4"/>
  <c r="BT12" i="4"/>
  <c r="BS12" i="4"/>
  <c r="BY11" i="4"/>
  <c r="BX11" i="4"/>
  <c r="BW11" i="4"/>
  <c r="BV11" i="4"/>
  <c r="BU11" i="4"/>
  <c r="BT11" i="4"/>
  <c r="BS11" i="4"/>
  <c r="BX10" i="4"/>
  <c r="BW10" i="4"/>
  <c r="BV10" i="4"/>
  <c r="BU10" i="4"/>
  <c r="BT10" i="4"/>
  <c r="BS10" i="4"/>
  <c r="BW9" i="4"/>
  <c r="BV9" i="4"/>
  <c r="BU9" i="4"/>
  <c r="BT9" i="4"/>
  <c r="BS9" i="4"/>
  <c r="BV8" i="4"/>
  <c r="BU8" i="4"/>
  <c r="BT8" i="4"/>
  <c r="BS8" i="4"/>
  <c r="BU7" i="4"/>
  <c r="BT7" i="4"/>
  <c r="BS7" i="4"/>
  <c r="BT6" i="4"/>
  <c r="BS6" i="4"/>
  <c r="BS5" i="4"/>
  <c r="BJ13" i="4"/>
  <c r="BI13" i="4"/>
  <c r="BH13" i="4"/>
  <c r="BG13" i="4"/>
  <c r="BF13" i="4"/>
  <c r="BE13" i="4"/>
  <c r="BD13" i="4"/>
  <c r="BC13" i="4"/>
  <c r="BB13" i="4"/>
  <c r="BI12" i="4"/>
  <c r="BH12" i="4"/>
  <c r="BG12" i="4"/>
  <c r="BF12" i="4"/>
  <c r="BE12" i="4"/>
  <c r="BD12" i="4"/>
  <c r="BC12" i="4"/>
  <c r="BB12" i="4"/>
  <c r="BH11" i="4"/>
  <c r="BG11" i="4"/>
  <c r="BF11" i="4"/>
  <c r="BE11" i="4"/>
  <c r="BD11" i="4"/>
  <c r="BC11" i="4"/>
  <c r="BB11" i="4"/>
  <c r="BG10" i="4"/>
  <c r="BF10" i="4"/>
  <c r="BE10" i="4"/>
  <c r="BD10" i="4"/>
  <c r="BC10" i="4"/>
  <c r="BB10" i="4"/>
  <c r="BF9" i="4"/>
  <c r="BE9" i="4"/>
  <c r="BD9" i="4"/>
  <c r="BC9" i="4"/>
  <c r="BB9" i="4"/>
  <c r="BE8" i="4"/>
  <c r="BD8" i="4"/>
  <c r="BC8" i="4"/>
  <c r="BB8" i="4"/>
  <c r="BD7" i="4"/>
  <c r="BC7" i="4"/>
  <c r="BB7" i="4"/>
  <c r="BC6" i="4"/>
  <c r="BB6" i="4"/>
  <c r="BB5" i="4"/>
  <c r="BJ28" i="4"/>
  <c r="BI28" i="4"/>
  <c r="BH28" i="4"/>
  <c r="BG28" i="4"/>
  <c r="BF28" i="4"/>
  <c r="BE28" i="4"/>
  <c r="BD28" i="4"/>
  <c r="BC28" i="4"/>
  <c r="BB28" i="4"/>
  <c r="BI27" i="4"/>
  <c r="BH27" i="4"/>
  <c r="BG27" i="4"/>
  <c r="BF27" i="4"/>
  <c r="BE27" i="4"/>
  <c r="BD27" i="4"/>
  <c r="BC27" i="4"/>
  <c r="BB27" i="4"/>
  <c r="BH26" i="4"/>
  <c r="BG26" i="4"/>
  <c r="BF26" i="4"/>
  <c r="BE26" i="4"/>
  <c r="BD26" i="4"/>
  <c r="BC26" i="4"/>
  <c r="BB26" i="4"/>
  <c r="BG25" i="4"/>
  <c r="BF25" i="4"/>
  <c r="BE25" i="4"/>
  <c r="BD25" i="4"/>
  <c r="BC25" i="4"/>
  <c r="BB25" i="4"/>
  <c r="BF24" i="4"/>
  <c r="BE24" i="4"/>
  <c r="BD24" i="4"/>
  <c r="BC24" i="4"/>
  <c r="BB24" i="4"/>
  <c r="BE23" i="4"/>
  <c r="BD23" i="4"/>
  <c r="BC23" i="4"/>
  <c r="BB23" i="4"/>
  <c r="BD22" i="4"/>
  <c r="BC22" i="4"/>
  <c r="BB22" i="4"/>
  <c r="BC21" i="4"/>
  <c r="BB21" i="4"/>
  <c r="BB20" i="4"/>
  <c r="BJ43" i="4"/>
  <c r="BI43" i="4"/>
  <c r="BH43" i="4"/>
  <c r="BG43" i="4"/>
  <c r="BF43" i="4"/>
  <c r="BE43" i="4"/>
  <c r="BD43" i="4"/>
  <c r="BC43" i="4"/>
  <c r="BB43" i="4"/>
  <c r="BI42" i="4"/>
  <c r="BH42" i="4"/>
  <c r="BG42" i="4"/>
  <c r="BF42" i="4"/>
  <c r="BE42" i="4"/>
  <c r="BD42" i="4"/>
  <c r="BC42" i="4"/>
  <c r="BB42" i="4"/>
  <c r="BH41" i="4"/>
  <c r="BG41" i="4"/>
  <c r="BF41" i="4"/>
  <c r="BE41" i="4"/>
  <c r="BD41" i="4"/>
  <c r="BC41" i="4"/>
  <c r="BB41" i="4"/>
  <c r="BG40" i="4"/>
  <c r="BF40" i="4"/>
  <c r="BE40" i="4"/>
  <c r="BD40" i="4"/>
  <c r="BC40" i="4"/>
  <c r="BB40" i="4"/>
  <c r="BF39" i="4"/>
  <c r="BE39" i="4"/>
  <c r="BD39" i="4"/>
  <c r="BC39" i="4"/>
  <c r="BB39" i="4"/>
  <c r="BE38" i="4"/>
  <c r="BD38" i="4"/>
  <c r="BC38" i="4"/>
  <c r="BB38" i="4"/>
  <c r="BD37" i="4"/>
  <c r="BC37" i="4"/>
  <c r="BB37" i="4"/>
  <c r="BC36" i="4"/>
  <c r="BB36" i="4"/>
  <c r="BB35" i="4"/>
  <c r="BJ58" i="4"/>
  <c r="BI58" i="4"/>
  <c r="BH58" i="4"/>
  <c r="BG58" i="4"/>
  <c r="BF58" i="4"/>
  <c r="BE58" i="4"/>
  <c r="BD58" i="4"/>
  <c r="BC58" i="4"/>
  <c r="BB58" i="4"/>
  <c r="BI57" i="4"/>
  <c r="BH57" i="4"/>
  <c r="BG57" i="4"/>
  <c r="BF57" i="4"/>
  <c r="BE57" i="4"/>
  <c r="BD57" i="4"/>
  <c r="BC57" i="4"/>
  <c r="BB57" i="4"/>
  <c r="BH56" i="4"/>
  <c r="BG56" i="4"/>
  <c r="BF56" i="4"/>
  <c r="BE56" i="4"/>
  <c r="BD56" i="4"/>
  <c r="BC56" i="4"/>
  <c r="BB56" i="4"/>
  <c r="BG55" i="4"/>
  <c r="BF55" i="4"/>
  <c r="BE55" i="4"/>
  <c r="BD55" i="4"/>
  <c r="BC55" i="4"/>
  <c r="BB55" i="4"/>
  <c r="BF54" i="4"/>
  <c r="BE54" i="4"/>
  <c r="BD54" i="4"/>
  <c r="BC54" i="4"/>
  <c r="BB54" i="4"/>
  <c r="BE53" i="4"/>
  <c r="BD53" i="4"/>
  <c r="BC53" i="4"/>
  <c r="BB53" i="4"/>
  <c r="BD52" i="4"/>
  <c r="BC52" i="4"/>
  <c r="BB52" i="4"/>
  <c r="BC51" i="4"/>
  <c r="BB51" i="4"/>
  <c r="BB50" i="4"/>
  <c r="BJ73" i="4"/>
  <c r="BI73" i="4"/>
  <c r="BH73" i="4"/>
  <c r="BG73" i="4"/>
  <c r="BF73" i="4"/>
  <c r="BE73" i="4"/>
  <c r="BD73" i="4"/>
  <c r="BC73" i="4"/>
  <c r="BB73" i="4"/>
  <c r="BI72" i="4"/>
  <c r="BH72" i="4"/>
  <c r="BG72" i="4"/>
  <c r="BF72" i="4"/>
  <c r="BE72" i="4"/>
  <c r="BD72" i="4"/>
  <c r="BC72" i="4"/>
  <c r="BB72" i="4"/>
  <c r="BH71" i="4"/>
  <c r="BG71" i="4"/>
  <c r="BF71" i="4"/>
  <c r="BE71" i="4"/>
  <c r="BD71" i="4"/>
  <c r="BC71" i="4"/>
  <c r="BB71" i="4"/>
  <c r="BG70" i="4"/>
  <c r="BF70" i="4"/>
  <c r="BE70" i="4"/>
  <c r="BD70" i="4"/>
  <c r="BC70" i="4"/>
  <c r="BB70" i="4"/>
  <c r="BF69" i="4"/>
  <c r="BE69" i="4"/>
  <c r="BD69" i="4"/>
  <c r="BC69" i="4"/>
  <c r="BB69" i="4"/>
  <c r="BE68" i="4"/>
  <c r="BD68" i="4"/>
  <c r="BC68" i="4"/>
  <c r="BB68" i="4"/>
  <c r="BD67" i="4"/>
  <c r="BC67" i="4"/>
  <c r="BB67" i="4"/>
  <c r="BC66" i="4"/>
  <c r="BB66" i="4"/>
  <c r="BB65" i="4"/>
  <c r="BJ88" i="4"/>
  <c r="BI88" i="4"/>
  <c r="BH88" i="4"/>
  <c r="BG88" i="4"/>
  <c r="BF88" i="4"/>
  <c r="BE88" i="4"/>
  <c r="BD88" i="4"/>
  <c r="BC88" i="4"/>
  <c r="BB88" i="4"/>
  <c r="BI87" i="4"/>
  <c r="BH87" i="4"/>
  <c r="BG87" i="4"/>
  <c r="BF87" i="4"/>
  <c r="BE87" i="4"/>
  <c r="BD87" i="4"/>
  <c r="BC87" i="4"/>
  <c r="BB87" i="4"/>
  <c r="BH86" i="4"/>
  <c r="BG86" i="4"/>
  <c r="BF86" i="4"/>
  <c r="BE86" i="4"/>
  <c r="BD86" i="4"/>
  <c r="BC86" i="4"/>
  <c r="BB86" i="4"/>
  <c r="BG85" i="4"/>
  <c r="BF85" i="4"/>
  <c r="BE85" i="4"/>
  <c r="BD85" i="4"/>
  <c r="BC85" i="4"/>
  <c r="BB85" i="4"/>
  <c r="BF84" i="4"/>
  <c r="BE84" i="4"/>
  <c r="BD84" i="4"/>
  <c r="BC84" i="4"/>
  <c r="BB84" i="4"/>
  <c r="BE83" i="4"/>
  <c r="BD83" i="4"/>
  <c r="BC83" i="4"/>
  <c r="BB83" i="4"/>
  <c r="BD82" i="4"/>
  <c r="BC82" i="4"/>
  <c r="BB82" i="4"/>
  <c r="BC81" i="4"/>
  <c r="BB81" i="4"/>
  <c r="BB80" i="4"/>
  <c r="BJ103" i="4"/>
  <c r="BI103" i="4"/>
  <c r="BH103" i="4"/>
  <c r="BG103" i="4"/>
  <c r="BF103" i="4"/>
  <c r="BE103" i="4"/>
  <c r="BD103" i="4"/>
  <c r="BC103" i="4"/>
  <c r="BB103" i="4"/>
  <c r="BI102" i="4"/>
  <c r="BH102" i="4"/>
  <c r="BG102" i="4"/>
  <c r="BF102" i="4"/>
  <c r="BE102" i="4"/>
  <c r="BD102" i="4"/>
  <c r="BC102" i="4"/>
  <c r="BB102" i="4"/>
  <c r="BH101" i="4"/>
  <c r="BG101" i="4"/>
  <c r="BF101" i="4"/>
  <c r="BE101" i="4"/>
  <c r="BD101" i="4"/>
  <c r="BC101" i="4"/>
  <c r="BB101" i="4"/>
  <c r="BG100" i="4"/>
  <c r="BF100" i="4"/>
  <c r="BE100" i="4"/>
  <c r="BD100" i="4"/>
  <c r="BC100" i="4"/>
  <c r="BB100" i="4"/>
  <c r="BF99" i="4"/>
  <c r="BE99" i="4"/>
  <c r="BD99" i="4"/>
  <c r="BC99" i="4"/>
  <c r="BB99" i="4"/>
  <c r="BE98" i="4"/>
  <c r="BD98" i="4"/>
  <c r="BC98" i="4"/>
  <c r="BB98" i="4"/>
  <c r="BD97" i="4"/>
  <c r="BC97" i="4"/>
  <c r="BB97" i="4"/>
  <c r="BC96" i="4"/>
  <c r="BB96" i="4"/>
  <c r="BB95" i="4"/>
  <c r="BJ118" i="4"/>
  <c r="BI118" i="4"/>
  <c r="BH118" i="4"/>
  <c r="BG118" i="4"/>
  <c r="BF118" i="4"/>
  <c r="BE118" i="4"/>
  <c r="BD118" i="4"/>
  <c r="BC118" i="4"/>
  <c r="BB118" i="4"/>
  <c r="BI117" i="4"/>
  <c r="BH117" i="4"/>
  <c r="BG117" i="4"/>
  <c r="BF117" i="4"/>
  <c r="BE117" i="4"/>
  <c r="BD117" i="4"/>
  <c r="BC117" i="4"/>
  <c r="BB117" i="4"/>
  <c r="BH116" i="4"/>
  <c r="BG116" i="4"/>
  <c r="BF116" i="4"/>
  <c r="BE116" i="4"/>
  <c r="BD116" i="4"/>
  <c r="BC116" i="4"/>
  <c r="BB116" i="4"/>
  <c r="BG115" i="4"/>
  <c r="BF115" i="4"/>
  <c r="BE115" i="4"/>
  <c r="BD115" i="4"/>
  <c r="BC115" i="4"/>
  <c r="BB115" i="4"/>
  <c r="BF114" i="4"/>
  <c r="BE114" i="4"/>
  <c r="BD114" i="4"/>
  <c r="BC114" i="4"/>
  <c r="BB114" i="4"/>
  <c r="BE113" i="4"/>
  <c r="BD113" i="4"/>
  <c r="BC113" i="4"/>
  <c r="BB113" i="4"/>
  <c r="BD112" i="4"/>
  <c r="BC112" i="4"/>
  <c r="BB112" i="4"/>
  <c r="BC111" i="4"/>
  <c r="BB111" i="4"/>
  <c r="BB110" i="4"/>
  <c r="BJ133" i="4"/>
  <c r="BI133" i="4"/>
  <c r="BH133" i="4"/>
  <c r="BG133" i="4"/>
  <c r="BF133" i="4"/>
  <c r="BE133" i="4"/>
  <c r="BD133" i="4"/>
  <c r="BC133" i="4"/>
  <c r="BB133" i="4"/>
  <c r="BI132" i="4"/>
  <c r="BH132" i="4"/>
  <c r="BG132" i="4"/>
  <c r="BF132" i="4"/>
  <c r="BE132" i="4"/>
  <c r="BD132" i="4"/>
  <c r="BC132" i="4"/>
  <c r="BB132" i="4"/>
  <c r="BH131" i="4"/>
  <c r="BG131" i="4"/>
  <c r="BF131" i="4"/>
  <c r="BE131" i="4"/>
  <c r="BD131" i="4"/>
  <c r="BC131" i="4"/>
  <c r="BB131" i="4"/>
  <c r="BG130" i="4"/>
  <c r="BF130" i="4"/>
  <c r="BE130" i="4"/>
  <c r="BD130" i="4"/>
  <c r="BC130" i="4"/>
  <c r="BB130" i="4"/>
  <c r="BF129" i="4"/>
  <c r="BE129" i="4"/>
  <c r="BD129" i="4"/>
  <c r="BC129" i="4"/>
  <c r="BB129" i="4"/>
  <c r="BE128" i="4"/>
  <c r="BD128" i="4"/>
  <c r="BC128" i="4"/>
  <c r="BB128" i="4"/>
  <c r="BD127" i="4"/>
  <c r="BC127" i="4"/>
  <c r="BB127" i="4"/>
  <c r="BC126" i="4"/>
  <c r="BB126" i="4"/>
  <c r="BB125" i="4"/>
  <c r="BJ148" i="4"/>
  <c r="BI148" i="4"/>
  <c r="BH148" i="4"/>
  <c r="BG148" i="4"/>
  <c r="BF148" i="4"/>
  <c r="BE148" i="4"/>
  <c r="BD148" i="4"/>
  <c r="BC148" i="4"/>
  <c r="BB148" i="4"/>
  <c r="BI147" i="4"/>
  <c r="BH147" i="4"/>
  <c r="BG147" i="4"/>
  <c r="BF147" i="4"/>
  <c r="BE147" i="4"/>
  <c r="BD147" i="4"/>
  <c r="BC147" i="4"/>
  <c r="BB147" i="4"/>
  <c r="BH146" i="4"/>
  <c r="BG146" i="4"/>
  <c r="BF146" i="4"/>
  <c r="BE146" i="4"/>
  <c r="BD146" i="4"/>
  <c r="BC146" i="4"/>
  <c r="BB146" i="4"/>
  <c r="BG145" i="4"/>
  <c r="BF145" i="4"/>
  <c r="BE145" i="4"/>
  <c r="BD145" i="4"/>
  <c r="BC145" i="4"/>
  <c r="BB145" i="4"/>
  <c r="BF144" i="4"/>
  <c r="BE144" i="4"/>
  <c r="BD144" i="4"/>
  <c r="BC144" i="4"/>
  <c r="BB144" i="4"/>
  <c r="BE143" i="4"/>
  <c r="BD143" i="4"/>
  <c r="BC143" i="4"/>
  <c r="BB143" i="4"/>
  <c r="BD142" i="4"/>
  <c r="BC142" i="4"/>
  <c r="BB142" i="4"/>
  <c r="BC141" i="4"/>
  <c r="BB141" i="4"/>
  <c r="BB140" i="4"/>
  <c r="AS148" i="4"/>
  <c r="AR148" i="4"/>
  <c r="AQ148" i="4"/>
  <c r="AP148" i="4"/>
  <c r="AO148" i="4"/>
  <c r="AN148" i="4"/>
  <c r="AM148" i="4"/>
  <c r="AL148" i="4"/>
  <c r="AK148" i="4"/>
  <c r="AR147" i="4"/>
  <c r="AQ147" i="4"/>
  <c r="AP147" i="4"/>
  <c r="AO147" i="4"/>
  <c r="AN147" i="4"/>
  <c r="AM147" i="4"/>
  <c r="AL147" i="4"/>
  <c r="AK147" i="4"/>
  <c r="AQ146" i="4"/>
  <c r="AP146" i="4"/>
  <c r="AO146" i="4"/>
  <c r="AN146" i="4"/>
  <c r="AM146" i="4"/>
  <c r="AL146" i="4"/>
  <c r="AK146" i="4"/>
  <c r="AP145" i="4"/>
  <c r="AO145" i="4"/>
  <c r="AN145" i="4"/>
  <c r="AM145" i="4"/>
  <c r="AL145" i="4"/>
  <c r="AK145" i="4"/>
  <c r="AO144" i="4"/>
  <c r="AN144" i="4"/>
  <c r="AM144" i="4"/>
  <c r="AL144" i="4"/>
  <c r="AK144" i="4"/>
  <c r="AN143" i="4"/>
  <c r="AM143" i="4"/>
  <c r="AL143" i="4"/>
  <c r="AK143" i="4"/>
  <c r="AM142" i="4"/>
  <c r="AL142" i="4"/>
  <c r="AK142" i="4"/>
  <c r="AL141" i="4"/>
  <c r="AK141" i="4"/>
  <c r="AK140" i="4"/>
  <c r="AS133" i="4"/>
  <c r="AR133" i="4"/>
  <c r="AQ133" i="4"/>
  <c r="AP133" i="4"/>
  <c r="AO133" i="4"/>
  <c r="AN133" i="4"/>
  <c r="AM133" i="4"/>
  <c r="AL133" i="4"/>
  <c r="AK133" i="4"/>
  <c r="AR132" i="4"/>
  <c r="AQ132" i="4"/>
  <c r="AP132" i="4"/>
  <c r="AO132" i="4"/>
  <c r="AN132" i="4"/>
  <c r="AM132" i="4"/>
  <c r="AL132" i="4"/>
  <c r="AK132" i="4"/>
  <c r="AQ131" i="4"/>
  <c r="AP131" i="4"/>
  <c r="AO131" i="4"/>
  <c r="AN131" i="4"/>
  <c r="AM131" i="4"/>
  <c r="AL131" i="4"/>
  <c r="AK131" i="4"/>
  <c r="AP130" i="4"/>
  <c r="AO130" i="4"/>
  <c r="AN130" i="4"/>
  <c r="AM130" i="4"/>
  <c r="AL130" i="4"/>
  <c r="AK130" i="4"/>
  <c r="AO129" i="4"/>
  <c r="AN129" i="4"/>
  <c r="AM129" i="4"/>
  <c r="AL129" i="4"/>
  <c r="AK129" i="4"/>
  <c r="AN128" i="4"/>
  <c r="AM128" i="4"/>
  <c r="AL128" i="4"/>
  <c r="AK128" i="4"/>
  <c r="AM127" i="4"/>
  <c r="AL127" i="4"/>
  <c r="AK127" i="4"/>
  <c r="AL126" i="4"/>
  <c r="AK126" i="4"/>
  <c r="AK125" i="4"/>
  <c r="AS118" i="4"/>
  <c r="AR118" i="4"/>
  <c r="AQ118" i="4"/>
  <c r="AP118" i="4"/>
  <c r="AO118" i="4"/>
  <c r="AN118" i="4"/>
  <c r="AM118" i="4"/>
  <c r="AL118" i="4"/>
  <c r="AK118" i="4"/>
  <c r="AR117" i="4"/>
  <c r="AQ117" i="4"/>
  <c r="AP117" i="4"/>
  <c r="AO117" i="4"/>
  <c r="AN117" i="4"/>
  <c r="AM117" i="4"/>
  <c r="AL117" i="4"/>
  <c r="AK117" i="4"/>
  <c r="AQ116" i="4"/>
  <c r="AP116" i="4"/>
  <c r="AO116" i="4"/>
  <c r="AN116" i="4"/>
  <c r="AM116" i="4"/>
  <c r="AL116" i="4"/>
  <c r="AK116" i="4"/>
  <c r="AP115" i="4"/>
  <c r="AO115" i="4"/>
  <c r="AN115" i="4"/>
  <c r="AM115" i="4"/>
  <c r="AL115" i="4"/>
  <c r="AK115" i="4"/>
  <c r="AO114" i="4"/>
  <c r="AN114" i="4"/>
  <c r="AM114" i="4"/>
  <c r="AL114" i="4"/>
  <c r="AK114" i="4"/>
  <c r="AN113" i="4"/>
  <c r="AM113" i="4"/>
  <c r="AL113" i="4"/>
  <c r="AK113" i="4"/>
  <c r="AM112" i="4"/>
  <c r="AL112" i="4"/>
  <c r="AK112" i="4"/>
  <c r="AL111" i="4"/>
  <c r="AK111" i="4"/>
  <c r="AK110" i="4"/>
  <c r="AS103" i="4"/>
  <c r="AR103" i="4"/>
  <c r="AQ103" i="4"/>
  <c r="AP103" i="4"/>
  <c r="AO103" i="4"/>
  <c r="AN103" i="4"/>
  <c r="AM103" i="4"/>
  <c r="AL103" i="4"/>
  <c r="AK103" i="4"/>
  <c r="AR102" i="4"/>
  <c r="AQ102" i="4"/>
  <c r="AP102" i="4"/>
  <c r="AO102" i="4"/>
  <c r="AN102" i="4"/>
  <c r="AM102" i="4"/>
  <c r="AL102" i="4"/>
  <c r="AK102" i="4"/>
  <c r="AQ101" i="4"/>
  <c r="AP101" i="4"/>
  <c r="AO101" i="4"/>
  <c r="AN101" i="4"/>
  <c r="AM101" i="4"/>
  <c r="AL101" i="4"/>
  <c r="AK101" i="4"/>
  <c r="AP100" i="4"/>
  <c r="AO100" i="4"/>
  <c r="AN100" i="4"/>
  <c r="AM100" i="4"/>
  <c r="AL100" i="4"/>
  <c r="AK100" i="4"/>
  <c r="AO99" i="4"/>
  <c r="AN99" i="4"/>
  <c r="AM99" i="4"/>
  <c r="AL99" i="4"/>
  <c r="AK99" i="4"/>
  <c r="AN98" i="4"/>
  <c r="AM98" i="4"/>
  <c r="AL98" i="4"/>
  <c r="AK98" i="4"/>
  <c r="AM97" i="4"/>
  <c r="AL97" i="4"/>
  <c r="AK97" i="4"/>
  <c r="AL96" i="4"/>
  <c r="AK96" i="4"/>
  <c r="AK95" i="4"/>
  <c r="AS88" i="4"/>
  <c r="AR88" i="4"/>
  <c r="AQ88" i="4"/>
  <c r="AP88" i="4"/>
  <c r="AO88" i="4"/>
  <c r="AN88" i="4"/>
  <c r="AM88" i="4"/>
  <c r="AL88" i="4"/>
  <c r="AK88" i="4"/>
  <c r="AR87" i="4"/>
  <c r="AQ87" i="4"/>
  <c r="AP87" i="4"/>
  <c r="AO87" i="4"/>
  <c r="AN87" i="4"/>
  <c r="AM87" i="4"/>
  <c r="AL87" i="4"/>
  <c r="AK87" i="4"/>
  <c r="AQ86" i="4"/>
  <c r="AP86" i="4"/>
  <c r="AO86" i="4"/>
  <c r="AN86" i="4"/>
  <c r="AM86" i="4"/>
  <c r="AL86" i="4"/>
  <c r="AK86" i="4"/>
  <c r="AP85" i="4"/>
  <c r="AO85" i="4"/>
  <c r="AN85" i="4"/>
  <c r="AM85" i="4"/>
  <c r="AL85" i="4"/>
  <c r="AK85" i="4"/>
  <c r="AO84" i="4"/>
  <c r="AN84" i="4"/>
  <c r="AM84" i="4"/>
  <c r="AL84" i="4"/>
  <c r="AK84" i="4"/>
  <c r="AN83" i="4"/>
  <c r="AM83" i="4"/>
  <c r="AL83" i="4"/>
  <c r="AK83" i="4"/>
  <c r="AM82" i="4"/>
  <c r="AL82" i="4"/>
  <c r="AK82" i="4"/>
  <c r="AL81" i="4"/>
  <c r="AK81" i="4"/>
  <c r="AK80" i="4"/>
  <c r="AS73" i="4"/>
  <c r="AR73" i="4"/>
  <c r="AQ73" i="4"/>
  <c r="AP73" i="4"/>
  <c r="AO73" i="4"/>
  <c r="AN73" i="4"/>
  <c r="AM73" i="4"/>
  <c r="AL73" i="4"/>
  <c r="AK73" i="4"/>
  <c r="AR72" i="4"/>
  <c r="AQ72" i="4"/>
  <c r="AP72" i="4"/>
  <c r="AO72" i="4"/>
  <c r="AN72" i="4"/>
  <c r="AM72" i="4"/>
  <c r="AL72" i="4"/>
  <c r="AK72" i="4"/>
  <c r="AQ71" i="4"/>
  <c r="AP71" i="4"/>
  <c r="AO71" i="4"/>
  <c r="AN71" i="4"/>
  <c r="AM71" i="4"/>
  <c r="AL71" i="4"/>
  <c r="AK71" i="4"/>
  <c r="AP70" i="4"/>
  <c r="AO70" i="4"/>
  <c r="AN70" i="4"/>
  <c r="AM70" i="4"/>
  <c r="AL70" i="4"/>
  <c r="AK70" i="4"/>
  <c r="AO69" i="4"/>
  <c r="AN69" i="4"/>
  <c r="AM69" i="4"/>
  <c r="AL69" i="4"/>
  <c r="AK69" i="4"/>
  <c r="AN68" i="4"/>
  <c r="AM68" i="4"/>
  <c r="AL68" i="4"/>
  <c r="AK68" i="4"/>
  <c r="AM67" i="4"/>
  <c r="AL67" i="4"/>
  <c r="AK67" i="4"/>
  <c r="AL66" i="4"/>
  <c r="AK66" i="4"/>
  <c r="AK65" i="4"/>
  <c r="AS58" i="4"/>
  <c r="AR58" i="4"/>
  <c r="AQ58" i="4"/>
  <c r="AP58" i="4"/>
  <c r="AO58" i="4"/>
  <c r="AN58" i="4"/>
  <c r="AM58" i="4"/>
  <c r="AL58" i="4"/>
  <c r="AK58" i="4"/>
  <c r="AR57" i="4"/>
  <c r="AQ57" i="4"/>
  <c r="AP57" i="4"/>
  <c r="AO57" i="4"/>
  <c r="AN57" i="4"/>
  <c r="AM57" i="4"/>
  <c r="AL57" i="4"/>
  <c r="AK57" i="4"/>
  <c r="AQ56" i="4"/>
  <c r="AP56" i="4"/>
  <c r="AO56" i="4"/>
  <c r="AN56" i="4"/>
  <c r="AM56" i="4"/>
  <c r="AL56" i="4"/>
  <c r="AK56" i="4"/>
  <c r="AP55" i="4"/>
  <c r="AO55" i="4"/>
  <c r="AN55" i="4"/>
  <c r="AM55" i="4"/>
  <c r="AL55" i="4"/>
  <c r="AK55" i="4"/>
  <c r="AO54" i="4"/>
  <c r="AN54" i="4"/>
  <c r="AM54" i="4"/>
  <c r="AL54" i="4"/>
  <c r="AK54" i="4"/>
  <c r="AN53" i="4"/>
  <c r="AM53" i="4"/>
  <c r="AL53" i="4"/>
  <c r="AK53" i="4"/>
  <c r="AM52" i="4"/>
  <c r="AL52" i="4"/>
  <c r="AK52" i="4"/>
  <c r="AL51" i="4"/>
  <c r="AK51" i="4"/>
  <c r="AK50" i="4"/>
  <c r="AS43" i="4"/>
  <c r="AR43" i="4"/>
  <c r="AQ43" i="4"/>
  <c r="AP43" i="4"/>
  <c r="AO43" i="4"/>
  <c r="AN43" i="4"/>
  <c r="AM43" i="4"/>
  <c r="AL43" i="4"/>
  <c r="AK43" i="4"/>
  <c r="AR42" i="4"/>
  <c r="AQ42" i="4"/>
  <c r="AP42" i="4"/>
  <c r="AO42" i="4"/>
  <c r="AN42" i="4"/>
  <c r="AM42" i="4"/>
  <c r="AL42" i="4"/>
  <c r="AK42" i="4"/>
  <c r="AQ41" i="4"/>
  <c r="AP41" i="4"/>
  <c r="AO41" i="4"/>
  <c r="AN41" i="4"/>
  <c r="AM41" i="4"/>
  <c r="AL41" i="4"/>
  <c r="AK41" i="4"/>
  <c r="AP40" i="4"/>
  <c r="AO40" i="4"/>
  <c r="AN40" i="4"/>
  <c r="AM40" i="4"/>
  <c r="AL40" i="4"/>
  <c r="AK40" i="4"/>
  <c r="AO39" i="4"/>
  <c r="AN39" i="4"/>
  <c r="AM39" i="4"/>
  <c r="AL39" i="4"/>
  <c r="AK39" i="4"/>
  <c r="AN38" i="4"/>
  <c r="AM38" i="4"/>
  <c r="AL38" i="4"/>
  <c r="AK38" i="4"/>
  <c r="AM37" i="4"/>
  <c r="AL37" i="4"/>
  <c r="AK37" i="4"/>
  <c r="AL36" i="4"/>
  <c r="AK36" i="4"/>
  <c r="AK35" i="4"/>
  <c r="AS28" i="4"/>
  <c r="AR28" i="4"/>
  <c r="AQ28" i="4"/>
  <c r="AP28" i="4"/>
  <c r="AO28" i="4"/>
  <c r="AN28" i="4"/>
  <c r="AM28" i="4"/>
  <c r="AL28" i="4"/>
  <c r="AK28" i="4"/>
  <c r="AR27" i="4"/>
  <c r="AQ27" i="4"/>
  <c r="AP27" i="4"/>
  <c r="AO27" i="4"/>
  <c r="AN27" i="4"/>
  <c r="AM27" i="4"/>
  <c r="AL27" i="4"/>
  <c r="AK27" i="4"/>
  <c r="AQ26" i="4"/>
  <c r="AP26" i="4"/>
  <c r="AO26" i="4"/>
  <c r="AN26" i="4"/>
  <c r="AM26" i="4"/>
  <c r="AL26" i="4"/>
  <c r="AK26" i="4"/>
  <c r="AP25" i="4"/>
  <c r="AO25" i="4"/>
  <c r="AN25" i="4"/>
  <c r="AM25" i="4"/>
  <c r="AL25" i="4"/>
  <c r="AK25" i="4"/>
  <c r="AO24" i="4"/>
  <c r="AN24" i="4"/>
  <c r="AM24" i="4"/>
  <c r="AL24" i="4"/>
  <c r="AK24" i="4"/>
  <c r="AN23" i="4"/>
  <c r="AM23" i="4"/>
  <c r="AL23" i="4"/>
  <c r="AK23" i="4"/>
  <c r="AM22" i="4"/>
  <c r="AL22" i="4"/>
  <c r="AK22" i="4"/>
  <c r="AL21" i="4"/>
  <c r="AK21" i="4"/>
  <c r="AK20" i="4"/>
  <c r="AS13" i="4"/>
  <c r="AR13" i="4"/>
  <c r="AQ13" i="4"/>
  <c r="AP13" i="4"/>
  <c r="AO13" i="4"/>
  <c r="AN13" i="4"/>
  <c r="AM13" i="4"/>
  <c r="AL13" i="4"/>
  <c r="AK13" i="4"/>
  <c r="AR12" i="4"/>
  <c r="AQ12" i="4"/>
  <c r="AP12" i="4"/>
  <c r="AO12" i="4"/>
  <c r="AN12" i="4"/>
  <c r="AM12" i="4"/>
  <c r="AL12" i="4"/>
  <c r="AK12" i="4"/>
  <c r="AQ11" i="4"/>
  <c r="AP11" i="4"/>
  <c r="AO11" i="4"/>
  <c r="AN11" i="4"/>
  <c r="AM11" i="4"/>
  <c r="AL11" i="4"/>
  <c r="AK11" i="4"/>
  <c r="AP10" i="4"/>
  <c r="AO10" i="4"/>
  <c r="AN10" i="4"/>
  <c r="AM10" i="4"/>
  <c r="AL10" i="4"/>
  <c r="AK10" i="4"/>
  <c r="AO9" i="4"/>
  <c r="AN9" i="4"/>
  <c r="AM9" i="4"/>
  <c r="AL9" i="4"/>
  <c r="AK9" i="4"/>
  <c r="AN8" i="4"/>
  <c r="AM8" i="4"/>
  <c r="AL8" i="4"/>
  <c r="AK8" i="4"/>
  <c r="AM7" i="4"/>
  <c r="AL7" i="4"/>
  <c r="AK7" i="4"/>
  <c r="AL6" i="4"/>
  <c r="AK6" i="4"/>
  <c r="AK5" i="4"/>
  <c r="AU164" i="4"/>
  <c r="AT164" i="4"/>
  <c r="AS164" i="4"/>
  <c r="AR164" i="4"/>
  <c r="AQ164" i="4"/>
  <c r="AP164" i="4"/>
  <c r="AO164" i="4"/>
  <c r="AN164" i="4"/>
  <c r="AM164" i="4"/>
  <c r="AL164" i="4"/>
  <c r="AT163" i="4"/>
  <c r="AS163" i="4"/>
  <c r="AR163" i="4"/>
  <c r="AQ163" i="4"/>
  <c r="AP163" i="4"/>
  <c r="AO163" i="4"/>
  <c r="AN163" i="4"/>
  <c r="AM163" i="4"/>
  <c r="AL163" i="4"/>
  <c r="AS162" i="4"/>
  <c r="AR162" i="4"/>
  <c r="AQ162" i="4"/>
  <c r="AP162" i="4"/>
  <c r="AO162" i="4"/>
  <c r="AN162" i="4"/>
  <c r="AM162" i="4"/>
  <c r="AL162" i="4"/>
  <c r="AR161" i="4"/>
  <c r="AQ161" i="4"/>
  <c r="AP161" i="4"/>
  <c r="AO161" i="4"/>
  <c r="AN161" i="4"/>
  <c r="AM161" i="4"/>
  <c r="AL161" i="4"/>
  <c r="AQ160" i="4"/>
  <c r="AP160" i="4"/>
  <c r="AO160" i="4"/>
  <c r="AN160" i="4"/>
  <c r="AM160" i="4"/>
  <c r="AL160" i="4"/>
  <c r="AP159" i="4"/>
  <c r="AO159" i="4"/>
  <c r="AN159" i="4"/>
  <c r="AM159" i="4"/>
  <c r="AL159" i="4"/>
  <c r="AO158" i="4"/>
  <c r="AN158" i="4"/>
  <c r="AM158" i="4"/>
  <c r="AL158" i="4"/>
  <c r="AN157" i="4"/>
  <c r="AM157" i="4"/>
  <c r="AL157" i="4"/>
  <c r="AM156" i="4"/>
  <c r="AL156" i="4"/>
  <c r="AL155" i="4"/>
  <c r="B64" i="4"/>
  <c r="B65" i="4"/>
  <c r="C65" i="4"/>
  <c r="B66" i="4"/>
  <c r="C66" i="4"/>
  <c r="D66" i="4"/>
  <c r="B67" i="4"/>
  <c r="C67" i="4"/>
  <c r="D67" i="4"/>
  <c r="E67" i="4"/>
  <c r="B68" i="4"/>
  <c r="C68" i="4"/>
  <c r="D68" i="4"/>
  <c r="E68" i="4"/>
  <c r="F68" i="4"/>
  <c r="B69" i="4"/>
  <c r="C69" i="4"/>
  <c r="D69" i="4"/>
  <c r="E69" i="4"/>
  <c r="F69" i="4"/>
  <c r="G69" i="4"/>
  <c r="B70" i="4"/>
  <c r="C70" i="4"/>
  <c r="D70" i="4"/>
  <c r="E70" i="4"/>
  <c r="F70" i="4"/>
  <c r="G70" i="4"/>
  <c r="H70" i="4"/>
  <c r="B71" i="4"/>
  <c r="C71" i="4"/>
  <c r="D71" i="4"/>
  <c r="E71" i="4"/>
  <c r="F71" i="4"/>
  <c r="G71" i="4"/>
  <c r="H71" i="4"/>
  <c r="I71" i="4"/>
  <c r="B72" i="4"/>
  <c r="C72" i="4"/>
  <c r="D72" i="4"/>
  <c r="E72" i="4"/>
  <c r="F72" i="4"/>
  <c r="G72" i="4"/>
  <c r="H72" i="4"/>
  <c r="I72" i="4"/>
  <c r="J72" i="4"/>
  <c r="B73" i="4"/>
  <c r="C73" i="4"/>
  <c r="D73" i="4"/>
  <c r="E73" i="4"/>
  <c r="F73" i="4"/>
  <c r="G73" i="4"/>
  <c r="H73" i="4"/>
  <c r="I73" i="4"/>
  <c r="J73" i="4"/>
  <c r="K73" i="4"/>
  <c r="R4" i="8"/>
  <c r="C63" i="4" l="1" a="1"/>
  <c r="C63" i="4" s="1"/>
  <c r="L63" i="4" l="1"/>
  <c r="I63" i="4"/>
  <c r="J63" i="4"/>
  <c r="E63" i="4"/>
  <c r="G63" i="4"/>
  <c r="D63" i="4"/>
  <c r="K63" i="4"/>
  <c r="F63" i="4"/>
  <c r="H63" i="4"/>
  <c r="L6" i="8"/>
  <c r="EU145" i="4" l="1"/>
  <c r="EU146" i="4" s="1"/>
  <c r="EV146" i="4" s="1"/>
  <c r="EU148" i="4"/>
  <c r="EV148" i="4" s="1"/>
  <c r="EV147" i="4"/>
  <c r="EX149" i="4" s="1"/>
  <c r="ED145" i="4"/>
  <c r="ED146" i="4" s="1"/>
  <c r="EE146" i="4" s="1"/>
  <c r="ED148" i="4"/>
  <c r="EE148" i="4" s="1"/>
  <c r="EE147" i="4"/>
  <c r="EX148" i="4" s="1"/>
  <c r="DM145" i="4"/>
  <c r="DM146" i="4" s="1"/>
  <c r="DN146" i="4" s="1"/>
  <c r="DM148" i="4"/>
  <c r="DN148" i="4" s="1"/>
  <c r="DN147" i="4"/>
  <c r="EX147" i="4" s="1"/>
  <c r="CV145" i="4"/>
  <c r="CV146" i="4" s="1"/>
  <c r="CW146" i="4" s="1"/>
  <c r="CV148" i="4"/>
  <c r="CW148" i="4" s="1"/>
  <c r="CW147" i="4"/>
  <c r="EX146" i="4" s="1"/>
  <c r="CE148" i="4"/>
  <c r="CF148" i="4" s="1"/>
  <c r="CF147" i="4"/>
  <c r="EX145" i="4" s="1"/>
  <c r="BN145" i="4"/>
  <c r="BN146" i="4" s="1"/>
  <c r="BO146" i="4" s="1"/>
  <c r="BN148" i="4"/>
  <c r="BO148" i="4" s="1"/>
  <c r="BO147" i="4"/>
  <c r="EX144" i="4" s="1"/>
  <c r="AW145" i="4"/>
  <c r="AW146" i="4" s="1"/>
  <c r="AX146" i="4" s="1"/>
  <c r="AW148" i="4"/>
  <c r="AX148" i="4" s="1"/>
  <c r="AX147" i="4"/>
  <c r="EX143" i="4" s="1"/>
  <c r="AF148" i="4"/>
  <c r="AG148" i="4" s="1"/>
  <c r="AG147" i="4"/>
  <c r="EX142" i="4" s="1"/>
  <c r="EU130" i="4"/>
  <c r="EU131" i="4" s="1"/>
  <c r="EV131" i="4" s="1"/>
  <c r="EU133" i="4"/>
  <c r="EV133" i="4" s="1"/>
  <c r="EV132" i="4"/>
  <c r="EX134" i="4" s="1"/>
  <c r="ED130" i="4"/>
  <c r="ED131" i="4" s="1"/>
  <c r="EE131" i="4" s="1"/>
  <c r="ED133" i="4"/>
  <c r="EE133" i="4" s="1"/>
  <c r="EE132" i="4"/>
  <c r="EX133" i="4" s="1"/>
  <c r="DM130" i="4"/>
  <c r="DM131" i="4" s="1"/>
  <c r="DN131" i="4" s="1"/>
  <c r="DM133" i="4"/>
  <c r="DN133" i="4" s="1"/>
  <c r="DN132" i="4"/>
  <c r="EX132" i="4" s="1"/>
  <c r="CV130" i="4"/>
  <c r="CV131" i="4" s="1"/>
  <c r="CW131" i="4" s="1"/>
  <c r="CV133" i="4"/>
  <c r="CW133" i="4" s="1"/>
  <c r="CW132" i="4"/>
  <c r="EX131" i="4" s="1"/>
  <c r="CE133" i="4"/>
  <c r="CF133" i="4" s="1"/>
  <c r="CF132" i="4"/>
  <c r="EX130" i="4" s="1"/>
  <c r="BN130" i="4"/>
  <c r="BN131" i="4" s="1"/>
  <c r="BO131" i="4" s="1"/>
  <c r="BN133" i="4"/>
  <c r="BO133" i="4" s="1"/>
  <c r="BO132" i="4"/>
  <c r="EX129" i="4" s="1"/>
  <c r="AW130" i="4"/>
  <c r="AW131" i="4" s="1"/>
  <c r="AX131" i="4" s="1"/>
  <c r="AW133" i="4"/>
  <c r="AX133" i="4" s="1"/>
  <c r="AX132" i="4"/>
  <c r="EX128" i="4" s="1"/>
  <c r="AF133" i="4"/>
  <c r="AG133" i="4" s="1"/>
  <c r="AG132" i="4"/>
  <c r="EX127" i="4" s="1"/>
  <c r="O148" i="4"/>
  <c r="P148" i="4" s="1"/>
  <c r="P147" i="4"/>
  <c r="EX141" i="4" s="1"/>
  <c r="O133" i="4"/>
  <c r="P133" i="4" s="1"/>
  <c r="P132" i="4"/>
  <c r="EX126" i="4" s="1"/>
  <c r="EU115" i="4"/>
  <c r="EU116" i="4" s="1"/>
  <c r="EV116" i="4" s="1"/>
  <c r="EU118" i="4"/>
  <c r="EV118" i="4" s="1"/>
  <c r="EV117" i="4"/>
  <c r="EX119" i="4" s="1"/>
  <c r="ED115" i="4"/>
  <c r="ED116" i="4" s="1"/>
  <c r="EE116" i="4" s="1"/>
  <c r="ED118" i="4"/>
  <c r="EE118" i="4" s="1"/>
  <c r="EE117" i="4"/>
  <c r="EX118" i="4" s="1"/>
  <c r="DM115" i="4"/>
  <c r="DM116" i="4" s="1"/>
  <c r="DN116" i="4" s="1"/>
  <c r="DM118" i="4"/>
  <c r="DN118" i="4" s="1"/>
  <c r="DN117" i="4"/>
  <c r="EX117" i="4" s="1"/>
  <c r="CV115" i="4"/>
  <c r="CV116" i="4" s="1"/>
  <c r="CW116" i="4" s="1"/>
  <c r="CV118" i="4"/>
  <c r="CW118" i="4" s="1"/>
  <c r="CW117" i="4"/>
  <c r="EX116" i="4" s="1"/>
  <c r="CE118" i="4"/>
  <c r="CF118" i="4" s="1"/>
  <c r="CF117" i="4"/>
  <c r="EX115" i="4" s="1"/>
  <c r="BN115" i="4"/>
  <c r="BN116" i="4" s="1"/>
  <c r="BO116" i="4" s="1"/>
  <c r="BN118" i="4"/>
  <c r="BO118" i="4" s="1"/>
  <c r="BO117" i="4"/>
  <c r="EX114" i="4" s="1"/>
  <c r="AW115" i="4"/>
  <c r="AW116" i="4" s="1"/>
  <c r="AX116" i="4" s="1"/>
  <c r="AW118" i="4"/>
  <c r="AX118" i="4" s="1"/>
  <c r="AX117" i="4"/>
  <c r="EX113" i="4" s="1"/>
  <c r="AF118" i="4"/>
  <c r="AG118" i="4" s="1"/>
  <c r="AG117" i="4"/>
  <c r="EX112" i="4" s="1"/>
  <c r="O118" i="4"/>
  <c r="P118" i="4" s="1"/>
  <c r="P117" i="4"/>
  <c r="EX111" i="4" s="1"/>
  <c r="EU100" i="4"/>
  <c r="EU101" i="4" s="1"/>
  <c r="EV101" i="4" s="1"/>
  <c r="EU103" i="4"/>
  <c r="EV103" i="4" s="1"/>
  <c r="EV102" i="4"/>
  <c r="EX104" i="4" s="1"/>
  <c r="EU99" i="4"/>
  <c r="EV99" i="4" s="1"/>
  <c r="EV100" i="4" s="1"/>
  <c r="EW104" i="4" s="1"/>
  <c r="EZ104" i="4" s="1"/>
  <c r="ED100" i="4"/>
  <c r="ED101" i="4" s="1"/>
  <c r="EE101" i="4" s="1"/>
  <c r="ED103" i="4"/>
  <c r="EE103" i="4" s="1"/>
  <c r="EE102" i="4"/>
  <c r="EX103" i="4" s="1"/>
  <c r="ED99" i="4"/>
  <c r="EE99" i="4" s="1"/>
  <c r="EE100" i="4" s="1"/>
  <c r="EW103" i="4" s="1"/>
  <c r="EZ103" i="4" s="1"/>
  <c r="DM100" i="4"/>
  <c r="DM101" i="4" s="1"/>
  <c r="DN101" i="4" s="1"/>
  <c r="DM103" i="4"/>
  <c r="DN103" i="4" s="1"/>
  <c r="DN102" i="4"/>
  <c r="EX102" i="4" s="1"/>
  <c r="DM99" i="4"/>
  <c r="DN99" i="4" s="1"/>
  <c r="DN100" i="4" s="1"/>
  <c r="EW102" i="4" s="1"/>
  <c r="EZ102" i="4" s="1"/>
  <c r="CV100" i="4"/>
  <c r="CV101" i="4" s="1"/>
  <c r="CW101" i="4" s="1"/>
  <c r="CV103" i="4"/>
  <c r="CW103" i="4" s="1"/>
  <c r="CW102" i="4"/>
  <c r="EX101" i="4" s="1"/>
  <c r="CV99" i="4"/>
  <c r="CW99" i="4" s="1"/>
  <c r="CW100" i="4" s="1"/>
  <c r="EW101" i="4" s="1"/>
  <c r="EZ101" i="4" s="1"/>
  <c r="CE103" i="4"/>
  <c r="CF103" i="4" s="1"/>
  <c r="CF102" i="4"/>
  <c r="EX100" i="4" s="1"/>
  <c r="CE99" i="4"/>
  <c r="CF99" i="4" s="1"/>
  <c r="CF100" i="4" s="1"/>
  <c r="EW100" i="4" s="1"/>
  <c r="EZ100" i="4" s="1"/>
  <c r="BN100" i="4"/>
  <c r="BN101" i="4" s="1"/>
  <c r="BO101" i="4" s="1"/>
  <c r="BN103" i="4"/>
  <c r="BO103" i="4" s="1"/>
  <c r="BO102" i="4"/>
  <c r="EX99" i="4" s="1"/>
  <c r="BN99" i="4"/>
  <c r="BO99" i="4" s="1"/>
  <c r="BO100" i="4" s="1"/>
  <c r="EW99" i="4" s="1"/>
  <c r="EZ99" i="4" s="1"/>
  <c r="AW100" i="4"/>
  <c r="AW101" i="4" s="1"/>
  <c r="AX101" i="4" s="1"/>
  <c r="AW103" i="4"/>
  <c r="AX103" i="4" s="1"/>
  <c r="AX102" i="4"/>
  <c r="EX98" i="4" s="1"/>
  <c r="AW99" i="4"/>
  <c r="AX99" i="4" s="1"/>
  <c r="AX100" i="4" s="1"/>
  <c r="EW98" i="4" s="1"/>
  <c r="EZ98" i="4" s="1"/>
  <c r="AF103" i="4"/>
  <c r="AG103" i="4" s="1"/>
  <c r="AG102" i="4"/>
  <c r="EX97" i="4" s="1"/>
  <c r="AF99" i="4"/>
  <c r="AG99" i="4" s="1"/>
  <c r="AG100" i="4" s="1"/>
  <c r="EW97" i="4" s="1"/>
  <c r="EZ97" i="4" s="1"/>
  <c r="O99" i="4"/>
  <c r="P99" i="4" s="1"/>
  <c r="P100" i="4" s="1"/>
  <c r="EW96" i="4" s="1"/>
  <c r="EZ96" i="4" s="1"/>
  <c r="O103" i="4"/>
  <c r="P103" i="4" s="1"/>
  <c r="P102" i="4"/>
  <c r="EX96" i="4" s="1"/>
  <c r="EU85" i="4"/>
  <c r="EU86" i="4" s="1"/>
  <c r="EV86" i="4" s="1"/>
  <c r="EU88" i="4"/>
  <c r="EV88" i="4" s="1"/>
  <c r="EV87" i="4"/>
  <c r="EX89" i="4" s="1"/>
  <c r="EU84" i="4"/>
  <c r="EV84" i="4" s="1"/>
  <c r="EV85" i="4" s="1"/>
  <c r="EW89" i="4" s="1"/>
  <c r="EZ89" i="4" s="1"/>
  <c r="ED85" i="4"/>
  <c r="ED86" i="4" s="1"/>
  <c r="EE86" i="4" s="1"/>
  <c r="ED88" i="4"/>
  <c r="EE88" i="4" s="1"/>
  <c r="EE87" i="4"/>
  <c r="EX88" i="4" s="1"/>
  <c r="ED84" i="4"/>
  <c r="EE84" i="4" s="1"/>
  <c r="EE85" i="4" s="1"/>
  <c r="EW88" i="4" s="1"/>
  <c r="EZ88" i="4" s="1"/>
  <c r="DM85" i="4"/>
  <c r="DM86" i="4" s="1"/>
  <c r="DN86" i="4" s="1"/>
  <c r="DM88" i="4"/>
  <c r="DN88" i="4" s="1"/>
  <c r="DN87" i="4"/>
  <c r="EX87" i="4" s="1"/>
  <c r="DM84" i="4"/>
  <c r="DN84" i="4" s="1"/>
  <c r="DN85" i="4" s="1"/>
  <c r="EW87" i="4" s="1"/>
  <c r="EZ87" i="4" s="1"/>
  <c r="CV85" i="4"/>
  <c r="CV86" i="4" s="1"/>
  <c r="CW86" i="4" s="1"/>
  <c r="CV88" i="4"/>
  <c r="CW88" i="4" s="1"/>
  <c r="CW87" i="4"/>
  <c r="EX86" i="4" s="1"/>
  <c r="CV84" i="4"/>
  <c r="CW84" i="4" s="1"/>
  <c r="CW85" i="4" s="1"/>
  <c r="EW86" i="4" s="1"/>
  <c r="EZ86" i="4" s="1"/>
  <c r="CE88" i="4"/>
  <c r="CF88" i="4" s="1"/>
  <c r="CF87" i="4"/>
  <c r="EX85" i="4" s="1"/>
  <c r="CE84" i="4"/>
  <c r="CF84" i="4" s="1"/>
  <c r="CF85" i="4" s="1"/>
  <c r="EW85" i="4" s="1"/>
  <c r="EZ85" i="4" s="1"/>
  <c r="BN85" i="4"/>
  <c r="BN86" i="4" s="1"/>
  <c r="BO86" i="4" s="1"/>
  <c r="BN88" i="4"/>
  <c r="BO88" i="4" s="1"/>
  <c r="BO87" i="4"/>
  <c r="EX84" i="4" s="1"/>
  <c r="BN84" i="4"/>
  <c r="BO84" i="4" s="1"/>
  <c r="BO85" i="4" s="1"/>
  <c r="EW84" i="4" s="1"/>
  <c r="EZ84" i="4" s="1"/>
  <c r="AW85" i="4"/>
  <c r="AW86" i="4" s="1"/>
  <c r="AX86" i="4" s="1"/>
  <c r="AW88" i="4"/>
  <c r="AX88" i="4" s="1"/>
  <c r="AX87" i="4"/>
  <c r="EX83" i="4" s="1"/>
  <c r="AW84" i="4"/>
  <c r="AX84" i="4" s="1"/>
  <c r="AX85" i="4" s="1"/>
  <c r="EW83" i="4" s="1"/>
  <c r="EZ83" i="4" s="1"/>
  <c r="AF88" i="4"/>
  <c r="AG88" i="4" s="1"/>
  <c r="AG87" i="4"/>
  <c r="EX82" i="4" s="1"/>
  <c r="AF84" i="4"/>
  <c r="AG84" i="4" s="1"/>
  <c r="AG85" i="4" s="1"/>
  <c r="EW82" i="4" s="1"/>
  <c r="EZ82" i="4" s="1"/>
  <c r="O84" i="4"/>
  <c r="P84" i="4" s="1"/>
  <c r="P85" i="4" s="1"/>
  <c r="EW81" i="4" s="1"/>
  <c r="EZ81" i="4" s="1"/>
  <c r="O88" i="4"/>
  <c r="P88" i="4" s="1"/>
  <c r="P87" i="4"/>
  <c r="EX81" i="4" s="1"/>
  <c r="EU70" i="4"/>
  <c r="EU71" i="4" s="1"/>
  <c r="EV71" i="4" s="1"/>
  <c r="EU73" i="4"/>
  <c r="EV73" i="4" s="1"/>
  <c r="EV72" i="4"/>
  <c r="EX74" i="4" s="1"/>
  <c r="ED70" i="4"/>
  <c r="ED71" i="4" s="1"/>
  <c r="EE71" i="4" s="1"/>
  <c r="ED73" i="4"/>
  <c r="EE73" i="4" s="1"/>
  <c r="EE72" i="4"/>
  <c r="EX73" i="4" s="1"/>
  <c r="DM70" i="4"/>
  <c r="DM71" i="4" s="1"/>
  <c r="DN71" i="4" s="1"/>
  <c r="DM73" i="4"/>
  <c r="DN73" i="4" s="1"/>
  <c r="DN72" i="4"/>
  <c r="EX72" i="4" s="1"/>
  <c r="CV70" i="4"/>
  <c r="CV71" i="4" s="1"/>
  <c r="CW71" i="4" s="1"/>
  <c r="CV73" i="4"/>
  <c r="CW73" i="4" s="1"/>
  <c r="CW72" i="4"/>
  <c r="EX71" i="4" s="1"/>
  <c r="CE73" i="4"/>
  <c r="CF73" i="4" s="1"/>
  <c r="CF72" i="4"/>
  <c r="EX70" i="4" s="1"/>
  <c r="BN70" i="4"/>
  <c r="BN71" i="4" s="1"/>
  <c r="BO71" i="4" s="1"/>
  <c r="BN73" i="4"/>
  <c r="BO73" i="4" s="1"/>
  <c r="BO72" i="4"/>
  <c r="EX69" i="4" s="1"/>
  <c r="AW70" i="4"/>
  <c r="EY98" i="4" l="1"/>
  <c r="EY83" i="4"/>
  <c r="AW71" i="4"/>
  <c r="AX71" i="4" s="1"/>
  <c r="AW73" i="4"/>
  <c r="AX73" i="4" s="1"/>
  <c r="AX72" i="4"/>
  <c r="EX68" i="4" s="1"/>
  <c r="AF73" i="4"/>
  <c r="AG73" i="4" s="1"/>
  <c r="AG72" i="4"/>
  <c r="EX67" i="4" s="1"/>
  <c r="O69" i="4"/>
  <c r="P69" i="4" s="1"/>
  <c r="P70" i="4" s="1"/>
  <c r="EW66" i="4" s="1"/>
  <c r="EZ66" i="4" s="1"/>
  <c r="O73" i="4"/>
  <c r="P73" i="4" s="1"/>
  <c r="P72" i="4"/>
  <c r="EX66" i="4" s="1"/>
  <c r="EU55" i="4"/>
  <c r="EU56" i="4" s="1"/>
  <c r="EV56" i="4" s="1"/>
  <c r="EU58" i="4"/>
  <c r="EV58" i="4" s="1"/>
  <c r="EV57" i="4"/>
  <c r="EX59" i="4" s="1"/>
  <c r="ED55" i="4"/>
  <c r="ED56" i="4" s="1"/>
  <c r="EE56" i="4" s="1"/>
  <c r="ED58" i="4"/>
  <c r="EE58" i="4" s="1"/>
  <c r="EE57" i="4"/>
  <c r="EX58" i="4" s="1"/>
  <c r="DM55" i="4"/>
  <c r="DM56" i="4" s="1"/>
  <c r="DN56" i="4" s="1"/>
  <c r="DM58" i="4"/>
  <c r="DN58" i="4" s="1"/>
  <c r="DN57" i="4"/>
  <c r="EX57" i="4" s="1"/>
  <c r="CV55" i="4"/>
  <c r="CV56" i="4" s="1"/>
  <c r="CW56" i="4" s="1"/>
  <c r="CV58" i="4"/>
  <c r="CW58" i="4" s="1"/>
  <c r="CW57" i="4"/>
  <c r="EX56" i="4" s="1"/>
  <c r="CE58" i="4"/>
  <c r="CF58" i="4" s="1"/>
  <c r="EX55" i="4"/>
  <c r="BN55" i="4"/>
  <c r="BN56" i="4" s="1"/>
  <c r="BO56" i="4" s="1"/>
  <c r="BN58" i="4"/>
  <c r="BO58" i="4" s="1"/>
  <c r="BO57" i="4"/>
  <c r="EX54" i="4" s="1"/>
  <c r="AW55" i="4"/>
  <c r="AW56" i="4" s="1"/>
  <c r="AX56" i="4" s="1"/>
  <c r="AW58" i="4"/>
  <c r="AX58" i="4" s="1"/>
  <c r="AX57" i="4"/>
  <c r="EX53" i="4" s="1"/>
  <c r="AF58" i="4"/>
  <c r="AG58" i="4" s="1"/>
  <c r="AG57" i="4"/>
  <c r="EX52" i="4" s="1"/>
  <c r="O58" i="4"/>
  <c r="P58" i="4" s="1"/>
  <c r="P57" i="4"/>
  <c r="EX51" i="4" s="1"/>
  <c r="EU40" i="4"/>
  <c r="EU41" i="4" s="1"/>
  <c r="EV41" i="4" s="1"/>
  <c r="EU43" i="4"/>
  <c r="EV43" i="4" s="1"/>
  <c r="EV42" i="4"/>
  <c r="EX44" i="4" s="1"/>
  <c r="ED40" i="4"/>
  <c r="ED41" i="4" s="1"/>
  <c r="EE41" i="4" s="1"/>
  <c r="ED43" i="4"/>
  <c r="EE43" i="4" s="1"/>
  <c r="EE42" i="4"/>
  <c r="EX43" i="4" s="1"/>
  <c r="DM40" i="4"/>
  <c r="DM41" i="4" s="1"/>
  <c r="DN41" i="4" s="1"/>
  <c r="DM43" i="4"/>
  <c r="DN43" i="4" s="1"/>
  <c r="DN42" i="4"/>
  <c r="EX42" i="4" s="1"/>
  <c r="CV40" i="4"/>
  <c r="CV41" i="4" s="1"/>
  <c r="CW41" i="4" s="1"/>
  <c r="CV43" i="4"/>
  <c r="CW43" i="4" s="1"/>
  <c r="CW42" i="4"/>
  <c r="EX41" i="4" s="1"/>
  <c r="CE43" i="4"/>
  <c r="CF43" i="4" s="1"/>
  <c r="CF42" i="4"/>
  <c r="EX40" i="4" s="1"/>
  <c r="BN40" i="4"/>
  <c r="BN41" i="4" s="1"/>
  <c r="BO41" i="4" s="1"/>
  <c r="BN43" i="4"/>
  <c r="BO43" i="4" s="1"/>
  <c r="BO42" i="4"/>
  <c r="EX39" i="4" s="1"/>
  <c r="AW40" i="4"/>
  <c r="AW41" i="4" s="1"/>
  <c r="AX41" i="4" s="1"/>
  <c r="AW43" i="4"/>
  <c r="AX43" i="4" s="1"/>
  <c r="AX42" i="4"/>
  <c r="EX38" i="4" s="1"/>
  <c r="AF43" i="4"/>
  <c r="AG43" i="4" s="1"/>
  <c r="AG42" i="4"/>
  <c r="EX37" i="4" s="1"/>
  <c r="O43" i="4"/>
  <c r="P43" i="4" s="1"/>
  <c r="P42" i="4"/>
  <c r="EX36" i="4" s="1"/>
  <c r="EU25" i="4" l="1"/>
  <c r="EU26" i="4" s="1"/>
  <c r="EV26" i="4" s="1"/>
  <c r="EU28" i="4"/>
  <c r="EV28" i="4" s="1"/>
  <c r="EV27" i="4"/>
  <c r="EX29" i="4" s="1"/>
  <c r="ED25" i="4"/>
  <c r="ED26" i="4" s="1"/>
  <c r="EE26" i="4" s="1"/>
  <c r="ED28" i="4"/>
  <c r="EE28" i="4" s="1"/>
  <c r="EE27" i="4"/>
  <c r="EX28" i="4" s="1"/>
  <c r="DM25" i="4"/>
  <c r="DM26" i="4" s="1"/>
  <c r="DN26" i="4" s="1"/>
  <c r="DM28" i="4"/>
  <c r="DN28" i="4" s="1"/>
  <c r="DN27" i="4"/>
  <c r="EX27" i="4" s="1"/>
  <c r="CV25" i="4"/>
  <c r="CV26" i="4" s="1"/>
  <c r="CW26" i="4" s="1"/>
  <c r="CV28" i="4"/>
  <c r="CW28" i="4" s="1"/>
  <c r="CW27" i="4"/>
  <c r="EX26" i="4" s="1"/>
  <c r="CE28" i="4"/>
  <c r="CF28" i="4" s="1"/>
  <c r="CF27" i="4"/>
  <c r="EX25" i="4" s="1"/>
  <c r="BN25" i="4"/>
  <c r="BN26" i="4" s="1"/>
  <c r="BO26" i="4" s="1"/>
  <c r="BN28" i="4"/>
  <c r="BO28" i="4" s="1"/>
  <c r="BO27" i="4"/>
  <c r="EX24" i="4" s="1"/>
  <c r="AW25" i="4"/>
  <c r="AW26" i="4" s="1"/>
  <c r="AX26" i="4" s="1"/>
  <c r="AW28" i="4"/>
  <c r="AX28" i="4" s="1"/>
  <c r="AX27" i="4"/>
  <c r="EX23" i="4" s="1"/>
  <c r="AF28" i="4"/>
  <c r="AG28" i="4" s="1"/>
  <c r="AG27" i="4"/>
  <c r="EX22" i="4" s="1"/>
  <c r="O28" i="4"/>
  <c r="P28" i="4" s="1"/>
  <c r="P27" i="4"/>
  <c r="EX21" i="4" s="1"/>
  <c r="EU10" i="4"/>
  <c r="EU11" i="4" s="1"/>
  <c r="EV11" i="4" s="1"/>
  <c r="EU13" i="4"/>
  <c r="EV13" i="4" s="1"/>
  <c r="EV12" i="4"/>
  <c r="EX14" i="4" s="1"/>
  <c r="ED10" i="4"/>
  <c r="ED11" i="4" s="1"/>
  <c r="EE11" i="4" s="1"/>
  <c r="ED13" i="4"/>
  <c r="EE13" i="4" s="1"/>
  <c r="EE12" i="4"/>
  <c r="EX13" i="4" s="1"/>
  <c r="DM10" i="4"/>
  <c r="DM11" i="4" s="1"/>
  <c r="DN11" i="4" s="1"/>
  <c r="DM13" i="4"/>
  <c r="DN13" i="4" s="1"/>
  <c r="DN12" i="4"/>
  <c r="EX12" i="4" s="1"/>
  <c r="CV10" i="4"/>
  <c r="CV11" i="4" s="1"/>
  <c r="CW11" i="4" s="1"/>
  <c r="CV13" i="4"/>
  <c r="CW13" i="4" s="1"/>
  <c r="CW12" i="4"/>
  <c r="EX11" i="4" s="1"/>
  <c r="CE13" i="4"/>
  <c r="CF13" i="4" s="1"/>
  <c r="CF12" i="4"/>
  <c r="EX10" i="4" s="1"/>
  <c r="BN10" i="4"/>
  <c r="BN11" i="4" s="1"/>
  <c r="BO11" i="4" s="1"/>
  <c r="BN13" i="4"/>
  <c r="BO13" i="4" s="1"/>
  <c r="BO12" i="4"/>
  <c r="EX9" i="4" s="1"/>
  <c r="AW10" i="4"/>
  <c r="AW11" i="4" s="1"/>
  <c r="AX11" i="4" s="1"/>
  <c r="AW13" i="4"/>
  <c r="AX13" i="4" s="1"/>
  <c r="AX12" i="4"/>
  <c r="EX8" i="4" s="1"/>
  <c r="AF13" i="4"/>
  <c r="AG13" i="4" s="1"/>
  <c r="AG12" i="4"/>
  <c r="EX7" i="4" s="1"/>
  <c r="P12" i="4"/>
  <c r="EX6" i="4" s="1"/>
  <c r="O13" i="4"/>
  <c r="P13" i="4" s="1"/>
  <c r="AB138" i="8" l="1"/>
  <c r="AC138" i="8" s="1"/>
  <c r="AD138" i="8" s="1"/>
  <c r="Q44" i="8" s="1"/>
  <c r="T44" i="8" s="1"/>
  <c r="AA141" i="8"/>
  <c r="AB141" i="8" s="1"/>
  <c r="AB140" i="8"/>
  <c r="AC140" i="8" s="1"/>
  <c r="R44" i="8" s="1"/>
  <c r="AB123" i="8"/>
  <c r="AC123" i="8" s="1"/>
  <c r="AD123" i="8" s="1"/>
  <c r="Q43" i="8" s="1"/>
  <c r="T43" i="8" s="1"/>
  <c r="AA126" i="8"/>
  <c r="AB126" i="8" s="1"/>
  <c r="AB125" i="8"/>
  <c r="AC125" i="8" s="1"/>
  <c r="R43" i="8" s="1"/>
  <c r="AB109" i="8"/>
  <c r="AC109" i="8" s="1"/>
  <c r="AD109" i="8" s="1"/>
  <c r="Q42" i="8" s="1"/>
  <c r="T42" i="8" s="1"/>
  <c r="AA112" i="8"/>
  <c r="AB112" i="8" s="1"/>
  <c r="AB111" i="8"/>
  <c r="AC111" i="8" s="1"/>
  <c r="R42" i="8" s="1"/>
  <c r="AA97" i="8"/>
  <c r="AB97" i="8" s="1"/>
  <c r="AB96" i="8"/>
  <c r="AC96" i="8" s="1"/>
  <c r="R41" i="8" s="1"/>
  <c r="AB79" i="8"/>
  <c r="AC79" i="8" s="1"/>
  <c r="AD79" i="8" s="1"/>
  <c r="Q40" i="8" s="1"/>
  <c r="T40" i="8" s="1"/>
  <c r="AA82" i="8"/>
  <c r="AB82" i="8" s="1"/>
  <c r="AB81" i="8"/>
  <c r="AC81" i="8" s="1"/>
  <c r="R40" i="8" s="1"/>
  <c r="AA67" i="8"/>
  <c r="AB67" i="8" s="1"/>
  <c r="AB66" i="8"/>
  <c r="AC66" i="8" s="1"/>
  <c r="R39" i="8" s="1"/>
  <c r="AB50" i="8"/>
  <c r="AC50" i="8" s="1"/>
  <c r="AD50" i="8" s="1"/>
  <c r="Q38" i="8" s="1"/>
  <c r="T38" i="8" s="1"/>
  <c r="AA53" i="8"/>
  <c r="AB53" i="8" s="1"/>
  <c r="AB52" i="8"/>
  <c r="AC52" i="8" s="1"/>
  <c r="R38" i="8" s="1"/>
  <c r="AB33" i="8"/>
  <c r="AC33" i="8" s="1"/>
  <c r="AD33" i="8" s="1"/>
  <c r="Q37" i="8" s="1"/>
  <c r="T37" i="8" s="1"/>
  <c r="AA36" i="8"/>
  <c r="AB36" i="8" s="1"/>
  <c r="AB35" i="8"/>
  <c r="AC35" i="8" s="1"/>
  <c r="R37" i="8" s="1"/>
  <c r="AB8" i="8"/>
  <c r="AB6" i="8" l="1"/>
  <c r="AB10" i="8"/>
  <c r="AC10" i="8" s="1"/>
  <c r="R36" i="8" s="1"/>
  <c r="AA11" i="8" l="1"/>
  <c r="AB11" i="8" s="1"/>
  <c r="AC8" i="8"/>
  <c r="AD8" i="8" s="1"/>
  <c r="Q36" i="8" s="1"/>
  <c r="T36" i="8" s="1"/>
  <c r="AC6" i="8"/>
  <c r="R35" i="8" s="1"/>
  <c r="AA7" i="8"/>
  <c r="AB7" i="8" l="1"/>
  <c r="AA6" i="7"/>
  <c r="AB6" i="7" s="1"/>
  <c r="S28" i="7" l="1"/>
  <c r="S29" i="7" s="1"/>
  <c r="T29" i="7" l="1"/>
  <c r="C20" i="11"/>
  <c r="C21" i="11"/>
  <c r="C22" i="11"/>
  <c r="C23" i="11"/>
  <c r="C17" i="11" l="1"/>
  <c r="C18" i="11"/>
  <c r="C19" i="11"/>
  <c r="AF7" i="15" l="1"/>
  <c r="AC7" i="15" s="1"/>
  <c r="Y7" i="15" s="1"/>
  <c r="AF8" i="15"/>
  <c r="AC8" i="15" s="1"/>
  <c r="Y8" i="15" s="1"/>
  <c r="AF9" i="15"/>
  <c r="AC9" i="15" s="1"/>
  <c r="Y9" i="15" s="1"/>
  <c r="AF10" i="15"/>
  <c r="AC10" i="15" s="1"/>
  <c r="Y10" i="15" s="1"/>
  <c r="AF11" i="15"/>
  <c r="AC11" i="15" s="1"/>
  <c r="Y11" i="15" s="1"/>
  <c r="AF12" i="15"/>
  <c r="AC12" i="15" s="1"/>
  <c r="Y12" i="15" s="1"/>
  <c r="L15" i="1" l="1"/>
  <c r="J15" i="1"/>
  <c r="H15" i="1"/>
  <c r="F15" i="1"/>
  <c r="D15" i="1"/>
  <c r="L3" i="1"/>
  <c r="J3" i="1"/>
  <c r="H3" i="1"/>
  <c r="F3" i="1"/>
  <c r="D3" i="1"/>
  <c r="C1" i="4" l="1"/>
  <c r="D1" i="8" l="1"/>
  <c r="L4" i="8" l="1"/>
  <c r="L5" i="8"/>
  <c r="L7" i="8"/>
  <c r="L8" i="8"/>
  <c r="L9" i="8"/>
  <c r="L10" i="8"/>
  <c r="L11" i="8"/>
  <c r="L12" i="8"/>
  <c r="AC2" i="15" l="1"/>
  <c r="Y2" i="15" s="1"/>
  <c r="AF3" i="15"/>
  <c r="AC3" i="15" s="1"/>
  <c r="AF4" i="15"/>
  <c r="AF5" i="15"/>
  <c r="AF6" i="15"/>
  <c r="Z2" i="15"/>
  <c r="X2" i="15"/>
  <c r="W4" i="15"/>
  <c r="W5" i="15"/>
  <c r="W6" i="15"/>
  <c r="W7" i="15"/>
  <c r="W8" i="15"/>
  <c r="W9" i="15"/>
  <c r="W10" i="15"/>
  <c r="W11" i="15"/>
  <c r="W12" i="15"/>
  <c r="W3" i="15"/>
  <c r="Y3" i="15" l="1"/>
  <c r="AC5" i="15"/>
  <c r="Y5" i="15" s="1"/>
  <c r="AC4" i="15"/>
  <c r="Y4" i="15" s="1"/>
  <c r="AC6" i="15"/>
  <c r="Y6" i="15" s="1"/>
  <c r="C26" i="11"/>
  <c r="C27" i="11"/>
  <c r="C28" i="11"/>
  <c r="C29" i="11"/>
  <c r="C30" i="11"/>
  <c r="C31" i="11"/>
  <c r="C32" i="11"/>
  <c r="C33" i="11"/>
  <c r="R36" i="11" l="1"/>
  <c r="R34" i="11"/>
  <c r="R32" i="11"/>
  <c r="R30" i="11"/>
  <c r="R28" i="11"/>
  <c r="R26" i="11"/>
  <c r="R24" i="11"/>
  <c r="EH139" i="4"/>
  <c r="EH140" i="4"/>
  <c r="EH141" i="4"/>
  <c r="EH142" i="4"/>
  <c r="EH143" i="4"/>
  <c r="EH144" i="4"/>
  <c r="EH145" i="4"/>
  <c r="EH146" i="4"/>
  <c r="EH147" i="4"/>
  <c r="EH148" i="4"/>
  <c r="DQ139" i="4"/>
  <c r="DQ140" i="4"/>
  <c r="DQ141" i="4"/>
  <c r="DQ142" i="4"/>
  <c r="DQ143" i="4"/>
  <c r="DQ144" i="4"/>
  <c r="ED144" i="4" s="1"/>
  <c r="EE144" i="4" s="1"/>
  <c r="EE145" i="4" s="1"/>
  <c r="EW148" i="4" s="1"/>
  <c r="EZ148" i="4" s="1"/>
  <c r="DQ145" i="4"/>
  <c r="DQ146" i="4"/>
  <c r="DQ147" i="4"/>
  <c r="DQ148" i="4"/>
  <c r="CZ139" i="4"/>
  <c r="CZ140" i="4"/>
  <c r="CZ141" i="4"/>
  <c r="CZ142" i="4"/>
  <c r="CZ143" i="4"/>
  <c r="CZ144" i="4"/>
  <c r="CZ145" i="4"/>
  <c r="CZ146" i="4"/>
  <c r="CZ147" i="4"/>
  <c r="CZ148" i="4"/>
  <c r="CI139" i="4"/>
  <c r="CI140" i="4"/>
  <c r="CI141" i="4"/>
  <c r="CI142" i="4"/>
  <c r="CI143" i="4"/>
  <c r="CI144" i="4"/>
  <c r="CI145" i="4"/>
  <c r="CI146" i="4"/>
  <c r="CI147" i="4"/>
  <c r="CI148" i="4"/>
  <c r="BR139" i="4"/>
  <c r="BR140" i="4"/>
  <c r="BR141" i="4"/>
  <c r="BR142" i="4"/>
  <c r="BR143" i="4"/>
  <c r="BR144" i="4"/>
  <c r="BR145" i="4"/>
  <c r="BR146" i="4"/>
  <c r="BR147" i="4"/>
  <c r="BR148" i="4"/>
  <c r="BA139" i="4"/>
  <c r="BA140" i="4"/>
  <c r="BA141" i="4"/>
  <c r="BA142" i="4"/>
  <c r="BA143" i="4"/>
  <c r="BA144" i="4"/>
  <c r="BA145" i="4"/>
  <c r="BA146" i="4"/>
  <c r="BA147" i="4"/>
  <c r="BA148" i="4"/>
  <c r="AJ139" i="4"/>
  <c r="AJ140" i="4"/>
  <c r="AJ141" i="4"/>
  <c r="AJ142" i="4"/>
  <c r="AJ143" i="4"/>
  <c r="AJ144" i="4"/>
  <c r="AJ145" i="4"/>
  <c r="AJ146" i="4"/>
  <c r="AJ147" i="4"/>
  <c r="AJ148" i="4"/>
  <c r="S139" i="4"/>
  <c r="S140" i="4"/>
  <c r="S141" i="4"/>
  <c r="S142" i="4"/>
  <c r="S143" i="4"/>
  <c r="S144" i="4"/>
  <c r="AF144" i="4" s="1"/>
  <c r="AG144" i="4" s="1"/>
  <c r="AG145" i="4" s="1"/>
  <c r="EW142" i="4" s="1"/>
  <c r="EZ142" i="4" s="1"/>
  <c r="S145" i="4"/>
  <c r="S146" i="4"/>
  <c r="S147" i="4"/>
  <c r="S148" i="4"/>
  <c r="B139" i="4"/>
  <c r="B140" i="4"/>
  <c r="B141" i="4"/>
  <c r="B142" i="4"/>
  <c r="B143" i="4"/>
  <c r="B144" i="4"/>
  <c r="B145" i="4"/>
  <c r="B146" i="4"/>
  <c r="B147" i="4"/>
  <c r="B148" i="4"/>
  <c r="EH124" i="4"/>
  <c r="EH125" i="4"/>
  <c r="EH126" i="4"/>
  <c r="EU129" i="4" s="1"/>
  <c r="EV129" i="4" s="1"/>
  <c r="EV130" i="4" s="1"/>
  <c r="EW134" i="4" s="1"/>
  <c r="EZ134" i="4" s="1"/>
  <c r="EH127" i="4"/>
  <c r="EH128" i="4"/>
  <c r="EH129" i="4"/>
  <c r="EH130" i="4"/>
  <c r="EH131" i="4"/>
  <c r="EH132" i="4"/>
  <c r="EH133" i="4"/>
  <c r="EH109" i="4"/>
  <c r="EH110" i="4"/>
  <c r="EH111" i="4"/>
  <c r="EH112" i="4"/>
  <c r="EU114" i="4" s="1"/>
  <c r="EV114" i="4" s="1"/>
  <c r="EV115" i="4" s="1"/>
  <c r="EW119" i="4" s="1"/>
  <c r="EZ119" i="4" s="1"/>
  <c r="EH113" i="4"/>
  <c r="EH114" i="4"/>
  <c r="EH115" i="4"/>
  <c r="EH116" i="4"/>
  <c r="EH117" i="4"/>
  <c r="EH118" i="4"/>
  <c r="DQ124" i="4"/>
  <c r="DQ125" i="4"/>
  <c r="DQ126" i="4"/>
  <c r="ED129" i="4" s="1"/>
  <c r="EE129" i="4" s="1"/>
  <c r="EE130" i="4" s="1"/>
  <c r="EW133" i="4" s="1"/>
  <c r="EZ133" i="4" s="1"/>
  <c r="DQ127" i="4"/>
  <c r="DQ128" i="4"/>
  <c r="DQ129" i="4"/>
  <c r="DQ130" i="4"/>
  <c r="DQ131" i="4"/>
  <c r="DQ132" i="4"/>
  <c r="DQ133" i="4"/>
  <c r="DQ109" i="4"/>
  <c r="DQ110" i="4"/>
  <c r="DQ111" i="4"/>
  <c r="DQ112" i="4"/>
  <c r="ED114" i="4" s="1"/>
  <c r="EE114" i="4" s="1"/>
  <c r="EE115" i="4" s="1"/>
  <c r="EW118" i="4" s="1"/>
  <c r="EZ118" i="4" s="1"/>
  <c r="DQ113" i="4"/>
  <c r="DQ114" i="4"/>
  <c r="DQ115" i="4"/>
  <c r="DQ116" i="4"/>
  <c r="DQ117" i="4"/>
  <c r="DQ118" i="4"/>
  <c r="CZ124" i="4"/>
  <c r="CZ125" i="4"/>
  <c r="CZ126" i="4"/>
  <c r="DM129" i="4" s="1"/>
  <c r="DN129" i="4" s="1"/>
  <c r="DN130" i="4" s="1"/>
  <c r="EW132" i="4" s="1"/>
  <c r="EZ132" i="4" s="1"/>
  <c r="CZ127" i="4"/>
  <c r="CZ128" i="4"/>
  <c r="CZ129" i="4"/>
  <c r="CZ130" i="4"/>
  <c r="CZ131" i="4"/>
  <c r="CZ132" i="4"/>
  <c r="CZ133" i="4"/>
  <c r="CZ109" i="4"/>
  <c r="CZ110" i="4"/>
  <c r="CZ111" i="4"/>
  <c r="CZ112" i="4"/>
  <c r="DM114" i="4" s="1"/>
  <c r="DN114" i="4" s="1"/>
  <c r="DN115" i="4" s="1"/>
  <c r="EW117" i="4" s="1"/>
  <c r="EZ117" i="4" s="1"/>
  <c r="CZ113" i="4"/>
  <c r="CZ114" i="4"/>
  <c r="CZ115" i="4"/>
  <c r="CZ116" i="4"/>
  <c r="CZ117" i="4"/>
  <c r="CZ118" i="4"/>
  <c r="CI124" i="4"/>
  <c r="CI125" i="4"/>
  <c r="CI126" i="4"/>
  <c r="CV129" i="4" s="1"/>
  <c r="CW129" i="4" s="1"/>
  <c r="CW130" i="4" s="1"/>
  <c r="EW131" i="4" s="1"/>
  <c r="EZ131" i="4" s="1"/>
  <c r="CI127" i="4"/>
  <c r="CI128" i="4"/>
  <c r="CI129" i="4"/>
  <c r="CI130" i="4"/>
  <c r="CI131" i="4"/>
  <c r="CI132" i="4"/>
  <c r="CI133" i="4"/>
  <c r="CI109" i="4"/>
  <c r="CI110" i="4"/>
  <c r="CI111" i="4"/>
  <c r="CI112" i="4"/>
  <c r="CV114" i="4" s="1"/>
  <c r="CW114" i="4" s="1"/>
  <c r="CW115" i="4" s="1"/>
  <c r="EW116" i="4" s="1"/>
  <c r="EZ116" i="4" s="1"/>
  <c r="CI113" i="4"/>
  <c r="CI114" i="4"/>
  <c r="CI115" i="4"/>
  <c r="CI116" i="4"/>
  <c r="CI117" i="4"/>
  <c r="CI118" i="4"/>
  <c r="BR124" i="4"/>
  <c r="BR125" i="4"/>
  <c r="BR126" i="4"/>
  <c r="CE129" i="4" s="1"/>
  <c r="CF129" i="4" s="1"/>
  <c r="CF130" i="4" s="1"/>
  <c r="EW130" i="4" s="1"/>
  <c r="EZ130" i="4" s="1"/>
  <c r="BR127" i="4"/>
  <c r="BR128" i="4"/>
  <c r="BR129" i="4"/>
  <c r="BR130" i="4"/>
  <c r="BR131" i="4"/>
  <c r="BR132" i="4"/>
  <c r="BR133" i="4"/>
  <c r="BR109" i="4"/>
  <c r="BR110" i="4"/>
  <c r="BR111" i="4"/>
  <c r="BR112" i="4"/>
  <c r="CE114" i="4" s="1"/>
  <c r="CF114" i="4" s="1"/>
  <c r="CF115" i="4" s="1"/>
  <c r="EW115" i="4" s="1"/>
  <c r="EZ115" i="4" s="1"/>
  <c r="BR113" i="4"/>
  <c r="BR114" i="4"/>
  <c r="BR115" i="4"/>
  <c r="BR116" i="4"/>
  <c r="BR117" i="4"/>
  <c r="BR118" i="4"/>
  <c r="BA124" i="4"/>
  <c r="BA125" i="4"/>
  <c r="BA126" i="4"/>
  <c r="BN129" i="4" s="1"/>
  <c r="BO129" i="4" s="1"/>
  <c r="BO130" i="4" s="1"/>
  <c r="EW129" i="4" s="1"/>
  <c r="EZ129" i="4" s="1"/>
  <c r="BA127" i="4"/>
  <c r="BA128" i="4"/>
  <c r="BA129" i="4"/>
  <c r="BA130" i="4"/>
  <c r="BA131" i="4"/>
  <c r="BA132" i="4"/>
  <c r="BA133" i="4"/>
  <c r="BA109" i="4"/>
  <c r="BA110" i="4"/>
  <c r="BA111" i="4"/>
  <c r="BA112" i="4"/>
  <c r="BN114" i="4" s="1"/>
  <c r="BO114" i="4" s="1"/>
  <c r="BO115" i="4" s="1"/>
  <c r="EW114" i="4" s="1"/>
  <c r="EZ114" i="4" s="1"/>
  <c r="BA113" i="4"/>
  <c r="BA114" i="4"/>
  <c r="BA115" i="4"/>
  <c r="BA116" i="4"/>
  <c r="BA117" i="4"/>
  <c r="BA118" i="4"/>
  <c r="BA94" i="4"/>
  <c r="BA95" i="4"/>
  <c r="BA96" i="4"/>
  <c r="BA97" i="4"/>
  <c r="BA98" i="4"/>
  <c r="BA99" i="4"/>
  <c r="BA100" i="4"/>
  <c r="BA101" i="4"/>
  <c r="BA102" i="4"/>
  <c r="BA103" i="4"/>
  <c r="AJ124" i="4"/>
  <c r="AJ125" i="4"/>
  <c r="AJ126" i="4"/>
  <c r="AW129" i="4" s="1"/>
  <c r="AX129" i="4" s="1"/>
  <c r="AX130" i="4" s="1"/>
  <c r="EW128" i="4" s="1"/>
  <c r="EZ128" i="4" s="1"/>
  <c r="AJ127" i="4"/>
  <c r="AJ128" i="4"/>
  <c r="AJ129" i="4"/>
  <c r="AJ130" i="4"/>
  <c r="AJ131" i="4"/>
  <c r="AJ132" i="4"/>
  <c r="AJ133" i="4"/>
  <c r="AJ109" i="4"/>
  <c r="AJ110" i="4"/>
  <c r="AJ111" i="4"/>
  <c r="AJ112" i="4"/>
  <c r="AW114" i="4" s="1"/>
  <c r="AX114" i="4" s="1"/>
  <c r="AX115" i="4" s="1"/>
  <c r="EW113" i="4" s="1"/>
  <c r="EZ113" i="4" s="1"/>
  <c r="AJ113" i="4"/>
  <c r="AJ114" i="4"/>
  <c r="AJ115" i="4"/>
  <c r="AJ116" i="4"/>
  <c r="AJ117" i="4"/>
  <c r="AJ118" i="4"/>
  <c r="AJ94" i="4"/>
  <c r="AJ95" i="4"/>
  <c r="AJ96" i="4"/>
  <c r="AJ97" i="4"/>
  <c r="AJ98" i="4"/>
  <c r="AJ99" i="4"/>
  <c r="AJ100" i="4"/>
  <c r="AJ101" i="4"/>
  <c r="AJ102" i="4"/>
  <c r="AJ103" i="4"/>
  <c r="S124" i="4"/>
  <c r="S125" i="4"/>
  <c r="S126" i="4"/>
  <c r="AF129" i="4" s="1"/>
  <c r="AG129" i="4" s="1"/>
  <c r="AG130" i="4" s="1"/>
  <c r="EW127" i="4" s="1"/>
  <c r="EZ127" i="4" s="1"/>
  <c r="S127" i="4"/>
  <c r="S128" i="4"/>
  <c r="S129" i="4"/>
  <c r="S130" i="4"/>
  <c r="S131" i="4"/>
  <c r="S132" i="4"/>
  <c r="S133" i="4"/>
  <c r="S109" i="4"/>
  <c r="S110" i="4"/>
  <c r="S111" i="4"/>
  <c r="S112" i="4"/>
  <c r="AF114" i="4" s="1"/>
  <c r="AG114" i="4" s="1"/>
  <c r="AG115" i="4" s="1"/>
  <c r="EW112" i="4" s="1"/>
  <c r="EZ112" i="4" s="1"/>
  <c r="S113" i="4"/>
  <c r="S114" i="4"/>
  <c r="S115" i="4"/>
  <c r="S116" i="4"/>
  <c r="S117" i="4"/>
  <c r="S118" i="4"/>
  <c r="S94" i="4"/>
  <c r="S95" i="4"/>
  <c r="S96" i="4"/>
  <c r="S97" i="4"/>
  <c r="S98" i="4"/>
  <c r="S99" i="4"/>
  <c r="S100" i="4"/>
  <c r="S101" i="4"/>
  <c r="S102" i="4"/>
  <c r="S103" i="4"/>
  <c r="B124" i="4"/>
  <c r="B125" i="4"/>
  <c r="B126" i="4"/>
  <c r="O129" i="4" s="1"/>
  <c r="P129" i="4" s="1"/>
  <c r="P130" i="4" s="1"/>
  <c r="EW126" i="4" s="1"/>
  <c r="EZ126" i="4" s="1"/>
  <c r="B127" i="4"/>
  <c r="B128" i="4"/>
  <c r="B129" i="4"/>
  <c r="B130" i="4"/>
  <c r="B131" i="4"/>
  <c r="B132" i="4"/>
  <c r="B133" i="4"/>
  <c r="B109" i="4"/>
  <c r="B110" i="4"/>
  <c r="B111" i="4"/>
  <c r="B112" i="4"/>
  <c r="O114" i="4" s="1"/>
  <c r="P114" i="4" s="1"/>
  <c r="P115" i="4" s="1"/>
  <c r="EW111" i="4" s="1"/>
  <c r="EZ111" i="4" s="1"/>
  <c r="B113" i="4"/>
  <c r="B114" i="4"/>
  <c r="B115" i="4"/>
  <c r="B116" i="4"/>
  <c r="B117" i="4"/>
  <c r="B118" i="4"/>
  <c r="B94" i="4"/>
  <c r="B95" i="4"/>
  <c r="B96" i="4"/>
  <c r="B97" i="4"/>
  <c r="B98" i="4"/>
  <c r="B99" i="4"/>
  <c r="B100" i="4"/>
  <c r="B101" i="4"/>
  <c r="B102" i="4"/>
  <c r="B103" i="4"/>
  <c r="EH94" i="4"/>
  <c r="EH95" i="4"/>
  <c r="EH96" i="4"/>
  <c r="EH97" i="4"/>
  <c r="EH98" i="4"/>
  <c r="EH99" i="4"/>
  <c r="EH100" i="4"/>
  <c r="EH101" i="4"/>
  <c r="EH102" i="4"/>
  <c r="EH103" i="4"/>
  <c r="EH79" i="4"/>
  <c r="EH80" i="4"/>
  <c r="EH81" i="4"/>
  <c r="EH82" i="4"/>
  <c r="EH83" i="4"/>
  <c r="EH84" i="4"/>
  <c r="EH85" i="4"/>
  <c r="EH86" i="4"/>
  <c r="EH87" i="4"/>
  <c r="EH88" i="4"/>
  <c r="EH64" i="4"/>
  <c r="EH65" i="4"/>
  <c r="EU69" i="4" s="1"/>
  <c r="EV69" i="4" s="1"/>
  <c r="EV70" i="4" s="1"/>
  <c r="EW74" i="4" s="1"/>
  <c r="EZ74" i="4" s="1"/>
  <c r="EH66" i="4"/>
  <c r="EH67" i="4"/>
  <c r="EH68" i="4"/>
  <c r="EH69" i="4"/>
  <c r="EH70" i="4"/>
  <c r="EH71" i="4"/>
  <c r="EH72" i="4"/>
  <c r="EH73" i="4"/>
  <c r="DQ94" i="4"/>
  <c r="DQ95" i="4"/>
  <c r="DQ96" i="4"/>
  <c r="DQ97" i="4"/>
  <c r="DQ98" i="4"/>
  <c r="DQ99" i="4"/>
  <c r="DQ100" i="4"/>
  <c r="DQ101" i="4"/>
  <c r="DQ102" i="4"/>
  <c r="DQ103" i="4"/>
  <c r="DQ79" i="4"/>
  <c r="DQ80" i="4"/>
  <c r="DQ81" i="4"/>
  <c r="DQ82" i="4"/>
  <c r="DQ83" i="4"/>
  <c r="DQ84" i="4"/>
  <c r="DQ85" i="4"/>
  <c r="DQ86" i="4"/>
  <c r="DQ87" i="4"/>
  <c r="DQ88" i="4"/>
  <c r="DQ64" i="4"/>
  <c r="DQ65" i="4"/>
  <c r="ED69" i="4" s="1"/>
  <c r="EE69" i="4" s="1"/>
  <c r="EE70" i="4" s="1"/>
  <c r="EW73" i="4" s="1"/>
  <c r="EZ73" i="4" s="1"/>
  <c r="DQ66" i="4"/>
  <c r="DQ67" i="4"/>
  <c r="DQ68" i="4"/>
  <c r="DQ69" i="4"/>
  <c r="DQ70" i="4"/>
  <c r="DQ71" i="4"/>
  <c r="DQ72" i="4"/>
  <c r="DQ73" i="4"/>
  <c r="CZ94" i="4"/>
  <c r="CZ95" i="4"/>
  <c r="CZ96" i="4"/>
  <c r="CZ97" i="4"/>
  <c r="CZ98" i="4"/>
  <c r="CZ99" i="4"/>
  <c r="CZ100" i="4"/>
  <c r="CZ101" i="4"/>
  <c r="CZ102" i="4"/>
  <c r="CZ103" i="4"/>
  <c r="CZ79" i="4"/>
  <c r="CZ80" i="4"/>
  <c r="CZ81" i="4"/>
  <c r="CZ82" i="4"/>
  <c r="CZ83" i="4"/>
  <c r="CZ84" i="4"/>
  <c r="CZ85" i="4"/>
  <c r="CZ86" i="4"/>
  <c r="CZ87" i="4"/>
  <c r="CZ88" i="4"/>
  <c r="CZ64" i="4"/>
  <c r="CZ65" i="4"/>
  <c r="DM69" i="4" s="1"/>
  <c r="DN69" i="4" s="1"/>
  <c r="DN70" i="4" s="1"/>
  <c r="EW72" i="4" s="1"/>
  <c r="EZ72" i="4" s="1"/>
  <c r="CZ66" i="4"/>
  <c r="CZ67" i="4"/>
  <c r="CZ68" i="4"/>
  <c r="CZ69" i="4"/>
  <c r="CZ70" i="4"/>
  <c r="CZ71" i="4"/>
  <c r="CZ72" i="4"/>
  <c r="CZ73" i="4"/>
  <c r="CI94" i="4"/>
  <c r="CI95" i="4"/>
  <c r="CI96" i="4"/>
  <c r="CI97" i="4"/>
  <c r="CI98" i="4"/>
  <c r="CI99" i="4"/>
  <c r="CI100" i="4"/>
  <c r="CI101" i="4"/>
  <c r="CI102" i="4"/>
  <c r="CI103" i="4"/>
  <c r="CI79" i="4"/>
  <c r="CI80" i="4"/>
  <c r="CI81" i="4"/>
  <c r="CI82" i="4"/>
  <c r="CI83" i="4"/>
  <c r="CI84" i="4"/>
  <c r="CI85" i="4"/>
  <c r="CI86" i="4"/>
  <c r="CI87" i="4"/>
  <c r="CI88" i="4"/>
  <c r="CI64" i="4"/>
  <c r="CI65" i="4"/>
  <c r="CV69" i="4" s="1"/>
  <c r="CW69" i="4" s="1"/>
  <c r="CW70" i="4" s="1"/>
  <c r="EW71" i="4" s="1"/>
  <c r="EZ71" i="4" s="1"/>
  <c r="CI66" i="4"/>
  <c r="CI67" i="4"/>
  <c r="CI68" i="4"/>
  <c r="CI69" i="4"/>
  <c r="CI70" i="4"/>
  <c r="CI71" i="4"/>
  <c r="CI72" i="4"/>
  <c r="CI73" i="4"/>
  <c r="BR94" i="4"/>
  <c r="BR95" i="4"/>
  <c r="BR96" i="4"/>
  <c r="BR97" i="4"/>
  <c r="BR98" i="4"/>
  <c r="BR99" i="4"/>
  <c r="BR100" i="4"/>
  <c r="BR101" i="4"/>
  <c r="BR102" i="4"/>
  <c r="BR103" i="4"/>
  <c r="BR79" i="4"/>
  <c r="BR80" i="4"/>
  <c r="BR81" i="4"/>
  <c r="BR82" i="4"/>
  <c r="BR83" i="4"/>
  <c r="BR84" i="4"/>
  <c r="BR85" i="4"/>
  <c r="BR86" i="4"/>
  <c r="BR87" i="4"/>
  <c r="BR88" i="4"/>
  <c r="BR64" i="4"/>
  <c r="BR65" i="4"/>
  <c r="CE69" i="4" s="1"/>
  <c r="CF69" i="4" s="1"/>
  <c r="CF70" i="4" s="1"/>
  <c r="EW70" i="4" s="1"/>
  <c r="EZ70" i="4" s="1"/>
  <c r="BR66" i="4"/>
  <c r="BR67" i="4"/>
  <c r="BR68" i="4"/>
  <c r="BR69" i="4"/>
  <c r="BR70" i="4"/>
  <c r="BR71" i="4"/>
  <c r="BR72" i="4"/>
  <c r="BR73" i="4"/>
  <c r="BA79" i="4"/>
  <c r="BA80" i="4"/>
  <c r="BA81" i="4"/>
  <c r="BA82" i="4"/>
  <c r="BA83" i="4"/>
  <c r="BA84" i="4"/>
  <c r="BA85" i="4"/>
  <c r="BA86" i="4"/>
  <c r="BA87" i="4"/>
  <c r="BA88" i="4"/>
  <c r="BA64" i="4"/>
  <c r="BA65" i="4"/>
  <c r="BN69" i="4" s="1"/>
  <c r="BO69" i="4" s="1"/>
  <c r="BO70" i="4" s="1"/>
  <c r="EW69" i="4" s="1"/>
  <c r="EZ69" i="4" s="1"/>
  <c r="BA66" i="4"/>
  <c r="BA67" i="4"/>
  <c r="BA68" i="4"/>
  <c r="BA69" i="4"/>
  <c r="BA70" i="4"/>
  <c r="BA71" i="4"/>
  <c r="BA72" i="4"/>
  <c r="BA73" i="4"/>
  <c r="AJ79" i="4"/>
  <c r="AJ80" i="4"/>
  <c r="AJ81" i="4"/>
  <c r="AJ82" i="4"/>
  <c r="AJ83" i="4"/>
  <c r="AJ84" i="4"/>
  <c r="AJ85" i="4"/>
  <c r="AJ86" i="4"/>
  <c r="AJ87" i="4"/>
  <c r="AJ88" i="4"/>
  <c r="AJ64" i="4"/>
  <c r="AJ65" i="4"/>
  <c r="AW69" i="4" s="1"/>
  <c r="AX69" i="4" s="1"/>
  <c r="AX70" i="4" s="1"/>
  <c r="EW68" i="4" s="1"/>
  <c r="EZ68" i="4" s="1"/>
  <c r="AJ66" i="4"/>
  <c r="AJ67" i="4"/>
  <c r="AJ68" i="4"/>
  <c r="AJ69" i="4"/>
  <c r="AJ70" i="4"/>
  <c r="AJ71" i="4"/>
  <c r="AJ72" i="4"/>
  <c r="AJ73" i="4"/>
  <c r="S79" i="4"/>
  <c r="S80" i="4"/>
  <c r="S81" i="4"/>
  <c r="S82" i="4"/>
  <c r="S83" i="4"/>
  <c r="S84" i="4"/>
  <c r="S85" i="4"/>
  <c r="S86" i="4"/>
  <c r="S87" i="4"/>
  <c r="S88" i="4"/>
  <c r="S64" i="4"/>
  <c r="S65" i="4"/>
  <c r="AF69" i="4" s="1"/>
  <c r="AG69" i="4" s="1"/>
  <c r="AG70" i="4" s="1"/>
  <c r="EW67" i="4" s="1"/>
  <c r="EZ67" i="4" s="1"/>
  <c r="S66" i="4"/>
  <c r="S67" i="4"/>
  <c r="S68" i="4"/>
  <c r="S69" i="4"/>
  <c r="S70" i="4"/>
  <c r="S71" i="4"/>
  <c r="S72" i="4"/>
  <c r="S73" i="4"/>
  <c r="B79" i="4"/>
  <c r="B80" i="4"/>
  <c r="B81" i="4"/>
  <c r="B82" i="4"/>
  <c r="B83" i="4"/>
  <c r="B84" i="4"/>
  <c r="B85" i="4"/>
  <c r="B86" i="4"/>
  <c r="B87" i="4"/>
  <c r="B88" i="4"/>
  <c r="EH49" i="4"/>
  <c r="EH50" i="4"/>
  <c r="EH51" i="4"/>
  <c r="EH52" i="4"/>
  <c r="EH53" i="4"/>
  <c r="EH54" i="4"/>
  <c r="EH55" i="4"/>
  <c r="EH56" i="4"/>
  <c r="EH57" i="4"/>
  <c r="EH58" i="4"/>
  <c r="DQ49" i="4"/>
  <c r="DQ50" i="4"/>
  <c r="DQ51" i="4"/>
  <c r="DQ52" i="4"/>
  <c r="DQ53" i="4"/>
  <c r="ED54" i="4" s="1"/>
  <c r="EE54" i="4" s="1"/>
  <c r="EE55" i="4" s="1"/>
  <c r="EW58" i="4" s="1"/>
  <c r="EZ58" i="4" s="1"/>
  <c r="DQ54" i="4"/>
  <c r="DQ55" i="4"/>
  <c r="DQ56" i="4"/>
  <c r="DQ57" i="4"/>
  <c r="DQ58" i="4"/>
  <c r="CZ49" i="4"/>
  <c r="CZ50" i="4"/>
  <c r="CZ51" i="4"/>
  <c r="CZ52" i="4"/>
  <c r="CZ53" i="4"/>
  <c r="DM54" i="4" s="1"/>
  <c r="DN54" i="4" s="1"/>
  <c r="DN55" i="4" s="1"/>
  <c r="EW57" i="4" s="1"/>
  <c r="EZ57" i="4" s="1"/>
  <c r="CZ54" i="4"/>
  <c r="CZ55" i="4"/>
  <c r="CZ56" i="4"/>
  <c r="CZ57" i="4"/>
  <c r="CZ58" i="4"/>
  <c r="CI49" i="4"/>
  <c r="CI50" i="4"/>
  <c r="CI51" i="4"/>
  <c r="CI52" i="4"/>
  <c r="CI53" i="4"/>
  <c r="CV54" i="4" s="1"/>
  <c r="CW54" i="4" s="1"/>
  <c r="CW55" i="4" s="1"/>
  <c r="EW56" i="4" s="1"/>
  <c r="EZ56" i="4" s="1"/>
  <c r="CI54" i="4"/>
  <c r="CI55" i="4"/>
  <c r="CI56" i="4"/>
  <c r="CI57" i="4"/>
  <c r="CI58" i="4"/>
  <c r="BR49" i="4"/>
  <c r="BR50" i="4"/>
  <c r="BR51" i="4"/>
  <c r="BR52" i="4"/>
  <c r="BR53" i="4"/>
  <c r="CE54" i="4" s="1"/>
  <c r="CF54" i="4" s="1"/>
  <c r="CF55" i="4" s="1"/>
  <c r="EW55" i="4" s="1"/>
  <c r="EZ55" i="4" s="1"/>
  <c r="BR54" i="4"/>
  <c r="BR55" i="4"/>
  <c r="BR56" i="4"/>
  <c r="BR57" i="4"/>
  <c r="BR58" i="4"/>
  <c r="BA49" i="4"/>
  <c r="BA50" i="4"/>
  <c r="BA51" i="4"/>
  <c r="BA52" i="4"/>
  <c r="BA53" i="4"/>
  <c r="BA54" i="4"/>
  <c r="BA55" i="4"/>
  <c r="BA56" i="4"/>
  <c r="BA57" i="4"/>
  <c r="BA58" i="4"/>
  <c r="AJ49" i="4"/>
  <c r="AJ50" i="4"/>
  <c r="AJ51" i="4"/>
  <c r="AJ52" i="4"/>
  <c r="AJ53" i="4"/>
  <c r="AJ54" i="4"/>
  <c r="AJ55" i="4"/>
  <c r="AJ56" i="4"/>
  <c r="AJ57" i="4"/>
  <c r="AJ58" i="4"/>
  <c r="S49" i="4"/>
  <c r="S50" i="4"/>
  <c r="S51" i="4"/>
  <c r="S52" i="4"/>
  <c r="S53" i="4"/>
  <c r="AF54" i="4" s="1"/>
  <c r="AG54" i="4" s="1"/>
  <c r="AG55" i="4" s="1"/>
  <c r="EW52" i="4" s="1"/>
  <c r="EZ52" i="4" s="1"/>
  <c r="S54" i="4"/>
  <c r="S55" i="4"/>
  <c r="S56" i="4"/>
  <c r="S57" i="4"/>
  <c r="S58" i="4"/>
  <c r="B49" i="4"/>
  <c r="B50" i="4"/>
  <c r="B51" i="4"/>
  <c r="B52" i="4"/>
  <c r="B53" i="4"/>
  <c r="O54" i="4" s="1"/>
  <c r="P54" i="4" s="1"/>
  <c r="P55" i="4" s="1"/>
  <c r="EW51" i="4" s="1"/>
  <c r="EZ51" i="4" s="1"/>
  <c r="B54" i="4"/>
  <c r="B55" i="4"/>
  <c r="B56" i="4"/>
  <c r="B57" i="4"/>
  <c r="B58" i="4"/>
  <c r="EH34" i="4"/>
  <c r="EH35" i="4"/>
  <c r="EH36" i="4"/>
  <c r="EU39" i="4" s="1"/>
  <c r="EV39" i="4" s="1"/>
  <c r="EV40" i="4" s="1"/>
  <c r="EW44" i="4" s="1"/>
  <c r="EZ44" i="4" s="1"/>
  <c r="EH37" i="4"/>
  <c r="EH38" i="4"/>
  <c r="EH39" i="4"/>
  <c r="EH40" i="4"/>
  <c r="EH41" i="4"/>
  <c r="EH42" i="4"/>
  <c r="EH43" i="4"/>
  <c r="DQ34" i="4"/>
  <c r="DQ35" i="4"/>
  <c r="DQ36" i="4"/>
  <c r="ED39" i="4" s="1"/>
  <c r="EE39" i="4" s="1"/>
  <c r="EE40" i="4" s="1"/>
  <c r="EW43" i="4" s="1"/>
  <c r="EZ43" i="4" s="1"/>
  <c r="DQ37" i="4"/>
  <c r="DQ38" i="4"/>
  <c r="DQ39" i="4"/>
  <c r="DQ40" i="4"/>
  <c r="DQ41" i="4"/>
  <c r="DQ42" i="4"/>
  <c r="DQ43" i="4"/>
  <c r="CZ34" i="4"/>
  <c r="CZ35" i="4"/>
  <c r="CZ36" i="4"/>
  <c r="DM39" i="4" s="1"/>
  <c r="DN39" i="4" s="1"/>
  <c r="DN40" i="4" s="1"/>
  <c r="EW42" i="4" s="1"/>
  <c r="EZ42" i="4" s="1"/>
  <c r="CZ37" i="4"/>
  <c r="CZ38" i="4"/>
  <c r="CZ39" i="4"/>
  <c r="CZ40" i="4"/>
  <c r="CZ41" i="4"/>
  <c r="CZ42" i="4"/>
  <c r="CZ43" i="4"/>
  <c r="CI34" i="4"/>
  <c r="CI35" i="4"/>
  <c r="CI36" i="4"/>
  <c r="CV39" i="4" s="1"/>
  <c r="CW39" i="4" s="1"/>
  <c r="CW40" i="4" s="1"/>
  <c r="EW41" i="4" s="1"/>
  <c r="EZ41" i="4" s="1"/>
  <c r="CI37" i="4"/>
  <c r="CI38" i="4"/>
  <c r="CI39" i="4"/>
  <c r="CI40" i="4"/>
  <c r="CI41" i="4"/>
  <c r="CI42" i="4"/>
  <c r="CI43" i="4"/>
  <c r="BR34" i="4"/>
  <c r="BR35" i="4"/>
  <c r="BR36" i="4"/>
  <c r="CE39" i="4" s="1"/>
  <c r="CF39" i="4" s="1"/>
  <c r="CF40" i="4" s="1"/>
  <c r="EW40" i="4" s="1"/>
  <c r="EZ40" i="4" s="1"/>
  <c r="BR37" i="4"/>
  <c r="BR38" i="4"/>
  <c r="BR39" i="4"/>
  <c r="BR40" i="4"/>
  <c r="BR41" i="4"/>
  <c r="BR42" i="4"/>
  <c r="BR43" i="4"/>
  <c r="BA34" i="4"/>
  <c r="BA35" i="4"/>
  <c r="BA36" i="4"/>
  <c r="BN39" i="4" s="1"/>
  <c r="BO39" i="4" s="1"/>
  <c r="BO40" i="4" s="1"/>
  <c r="EW39" i="4" s="1"/>
  <c r="EZ39" i="4" s="1"/>
  <c r="BA37" i="4"/>
  <c r="BA38" i="4"/>
  <c r="BA39" i="4"/>
  <c r="BA40" i="4"/>
  <c r="BA41" i="4"/>
  <c r="BA42" i="4"/>
  <c r="BA43" i="4"/>
  <c r="AJ34" i="4"/>
  <c r="AJ35" i="4"/>
  <c r="AJ36" i="4"/>
  <c r="AW39" i="4" s="1"/>
  <c r="AX39" i="4" s="1"/>
  <c r="AX40" i="4" s="1"/>
  <c r="EW38" i="4" s="1"/>
  <c r="EZ38" i="4" s="1"/>
  <c r="AJ37" i="4"/>
  <c r="AJ38" i="4"/>
  <c r="AJ39" i="4"/>
  <c r="AJ40" i="4"/>
  <c r="AJ41" i="4"/>
  <c r="AJ42" i="4"/>
  <c r="AJ43" i="4"/>
  <c r="S34" i="4"/>
  <c r="S35" i="4"/>
  <c r="S36" i="4"/>
  <c r="AF39" i="4" s="1"/>
  <c r="AG39" i="4" s="1"/>
  <c r="AG40" i="4" s="1"/>
  <c r="EW37" i="4" s="1"/>
  <c r="EZ37" i="4" s="1"/>
  <c r="S37" i="4"/>
  <c r="S38" i="4"/>
  <c r="S39" i="4"/>
  <c r="S40" i="4"/>
  <c r="S41" i="4"/>
  <c r="S42" i="4"/>
  <c r="S43" i="4"/>
  <c r="B34" i="4"/>
  <c r="B35" i="4"/>
  <c r="B36" i="4"/>
  <c r="O39" i="4" s="1"/>
  <c r="P39" i="4" s="1"/>
  <c r="P40" i="4" s="1"/>
  <c r="EW36" i="4" s="1"/>
  <c r="EZ36" i="4" s="1"/>
  <c r="B37" i="4"/>
  <c r="B38" i="4"/>
  <c r="B39" i="4"/>
  <c r="B40" i="4"/>
  <c r="B41" i="4"/>
  <c r="B42" i="4"/>
  <c r="B43" i="4"/>
  <c r="S19" i="4"/>
  <c r="S20" i="4"/>
  <c r="AF24" i="4" s="1"/>
  <c r="AG24" i="4" s="1"/>
  <c r="AG25" i="4" s="1"/>
  <c r="EW22" i="4" s="1"/>
  <c r="EZ22" i="4" s="1"/>
  <c r="S21" i="4"/>
  <c r="S22" i="4"/>
  <c r="S23" i="4"/>
  <c r="S24" i="4"/>
  <c r="S25" i="4"/>
  <c r="S26" i="4"/>
  <c r="S27" i="4"/>
  <c r="S28" i="4"/>
  <c r="AJ19" i="4"/>
  <c r="AJ20" i="4"/>
  <c r="AW24" i="4" s="1"/>
  <c r="AX24" i="4" s="1"/>
  <c r="AX25" i="4" s="1"/>
  <c r="EW23" i="4" s="1"/>
  <c r="EZ23" i="4" s="1"/>
  <c r="AJ21" i="4"/>
  <c r="AJ22" i="4"/>
  <c r="AJ23" i="4"/>
  <c r="AJ24" i="4"/>
  <c r="AJ25" i="4"/>
  <c r="AJ26" i="4"/>
  <c r="AJ27" i="4"/>
  <c r="AJ28" i="4"/>
  <c r="BA19" i="4"/>
  <c r="BA20" i="4"/>
  <c r="BN24" i="4" s="1"/>
  <c r="BO24" i="4" s="1"/>
  <c r="BO25" i="4" s="1"/>
  <c r="EW24" i="4" s="1"/>
  <c r="EZ24" i="4" s="1"/>
  <c r="BA21" i="4"/>
  <c r="BA22" i="4"/>
  <c r="BA23" i="4"/>
  <c r="BA24" i="4"/>
  <c r="BA25" i="4"/>
  <c r="BA26" i="4"/>
  <c r="BA27" i="4"/>
  <c r="BA28" i="4"/>
  <c r="BR19" i="4"/>
  <c r="BR20" i="4"/>
  <c r="CE24" i="4" s="1"/>
  <c r="CF24" i="4" s="1"/>
  <c r="CF25" i="4" s="1"/>
  <c r="EW25" i="4" s="1"/>
  <c r="EZ25" i="4" s="1"/>
  <c r="BR21" i="4"/>
  <c r="BR22" i="4"/>
  <c r="BR23" i="4"/>
  <c r="BR24" i="4"/>
  <c r="BR25" i="4"/>
  <c r="BR26" i="4"/>
  <c r="BR27" i="4"/>
  <c r="BR28" i="4"/>
  <c r="CI19" i="4"/>
  <c r="CI20" i="4"/>
  <c r="CV24" i="4" s="1"/>
  <c r="CW24" i="4" s="1"/>
  <c r="CW25" i="4" s="1"/>
  <c r="EW26" i="4" s="1"/>
  <c r="EZ26" i="4" s="1"/>
  <c r="CI21" i="4"/>
  <c r="CI22" i="4"/>
  <c r="CI23" i="4"/>
  <c r="CI24" i="4"/>
  <c r="CI25" i="4"/>
  <c r="CI26" i="4"/>
  <c r="CI27" i="4"/>
  <c r="CI28" i="4"/>
  <c r="CZ19" i="4"/>
  <c r="CZ20" i="4"/>
  <c r="DM24" i="4" s="1"/>
  <c r="DN24" i="4" s="1"/>
  <c r="DN25" i="4" s="1"/>
  <c r="EW27" i="4" s="1"/>
  <c r="EZ27" i="4" s="1"/>
  <c r="CZ21" i="4"/>
  <c r="CZ22" i="4"/>
  <c r="CZ23" i="4"/>
  <c r="CZ24" i="4"/>
  <c r="CZ25" i="4"/>
  <c r="CZ26" i="4"/>
  <c r="CZ27" i="4"/>
  <c r="CZ28" i="4"/>
  <c r="DQ19" i="4"/>
  <c r="DQ20" i="4"/>
  <c r="ED24" i="4" s="1"/>
  <c r="EE24" i="4" s="1"/>
  <c r="EE25" i="4" s="1"/>
  <c r="EW28" i="4" s="1"/>
  <c r="EZ28" i="4" s="1"/>
  <c r="DQ21" i="4"/>
  <c r="DQ22" i="4"/>
  <c r="DQ23" i="4"/>
  <c r="DQ24" i="4"/>
  <c r="DQ25" i="4"/>
  <c r="DQ26" i="4"/>
  <c r="DQ27" i="4"/>
  <c r="DQ28" i="4"/>
  <c r="EH19" i="4"/>
  <c r="EH20" i="4"/>
  <c r="EU24" i="4" s="1"/>
  <c r="EV24" i="4" s="1"/>
  <c r="EV25" i="4" s="1"/>
  <c r="EW29" i="4" s="1"/>
  <c r="EZ29" i="4" s="1"/>
  <c r="EH21" i="4"/>
  <c r="EH22" i="4"/>
  <c r="EH23" i="4"/>
  <c r="EH24" i="4"/>
  <c r="EH25" i="4"/>
  <c r="EH26" i="4"/>
  <c r="EH27" i="4"/>
  <c r="EH28" i="4"/>
  <c r="EH4" i="4"/>
  <c r="EU9" i="4" s="1"/>
  <c r="EV9" i="4" s="1"/>
  <c r="EV10" i="4" s="1"/>
  <c r="EW14" i="4" s="1"/>
  <c r="EZ14" i="4" s="1"/>
  <c r="EH5" i="4"/>
  <c r="EH6" i="4"/>
  <c r="EH7" i="4"/>
  <c r="EH8" i="4"/>
  <c r="EH9" i="4"/>
  <c r="EH10" i="4"/>
  <c r="EH11" i="4"/>
  <c r="EH12" i="4"/>
  <c r="EH13" i="4"/>
  <c r="DQ4" i="4"/>
  <c r="ED9" i="4" s="1"/>
  <c r="EE9" i="4" s="1"/>
  <c r="EE10" i="4" s="1"/>
  <c r="EW13" i="4" s="1"/>
  <c r="EZ13" i="4" s="1"/>
  <c r="DQ5" i="4"/>
  <c r="DQ6" i="4"/>
  <c r="DQ7" i="4"/>
  <c r="DQ8" i="4"/>
  <c r="DQ9" i="4"/>
  <c r="DQ10" i="4"/>
  <c r="DQ11" i="4"/>
  <c r="DQ12" i="4"/>
  <c r="DQ13" i="4"/>
  <c r="CZ4" i="4"/>
  <c r="DM9" i="4" s="1"/>
  <c r="DN9" i="4" s="1"/>
  <c r="DN10" i="4" s="1"/>
  <c r="EW12" i="4" s="1"/>
  <c r="EZ12" i="4" s="1"/>
  <c r="CZ5" i="4"/>
  <c r="CZ6" i="4"/>
  <c r="CZ7" i="4"/>
  <c r="CZ8" i="4"/>
  <c r="CZ9" i="4"/>
  <c r="CZ10" i="4"/>
  <c r="CZ11" i="4"/>
  <c r="CZ12" i="4"/>
  <c r="CZ13" i="4"/>
  <c r="CI4" i="4"/>
  <c r="CV9" i="4" s="1"/>
  <c r="CW9" i="4" s="1"/>
  <c r="CW10" i="4" s="1"/>
  <c r="EW11" i="4" s="1"/>
  <c r="EZ11" i="4" s="1"/>
  <c r="CI5" i="4"/>
  <c r="CI6" i="4"/>
  <c r="CI7" i="4"/>
  <c r="CI8" i="4"/>
  <c r="CI9" i="4"/>
  <c r="CI10" i="4"/>
  <c r="CI11" i="4"/>
  <c r="CI12" i="4"/>
  <c r="CI13" i="4"/>
  <c r="BR4" i="4"/>
  <c r="CE9" i="4" s="1"/>
  <c r="CF9" i="4" s="1"/>
  <c r="CF10" i="4" s="1"/>
  <c r="EW10" i="4" s="1"/>
  <c r="EZ10" i="4" s="1"/>
  <c r="BR5" i="4"/>
  <c r="BR6" i="4"/>
  <c r="BR7" i="4"/>
  <c r="BR8" i="4"/>
  <c r="BR9" i="4"/>
  <c r="BR10" i="4"/>
  <c r="BR11" i="4"/>
  <c r="BR12" i="4"/>
  <c r="BR13" i="4"/>
  <c r="BA4" i="4"/>
  <c r="BN9" i="4" s="1"/>
  <c r="BO9" i="4" s="1"/>
  <c r="BO10" i="4" s="1"/>
  <c r="EW9" i="4" s="1"/>
  <c r="EZ9" i="4" s="1"/>
  <c r="BA5" i="4"/>
  <c r="BA6" i="4"/>
  <c r="BA7" i="4"/>
  <c r="BA8" i="4"/>
  <c r="BA9" i="4"/>
  <c r="BA10" i="4"/>
  <c r="BA11" i="4"/>
  <c r="BA12" i="4"/>
  <c r="BA13" i="4"/>
  <c r="AJ4" i="4"/>
  <c r="AW9" i="4" s="1"/>
  <c r="AX9" i="4" s="1"/>
  <c r="AX10" i="4" s="1"/>
  <c r="EW8" i="4" s="1"/>
  <c r="EZ8" i="4" s="1"/>
  <c r="AJ5" i="4"/>
  <c r="AJ6" i="4"/>
  <c r="AJ7" i="4"/>
  <c r="AJ8" i="4"/>
  <c r="AJ9" i="4"/>
  <c r="AJ10" i="4"/>
  <c r="AJ11" i="4"/>
  <c r="AJ12" i="4"/>
  <c r="AJ13" i="4"/>
  <c r="B19" i="4"/>
  <c r="B20" i="4"/>
  <c r="O24" i="4" s="1"/>
  <c r="P24" i="4" s="1"/>
  <c r="P25" i="4" s="1"/>
  <c r="EW21" i="4" s="1"/>
  <c r="B21" i="4"/>
  <c r="B22" i="4"/>
  <c r="B23" i="4"/>
  <c r="B24" i="4"/>
  <c r="B25" i="4"/>
  <c r="B26" i="4"/>
  <c r="B27" i="4"/>
  <c r="B28" i="4"/>
  <c r="S4" i="4"/>
  <c r="AF9" i="4" s="1"/>
  <c r="AG9" i="4" s="1"/>
  <c r="AG10" i="4" s="1"/>
  <c r="EW7" i="4" s="1"/>
  <c r="EZ7" i="4" s="1"/>
  <c r="S5" i="4"/>
  <c r="S6" i="4"/>
  <c r="S7" i="4"/>
  <c r="S8" i="4"/>
  <c r="S9" i="4"/>
  <c r="S10" i="4"/>
  <c r="S11" i="4"/>
  <c r="S12" i="4"/>
  <c r="S13" i="4"/>
  <c r="BN54" i="4" l="1"/>
  <c r="BO54" i="4" s="1"/>
  <c r="BO55" i="4" s="1"/>
  <c r="EW54" i="4" s="1"/>
  <c r="EZ54" i="4" s="1"/>
  <c r="AW54" i="4"/>
  <c r="AX54" i="4" s="1"/>
  <c r="AX55" i="4" s="1"/>
  <c r="EW53" i="4" s="1"/>
  <c r="EZ53" i="4" s="1"/>
  <c r="EU54" i="4"/>
  <c r="EV54" i="4" s="1"/>
  <c r="EV55" i="4" s="1"/>
  <c r="EW59" i="4" s="1"/>
  <c r="EZ59" i="4" s="1"/>
  <c r="EY68" i="4"/>
  <c r="EY113" i="4"/>
  <c r="O144" i="4"/>
  <c r="P144" i="4" s="1"/>
  <c r="P145" i="4" s="1"/>
  <c r="EW141" i="4" s="1"/>
  <c r="EZ141" i="4" s="1"/>
  <c r="CV144" i="4"/>
  <c r="CW144" i="4" s="1"/>
  <c r="CW145" i="4" s="1"/>
  <c r="EW146" i="4" s="1"/>
  <c r="EZ146" i="4" s="1"/>
  <c r="CE144" i="4"/>
  <c r="CF144" i="4" s="1"/>
  <c r="CF145" i="4" s="1"/>
  <c r="EW145" i="4" s="1"/>
  <c r="EZ145" i="4" s="1"/>
  <c r="BN144" i="4"/>
  <c r="BO144" i="4" s="1"/>
  <c r="BO145" i="4" s="1"/>
  <c r="EW144" i="4" s="1"/>
  <c r="EZ144" i="4" s="1"/>
  <c r="DM144" i="4"/>
  <c r="DN144" i="4" s="1"/>
  <c r="DN145" i="4" s="1"/>
  <c r="EW147" i="4" s="1"/>
  <c r="EZ147" i="4" s="1"/>
  <c r="AW144" i="4"/>
  <c r="AX144" i="4" s="1"/>
  <c r="AX145" i="4" s="1"/>
  <c r="EW143" i="4" s="1"/>
  <c r="EZ143" i="4" s="1"/>
  <c r="EU144" i="4"/>
  <c r="EV144" i="4" s="1"/>
  <c r="EV145" i="4" s="1"/>
  <c r="EW149" i="4" s="1"/>
  <c r="EZ149" i="4" s="1"/>
  <c r="EY128" i="4"/>
  <c r="EZ21" i="4"/>
  <c r="EY23" i="4" s="1"/>
  <c r="EY25" i="4"/>
  <c r="EY38" i="4"/>
  <c r="R22" i="11"/>
  <c r="R20" i="11"/>
  <c r="R18" i="11"/>
  <c r="EY53" i="4" l="1"/>
  <c r="EY143" i="4"/>
  <c r="R6" i="12"/>
  <c r="R7" i="12"/>
  <c r="Q8" i="12"/>
  <c r="R8" i="12"/>
  <c r="Q9" i="12"/>
  <c r="R9" i="12"/>
  <c r="Q10" i="12"/>
  <c r="R10" i="12"/>
  <c r="Q11" i="12"/>
  <c r="R11" i="12"/>
  <c r="Q12" i="12"/>
  <c r="R12" i="12"/>
  <c r="Q13" i="12"/>
  <c r="R13" i="12"/>
  <c r="R17" i="12"/>
  <c r="R18" i="12"/>
  <c r="R19" i="12"/>
  <c r="Q20" i="12"/>
  <c r="R20" i="12"/>
  <c r="Q21" i="12"/>
  <c r="R21" i="12"/>
  <c r="Q22" i="12"/>
  <c r="R22" i="12"/>
  <c r="Q23" i="12"/>
  <c r="R23" i="12"/>
  <c r="Q24" i="12"/>
  <c r="R24" i="12"/>
  <c r="Q25" i="12"/>
  <c r="R25" i="12"/>
  <c r="R29" i="12"/>
  <c r="R30" i="12"/>
  <c r="R31" i="12"/>
  <c r="Q32" i="12"/>
  <c r="R32" i="12"/>
  <c r="Q33" i="12"/>
  <c r="R33" i="12"/>
  <c r="Q34" i="12"/>
  <c r="R34" i="12"/>
  <c r="Q35" i="12"/>
  <c r="R35" i="12"/>
  <c r="Q36" i="12"/>
  <c r="R36" i="12"/>
  <c r="Q37" i="12"/>
  <c r="R37" i="12"/>
  <c r="R41" i="12"/>
  <c r="R42" i="12"/>
  <c r="R43" i="12"/>
  <c r="Q44" i="12"/>
  <c r="R44" i="12"/>
  <c r="Q45" i="12"/>
  <c r="R45" i="12"/>
  <c r="Q46" i="12"/>
  <c r="R46" i="12"/>
  <c r="Q47" i="12"/>
  <c r="R47" i="12"/>
  <c r="Q48" i="12"/>
  <c r="R48" i="12"/>
  <c r="Q49" i="12"/>
  <c r="R49" i="12"/>
  <c r="R53" i="12"/>
  <c r="R54" i="12"/>
  <c r="R55" i="12"/>
  <c r="Q56" i="12"/>
  <c r="R56" i="12"/>
  <c r="Q57" i="12"/>
  <c r="R57" i="12"/>
  <c r="Q58" i="12"/>
  <c r="R58" i="12"/>
  <c r="Q59" i="12"/>
  <c r="R59" i="12"/>
  <c r="Q60" i="12"/>
  <c r="R60" i="12"/>
  <c r="Q61" i="12"/>
  <c r="R61" i="12"/>
  <c r="R65" i="12"/>
  <c r="R66" i="12"/>
  <c r="R67" i="12"/>
  <c r="Q68" i="12"/>
  <c r="R68" i="12"/>
  <c r="Q69" i="12"/>
  <c r="R69" i="12"/>
  <c r="Q70" i="12"/>
  <c r="R70" i="12"/>
  <c r="Q71" i="12"/>
  <c r="R71" i="12"/>
  <c r="Q72" i="12"/>
  <c r="R72" i="12"/>
  <c r="Q73" i="12"/>
  <c r="R73" i="12"/>
  <c r="R77" i="12"/>
  <c r="R78" i="12"/>
  <c r="R79" i="12"/>
  <c r="Q80" i="12"/>
  <c r="R80" i="12"/>
  <c r="Q81" i="12"/>
  <c r="R81" i="12"/>
  <c r="Q82" i="12"/>
  <c r="R82" i="12"/>
  <c r="Q83" i="12"/>
  <c r="R83" i="12"/>
  <c r="Q84" i="12"/>
  <c r="R84" i="12"/>
  <c r="Q85" i="12"/>
  <c r="R85" i="12"/>
  <c r="R89" i="12"/>
  <c r="R90" i="12"/>
  <c r="R91" i="12"/>
  <c r="Q92" i="12"/>
  <c r="R92" i="12"/>
  <c r="Q93" i="12"/>
  <c r="R93" i="12"/>
  <c r="Q94" i="12"/>
  <c r="R94" i="12"/>
  <c r="Q95" i="12"/>
  <c r="R95" i="12"/>
  <c r="Q96" i="12"/>
  <c r="R96" i="12"/>
  <c r="Q97" i="12"/>
  <c r="R97" i="12"/>
  <c r="R101" i="12"/>
  <c r="R102" i="12"/>
  <c r="R103" i="12"/>
  <c r="Q104" i="12"/>
  <c r="R104" i="12"/>
  <c r="Q105" i="12"/>
  <c r="R105" i="12"/>
  <c r="Q106" i="12"/>
  <c r="R106" i="12"/>
  <c r="Q107" i="12"/>
  <c r="R107" i="12"/>
  <c r="Q108" i="12"/>
  <c r="R108" i="12"/>
  <c r="Q109" i="12"/>
  <c r="R109" i="12"/>
  <c r="R113" i="12"/>
  <c r="R114" i="12"/>
  <c r="R115" i="12"/>
  <c r="Q116" i="12"/>
  <c r="R116" i="12"/>
  <c r="Q117" i="12"/>
  <c r="R117" i="12"/>
  <c r="Q118" i="12"/>
  <c r="R118" i="12"/>
  <c r="Q119" i="12"/>
  <c r="R119" i="12"/>
  <c r="Q120" i="12"/>
  <c r="R120" i="12"/>
  <c r="Q121" i="12"/>
  <c r="R121" i="12"/>
  <c r="R5" i="12"/>
  <c r="L14" i="11" l="1"/>
  <c r="M15" i="11"/>
  <c r="M16" i="11"/>
  <c r="M17" i="11"/>
  <c r="M18" i="11"/>
  <c r="M19" i="11"/>
  <c r="M20" i="11"/>
  <c r="M21" i="11"/>
  <c r="M22" i="11"/>
  <c r="M23" i="11"/>
  <c r="B48" i="11"/>
  <c r="B47" i="11"/>
  <c r="B46" i="11"/>
  <c r="B45" i="11"/>
  <c r="B44" i="11"/>
  <c r="B43" i="11"/>
  <c r="B42" i="11"/>
  <c r="C25" i="11"/>
  <c r="H25" i="11"/>
  <c r="M25" i="11"/>
  <c r="H26" i="11"/>
  <c r="M26" i="11"/>
  <c r="H27" i="11"/>
  <c r="M27" i="11"/>
  <c r="H28" i="11"/>
  <c r="M28" i="11"/>
  <c r="H29" i="11"/>
  <c r="M29" i="11"/>
  <c r="H30" i="11"/>
  <c r="M30" i="11"/>
  <c r="H31" i="11"/>
  <c r="M31" i="11"/>
  <c r="H32" i="11"/>
  <c r="M32" i="11"/>
  <c r="H33" i="11"/>
  <c r="M33" i="11"/>
  <c r="C16" i="11"/>
  <c r="C15" i="11"/>
  <c r="C6" i="11"/>
  <c r="C7" i="11"/>
  <c r="C8" i="11"/>
  <c r="C9" i="11"/>
  <c r="C10" i="11"/>
  <c r="C11" i="11"/>
  <c r="C12" i="11"/>
  <c r="C13" i="11"/>
  <c r="C49" i="11"/>
  <c r="B41" i="11"/>
  <c r="B40" i="11"/>
  <c r="B39" i="11"/>
  <c r="C38" i="11"/>
  <c r="R6" i="11"/>
  <c r="R7" i="11"/>
  <c r="R8" i="11"/>
  <c r="R9" i="11"/>
  <c r="R10" i="11"/>
  <c r="R11" i="11"/>
  <c r="R12" i="11"/>
  <c r="R13" i="11"/>
  <c r="R5" i="11"/>
  <c r="M6" i="11"/>
  <c r="M7" i="11"/>
  <c r="M8" i="11"/>
  <c r="M9" i="11"/>
  <c r="M10" i="11"/>
  <c r="M11" i="11"/>
  <c r="M12" i="11"/>
  <c r="M13" i="11"/>
  <c r="M5" i="11"/>
  <c r="H16" i="11"/>
  <c r="H17" i="11"/>
  <c r="H18" i="11"/>
  <c r="H19" i="11"/>
  <c r="H20" i="11"/>
  <c r="H21" i="11"/>
  <c r="H22" i="11"/>
  <c r="H23" i="11"/>
  <c r="H15" i="11"/>
  <c r="H6" i="11"/>
  <c r="H7" i="11"/>
  <c r="H8" i="11"/>
  <c r="H9" i="11"/>
  <c r="H10" i="11"/>
  <c r="H11" i="11"/>
  <c r="H12" i="11"/>
  <c r="H13" i="11"/>
  <c r="H5" i="11"/>
  <c r="C5" i="11"/>
  <c r="Q4" i="11"/>
  <c r="L24" i="11"/>
  <c r="L4" i="11"/>
  <c r="G24" i="11"/>
  <c r="G14" i="11"/>
  <c r="G4" i="11"/>
  <c r="B24" i="11"/>
  <c r="B14" i="11"/>
  <c r="B4" i="11"/>
  <c r="AB148" i="4" l="1"/>
  <c r="AA148" i="4"/>
  <c r="Z148" i="4"/>
  <c r="Y148" i="4"/>
  <c r="X148" i="4"/>
  <c r="W148" i="4"/>
  <c r="V148" i="4"/>
  <c r="U148" i="4"/>
  <c r="T148" i="4"/>
  <c r="AA147" i="4"/>
  <c r="Z147" i="4"/>
  <c r="Y147" i="4"/>
  <c r="X147" i="4"/>
  <c r="W147" i="4"/>
  <c r="V147" i="4"/>
  <c r="U147" i="4"/>
  <c r="T147" i="4"/>
  <c r="Z146" i="4"/>
  <c r="Y146" i="4"/>
  <c r="X146" i="4"/>
  <c r="W146" i="4"/>
  <c r="V146" i="4"/>
  <c r="U146" i="4"/>
  <c r="T146" i="4"/>
  <c r="Y145" i="4"/>
  <c r="X145" i="4"/>
  <c r="W145" i="4"/>
  <c r="V145" i="4"/>
  <c r="U145" i="4"/>
  <c r="T145" i="4"/>
  <c r="X144" i="4"/>
  <c r="W144" i="4"/>
  <c r="V144" i="4"/>
  <c r="U144" i="4"/>
  <c r="T144" i="4"/>
  <c r="W143" i="4"/>
  <c r="V143" i="4"/>
  <c r="U143" i="4"/>
  <c r="T143" i="4"/>
  <c r="V142" i="4"/>
  <c r="U142" i="4"/>
  <c r="T142" i="4"/>
  <c r="U141" i="4"/>
  <c r="T141" i="4"/>
  <c r="T140" i="4"/>
  <c r="T138" i="4" a="1"/>
  <c r="P136" i="4"/>
  <c r="EM136" i="4" s="1"/>
  <c r="P121" i="4"/>
  <c r="DE121" i="4" s="1"/>
  <c r="P106" i="4"/>
  <c r="DV106" i="4" s="1"/>
  <c r="P91" i="4"/>
  <c r="EM91" i="4" s="1"/>
  <c r="P76" i="4"/>
  <c r="CN76" i="4" s="1"/>
  <c r="P61" i="4"/>
  <c r="DE61" i="4" s="1"/>
  <c r="P46" i="4"/>
  <c r="DV46" i="4" s="1"/>
  <c r="P31" i="4"/>
  <c r="EM31" i="4" s="1"/>
  <c r="P16" i="4"/>
  <c r="CN16" i="4" s="1"/>
  <c r="ER148" i="4" l="1"/>
  <c r="ER149" i="4" s="1"/>
  <c r="EK141" i="4"/>
  <c r="EO145" i="4"/>
  <c r="EM143" i="4"/>
  <c r="EJ140" i="4"/>
  <c r="EL142" i="4"/>
  <c r="EI139" i="4"/>
  <c r="EQ147" i="4"/>
  <c r="EQ149" i="4" s="1"/>
  <c r="EP146" i="4"/>
  <c r="EN144" i="4"/>
  <c r="DR49" i="4"/>
  <c r="DY56" i="4"/>
  <c r="DU52" i="4"/>
  <c r="DZ57" i="4"/>
  <c r="DW54" i="4"/>
  <c r="DX55" i="4"/>
  <c r="EA58" i="4"/>
  <c r="EA59" i="4" s="1"/>
  <c r="DT51" i="4"/>
  <c r="DS50" i="4"/>
  <c r="DV53" i="4"/>
  <c r="ER43" i="4"/>
  <c r="ER44" i="4" s="1"/>
  <c r="EK36" i="4"/>
  <c r="EO40" i="4"/>
  <c r="EM38" i="4"/>
  <c r="EJ35" i="4"/>
  <c r="EL37" i="4"/>
  <c r="EI34" i="4"/>
  <c r="EP41" i="4"/>
  <c r="EN39" i="4"/>
  <c r="EQ42" i="4"/>
  <c r="DD127" i="4"/>
  <c r="DI132" i="4"/>
  <c r="DF129" i="4"/>
  <c r="DJ133" i="4"/>
  <c r="DJ134" i="4" s="1"/>
  <c r="DC126" i="4"/>
  <c r="DG130" i="4"/>
  <c r="DE128" i="4"/>
  <c r="DB125" i="4"/>
  <c r="DA124" i="4"/>
  <c r="DH131" i="4"/>
  <c r="EO100" i="4"/>
  <c r="EM98" i="4"/>
  <c r="EJ95" i="4"/>
  <c r="EI94" i="4"/>
  <c r="EP101" i="4"/>
  <c r="ER103" i="4"/>
  <c r="ER104" i="4" s="1"/>
  <c r="EL97" i="4"/>
  <c r="EQ102" i="4"/>
  <c r="EN99" i="4"/>
  <c r="EK96" i="4"/>
  <c r="CS28" i="4"/>
  <c r="CL21" i="4"/>
  <c r="CP25" i="4"/>
  <c r="CN23" i="4"/>
  <c r="CK20" i="4"/>
  <c r="CJ19" i="4"/>
  <c r="CQ26" i="4"/>
  <c r="CM22" i="4"/>
  <c r="CO24" i="4"/>
  <c r="CR27" i="4"/>
  <c r="DA64" i="4"/>
  <c r="DH71" i="4"/>
  <c r="DD67" i="4"/>
  <c r="DI72" i="4"/>
  <c r="DF69" i="4"/>
  <c r="DJ73" i="4"/>
  <c r="DJ74" i="4" s="1"/>
  <c r="DC66" i="4"/>
  <c r="DG70" i="4"/>
  <c r="DB65" i="4"/>
  <c r="DE68" i="4"/>
  <c r="CQ86" i="4"/>
  <c r="CM82" i="4"/>
  <c r="CR87" i="4"/>
  <c r="CO84" i="4"/>
  <c r="CK80" i="4"/>
  <c r="CS88" i="4"/>
  <c r="CS89" i="4" s="1"/>
  <c r="CL81" i="4"/>
  <c r="CN83" i="4"/>
  <c r="CP85" i="4"/>
  <c r="CJ79" i="4"/>
  <c r="DT111" i="4"/>
  <c r="DX115" i="4"/>
  <c r="DV113" i="4"/>
  <c r="DS110" i="4"/>
  <c r="DR109" i="4"/>
  <c r="DW114" i="4"/>
  <c r="DY116" i="4"/>
  <c r="DU112" i="4"/>
  <c r="DZ117" i="4"/>
  <c r="EA118" i="4"/>
  <c r="EA119" i="4" s="1"/>
  <c r="X16" i="4"/>
  <c r="G16" i="4"/>
  <c r="BW106" i="4"/>
  <c r="G106" i="4"/>
  <c r="AO61" i="4"/>
  <c r="DE136" i="4"/>
  <c r="G136" i="4"/>
  <c r="BF136" i="4"/>
  <c r="DV136" i="4"/>
  <c r="X136" i="4"/>
  <c r="CN136" i="4"/>
  <c r="AO136" i="4"/>
  <c r="BW136" i="4"/>
  <c r="DV121" i="4"/>
  <c r="G121" i="4"/>
  <c r="BW121" i="4"/>
  <c r="EM121" i="4"/>
  <c r="BF121" i="4"/>
  <c r="X121" i="4"/>
  <c r="CN121" i="4"/>
  <c r="AO121" i="4"/>
  <c r="EM106" i="4"/>
  <c r="X106" i="4"/>
  <c r="CN106" i="4"/>
  <c r="AO106" i="4"/>
  <c r="DE106" i="4"/>
  <c r="BF106" i="4"/>
  <c r="AO91" i="4"/>
  <c r="DE91" i="4"/>
  <c r="CN91" i="4"/>
  <c r="BF91" i="4"/>
  <c r="DV91" i="4"/>
  <c r="X91" i="4"/>
  <c r="G91" i="4"/>
  <c r="BW91" i="4"/>
  <c r="DE76" i="4"/>
  <c r="BF76" i="4"/>
  <c r="DV76" i="4"/>
  <c r="AO76" i="4"/>
  <c r="G76" i="4"/>
  <c r="BW76" i="4"/>
  <c r="EM76" i="4"/>
  <c r="X76" i="4"/>
  <c r="BF61" i="4"/>
  <c r="DV61" i="4"/>
  <c r="G61" i="4"/>
  <c r="BW61" i="4"/>
  <c r="EM61" i="4"/>
  <c r="X61" i="4"/>
  <c r="CN61" i="4"/>
  <c r="BW46" i="4"/>
  <c r="X46" i="4"/>
  <c r="CN46" i="4"/>
  <c r="G46" i="4"/>
  <c r="AO46" i="4"/>
  <c r="DE46" i="4"/>
  <c r="EM46" i="4"/>
  <c r="BF46" i="4"/>
  <c r="X31" i="4"/>
  <c r="AO31" i="4"/>
  <c r="DE31" i="4"/>
  <c r="BF31" i="4"/>
  <c r="DV31" i="4"/>
  <c r="CN31" i="4"/>
  <c r="G31" i="4"/>
  <c r="BW31" i="4"/>
  <c r="BF16" i="4"/>
  <c r="DV16" i="4"/>
  <c r="AO16" i="4"/>
  <c r="BW16" i="4"/>
  <c r="EM16" i="4"/>
  <c r="DE16" i="4"/>
  <c r="AB138" i="4"/>
  <c r="X138" i="4"/>
  <c r="T138" i="4"/>
  <c r="AC138" i="4"/>
  <c r="AF145" i="4" s="1"/>
  <c r="AF146" i="4" s="1"/>
  <c r="AG146" i="4" s="1"/>
  <c r="Y138" i="4"/>
  <c r="U138" i="4"/>
  <c r="AA138" i="4"/>
  <c r="W138" i="4"/>
  <c r="Z138" i="4"/>
  <c r="V138" i="4"/>
  <c r="CJ3" i="4" a="1"/>
  <c r="DA138" i="4" a="1"/>
  <c r="DN125" i="4"/>
  <c r="DA123" i="4" a="1"/>
  <c r="DA108" i="4" a="1"/>
  <c r="DA93" i="4" a="1"/>
  <c r="DA78" i="4" a="1"/>
  <c r="DN65" i="4"/>
  <c r="DA63" i="4" a="1"/>
  <c r="EV140" i="4"/>
  <c r="EI138" i="4" a="1"/>
  <c r="EI123" i="4" a="1"/>
  <c r="EI108" i="4" a="1"/>
  <c r="EV95" i="4"/>
  <c r="EI93" i="4" a="1"/>
  <c r="EI78" i="4" a="1"/>
  <c r="EI63" i="4" a="1"/>
  <c r="EI48" i="4" a="1"/>
  <c r="DR138" i="4" a="1"/>
  <c r="DR123" i="4" a="1"/>
  <c r="EE110" i="4"/>
  <c r="DR108" i="4" a="1"/>
  <c r="DR93" i="4" a="1"/>
  <c r="DR78" i="4" a="1"/>
  <c r="DR63" i="4" a="1"/>
  <c r="EE50" i="4"/>
  <c r="DR48" i="4" a="1"/>
  <c r="EV35" i="4"/>
  <c r="EI33" i="4" a="1"/>
  <c r="DA48" i="4" a="1"/>
  <c r="DR33" i="4" a="1"/>
  <c r="DA33" i="4" a="1"/>
  <c r="CJ138" i="4" a="1"/>
  <c r="CJ123" i="4" a="1"/>
  <c r="CJ108" i="4" a="1"/>
  <c r="CJ93" i="4" a="1"/>
  <c r="CW80" i="4"/>
  <c r="CJ78" i="4" a="1"/>
  <c r="CJ63" i="4" a="1"/>
  <c r="CJ48" i="4" a="1"/>
  <c r="CJ33" i="4" a="1"/>
  <c r="BS138" i="4" a="1"/>
  <c r="BS123" i="4" a="1"/>
  <c r="BS108" i="4" a="1"/>
  <c r="BS93" i="4" a="1"/>
  <c r="BS78" i="4" a="1"/>
  <c r="BS63" i="4" a="1"/>
  <c r="BS48" i="4" a="1"/>
  <c r="BS33" i="4" a="1"/>
  <c r="BB138" i="4" a="1"/>
  <c r="BB123" i="4" a="1"/>
  <c r="BB108" i="4" a="1"/>
  <c r="BB93" i="4" a="1"/>
  <c r="BB78" i="4" a="1"/>
  <c r="BB63" i="4" a="1"/>
  <c r="BB48" i="4" a="1"/>
  <c r="BB33" i="4" a="1"/>
  <c r="AK138" i="4" a="1"/>
  <c r="AK123" i="4" a="1"/>
  <c r="AK108" i="4" a="1"/>
  <c r="AK93" i="4" a="1"/>
  <c r="AK78" i="4" a="1"/>
  <c r="AR78" i="4" s="1"/>
  <c r="CM52" i="4" l="1"/>
  <c r="CR57" i="4"/>
  <c r="CR59" i="4" s="1"/>
  <c r="CO54" i="4"/>
  <c r="CO59" i="4" s="1"/>
  <c r="CS58" i="4"/>
  <c r="CS59" i="4" s="1"/>
  <c r="CL51" i="4"/>
  <c r="CL59" i="4" s="1"/>
  <c r="CP55" i="4"/>
  <c r="CP59" i="4" s="1"/>
  <c r="CN53" i="4"/>
  <c r="CN59" i="4" s="1"/>
  <c r="CK50" i="4"/>
  <c r="CK59" i="4" s="1"/>
  <c r="CJ49" i="4"/>
  <c r="CJ59" i="4" s="1"/>
  <c r="CQ56" i="4"/>
  <c r="CQ59" i="4" s="1"/>
  <c r="EL82" i="4"/>
  <c r="EL89" i="4" s="1"/>
  <c r="EQ87" i="4"/>
  <c r="EQ89" i="4" s="1"/>
  <c r="EN84" i="4"/>
  <c r="EN89" i="4" s="1"/>
  <c r="ER88" i="4"/>
  <c r="ER89" i="4" s="1"/>
  <c r="EK81" i="4"/>
  <c r="EK89" i="4" s="1"/>
  <c r="EO85" i="4"/>
  <c r="EO89" i="4" s="1"/>
  <c r="EM83" i="4"/>
  <c r="EM89" i="4" s="1"/>
  <c r="EJ80" i="4"/>
  <c r="EJ89" i="4" s="1"/>
  <c r="EI79" i="4"/>
  <c r="EI89" i="4" s="1"/>
  <c r="EP86" i="4"/>
  <c r="EP89" i="4" s="1"/>
  <c r="BE112" i="4"/>
  <c r="BE119" i="4" s="1"/>
  <c r="BJ117" i="4"/>
  <c r="BJ119" i="4" s="1"/>
  <c r="BG114" i="4"/>
  <c r="BG119" i="4" s="1"/>
  <c r="BK118" i="4"/>
  <c r="BK119" i="4" s="1"/>
  <c r="BD111" i="4"/>
  <c r="BD119" i="4" s="1"/>
  <c r="BH115" i="4"/>
  <c r="BH119" i="4" s="1"/>
  <c r="BB109" i="4"/>
  <c r="BB119" i="4" s="1"/>
  <c r="BF113" i="4"/>
  <c r="BF119" i="4" s="1"/>
  <c r="BC110" i="4"/>
  <c r="BC119" i="4" s="1"/>
  <c r="BI116" i="4"/>
  <c r="BI119" i="4" s="1"/>
  <c r="AM66" i="4"/>
  <c r="AQ70" i="4"/>
  <c r="AO68" i="4"/>
  <c r="AL65" i="4"/>
  <c r="AP69" i="4"/>
  <c r="AK64" i="4"/>
  <c r="AR71" i="4"/>
  <c r="AN67" i="4"/>
  <c r="AS72" i="4"/>
  <c r="AT73" i="4"/>
  <c r="BU126" i="4"/>
  <c r="BU134" i="4" s="1"/>
  <c r="BX129" i="4"/>
  <c r="BX134" i="4" s="1"/>
  <c r="BY130" i="4"/>
  <c r="BY134" i="4" s="1"/>
  <c r="BW128" i="4"/>
  <c r="BW134" i="4" s="1"/>
  <c r="BT125" i="4"/>
  <c r="BT134" i="4" s="1"/>
  <c r="BS124" i="4"/>
  <c r="BS134" i="4" s="1"/>
  <c r="BZ131" i="4"/>
  <c r="BZ134" i="4" s="1"/>
  <c r="BV127" i="4"/>
  <c r="BV134" i="4" s="1"/>
  <c r="CA132" i="4"/>
  <c r="CA134" i="4" s="1"/>
  <c r="CB133" i="4"/>
  <c r="CB134" i="4" s="1"/>
  <c r="BE37" i="4"/>
  <c r="BE44" i="4" s="1"/>
  <c r="BJ42" i="4"/>
  <c r="BJ44" i="4" s="1"/>
  <c r="BG39" i="4"/>
  <c r="BG44" i="4" s="1"/>
  <c r="BK43" i="4"/>
  <c r="BK44" i="4" s="1"/>
  <c r="BD36" i="4"/>
  <c r="BD44" i="4" s="1"/>
  <c r="BH40" i="4"/>
  <c r="BH44" i="4" s="1"/>
  <c r="BF38" i="4"/>
  <c r="BF44" i="4" s="1"/>
  <c r="BC35" i="4"/>
  <c r="BC44" i="4" s="1"/>
  <c r="BB34" i="4"/>
  <c r="BB44" i="4" s="1"/>
  <c r="BI41" i="4"/>
  <c r="BI44" i="4" s="1"/>
  <c r="CP70" i="4"/>
  <c r="CP74" i="4" s="1"/>
  <c r="CN68" i="4"/>
  <c r="CN74" i="4" s="1"/>
  <c r="CK65" i="4"/>
  <c r="CK74" i="4" s="1"/>
  <c r="CJ64" i="4"/>
  <c r="CJ74" i="4" s="1"/>
  <c r="CQ71" i="4"/>
  <c r="CQ74" i="4" s="1"/>
  <c r="CM67" i="4"/>
  <c r="CM74" i="4" s="1"/>
  <c r="CR72" i="4"/>
  <c r="CR74" i="4" s="1"/>
  <c r="CO69" i="4"/>
  <c r="CO74" i="4" s="1"/>
  <c r="CL66" i="4"/>
  <c r="CL74" i="4" s="1"/>
  <c r="CS73" i="4"/>
  <c r="CS74" i="4" s="1"/>
  <c r="DX85" i="4"/>
  <c r="DX89" i="4" s="1"/>
  <c r="DV83" i="4"/>
  <c r="DV89" i="4" s="1"/>
  <c r="DS80" i="4"/>
  <c r="DS89" i="4" s="1"/>
  <c r="DR79" i="4"/>
  <c r="DR89" i="4" s="1"/>
  <c r="DY86" i="4"/>
  <c r="DY89" i="4" s="1"/>
  <c r="EA88" i="4"/>
  <c r="EA89" i="4" s="1"/>
  <c r="DU82" i="4"/>
  <c r="DU89" i="4" s="1"/>
  <c r="DT81" i="4"/>
  <c r="DT89" i="4" s="1"/>
  <c r="DZ87" i="4"/>
  <c r="DZ89" i="4" s="1"/>
  <c r="DW84" i="4"/>
  <c r="DW89" i="4" s="1"/>
  <c r="DG115" i="4"/>
  <c r="DG119" i="4" s="1"/>
  <c r="DE113" i="4"/>
  <c r="DE119" i="4" s="1"/>
  <c r="DB110" i="4"/>
  <c r="DB119" i="4" s="1"/>
  <c r="DA109" i="4"/>
  <c r="DA119" i="4" s="1"/>
  <c r="DH116" i="4"/>
  <c r="DH119" i="4" s="1"/>
  <c r="DJ118" i="4"/>
  <c r="DJ119" i="4" s="1"/>
  <c r="DD112" i="4"/>
  <c r="DD119" i="4" s="1"/>
  <c r="DI117" i="4"/>
  <c r="DI119" i="4" s="1"/>
  <c r="DF114" i="4"/>
  <c r="DF119" i="4" s="1"/>
  <c r="DC111" i="4"/>
  <c r="DC119" i="4" s="1"/>
  <c r="DR124" i="4"/>
  <c r="DR134" i="4" s="1"/>
  <c r="DY131" i="4"/>
  <c r="DY134" i="4" s="1"/>
  <c r="DU127" i="4"/>
  <c r="DU134" i="4" s="1"/>
  <c r="DZ132" i="4"/>
  <c r="DZ134" i="4" s="1"/>
  <c r="DW129" i="4"/>
  <c r="DW134" i="4" s="1"/>
  <c r="EA133" i="4"/>
  <c r="EA134" i="4" s="1"/>
  <c r="DX130" i="4"/>
  <c r="DX134" i="4" s="1"/>
  <c r="DS125" i="4"/>
  <c r="DS134" i="4" s="1"/>
  <c r="DT126" i="4"/>
  <c r="DT134" i="4" s="1"/>
  <c r="DV128" i="4"/>
  <c r="DV134" i="4" s="1"/>
  <c r="CS103" i="4"/>
  <c r="CS104" i="4" s="1"/>
  <c r="CL96" i="4"/>
  <c r="CL104" i="4" s="1"/>
  <c r="CP100" i="4"/>
  <c r="CP104" i="4" s="1"/>
  <c r="CN98" i="4"/>
  <c r="CN104" i="4" s="1"/>
  <c r="CK95" i="4"/>
  <c r="CK104" i="4" s="1"/>
  <c r="CJ94" i="4"/>
  <c r="CJ104" i="4" s="1"/>
  <c r="CQ101" i="4"/>
  <c r="CQ104" i="4" s="1"/>
  <c r="CM97" i="4"/>
  <c r="CM104" i="4" s="1"/>
  <c r="CR102" i="4"/>
  <c r="CR104" i="4" s="1"/>
  <c r="CO99" i="4"/>
  <c r="CO104" i="4" s="1"/>
  <c r="BY55" i="4"/>
  <c r="BY59" i="4" s="1"/>
  <c r="BW53" i="4"/>
  <c r="BW59" i="4" s="1"/>
  <c r="BT50" i="4"/>
  <c r="BT59" i="4" s="1"/>
  <c r="BS49" i="4"/>
  <c r="BS59" i="4" s="1"/>
  <c r="BZ56" i="4"/>
  <c r="BZ59" i="4" s="1"/>
  <c r="BV52" i="4"/>
  <c r="BV59" i="4" s="1"/>
  <c r="CA57" i="4"/>
  <c r="CA59" i="4" s="1"/>
  <c r="BX54" i="4"/>
  <c r="BX59" i="4" s="1"/>
  <c r="CB58" i="4"/>
  <c r="CB59" i="4" s="1"/>
  <c r="BU51" i="4"/>
  <c r="BU59" i="4" s="1"/>
  <c r="DG40" i="4"/>
  <c r="DG44" i="4" s="1"/>
  <c r="DE38" i="4"/>
  <c r="DE44" i="4" s="1"/>
  <c r="DB35" i="4"/>
  <c r="DB44" i="4" s="1"/>
  <c r="DA34" i="4"/>
  <c r="DA44" i="4" s="1"/>
  <c r="DH41" i="4"/>
  <c r="DH44" i="4" s="1"/>
  <c r="DD37" i="4"/>
  <c r="DD44" i="4" s="1"/>
  <c r="DI42" i="4"/>
  <c r="DI44" i="4" s="1"/>
  <c r="DF39" i="4"/>
  <c r="DF44" i="4" s="1"/>
  <c r="DJ43" i="4"/>
  <c r="DJ44" i="4" s="1"/>
  <c r="DC36" i="4"/>
  <c r="DC44" i="4" s="1"/>
  <c r="BK88" i="4"/>
  <c r="BK89" i="4" s="1"/>
  <c r="BD81" i="4"/>
  <c r="BD89" i="4" s="1"/>
  <c r="BH85" i="4"/>
  <c r="BH89" i="4" s="1"/>
  <c r="BF83" i="4"/>
  <c r="BF89" i="4" s="1"/>
  <c r="BC80" i="4"/>
  <c r="BC89" i="4" s="1"/>
  <c r="BB79" i="4"/>
  <c r="BB89" i="4" s="1"/>
  <c r="BI86" i="4"/>
  <c r="BI89" i="4" s="1"/>
  <c r="BE82" i="4"/>
  <c r="BE89" i="4" s="1"/>
  <c r="BG84" i="4"/>
  <c r="BG89" i="4" s="1"/>
  <c r="BJ87" i="4"/>
  <c r="BJ89" i="4" s="1"/>
  <c r="AS117" i="4"/>
  <c r="AP114" i="4"/>
  <c r="AT118" i="4"/>
  <c r="AM111" i="4"/>
  <c r="AQ115" i="4"/>
  <c r="AO113" i="4"/>
  <c r="AL110" i="4"/>
  <c r="AR116" i="4"/>
  <c r="AK109" i="4"/>
  <c r="AN112" i="4"/>
  <c r="BV142" i="4"/>
  <c r="BV149" i="4" s="1"/>
  <c r="CA147" i="4"/>
  <c r="CA149" i="4" s="1"/>
  <c r="BX144" i="4"/>
  <c r="BX149" i="4" s="1"/>
  <c r="CB148" i="4"/>
  <c r="CB149" i="4" s="1"/>
  <c r="BU141" i="4"/>
  <c r="BU149" i="4" s="1"/>
  <c r="BY145" i="4"/>
  <c r="BY149" i="4" s="1"/>
  <c r="BW143" i="4"/>
  <c r="BW149" i="4" s="1"/>
  <c r="BT140" i="4"/>
  <c r="BT149" i="4" s="1"/>
  <c r="BZ146" i="4"/>
  <c r="BZ149" i="4" s="1"/>
  <c r="BS139" i="4"/>
  <c r="BS149" i="4" s="1"/>
  <c r="DE143" i="4"/>
  <c r="DE149" i="4" s="1"/>
  <c r="DB140" i="4"/>
  <c r="DB149" i="4" s="1"/>
  <c r="DA139" i="4"/>
  <c r="DA149" i="4" s="1"/>
  <c r="DC141" i="4"/>
  <c r="DC149" i="4" s="1"/>
  <c r="DH146" i="4"/>
  <c r="DH149" i="4" s="1"/>
  <c r="DD142" i="4"/>
  <c r="DD149" i="4" s="1"/>
  <c r="DI147" i="4"/>
  <c r="DI149" i="4" s="1"/>
  <c r="DF144" i="4"/>
  <c r="DF149" i="4" s="1"/>
  <c r="DJ148" i="4"/>
  <c r="DJ149" i="4" s="1"/>
  <c r="DG145" i="4"/>
  <c r="DG149" i="4" s="1"/>
  <c r="BW83" i="4"/>
  <c r="BW89" i="4" s="1"/>
  <c r="BT80" i="4"/>
  <c r="BT89" i="4" s="1"/>
  <c r="BS79" i="4"/>
  <c r="BS89" i="4" s="1"/>
  <c r="BZ86" i="4"/>
  <c r="BZ89" i="4" s="1"/>
  <c r="BV82" i="4"/>
  <c r="BV89" i="4" s="1"/>
  <c r="CA87" i="4"/>
  <c r="CA89" i="4" s="1"/>
  <c r="BX84" i="4"/>
  <c r="BX89" i="4" s="1"/>
  <c r="BU81" i="4"/>
  <c r="BU89" i="4" s="1"/>
  <c r="CB88" i="4"/>
  <c r="CB89" i="4" s="1"/>
  <c r="BY85" i="4"/>
  <c r="BY89" i="4" s="1"/>
  <c r="CN38" i="4"/>
  <c r="CN44" i="4" s="1"/>
  <c r="CK35" i="4"/>
  <c r="CK44" i="4" s="1"/>
  <c r="CJ34" i="4"/>
  <c r="CJ44" i="4" s="1"/>
  <c r="CQ41" i="4"/>
  <c r="CQ44" i="4" s="1"/>
  <c r="CM37" i="4"/>
  <c r="CM44" i="4" s="1"/>
  <c r="CR42" i="4"/>
  <c r="CR44" i="4" s="1"/>
  <c r="CO39" i="4"/>
  <c r="CO44" i="4" s="1"/>
  <c r="CL36" i="4"/>
  <c r="CL44" i="4" s="1"/>
  <c r="CS43" i="4"/>
  <c r="CS44" i="4" s="1"/>
  <c r="CP40" i="4"/>
  <c r="CP44" i="4" s="1"/>
  <c r="AN82" i="4"/>
  <c r="AS87" i="4"/>
  <c r="AP84" i="4"/>
  <c r="AT88" i="4"/>
  <c r="AM81" i="4"/>
  <c r="AQ85" i="4"/>
  <c r="AO83" i="4"/>
  <c r="AL80" i="4"/>
  <c r="AK79" i="4"/>
  <c r="AR86" i="4"/>
  <c r="DD22" i="4"/>
  <c r="DI27" i="4"/>
  <c r="DF24" i="4"/>
  <c r="DJ28" i="4"/>
  <c r="DC21" i="4"/>
  <c r="DG25" i="4"/>
  <c r="DE23" i="4"/>
  <c r="DB20" i="4"/>
  <c r="DA19" i="4"/>
  <c r="DH26" i="4"/>
  <c r="AT43" i="4"/>
  <c r="AM36" i="4"/>
  <c r="AQ40" i="4"/>
  <c r="AO38" i="4"/>
  <c r="AL35" i="4"/>
  <c r="AK34" i="4"/>
  <c r="AR41" i="4"/>
  <c r="AN37" i="4"/>
  <c r="AP39" i="4"/>
  <c r="AS42" i="4"/>
  <c r="EK66" i="4"/>
  <c r="EK74" i="4" s="1"/>
  <c r="EN69" i="4"/>
  <c r="EN74" i="4" s="1"/>
  <c r="EO70" i="4"/>
  <c r="EO74" i="4" s="1"/>
  <c r="EM68" i="4"/>
  <c r="EM74" i="4" s="1"/>
  <c r="EJ65" i="4"/>
  <c r="EJ74" i="4" s="1"/>
  <c r="EQ72" i="4"/>
  <c r="EQ74" i="4" s="1"/>
  <c r="EI64" i="4"/>
  <c r="EI74" i="4" s="1"/>
  <c r="EP71" i="4"/>
  <c r="EP74" i="4" s="1"/>
  <c r="EL67" i="4"/>
  <c r="EL74" i="4" s="1"/>
  <c r="ER73" i="4"/>
  <c r="ER74" i="4" s="1"/>
  <c r="DJ88" i="4"/>
  <c r="DJ89" i="4" s="1"/>
  <c r="DC81" i="4"/>
  <c r="DC89" i="4" s="1"/>
  <c r="DG85" i="4"/>
  <c r="DG89" i="4" s="1"/>
  <c r="DE83" i="4"/>
  <c r="DE89" i="4" s="1"/>
  <c r="DB80" i="4"/>
  <c r="DB89" i="4" s="1"/>
  <c r="DA79" i="4"/>
  <c r="DA89" i="4" s="1"/>
  <c r="DI87" i="4"/>
  <c r="DI89" i="4" s="1"/>
  <c r="DH86" i="4"/>
  <c r="DH89" i="4" s="1"/>
  <c r="DD82" i="4"/>
  <c r="DD89" i="4" s="1"/>
  <c r="DF84" i="4"/>
  <c r="DF89" i="4" s="1"/>
  <c r="CJ109" i="4"/>
  <c r="CJ119" i="4" s="1"/>
  <c r="CQ116" i="4"/>
  <c r="CQ119" i="4" s="1"/>
  <c r="CM112" i="4"/>
  <c r="CM119" i="4" s="1"/>
  <c r="CR117" i="4"/>
  <c r="CR119" i="4" s="1"/>
  <c r="CO114" i="4"/>
  <c r="CO119" i="4" s="1"/>
  <c r="CS118" i="4"/>
  <c r="CS119" i="4" s="1"/>
  <c r="CL111" i="4"/>
  <c r="CL119" i="4" s="1"/>
  <c r="CK110" i="4"/>
  <c r="CK119" i="4" s="1"/>
  <c r="CP115" i="4"/>
  <c r="CP119" i="4" s="1"/>
  <c r="CN113" i="4"/>
  <c r="CN119" i="4" s="1"/>
  <c r="AT148" i="4"/>
  <c r="AM141" i="4"/>
  <c r="AQ145" i="4"/>
  <c r="AO143" i="4"/>
  <c r="AL140" i="4"/>
  <c r="AK139" i="4"/>
  <c r="AN142" i="4"/>
  <c r="AR146" i="4"/>
  <c r="AP144" i="4"/>
  <c r="AS147" i="4"/>
  <c r="BH130" i="4"/>
  <c r="BH134" i="4" s="1"/>
  <c r="BF128" i="4"/>
  <c r="BF134" i="4" s="1"/>
  <c r="BC125" i="4"/>
  <c r="BC134" i="4" s="1"/>
  <c r="BB124" i="4"/>
  <c r="BB134" i="4" s="1"/>
  <c r="BI131" i="4"/>
  <c r="BI134" i="4" s="1"/>
  <c r="BE127" i="4"/>
  <c r="BE134" i="4" s="1"/>
  <c r="BJ132" i="4"/>
  <c r="BJ134" i="4" s="1"/>
  <c r="BG129" i="4"/>
  <c r="BG134" i="4" s="1"/>
  <c r="BD126" i="4"/>
  <c r="BD134" i="4" s="1"/>
  <c r="BK133" i="4"/>
  <c r="BK134" i="4" s="1"/>
  <c r="EI124" i="4"/>
  <c r="EI134" i="4" s="1"/>
  <c r="EP131" i="4"/>
  <c r="EP134" i="4" s="1"/>
  <c r="EL127" i="4"/>
  <c r="EL134" i="4" s="1"/>
  <c r="EQ132" i="4"/>
  <c r="EQ134" i="4" s="1"/>
  <c r="EN129" i="4"/>
  <c r="EN134" i="4" s="1"/>
  <c r="ER133" i="4"/>
  <c r="ER134" i="4" s="1"/>
  <c r="EK126" i="4"/>
  <c r="EK134" i="4" s="1"/>
  <c r="EJ125" i="4"/>
  <c r="EJ134" i="4" s="1"/>
  <c r="EO130" i="4"/>
  <c r="EO134" i="4" s="1"/>
  <c r="EM128" i="4"/>
  <c r="EM134" i="4" s="1"/>
  <c r="EA43" i="4"/>
  <c r="EA44" i="4" s="1"/>
  <c r="DT36" i="4"/>
  <c r="DT44" i="4" s="1"/>
  <c r="DX40" i="4"/>
  <c r="DX44" i="4" s="1"/>
  <c r="DU37" i="4"/>
  <c r="DU44" i="4" s="1"/>
  <c r="DV38" i="4"/>
  <c r="DV44" i="4" s="1"/>
  <c r="DS35" i="4"/>
  <c r="DS44" i="4" s="1"/>
  <c r="DR34" i="4"/>
  <c r="DR44" i="4" s="1"/>
  <c r="DW39" i="4"/>
  <c r="DW44" i="4" s="1"/>
  <c r="DY41" i="4"/>
  <c r="DY44" i="4" s="1"/>
  <c r="DZ42" i="4"/>
  <c r="DZ44" i="4" s="1"/>
  <c r="BS109" i="4"/>
  <c r="BS119" i="4" s="1"/>
  <c r="BZ116" i="4"/>
  <c r="BZ119" i="4" s="1"/>
  <c r="BV112" i="4"/>
  <c r="BV119" i="4" s="1"/>
  <c r="CA117" i="4"/>
  <c r="CA119" i="4" s="1"/>
  <c r="BX114" i="4"/>
  <c r="BX119" i="4" s="1"/>
  <c r="CB118" i="4"/>
  <c r="CB119" i="4" s="1"/>
  <c r="BY115" i="4"/>
  <c r="BY119" i="4" s="1"/>
  <c r="BU111" i="4"/>
  <c r="BU119" i="4" s="1"/>
  <c r="BT110" i="4"/>
  <c r="BT119" i="4" s="1"/>
  <c r="BW113" i="4"/>
  <c r="BW119" i="4" s="1"/>
  <c r="EM23" i="4"/>
  <c r="EJ20" i="4"/>
  <c r="EK21" i="4"/>
  <c r="EI19" i="4"/>
  <c r="EP26" i="4"/>
  <c r="EL22" i="4"/>
  <c r="EQ27" i="4"/>
  <c r="EN24" i="4"/>
  <c r="ER28" i="4"/>
  <c r="EO25" i="4"/>
  <c r="BV67" i="4"/>
  <c r="BV74" i="4" s="1"/>
  <c r="CA72" i="4"/>
  <c r="CA74" i="4" s="1"/>
  <c r="BX69" i="4"/>
  <c r="BX74" i="4" s="1"/>
  <c r="CB73" i="4"/>
  <c r="CB74" i="4" s="1"/>
  <c r="BU66" i="4"/>
  <c r="BU74" i="4" s="1"/>
  <c r="BY70" i="4"/>
  <c r="BY74" i="4" s="1"/>
  <c r="BW68" i="4"/>
  <c r="BW74" i="4" s="1"/>
  <c r="BT65" i="4"/>
  <c r="BT74" i="4" s="1"/>
  <c r="BS64" i="4"/>
  <c r="BS74" i="4" s="1"/>
  <c r="BZ71" i="4"/>
  <c r="BZ74" i="4" s="1"/>
  <c r="CB103" i="4"/>
  <c r="CB104" i="4" s="1"/>
  <c r="BU96" i="4"/>
  <c r="BU104" i="4" s="1"/>
  <c r="BY100" i="4"/>
  <c r="BY104" i="4" s="1"/>
  <c r="BW98" i="4"/>
  <c r="BW104" i="4" s="1"/>
  <c r="BT95" i="4"/>
  <c r="BT104" i="4" s="1"/>
  <c r="BS94" i="4"/>
  <c r="BS104" i="4" s="1"/>
  <c r="BZ101" i="4"/>
  <c r="BZ104" i="4" s="1"/>
  <c r="BX99" i="4"/>
  <c r="BX104" i="4" s="1"/>
  <c r="CA102" i="4"/>
  <c r="CA104" i="4" s="1"/>
  <c r="BV97" i="4"/>
  <c r="BV104" i="4" s="1"/>
  <c r="CP145" i="4"/>
  <c r="CP149" i="4" s="1"/>
  <c r="CN143" i="4"/>
  <c r="CN149" i="4" s="1"/>
  <c r="CK140" i="4"/>
  <c r="CK149" i="4" s="1"/>
  <c r="CJ139" i="4"/>
  <c r="CJ149" i="4" s="1"/>
  <c r="CQ146" i="4"/>
  <c r="CQ149" i="4" s="1"/>
  <c r="CM142" i="4"/>
  <c r="CM149" i="4" s="1"/>
  <c r="CR147" i="4"/>
  <c r="CR149" i="4" s="1"/>
  <c r="CO144" i="4"/>
  <c r="CO149" i="4" s="1"/>
  <c r="CS148" i="4"/>
  <c r="CS149" i="4" s="1"/>
  <c r="CL141" i="4"/>
  <c r="CL149" i="4" s="1"/>
  <c r="CB28" i="4"/>
  <c r="BU21" i="4"/>
  <c r="BY25" i="4"/>
  <c r="BW23" i="4"/>
  <c r="BT20" i="4"/>
  <c r="BS19" i="4"/>
  <c r="BV22" i="4"/>
  <c r="BZ26" i="4"/>
  <c r="CA27" i="4"/>
  <c r="BX24" i="4"/>
  <c r="BD51" i="4"/>
  <c r="BD59" i="4" s="1"/>
  <c r="BG54" i="4"/>
  <c r="BG59" i="4" s="1"/>
  <c r="BH55" i="4"/>
  <c r="BH59" i="4" s="1"/>
  <c r="BF53" i="4"/>
  <c r="BF59" i="4" s="1"/>
  <c r="BC50" i="4"/>
  <c r="BC59" i="4" s="1"/>
  <c r="BB49" i="4"/>
  <c r="BB59" i="4" s="1"/>
  <c r="BI56" i="4"/>
  <c r="BI59" i="4" s="1"/>
  <c r="BE52" i="4"/>
  <c r="BE59" i="4" s="1"/>
  <c r="BJ57" i="4"/>
  <c r="BJ59" i="4" s="1"/>
  <c r="BK58" i="4"/>
  <c r="BK59" i="4" s="1"/>
  <c r="EQ117" i="4"/>
  <c r="EQ119" i="4" s="1"/>
  <c r="EN114" i="4"/>
  <c r="EN119" i="4" s="1"/>
  <c r="ER118" i="4"/>
  <c r="ER119" i="4" s="1"/>
  <c r="EK111" i="4"/>
  <c r="EK119" i="4" s="1"/>
  <c r="EO115" i="4"/>
  <c r="EO119" i="4" s="1"/>
  <c r="EP116" i="4"/>
  <c r="EP119" i="4" s="1"/>
  <c r="EM113" i="4"/>
  <c r="EM119" i="4" s="1"/>
  <c r="EJ110" i="4"/>
  <c r="EJ119" i="4" s="1"/>
  <c r="EI109" i="4"/>
  <c r="EI119" i="4" s="1"/>
  <c r="EL112" i="4"/>
  <c r="EL119" i="4" s="1"/>
  <c r="BZ41" i="4"/>
  <c r="BZ44" i="4" s="1"/>
  <c r="BV37" i="4"/>
  <c r="BV44" i="4" s="1"/>
  <c r="CA42" i="4"/>
  <c r="CA44" i="4" s="1"/>
  <c r="BX39" i="4"/>
  <c r="BX44" i="4" s="1"/>
  <c r="CB43" i="4"/>
  <c r="CB44" i="4" s="1"/>
  <c r="BU36" i="4"/>
  <c r="BU44" i="4" s="1"/>
  <c r="BT35" i="4"/>
  <c r="BT44" i="4" s="1"/>
  <c r="BY40" i="4"/>
  <c r="BY44" i="4" s="1"/>
  <c r="BW38" i="4"/>
  <c r="BW44" i="4" s="1"/>
  <c r="BS34" i="4"/>
  <c r="BS44" i="4" s="1"/>
  <c r="AO23" i="4"/>
  <c r="AL20" i="4"/>
  <c r="AK19" i="4"/>
  <c r="AR26" i="4"/>
  <c r="AN22" i="4"/>
  <c r="AS27" i="4"/>
  <c r="AP24" i="4"/>
  <c r="AM21" i="4"/>
  <c r="AT28" i="4"/>
  <c r="AQ25" i="4"/>
  <c r="DZ72" i="4"/>
  <c r="DZ74" i="4" s="1"/>
  <c r="DW69" i="4"/>
  <c r="DW74" i="4" s="1"/>
  <c r="EA73" i="4"/>
  <c r="EA74" i="4" s="1"/>
  <c r="DT66" i="4"/>
  <c r="DT74" i="4" s="1"/>
  <c r="DX70" i="4"/>
  <c r="DX74" i="4" s="1"/>
  <c r="DV68" i="4"/>
  <c r="DV74" i="4" s="1"/>
  <c r="DS65" i="4"/>
  <c r="DS74" i="4" s="1"/>
  <c r="DY71" i="4"/>
  <c r="DY74" i="4" s="1"/>
  <c r="DR64" i="4"/>
  <c r="DR74" i="4" s="1"/>
  <c r="DU67" i="4"/>
  <c r="DU74" i="4" s="1"/>
  <c r="AK124" i="4"/>
  <c r="AR131" i="4"/>
  <c r="AN127" i="4"/>
  <c r="AS132" i="4"/>
  <c r="AP129" i="4"/>
  <c r="AT133" i="4"/>
  <c r="AM126" i="4"/>
  <c r="AO128" i="4"/>
  <c r="AL125" i="4"/>
  <c r="AQ130" i="4"/>
  <c r="DY26" i="4"/>
  <c r="DU22" i="4"/>
  <c r="DZ27" i="4"/>
  <c r="DW24" i="4"/>
  <c r="DV23" i="4"/>
  <c r="EA28" i="4"/>
  <c r="DS20" i="4"/>
  <c r="DT21" i="4"/>
  <c r="DX25" i="4"/>
  <c r="DR19" i="4"/>
  <c r="DI57" i="4"/>
  <c r="DI59" i="4" s="1"/>
  <c r="DF54" i="4"/>
  <c r="DF59" i="4" s="1"/>
  <c r="DJ58" i="4"/>
  <c r="DJ59" i="4" s="1"/>
  <c r="DC51" i="4"/>
  <c r="DC59" i="4" s="1"/>
  <c r="DG55" i="4"/>
  <c r="DG59" i="4" s="1"/>
  <c r="DE53" i="4"/>
  <c r="DE59" i="4" s="1"/>
  <c r="DB50" i="4"/>
  <c r="DB59" i="4" s="1"/>
  <c r="DH56" i="4"/>
  <c r="DH59" i="4" s="1"/>
  <c r="DA49" i="4"/>
  <c r="DA59" i="4" s="1"/>
  <c r="DD52" i="4"/>
  <c r="DD59" i="4" s="1"/>
  <c r="BB64" i="4"/>
  <c r="BB74" i="4" s="1"/>
  <c r="BI71" i="4"/>
  <c r="BI74" i="4" s="1"/>
  <c r="BE67" i="4"/>
  <c r="BE74" i="4" s="1"/>
  <c r="BJ72" i="4"/>
  <c r="BJ74" i="4" s="1"/>
  <c r="BG69" i="4"/>
  <c r="BG74" i="4" s="1"/>
  <c r="BK73" i="4"/>
  <c r="BK74" i="4" s="1"/>
  <c r="BD66" i="4"/>
  <c r="BD74" i="4" s="1"/>
  <c r="BH70" i="4"/>
  <c r="BH74" i="4" s="1"/>
  <c r="BC65" i="4"/>
  <c r="BC74" i="4" s="1"/>
  <c r="BF68" i="4"/>
  <c r="BF74" i="4" s="1"/>
  <c r="DU97" i="4"/>
  <c r="DU104" i="4" s="1"/>
  <c r="DZ102" i="4"/>
  <c r="DZ104" i="4" s="1"/>
  <c r="DW99" i="4"/>
  <c r="DW104" i="4" s="1"/>
  <c r="EA103" i="4"/>
  <c r="EA104" i="4" s="1"/>
  <c r="DT96" i="4"/>
  <c r="DT104" i="4" s="1"/>
  <c r="DX100" i="4"/>
  <c r="DX104" i="4" s="1"/>
  <c r="DV98" i="4"/>
  <c r="DV104" i="4" s="1"/>
  <c r="DS95" i="4"/>
  <c r="DS104" i="4" s="1"/>
  <c r="DR94" i="4"/>
  <c r="DR104" i="4" s="1"/>
  <c r="DY101" i="4"/>
  <c r="DY104" i="4" s="1"/>
  <c r="CR132" i="4"/>
  <c r="CR134" i="4" s="1"/>
  <c r="CO129" i="4"/>
  <c r="CO134" i="4" s="1"/>
  <c r="CS133" i="4"/>
  <c r="CS134" i="4" s="1"/>
  <c r="CL126" i="4"/>
  <c r="CL134" i="4" s="1"/>
  <c r="CP130" i="4"/>
  <c r="CP134" i="4" s="1"/>
  <c r="CN128" i="4"/>
  <c r="CN134" i="4" s="1"/>
  <c r="CK125" i="4"/>
  <c r="CK134" i="4" s="1"/>
  <c r="CQ131" i="4"/>
  <c r="CQ134" i="4" s="1"/>
  <c r="CJ124" i="4"/>
  <c r="CJ134" i="4" s="1"/>
  <c r="CM127" i="4"/>
  <c r="CM134" i="4" s="1"/>
  <c r="BI146" i="4"/>
  <c r="BI149" i="4" s="1"/>
  <c r="BE142" i="4"/>
  <c r="BE149" i="4" s="1"/>
  <c r="BF143" i="4"/>
  <c r="BF149" i="4" s="1"/>
  <c r="BJ147" i="4"/>
  <c r="BJ149" i="4" s="1"/>
  <c r="BG144" i="4"/>
  <c r="BG149" i="4" s="1"/>
  <c r="BK148" i="4"/>
  <c r="BK149" i="4" s="1"/>
  <c r="BD141" i="4"/>
  <c r="BD149" i="4" s="1"/>
  <c r="BH145" i="4"/>
  <c r="BH149" i="4" s="1"/>
  <c r="BC140" i="4"/>
  <c r="BC149" i="4" s="1"/>
  <c r="BB139" i="4"/>
  <c r="BB149" i="4" s="1"/>
  <c r="DH101" i="4"/>
  <c r="DH104" i="4" s="1"/>
  <c r="DD97" i="4"/>
  <c r="DD104" i="4" s="1"/>
  <c r="DI102" i="4"/>
  <c r="DI104" i="4" s="1"/>
  <c r="DF99" i="4"/>
  <c r="DF104" i="4" s="1"/>
  <c r="DJ103" i="4"/>
  <c r="DJ104" i="4" s="1"/>
  <c r="DC96" i="4"/>
  <c r="DC104" i="4" s="1"/>
  <c r="DE98" i="4"/>
  <c r="DE104" i="4" s="1"/>
  <c r="DG100" i="4"/>
  <c r="DG104" i="4" s="1"/>
  <c r="DB95" i="4"/>
  <c r="DB104" i="4" s="1"/>
  <c r="DA94" i="4"/>
  <c r="DA104" i="4" s="1"/>
  <c r="AQ100" i="4"/>
  <c r="AO98" i="4"/>
  <c r="AL95" i="4"/>
  <c r="AK94" i="4"/>
  <c r="AR101" i="4"/>
  <c r="AN97" i="4"/>
  <c r="AS102" i="4"/>
  <c r="AP99" i="4"/>
  <c r="AT103" i="4"/>
  <c r="AM96" i="4"/>
  <c r="EI49" i="4"/>
  <c r="EI59" i="4" s="1"/>
  <c r="EP56" i="4"/>
  <c r="EP59" i="4" s="1"/>
  <c r="EL52" i="4"/>
  <c r="EL59" i="4" s="1"/>
  <c r="EQ57" i="4"/>
  <c r="EQ59" i="4" s="1"/>
  <c r="EN54" i="4"/>
  <c r="EN59" i="4" s="1"/>
  <c r="EO55" i="4"/>
  <c r="EO59" i="4" s="1"/>
  <c r="ER58" i="4"/>
  <c r="ER59" i="4" s="1"/>
  <c r="EJ50" i="4"/>
  <c r="EJ59" i="4" s="1"/>
  <c r="EK51" i="4"/>
  <c r="EK59" i="4" s="1"/>
  <c r="EM53" i="4"/>
  <c r="EM59" i="4" s="1"/>
  <c r="EA148" i="4"/>
  <c r="EA149" i="4" s="1"/>
  <c r="DT141" i="4"/>
  <c r="DT149" i="4" s="1"/>
  <c r="DX145" i="4"/>
  <c r="DX149" i="4" s="1"/>
  <c r="DV143" i="4"/>
  <c r="DV149" i="4" s="1"/>
  <c r="DS140" i="4"/>
  <c r="DS149" i="4" s="1"/>
  <c r="DU142" i="4"/>
  <c r="DU149" i="4" s="1"/>
  <c r="DR139" i="4"/>
  <c r="DR149" i="4" s="1"/>
  <c r="DY146" i="4"/>
  <c r="DY149" i="4" s="1"/>
  <c r="DW144" i="4"/>
  <c r="DW149" i="4" s="1"/>
  <c r="DZ147" i="4"/>
  <c r="DZ149" i="4" s="1"/>
  <c r="BH25" i="4"/>
  <c r="BF23" i="4"/>
  <c r="BC20" i="4"/>
  <c r="BB19" i="4"/>
  <c r="BI26" i="4"/>
  <c r="BE22" i="4"/>
  <c r="BJ27" i="4"/>
  <c r="BG24" i="4"/>
  <c r="BK28" i="4"/>
  <c r="BD21" i="4"/>
  <c r="AK49" i="4"/>
  <c r="AR56" i="4"/>
  <c r="AN52" i="4"/>
  <c r="AS57" i="4"/>
  <c r="AP54" i="4"/>
  <c r="AT58" i="4"/>
  <c r="AM51" i="4"/>
  <c r="AQ55" i="4"/>
  <c r="AL50" i="4"/>
  <c r="AO53" i="4"/>
  <c r="BF98" i="4"/>
  <c r="BF104" i="4" s="1"/>
  <c r="BC95" i="4"/>
  <c r="BC104" i="4" s="1"/>
  <c r="BB94" i="4"/>
  <c r="BB104" i="4" s="1"/>
  <c r="BI101" i="4"/>
  <c r="BI104" i="4" s="1"/>
  <c r="BE97" i="4"/>
  <c r="BE104" i="4" s="1"/>
  <c r="BJ102" i="4"/>
  <c r="BJ104" i="4" s="1"/>
  <c r="BG99" i="4"/>
  <c r="BG104" i="4" s="1"/>
  <c r="BD96" i="4"/>
  <c r="BD104" i="4" s="1"/>
  <c r="BK103" i="4"/>
  <c r="BK104" i="4" s="1"/>
  <c r="BH100" i="4"/>
  <c r="BH104" i="4" s="1"/>
  <c r="EN149" i="4"/>
  <c r="D65" i="4"/>
  <c r="E66" i="4"/>
  <c r="L73" i="4"/>
  <c r="C64" i="4"/>
  <c r="F67" i="4"/>
  <c r="K72" i="4"/>
  <c r="J71" i="4"/>
  <c r="H69" i="4"/>
  <c r="I70" i="4"/>
  <c r="G68" i="4"/>
  <c r="DI134" i="4"/>
  <c r="EO149" i="4"/>
  <c r="DH134" i="4"/>
  <c r="DI74" i="4"/>
  <c r="EJ104" i="4"/>
  <c r="EL104" i="4"/>
  <c r="EP104" i="4"/>
  <c r="DZ119" i="4"/>
  <c r="EQ44" i="4"/>
  <c r="DW119" i="4"/>
  <c r="DY59" i="4"/>
  <c r="CQ89" i="4"/>
  <c r="DZ59" i="4"/>
  <c r="EO44" i="4"/>
  <c r="EN44" i="4"/>
  <c r="DF134" i="4"/>
  <c r="EK104" i="4"/>
  <c r="EP149" i="4"/>
  <c r="EP44" i="4"/>
  <c r="EJ149" i="4"/>
  <c r="EK149" i="4"/>
  <c r="EL149" i="4"/>
  <c r="EO104" i="4"/>
  <c r="EN104" i="4"/>
  <c r="EQ104" i="4"/>
  <c r="EJ44" i="4"/>
  <c r="EK44" i="4"/>
  <c r="EL44" i="4"/>
  <c r="DX119" i="4"/>
  <c r="DS119" i="4"/>
  <c r="DU119" i="4"/>
  <c r="DT119" i="4"/>
  <c r="DY119" i="4"/>
  <c r="DW59" i="4"/>
  <c r="DS59" i="4"/>
  <c r="DT59" i="4"/>
  <c r="DU59" i="4"/>
  <c r="DH74" i="4"/>
  <c r="DB134" i="4"/>
  <c r="DC134" i="4"/>
  <c r="DD134" i="4"/>
  <c r="DF74" i="4"/>
  <c r="DB74" i="4"/>
  <c r="DC74" i="4"/>
  <c r="DD74" i="4"/>
  <c r="CR89" i="4"/>
  <c r="CP89" i="4"/>
  <c r="CO89" i="4"/>
  <c r="CK89" i="4"/>
  <c r="CL89" i="4"/>
  <c r="CM89" i="4"/>
  <c r="EE65" i="4"/>
  <c r="DN35" i="4"/>
  <c r="CF80" i="4"/>
  <c r="BO80" i="4"/>
  <c r="BO125" i="4"/>
  <c r="CF65" i="4"/>
  <c r="CW65" i="4"/>
  <c r="EE80" i="4"/>
  <c r="DN95" i="4"/>
  <c r="CW95" i="4"/>
  <c r="AS78" i="4"/>
  <c r="AL78" i="4"/>
  <c r="AT78" i="4"/>
  <c r="AP78" i="4"/>
  <c r="AK78" i="4"/>
  <c r="AO78" i="4"/>
  <c r="CF95" i="4"/>
  <c r="EV80" i="4"/>
  <c r="CF50" i="4"/>
  <c r="BO95" i="4"/>
  <c r="BO110" i="4"/>
  <c r="CW140" i="4"/>
  <c r="CF110" i="4"/>
  <c r="CF125" i="4"/>
  <c r="CW125" i="4"/>
  <c r="EE35" i="4"/>
  <c r="CW35" i="4"/>
  <c r="BO140" i="4"/>
  <c r="CW110" i="4"/>
  <c r="DN50" i="4"/>
  <c r="DN140" i="4"/>
  <c r="DA134" i="4"/>
  <c r="EE125" i="4"/>
  <c r="DR119" i="4"/>
  <c r="DN110" i="4"/>
  <c r="EV110" i="4"/>
  <c r="EE95" i="4"/>
  <c r="DN80" i="4"/>
  <c r="BO65" i="4"/>
  <c r="EV65" i="4"/>
  <c r="CW50" i="4"/>
  <c r="EV50" i="4"/>
  <c r="CM59" i="4"/>
  <c r="DR59" i="4"/>
  <c r="CF140" i="4"/>
  <c r="EI149" i="4"/>
  <c r="EE140" i="4"/>
  <c r="AC148" i="4"/>
  <c r="AC149" i="4" s="1"/>
  <c r="AA146" i="4"/>
  <c r="AA149" i="4" s="1"/>
  <c r="X143" i="4"/>
  <c r="X149" i="4" s="1"/>
  <c r="U140" i="4"/>
  <c r="U149" i="4" s="1"/>
  <c r="AB147" i="4"/>
  <c r="AB149" i="4" s="1"/>
  <c r="V141" i="4"/>
  <c r="V149" i="4" s="1"/>
  <c r="T139" i="4"/>
  <c r="Z145" i="4"/>
  <c r="Z149" i="4" s="1"/>
  <c r="Y144" i="4"/>
  <c r="Y149" i="4" s="1"/>
  <c r="W142" i="4"/>
  <c r="W149" i="4" s="1"/>
  <c r="AG140" i="4"/>
  <c r="EV125" i="4"/>
  <c r="CN89" i="4"/>
  <c r="BO50" i="4"/>
  <c r="BO35" i="4"/>
  <c r="CF35" i="4"/>
  <c r="EI44" i="4"/>
  <c r="EM149" i="4"/>
  <c r="DG134" i="4"/>
  <c r="DE134" i="4"/>
  <c r="DV119" i="4"/>
  <c r="EM104" i="4"/>
  <c r="EI104" i="4"/>
  <c r="CJ89" i="4"/>
  <c r="DE74" i="4"/>
  <c r="DA74" i="4"/>
  <c r="DG74" i="4"/>
  <c r="DV59" i="4"/>
  <c r="DX59" i="4"/>
  <c r="EM44" i="4"/>
  <c r="CR3" i="4"/>
  <c r="CN3" i="4"/>
  <c r="CJ3" i="4"/>
  <c r="CQ3" i="4"/>
  <c r="CM3" i="4"/>
  <c r="CS3" i="4"/>
  <c r="CO3" i="4"/>
  <c r="CK3" i="4"/>
  <c r="CP3" i="4"/>
  <c r="CL3" i="4"/>
  <c r="DI138" i="4"/>
  <c r="DE138" i="4"/>
  <c r="DA138" i="4"/>
  <c r="DH138" i="4"/>
  <c r="DD138" i="4"/>
  <c r="DG138" i="4"/>
  <c r="DC138" i="4"/>
  <c r="DJ138" i="4"/>
  <c r="DF138" i="4"/>
  <c r="DB138" i="4"/>
  <c r="DI123" i="4"/>
  <c r="DE123" i="4"/>
  <c r="DA123" i="4"/>
  <c r="DH123" i="4"/>
  <c r="DD123" i="4"/>
  <c r="DJ123" i="4"/>
  <c r="DF123" i="4"/>
  <c r="DB123" i="4"/>
  <c r="DG123" i="4"/>
  <c r="DC123" i="4"/>
  <c r="DI108" i="4"/>
  <c r="DE108" i="4"/>
  <c r="DA108" i="4"/>
  <c r="DH108" i="4"/>
  <c r="DD108" i="4"/>
  <c r="DG108" i="4"/>
  <c r="DC108" i="4"/>
  <c r="DJ108" i="4"/>
  <c r="DF108" i="4"/>
  <c r="DB108" i="4"/>
  <c r="DI93" i="4"/>
  <c r="DE93" i="4"/>
  <c r="DA93" i="4"/>
  <c r="DH93" i="4"/>
  <c r="DD93" i="4"/>
  <c r="DJ93" i="4"/>
  <c r="DF93" i="4"/>
  <c r="DB93" i="4"/>
  <c r="DG93" i="4"/>
  <c r="DC93" i="4"/>
  <c r="DI78" i="4"/>
  <c r="DE78" i="4"/>
  <c r="DA78" i="4"/>
  <c r="DG78" i="4"/>
  <c r="DC78" i="4"/>
  <c r="DH78" i="4"/>
  <c r="DD78" i="4"/>
  <c r="DJ78" i="4"/>
  <c r="DF78" i="4"/>
  <c r="DB78" i="4"/>
  <c r="DI63" i="4"/>
  <c r="DE63" i="4"/>
  <c r="DA63" i="4"/>
  <c r="DH63" i="4"/>
  <c r="DD63" i="4"/>
  <c r="DJ63" i="4"/>
  <c r="DF63" i="4"/>
  <c r="DB63" i="4"/>
  <c r="DG63" i="4"/>
  <c r="DC63" i="4"/>
  <c r="EQ138" i="4"/>
  <c r="EM138" i="4"/>
  <c r="EI138" i="4"/>
  <c r="ER138" i="4"/>
  <c r="EN138" i="4"/>
  <c r="EJ138" i="4"/>
  <c r="EP138" i="4"/>
  <c r="EL138" i="4"/>
  <c r="EO138" i="4"/>
  <c r="EK138" i="4"/>
  <c r="EQ123" i="4"/>
  <c r="EM123" i="4"/>
  <c r="EI123" i="4"/>
  <c r="EP123" i="4"/>
  <c r="EL123" i="4"/>
  <c r="ER123" i="4"/>
  <c r="EN123" i="4"/>
  <c r="EJ123" i="4"/>
  <c r="EO123" i="4"/>
  <c r="EK123" i="4"/>
  <c r="EQ108" i="4"/>
  <c r="EM108" i="4"/>
  <c r="EI108" i="4"/>
  <c r="ER108" i="4"/>
  <c r="EN108" i="4"/>
  <c r="EJ108" i="4"/>
  <c r="EP108" i="4"/>
  <c r="EL108" i="4"/>
  <c r="EO108" i="4"/>
  <c r="EK108" i="4"/>
  <c r="EQ93" i="4"/>
  <c r="EM93" i="4"/>
  <c r="EI93" i="4"/>
  <c r="EP93" i="4"/>
  <c r="EL93" i="4"/>
  <c r="EO93" i="4"/>
  <c r="EK93" i="4"/>
  <c r="ER93" i="4"/>
  <c r="EN93" i="4"/>
  <c r="EJ93" i="4"/>
  <c r="EQ78" i="4"/>
  <c r="EM78" i="4"/>
  <c r="EI78" i="4"/>
  <c r="ER78" i="4"/>
  <c r="EN78" i="4"/>
  <c r="EJ78" i="4"/>
  <c r="EP78" i="4"/>
  <c r="EL78" i="4"/>
  <c r="EO78" i="4"/>
  <c r="EK78" i="4"/>
  <c r="EQ63" i="4"/>
  <c r="EM63" i="4"/>
  <c r="EI63" i="4"/>
  <c r="ER63" i="4"/>
  <c r="EN63" i="4"/>
  <c r="EJ63" i="4"/>
  <c r="EP63" i="4"/>
  <c r="EL63" i="4"/>
  <c r="EO63" i="4"/>
  <c r="EK63" i="4"/>
  <c r="EQ48" i="4"/>
  <c r="EM48" i="4"/>
  <c r="EI48" i="4"/>
  <c r="EP48" i="4"/>
  <c r="EL48" i="4"/>
  <c r="ER48" i="4"/>
  <c r="EN48" i="4"/>
  <c r="EJ48" i="4"/>
  <c r="EO48" i="4"/>
  <c r="EK48" i="4"/>
  <c r="DZ138" i="4"/>
  <c r="DV138" i="4"/>
  <c r="DR138" i="4"/>
  <c r="DY138" i="4"/>
  <c r="DU138" i="4"/>
  <c r="DX138" i="4"/>
  <c r="DT138" i="4"/>
  <c r="EA138" i="4"/>
  <c r="DW138" i="4"/>
  <c r="DS138" i="4"/>
  <c r="DZ123" i="4"/>
  <c r="DV123" i="4"/>
  <c r="DR123" i="4"/>
  <c r="DY123" i="4"/>
  <c r="DU123" i="4"/>
  <c r="DX123" i="4"/>
  <c r="DT123" i="4"/>
  <c r="EA123" i="4"/>
  <c r="DW123" i="4"/>
  <c r="DS123" i="4"/>
  <c r="DZ108" i="4"/>
  <c r="DV108" i="4"/>
  <c r="DR108" i="4"/>
  <c r="DY108" i="4"/>
  <c r="DU108" i="4"/>
  <c r="DX108" i="4"/>
  <c r="DT108" i="4"/>
  <c r="EA108" i="4"/>
  <c r="DW108" i="4"/>
  <c r="DS108" i="4"/>
  <c r="DZ93" i="4"/>
  <c r="DV93" i="4"/>
  <c r="DR93" i="4"/>
  <c r="EA93" i="4"/>
  <c r="DW93" i="4"/>
  <c r="DS93" i="4"/>
  <c r="DY93" i="4"/>
  <c r="DU93" i="4"/>
  <c r="DX93" i="4"/>
  <c r="DT93" i="4"/>
  <c r="DZ78" i="4"/>
  <c r="DV78" i="4"/>
  <c r="DR78" i="4"/>
  <c r="DY78" i="4"/>
  <c r="DU78" i="4"/>
  <c r="DX78" i="4"/>
  <c r="DT78" i="4"/>
  <c r="EA78" i="4"/>
  <c r="DW78" i="4"/>
  <c r="DS78" i="4"/>
  <c r="DZ63" i="4"/>
  <c r="DV63" i="4"/>
  <c r="DR63" i="4"/>
  <c r="DY63" i="4"/>
  <c r="DU63" i="4"/>
  <c r="EA63" i="4"/>
  <c r="DW63" i="4"/>
  <c r="DS63" i="4"/>
  <c r="DX63" i="4"/>
  <c r="DT63" i="4"/>
  <c r="DZ48" i="4"/>
  <c r="DV48" i="4"/>
  <c r="DR48" i="4"/>
  <c r="DY48" i="4"/>
  <c r="DU48" i="4"/>
  <c r="DX48" i="4"/>
  <c r="DT48" i="4"/>
  <c r="EA48" i="4"/>
  <c r="DW48" i="4"/>
  <c r="DS48" i="4"/>
  <c r="EQ33" i="4"/>
  <c r="EM33" i="4"/>
  <c r="EI33" i="4"/>
  <c r="ER33" i="4"/>
  <c r="EN33" i="4"/>
  <c r="EJ33" i="4"/>
  <c r="EP33" i="4"/>
  <c r="EL33" i="4"/>
  <c r="EO33" i="4"/>
  <c r="EK33" i="4"/>
  <c r="DI48" i="4"/>
  <c r="DE48" i="4"/>
  <c r="DA48" i="4"/>
  <c r="DH48" i="4"/>
  <c r="DD48" i="4"/>
  <c r="DJ48" i="4"/>
  <c r="DF48" i="4"/>
  <c r="DB48" i="4"/>
  <c r="DG48" i="4"/>
  <c r="DC48" i="4"/>
  <c r="DZ33" i="4"/>
  <c r="DV33" i="4"/>
  <c r="DR33" i="4"/>
  <c r="DY33" i="4"/>
  <c r="DU33" i="4"/>
  <c r="DX33" i="4"/>
  <c r="DT33" i="4"/>
  <c r="EA33" i="4"/>
  <c r="DW33" i="4"/>
  <c r="DS33" i="4"/>
  <c r="DI33" i="4"/>
  <c r="DE33" i="4"/>
  <c r="DA33" i="4"/>
  <c r="DH33" i="4"/>
  <c r="DD33" i="4"/>
  <c r="DJ33" i="4"/>
  <c r="DF33" i="4"/>
  <c r="DB33" i="4"/>
  <c r="DG33" i="4"/>
  <c r="DC33" i="4"/>
  <c r="CR138" i="4"/>
  <c r="CN138" i="4"/>
  <c r="CJ138" i="4"/>
  <c r="CQ138" i="4"/>
  <c r="CM138" i="4"/>
  <c r="CS138" i="4"/>
  <c r="CO138" i="4"/>
  <c r="CK138" i="4"/>
  <c r="CP138" i="4"/>
  <c r="CL138" i="4"/>
  <c r="CR123" i="4"/>
  <c r="CN123" i="4"/>
  <c r="CJ123" i="4"/>
  <c r="CQ123" i="4"/>
  <c r="CM123" i="4"/>
  <c r="CP123" i="4"/>
  <c r="CL123" i="4"/>
  <c r="CS123" i="4"/>
  <c r="CO123" i="4"/>
  <c r="CK123" i="4"/>
  <c r="CR108" i="4"/>
  <c r="CN108" i="4"/>
  <c r="CJ108" i="4"/>
  <c r="CQ108" i="4"/>
  <c r="CM108" i="4"/>
  <c r="CP108" i="4"/>
  <c r="CL108" i="4"/>
  <c r="CS108" i="4"/>
  <c r="CO108" i="4"/>
  <c r="CK108" i="4"/>
  <c r="CR93" i="4"/>
  <c r="CN93" i="4"/>
  <c r="CJ93" i="4"/>
  <c r="CS93" i="4"/>
  <c r="CO93" i="4"/>
  <c r="CK93" i="4"/>
  <c r="CQ93" i="4"/>
  <c r="CM93" i="4"/>
  <c r="CP93" i="4"/>
  <c r="CL93" i="4"/>
  <c r="CR78" i="4"/>
  <c r="CN78" i="4"/>
  <c r="CJ78" i="4"/>
  <c r="CS78" i="4"/>
  <c r="CO78" i="4"/>
  <c r="CK78" i="4"/>
  <c r="CQ78" i="4"/>
  <c r="CM78" i="4"/>
  <c r="CP78" i="4"/>
  <c r="CL78" i="4"/>
  <c r="CR63" i="4"/>
  <c r="CN63" i="4"/>
  <c r="CJ63" i="4"/>
  <c r="CQ63" i="4"/>
  <c r="CM63" i="4"/>
  <c r="CS63" i="4"/>
  <c r="CO63" i="4"/>
  <c r="CK63" i="4"/>
  <c r="CP63" i="4"/>
  <c r="CL63" i="4"/>
  <c r="CR48" i="4"/>
  <c r="CN48" i="4"/>
  <c r="CJ48" i="4"/>
  <c r="CQ48" i="4"/>
  <c r="CM48" i="4"/>
  <c r="CS48" i="4"/>
  <c r="CK48" i="4"/>
  <c r="CP48" i="4"/>
  <c r="CL48" i="4"/>
  <c r="CO48" i="4"/>
  <c r="CR33" i="4"/>
  <c r="CN33" i="4"/>
  <c r="CJ33" i="4"/>
  <c r="CQ33" i="4"/>
  <c r="CM33" i="4"/>
  <c r="CS33" i="4"/>
  <c r="CO33" i="4"/>
  <c r="CK33" i="4"/>
  <c r="CP33" i="4"/>
  <c r="CL33" i="4"/>
  <c r="CA138" i="4"/>
  <c r="BW138" i="4"/>
  <c r="BS138" i="4"/>
  <c r="CB138" i="4"/>
  <c r="BX138" i="4"/>
  <c r="BT138" i="4"/>
  <c r="BZ138" i="4"/>
  <c r="BV138" i="4"/>
  <c r="BY138" i="4"/>
  <c r="BU138" i="4"/>
  <c r="CA123" i="4"/>
  <c r="BW123" i="4"/>
  <c r="BS123" i="4"/>
  <c r="CB123" i="4"/>
  <c r="BX123" i="4"/>
  <c r="BT123" i="4"/>
  <c r="BZ123" i="4"/>
  <c r="BV123" i="4"/>
  <c r="BY123" i="4"/>
  <c r="BU123" i="4"/>
  <c r="CA108" i="4"/>
  <c r="BW108" i="4"/>
  <c r="BS108" i="4"/>
  <c r="BZ108" i="4"/>
  <c r="BV108" i="4"/>
  <c r="CB108" i="4"/>
  <c r="BX108" i="4"/>
  <c r="BT108" i="4"/>
  <c r="BY108" i="4"/>
  <c r="BU108" i="4"/>
  <c r="CE115" i="4" s="1"/>
  <c r="CE116" i="4" s="1"/>
  <c r="CF116" i="4" s="1"/>
  <c r="CA93" i="4"/>
  <c r="BW93" i="4"/>
  <c r="BS93" i="4"/>
  <c r="CB93" i="4"/>
  <c r="BX93" i="4"/>
  <c r="BT93" i="4"/>
  <c r="BZ93" i="4"/>
  <c r="BV93" i="4"/>
  <c r="BY93" i="4"/>
  <c r="BU93" i="4"/>
  <c r="CE100" i="4" s="1"/>
  <c r="CE101" i="4" s="1"/>
  <c r="CF101" i="4" s="1"/>
  <c r="CA78" i="4"/>
  <c r="BW78" i="4"/>
  <c r="BS78" i="4"/>
  <c r="BZ78" i="4"/>
  <c r="BV78" i="4"/>
  <c r="BY78" i="4"/>
  <c r="BU78" i="4"/>
  <c r="CB78" i="4"/>
  <c r="BX78" i="4"/>
  <c r="BT78" i="4"/>
  <c r="CA63" i="4"/>
  <c r="BW63" i="4"/>
  <c r="BS63" i="4"/>
  <c r="CB63" i="4"/>
  <c r="BX63" i="4"/>
  <c r="BT63" i="4"/>
  <c r="BZ63" i="4"/>
  <c r="BV63" i="4"/>
  <c r="BY63" i="4"/>
  <c r="BU63" i="4"/>
  <c r="CA48" i="4"/>
  <c r="BW48" i="4"/>
  <c r="BS48" i="4"/>
  <c r="BZ48" i="4"/>
  <c r="BV48" i="4"/>
  <c r="CB48" i="4"/>
  <c r="BX48" i="4"/>
  <c r="BT48" i="4"/>
  <c r="BY48" i="4"/>
  <c r="BU48" i="4"/>
  <c r="CA33" i="4"/>
  <c r="BW33" i="4"/>
  <c r="BS33" i="4"/>
  <c r="CB33" i="4"/>
  <c r="BX33" i="4"/>
  <c r="BT33" i="4"/>
  <c r="BZ33" i="4"/>
  <c r="BV33" i="4"/>
  <c r="BY33" i="4"/>
  <c r="BU33" i="4"/>
  <c r="BJ138" i="4"/>
  <c r="BF138" i="4"/>
  <c r="BB138" i="4"/>
  <c r="BI138" i="4"/>
  <c r="BE138" i="4"/>
  <c r="BH138" i="4"/>
  <c r="BD138" i="4"/>
  <c r="BK138" i="4"/>
  <c r="BG138" i="4"/>
  <c r="BC138" i="4"/>
  <c r="BJ123" i="4"/>
  <c r="BF123" i="4"/>
  <c r="BB123" i="4"/>
  <c r="BI123" i="4"/>
  <c r="BE123" i="4"/>
  <c r="BH123" i="4"/>
  <c r="BD123" i="4"/>
  <c r="BK123" i="4"/>
  <c r="BG123" i="4"/>
  <c r="BC123" i="4"/>
  <c r="BJ108" i="4"/>
  <c r="BF108" i="4"/>
  <c r="BB108" i="4"/>
  <c r="BI108" i="4"/>
  <c r="BE108" i="4"/>
  <c r="BK108" i="4"/>
  <c r="BG108" i="4"/>
  <c r="BC108" i="4"/>
  <c r="BH108" i="4"/>
  <c r="BD108" i="4"/>
  <c r="BJ93" i="4"/>
  <c r="BF93" i="4"/>
  <c r="BB93" i="4"/>
  <c r="BI93" i="4"/>
  <c r="BE93" i="4"/>
  <c r="BK93" i="4"/>
  <c r="BG93" i="4"/>
  <c r="BC93" i="4"/>
  <c r="BH93" i="4"/>
  <c r="BD93" i="4"/>
  <c r="BJ78" i="4"/>
  <c r="BF78" i="4"/>
  <c r="BB78" i="4"/>
  <c r="BI78" i="4"/>
  <c r="BE78" i="4"/>
  <c r="BH78" i="4"/>
  <c r="BD78" i="4"/>
  <c r="BK78" i="4"/>
  <c r="BG78" i="4"/>
  <c r="BC78" i="4"/>
  <c r="BJ63" i="4"/>
  <c r="BF63" i="4"/>
  <c r="BB63" i="4"/>
  <c r="BI63" i="4"/>
  <c r="BE63" i="4"/>
  <c r="BH63" i="4"/>
  <c r="BD63" i="4"/>
  <c r="BK63" i="4"/>
  <c r="BG63" i="4"/>
  <c r="BC63" i="4"/>
  <c r="BJ48" i="4"/>
  <c r="BF48" i="4"/>
  <c r="BB48" i="4"/>
  <c r="BI48" i="4"/>
  <c r="BE48" i="4"/>
  <c r="BK48" i="4"/>
  <c r="BG48" i="4"/>
  <c r="BC48" i="4"/>
  <c r="BH48" i="4"/>
  <c r="BD48" i="4"/>
  <c r="BJ33" i="4"/>
  <c r="BF33" i="4"/>
  <c r="BB33" i="4"/>
  <c r="BI33" i="4"/>
  <c r="BE33" i="4"/>
  <c r="BK33" i="4"/>
  <c r="BG33" i="4"/>
  <c r="BC33" i="4"/>
  <c r="BH33" i="4"/>
  <c r="BD33" i="4"/>
  <c r="AS138" i="4"/>
  <c r="AO138" i="4"/>
  <c r="AK138" i="4"/>
  <c r="AR138" i="4"/>
  <c r="AN138" i="4"/>
  <c r="AT138" i="4"/>
  <c r="AP138" i="4"/>
  <c r="AL138" i="4"/>
  <c r="AQ138" i="4"/>
  <c r="AM138" i="4"/>
  <c r="AS123" i="4"/>
  <c r="AO123" i="4"/>
  <c r="AK123" i="4"/>
  <c r="AT123" i="4"/>
  <c r="AP123" i="4"/>
  <c r="AL123" i="4"/>
  <c r="AR123" i="4"/>
  <c r="AN123" i="4"/>
  <c r="AQ123" i="4"/>
  <c r="AM123" i="4"/>
  <c r="AS108" i="4"/>
  <c r="AO108" i="4"/>
  <c r="AK108" i="4"/>
  <c r="AP108" i="4"/>
  <c r="AR108" i="4"/>
  <c r="AN108" i="4"/>
  <c r="AT108" i="4"/>
  <c r="AL108" i="4"/>
  <c r="AQ108" i="4"/>
  <c r="AM108" i="4"/>
  <c r="AS93" i="4"/>
  <c r="AO93" i="4"/>
  <c r="AK93" i="4"/>
  <c r="AQ93" i="4"/>
  <c r="AM93" i="4"/>
  <c r="AR93" i="4"/>
  <c r="AN93" i="4"/>
  <c r="AT93" i="4"/>
  <c r="AP93" i="4"/>
  <c r="AL93" i="4"/>
  <c r="AM78" i="4"/>
  <c r="AQ78" i="4"/>
  <c r="AN78" i="4"/>
  <c r="P1" i="4"/>
  <c r="G1" i="4" s="1"/>
  <c r="EN136" i="4"/>
  <c r="DW136" i="4"/>
  <c r="DF136" i="4"/>
  <c r="CO136" i="4"/>
  <c r="BX136" i="4"/>
  <c r="BG136" i="4"/>
  <c r="AP136" i="4"/>
  <c r="Y136" i="4"/>
  <c r="H136" i="4"/>
  <c r="C139" i="4"/>
  <c r="K148" i="4"/>
  <c r="J148" i="4"/>
  <c r="I148" i="4"/>
  <c r="H148" i="4"/>
  <c r="G148" i="4"/>
  <c r="F148" i="4"/>
  <c r="E148" i="4"/>
  <c r="D148" i="4"/>
  <c r="C148" i="4"/>
  <c r="J147" i="4"/>
  <c r="I147" i="4"/>
  <c r="H147" i="4"/>
  <c r="G147" i="4"/>
  <c r="F147" i="4"/>
  <c r="E147" i="4"/>
  <c r="D147" i="4"/>
  <c r="C147" i="4"/>
  <c r="I146" i="4"/>
  <c r="H146" i="4"/>
  <c r="G146" i="4"/>
  <c r="F146" i="4"/>
  <c r="E146" i="4"/>
  <c r="D146" i="4"/>
  <c r="C146" i="4"/>
  <c r="H145" i="4"/>
  <c r="G145" i="4"/>
  <c r="F145" i="4"/>
  <c r="E145" i="4"/>
  <c r="D145" i="4"/>
  <c r="C145" i="4"/>
  <c r="G144" i="4"/>
  <c r="F144" i="4"/>
  <c r="E144" i="4"/>
  <c r="D144" i="4"/>
  <c r="C144" i="4"/>
  <c r="F143" i="4"/>
  <c r="E143" i="4"/>
  <c r="D143" i="4"/>
  <c r="C143" i="4"/>
  <c r="E142" i="4"/>
  <c r="D142" i="4"/>
  <c r="C142" i="4"/>
  <c r="D141" i="4"/>
  <c r="C141" i="4"/>
  <c r="C140" i="4"/>
  <c r="C138" i="4" a="1"/>
  <c r="J138" i="4" s="1"/>
  <c r="EN121" i="4"/>
  <c r="DW121" i="4"/>
  <c r="DF121" i="4"/>
  <c r="CO121" i="4"/>
  <c r="BX121" i="4"/>
  <c r="BG121" i="4"/>
  <c r="AP121" i="4"/>
  <c r="Y121" i="4"/>
  <c r="H121" i="4"/>
  <c r="AB133" i="4"/>
  <c r="AA133" i="4"/>
  <c r="Z133" i="4"/>
  <c r="Y133" i="4"/>
  <c r="X133" i="4"/>
  <c r="W133" i="4"/>
  <c r="V133" i="4"/>
  <c r="U133" i="4"/>
  <c r="T133" i="4"/>
  <c r="K133" i="4"/>
  <c r="J133" i="4"/>
  <c r="I133" i="4"/>
  <c r="H133" i="4"/>
  <c r="G133" i="4"/>
  <c r="F133" i="4"/>
  <c r="E133" i="4"/>
  <c r="D133" i="4"/>
  <c r="C133" i="4"/>
  <c r="AA132" i="4"/>
  <c r="Z132" i="4"/>
  <c r="Y132" i="4"/>
  <c r="X132" i="4"/>
  <c r="W132" i="4"/>
  <c r="V132" i="4"/>
  <c r="U132" i="4"/>
  <c r="T132" i="4"/>
  <c r="J132" i="4"/>
  <c r="I132" i="4"/>
  <c r="H132" i="4"/>
  <c r="G132" i="4"/>
  <c r="F132" i="4"/>
  <c r="E132" i="4"/>
  <c r="D132" i="4"/>
  <c r="C132" i="4"/>
  <c r="Z131" i="4"/>
  <c r="Y131" i="4"/>
  <c r="X131" i="4"/>
  <c r="W131" i="4"/>
  <c r="V131" i="4"/>
  <c r="U131" i="4"/>
  <c r="T131" i="4"/>
  <c r="I131" i="4"/>
  <c r="H131" i="4"/>
  <c r="G131" i="4"/>
  <c r="F131" i="4"/>
  <c r="E131" i="4"/>
  <c r="D131" i="4"/>
  <c r="C131" i="4"/>
  <c r="Y130" i="4"/>
  <c r="X130" i="4"/>
  <c r="W130" i="4"/>
  <c r="V130" i="4"/>
  <c r="U130" i="4"/>
  <c r="T130" i="4"/>
  <c r="H130" i="4"/>
  <c r="G130" i="4"/>
  <c r="F130" i="4"/>
  <c r="E130" i="4"/>
  <c r="D130" i="4"/>
  <c r="C130" i="4"/>
  <c r="X129" i="4"/>
  <c r="W129" i="4"/>
  <c r="V129" i="4"/>
  <c r="U129" i="4"/>
  <c r="T129" i="4"/>
  <c r="G129" i="4"/>
  <c r="F129" i="4"/>
  <c r="E129" i="4"/>
  <c r="D129" i="4"/>
  <c r="C129" i="4"/>
  <c r="W128" i="4"/>
  <c r="V128" i="4"/>
  <c r="U128" i="4"/>
  <c r="T128" i="4"/>
  <c r="F128" i="4"/>
  <c r="E128" i="4"/>
  <c r="D128" i="4"/>
  <c r="C128" i="4"/>
  <c r="V127" i="4"/>
  <c r="U127" i="4"/>
  <c r="T127" i="4"/>
  <c r="E127" i="4"/>
  <c r="D127" i="4"/>
  <c r="C127" i="4"/>
  <c r="U126" i="4"/>
  <c r="T126" i="4"/>
  <c r="D126" i="4"/>
  <c r="C126" i="4"/>
  <c r="T125" i="4"/>
  <c r="C125" i="4"/>
  <c r="T123" i="4" a="1"/>
  <c r="AB123" i="4" s="1"/>
  <c r="C123" i="4" a="1"/>
  <c r="J123" i="4" s="1"/>
  <c r="EN106" i="4"/>
  <c r="DW106" i="4"/>
  <c r="DF106" i="4"/>
  <c r="CO106" i="4"/>
  <c r="BX106" i="4"/>
  <c r="BG106" i="4"/>
  <c r="AP106" i="4"/>
  <c r="Y106" i="4"/>
  <c r="H106" i="4"/>
  <c r="AB118" i="4"/>
  <c r="AA118" i="4"/>
  <c r="Z118" i="4"/>
  <c r="Y118" i="4"/>
  <c r="X118" i="4"/>
  <c r="W118" i="4"/>
  <c r="V118" i="4"/>
  <c r="U118" i="4"/>
  <c r="T118" i="4"/>
  <c r="K118" i="4"/>
  <c r="J118" i="4"/>
  <c r="I118" i="4"/>
  <c r="H118" i="4"/>
  <c r="G118" i="4"/>
  <c r="F118" i="4"/>
  <c r="E118" i="4"/>
  <c r="D118" i="4"/>
  <c r="C118" i="4"/>
  <c r="AA117" i="4"/>
  <c r="Z117" i="4"/>
  <c r="Y117" i="4"/>
  <c r="X117" i="4"/>
  <c r="W117" i="4"/>
  <c r="V117" i="4"/>
  <c r="U117" i="4"/>
  <c r="T117" i="4"/>
  <c r="J117" i="4"/>
  <c r="I117" i="4"/>
  <c r="H117" i="4"/>
  <c r="G117" i="4"/>
  <c r="F117" i="4"/>
  <c r="E117" i="4"/>
  <c r="D117" i="4"/>
  <c r="C117" i="4"/>
  <c r="Z116" i="4"/>
  <c r="Y116" i="4"/>
  <c r="X116" i="4"/>
  <c r="W116" i="4"/>
  <c r="V116" i="4"/>
  <c r="U116" i="4"/>
  <c r="T116" i="4"/>
  <c r="I116" i="4"/>
  <c r="H116" i="4"/>
  <c r="G116" i="4"/>
  <c r="F116" i="4"/>
  <c r="E116" i="4"/>
  <c r="D116" i="4"/>
  <c r="C116" i="4"/>
  <c r="Y115" i="4"/>
  <c r="X115" i="4"/>
  <c r="W115" i="4"/>
  <c r="V115" i="4"/>
  <c r="U115" i="4"/>
  <c r="T115" i="4"/>
  <c r="H115" i="4"/>
  <c r="G115" i="4"/>
  <c r="F115" i="4"/>
  <c r="E115" i="4"/>
  <c r="D115" i="4"/>
  <c r="C115" i="4"/>
  <c r="X114" i="4"/>
  <c r="W114" i="4"/>
  <c r="V114" i="4"/>
  <c r="U114" i="4"/>
  <c r="T114" i="4"/>
  <c r="G114" i="4"/>
  <c r="F114" i="4"/>
  <c r="E114" i="4"/>
  <c r="D114" i="4"/>
  <c r="C114" i="4"/>
  <c r="W113" i="4"/>
  <c r="V113" i="4"/>
  <c r="U113" i="4"/>
  <c r="T113" i="4"/>
  <c r="F113" i="4"/>
  <c r="E113" i="4"/>
  <c r="D113" i="4"/>
  <c r="C113" i="4"/>
  <c r="V112" i="4"/>
  <c r="U112" i="4"/>
  <c r="T112" i="4"/>
  <c r="E112" i="4"/>
  <c r="D112" i="4"/>
  <c r="C112" i="4"/>
  <c r="U111" i="4"/>
  <c r="T111" i="4"/>
  <c r="D111" i="4"/>
  <c r="C111" i="4"/>
  <c r="T110" i="4"/>
  <c r="C110" i="4"/>
  <c r="T108" i="4" a="1"/>
  <c r="AB108" i="4" s="1"/>
  <c r="C108" i="4" a="1"/>
  <c r="J108" i="4" s="1"/>
  <c r="EN91" i="4"/>
  <c r="DW91" i="4"/>
  <c r="DF91" i="4"/>
  <c r="CO91" i="4"/>
  <c r="BX91" i="4"/>
  <c r="BG91" i="4"/>
  <c r="AP91" i="4"/>
  <c r="Y91" i="4"/>
  <c r="H91" i="4"/>
  <c r="H99" i="4"/>
  <c r="Y99" i="4"/>
  <c r="AB103" i="4"/>
  <c r="AA103" i="4"/>
  <c r="Z103" i="4"/>
  <c r="Y103" i="4"/>
  <c r="X103" i="4"/>
  <c r="W103" i="4"/>
  <c r="V103" i="4"/>
  <c r="U103" i="4"/>
  <c r="T103" i="4"/>
  <c r="K103" i="4"/>
  <c r="J103" i="4"/>
  <c r="I103" i="4"/>
  <c r="H103" i="4"/>
  <c r="G103" i="4"/>
  <c r="F103" i="4"/>
  <c r="E103" i="4"/>
  <c r="D103" i="4"/>
  <c r="C103" i="4"/>
  <c r="AA102" i="4"/>
  <c r="Z102" i="4"/>
  <c r="Y102" i="4"/>
  <c r="X102" i="4"/>
  <c r="W102" i="4"/>
  <c r="V102" i="4"/>
  <c r="U102" i="4"/>
  <c r="T102" i="4"/>
  <c r="J102" i="4"/>
  <c r="I102" i="4"/>
  <c r="H102" i="4"/>
  <c r="G102" i="4"/>
  <c r="F102" i="4"/>
  <c r="E102" i="4"/>
  <c r="D102" i="4"/>
  <c r="C102" i="4"/>
  <c r="Z101" i="4"/>
  <c r="Y101" i="4"/>
  <c r="X101" i="4"/>
  <c r="W101" i="4"/>
  <c r="V101" i="4"/>
  <c r="U101" i="4"/>
  <c r="T101" i="4"/>
  <c r="I101" i="4"/>
  <c r="H101" i="4"/>
  <c r="G101" i="4"/>
  <c r="F101" i="4"/>
  <c r="E101" i="4"/>
  <c r="D101" i="4"/>
  <c r="C101" i="4"/>
  <c r="Y100" i="4"/>
  <c r="X100" i="4"/>
  <c r="W100" i="4"/>
  <c r="V100" i="4"/>
  <c r="U100" i="4"/>
  <c r="T100" i="4"/>
  <c r="H100" i="4"/>
  <c r="G100" i="4"/>
  <c r="F100" i="4"/>
  <c r="E100" i="4"/>
  <c r="D100" i="4"/>
  <c r="C100" i="4"/>
  <c r="X99" i="4"/>
  <c r="W99" i="4"/>
  <c r="V99" i="4"/>
  <c r="U99" i="4"/>
  <c r="T99" i="4"/>
  <c r="G99" i="4"/>
  <c r="F99" i="4"/>
  <c r="E99" i="4"/>
  <c r="D99" i="4"/>
  <c r="C99" i="4"/>
  <c r="W98" i="4"/>
  <c r="V98" i="4"/>
  <c r="U98" i="4"/>
  <c r="T98" i="4"/>
  <c r="F98" i="4"/>
  <c r="E98" i="4"/>
  <c r="D98" i="4"/>
  <c r="C98" i="4"/>
  <c r="V97" i="4"/>
  <c r="U97" i="4"/>
  <c r="T97" i="4"/>
  <c r="E97" i="4"/>
  <c r="D97" i="4"/>
  <c r="C97" i="4"/>
  <c r="U96" i="4"/>
  <c r="T96" i="4"/>
  <c r="D96" i="4"/>
  <c r="C96" i="4"/>
  <c r="T95" i="4"/>
  <c r="C95" i="4"/>
  <c r="C93" i="4" a="1"/>
  <c r="G93" i="4" s="1"/>
  <c r="T93" i="4" a="1"/>
  <c r="AC93" i="4" s="1"/>
  <c r="EN76" i="4"/>
  <c r="DW76" i="4"/>
  <c r="DF76" i="4"/>
  <c r="CO76" i="4"/>
  <c r="BX76" i="4"/>
  <c r="BG76" i="4"/>
  <c r="AP76" i="4"/>
  <c r="H76" i="4"/>
  <c r="AB88" i="4"/>
  <c r="AA88" i="4"/>
  <c r="Z88" i="4"/>
  <c r="Y88" i="4"/>
  <c r="X88" i="4"/>
  <c r="W88" i="4"/>
  <c r="V88" i="4"/>
  <c r="U88" i="4"/>
  <c r="T88" i="4"/>
  <c r="K88" i="4"/>
  <c r="J88" i="4"/>
  <c r="I88" i="4"/>
  <c r="H88" i="4"/>
  <c r="G88" i="4"/>
  <c r="F88" i="4"/>
  <c r="E88" i="4"/>
  <c r="D88" i="4"/>
  <c r="C88" i="4"/>
  <c r="AA87" i="4"/>
  <c r="Z87" i="4"/>
  <c r="Y87" i="4"/>
  <c r="X87" i="4"/>
  <c r="W87" i="4"/>
  <c r="V87" i="4"/>
  <c r="U87" i="4"/>
  <c r="T87" i="4"/>
  <c r="J87" i="4"/>
  <c r="I87" i="4"/>
  <c r="H87" i="4"/>
  <c r="G87" i="4"/>
  <c r="F87" i="4"/>
  <c r="E87" i="4"/>
  <c r="D87" i="4"/>
  <c r="C87" i="4"/>
  <c r="Z86" i="4"/>
  <c r="Y86" i="4"/>
  <c r="X86" i="4"/>
  <c r="W86" i="4"/>
  <c r="V86" i="4"/>
  <c r="U86" i="4"/>
  <c r="T86" i="4"/>
  <c r="I86" i="4"/>
  <c r="H86" i="4"/>
  <c r="G86" i="4"/>
  <c r="F86" i="4"/>
  <c r="E86" i="4"/>
  <c r="D86" i="4"/>
  <c r="C86" i="4"/>
  <c r="Y85" i="4"/>
  <c r="X85" i="4"/>
  <c r="W85" i="4"/>
  <c r="V85" i="4"/>
  <c r="U85" i="4"/>
  <c r="T85" i="4"/>
  <c r="H85" i="4"/>
  <c r="G85" i="4"/>
  <c r="F85" i="4"/>
  <c r="E85" i="4"/>
  <c r="D85" i="4"/>
  <c r="C85" i="4"/>
  <c r="X84" i="4"/>
  <c r="W84" i="4"/>
  <c r="V84" i="4"/>
  <c r="U84" i="4"/>
  <c r="T84" i="4"/>
  <c r="G84" i="4"/>
  <c r="F84" i="4"/>
  <c r="E84" i="4"/>
  <c r="D84" i="4"/>
  <c r="C84" i="4"/>
  <c r="W83" i="4"/>
  <c r="V83" i="4"/>
  <c r="U83" i="4"/>
  <c r="T83" i="4"/>
  <c r="F83" i="4"/>
  <c r="E83" i="4"/>
  <c r="D83" i="4"/>
  <c r="C83" i="4"/>
  <c r="V82" i="4"/>
  <c r="U82" i="4"/>
  <c r="T82" i="4"/>
  <c r="E82" i="4"/>
  <c r="D82" i="4"/>
  <c r="C82" i="4"/>
  <c r="U81" i="4"/>
  <c r="T81" i="4"/>
  <c r="D81" i="4"/>
  <c r="C81" i="4"/>
  <c r="T80" i="4"/>
  <c r="C80" i="4"/>
  <c r="T78" i="4" a="1"/>
  <c r="C78" i="4" a="1"/>
  <c r="J78" i="4" s="1"/>
  <c r="EN61" i="4"/>
  <c r="DW61" i="4"/>
  <c r="DF61" i="4"/>
  <c r="CO61" i="4"/>
  <c r="BX61" i="4"/>
  <c r="BG61" i="4"/>
  <c r="AP61" i="4"/>
  <c r="Y61" i="4"/>
  <c r="H61" i="4"/>
  <c r="Y69" i="4"/>
  <c r="AB73" i="4"/>
  <c r="AA73" i="4"/>
  <c r="Z73" i="4"/>
  <c r="Y73" i="4"/>
  <c r="X73" i="4"/>
  <c r="W73" i="4"/>
  <c r="V73" i="4"/>
  <c r="U73" i="4"/>
  <c r="T73" i="4"/>
  <c r="AA72" i="4"/>
  <c r="Z72" i="4"/>
  <c r="Y72" i="4"/>
  <c r="X72" i="4"/>
  <c r="W72" i="4"/>
  <c r="V72" i="4"/>
  <c r="U72" i="4"/>
  <c r="T72" i="4"/>
  <c r="Z71" i="4"/>
  <c r="Y71" i="4"/>
  <c r="X71" i="4"/>
  <c r="W71" i="4"/>
  <c r="V71" i="4"/>
  <c r="U71" i="4"/>
  <c r="T71" i="4"/>
  <c r="Y70" i="4"/>
  <c r="X70" i="4"/>
  <c r="W70" i="4"/>
  <c r="V70" i="4"/>
  <c r="U70" i="4"/>
  <c r="T70" i="4"/>
  <c r="X69" i="4"/>
  <c r="W69" i="4"/>
  <c r="V69" i="4"/>
  <c r="U69" i="4"/>
  <c r="T69" i="4"/>
  <c r="W68" i="4"/>
  <c r="V68" i="4"/>
  <c r="U68" i="4"/>
  <c r="T68" i="4"/>
  <c r="V67" i="4"/>
  <c r="U67" i="4"/>
  <c r="T67" i="4"/>
  <c r="U66" i="4"/>
  <c r="T66" i="4"/>
  <c r="T65" i="4"/>
  <c r="T63" i="4" a="1"/>
  <c r="V63" i="4" s="1"/>
  <c r="AK63" i="4" a="1"/>
  <c r="AR63" i="4" s="1"/>
  <c r="EN46" i="4"/>
  <c r="DW46" i="4"/>
  <c r="DF46" i="4"/>
  <c r="CO46" i="4"/>
  <c r="BX46" i="4"/>
  <c r="BG46" i="4"/>
  <c r="AP46" i="4"/>
  <c r="Y46" i="4"/>
  <c r="H46" i="4"/>
  <c r="H54" i="4"/>
  <c r="T49" i="4"/>
  <c r="AB58" i="4"/>
  <c r="AA58" i="4"/>
  <c r="Z58" i="4"/>
  <c r="Y58" i="4"/>
  <c r="X58" i="4"/>
  <c r="W58" i="4"/>
  <c r="V58" i="4"/>
  <c r="U58" i="4"/>
  <c r="T58" i="4"/>
  <c r="K58" i="4"/>
  <c r="J58" i="4"/>
  <c r="I58" i="4"/>
  <c r="H58" i="4"/>
  <c r="G58" i="4"/>
  <c r="F58" i="4"/>
  <c r="E58" i="4"/>
  <c r="D58" i="4"/>
  <c r="C58" i="4"/>
  <c r="AA57" i="4"/>
  <c r="Z57" i="4"/>
  <c r="Y57" i="4"/>
  <c r="X57" i="4"/>
  <c r="W57" i="4"/>
  <c r="V57" i="4"/>
  <c r="U57" i="4"/>
  <c r="T57" i="4"/>
  <c r="J57" i="4"/>
  <c r="I57" i="4"/>
  <c r="H57" i="4"/>
  <c r="G57" i="4"/>
  <c r="F57" i="4"/>
  <c r="E57" i="4"/>
  <c r="D57" i="4"/>
  <c r="C57" i="4"/>
  <c r="Z56" i="4"/>
  <c r="Y56" i="4"/>
  <c r="X56" i="4"/>
  <c r="W56" i="4"/>
  <c r="V56" i="4"/>
  <c r="U56" i="4"/>
  <c r="T56" i="4"/>
  <c r="I56" i="4"/>
  <c r="H56" i="4"/>
  <c r="G56" i="4"/>
  <c r="F56" i="4"/>
  <c r="E56" i="4"/>
  <c r="D56" i="4"/>
  <c r="C56" i="4"/>
  <c r="Y55" i="4"/>
  <c r="X55" i="4"/>
  <c r="W55" i="4"/>
  <c r="V55" i="4"/>
  <c r="U55" i="4"/>
  <c r="T55" i="4"/>
  <c r="H55" i="4"/>
  <c r="G55" i="4"/>
  <c r="F55" i="4"/>
  <c r="E55" i="4"/>
  <c r="D55" i="4"/>
  <c r="C55" i="4"/>
  <c r="X54" i="4"/>
  <c r="W54" i="4"/>
  <c r="V54" i="4"/>
  <c r="U54" i="4"/>
  <c r="T54" i="4"/>
  <c r="G54" i="4"/>
  <c r="F54" i="4"/>
  <c r="E54" i="4"/>
  <c r="D54" i="4"/>
  <c r="C54" i="4"/>
  <c r="W53" i="4"/>
  <c r="V53" i="4"/>
  <c r="U53" i="4"/>
  <c r="T53" i="4"/>
  <c r="F53" i="4"/>
  <c r="E53" i="4"/>
  <c r="D53" i="4"/>
  <c r="C53" i="4"/>
  <c r="V52" i="4"/>
  <c r="U52" i="4"/>
  <c r="T52" i="4"/>
  <c r="E52" i="4"/>
  <c r="D52" i="4"/>
  <c r="C52" i="4"/>
  <c r="U51" i="4"/>
  <c r="T51" i="4"/>
  <c r="D51" i="4"/>
  <c r="C51" i="4"/>
  <c r="T50" i="4"/>
  <c r="C50" i="4"/>
  <c r="C48" i="4" a="1"/>
  <c r="AK48" i="4" a="1"/>
  <c r="AR48" i="4" s="1"/>
  <c r="T48" i="4" a="1"/>
  <c r="Z48" i="4" s="1"/>
  <c r="EN31" i="4"/>
  <c r="DW31" i="4"/>
  <c r="DF31" i="4"/>
  <c r="CO31" i="4"/>
  <c r="BX31" i="4"/>
  <c r="BG31" i="4"/>
  <c r="AP31" i="4"/>
  <c r="Y31" i="4"/>
  <c r="H31" i="4"/>
  <c r="Y39" i="4"/>
  <c r="C34" i="4"/>
  <c r="AB43" i="4"/>
  <c r="AA43" i="4"/>
  <c r="Z43" i="4"/>
  <c r="Y43" i="4"/>
  <c r="X43" i="4"/>
  <c r="W43" i="4"/>
  <c r="V43" i="4"/>
  <c r="U43" i="4"/>
  <c r="T43" i="4"/>
  <c r="K43" i="4"/>
  <c r="J43" i="4"/>
  <c r="I43" i="4"/>
  <c r="H43" i="4"/>
  <c r="G43" i="4"/>
  <c r="F43" i="4"/>
  <c r="E43" i="4"/>
  <c r="D43" i="4"/>
  <c r="C43" i="4"/>
  <c r="AA42" i="4"/>
  <c r="Z42" i="4"/>
  <c r="Y42" i="4"/>
  <c r="X42" i="4"/>
  <c r="W42" i="4"/>
  <c r="V42" i="4"/>
  <c r="U42" i="4"/>
  <c r="T42" i="4"/>
  <c r="J42" i="4"/>
  <c r="I42" i="4"/>
  <c r="H42" i="4"/>
  <c r="G42" i="4"/>
  <c r="F42" i="4"/>
  <c r="E42" i="4"/>
  <c r="D42" i="4"/>
  <c r="C42" i="4"/>
  <c r="Z41" i="4"/>
  <c r="Y41" i="4"/>
  <c r="X41" i="4"/>
  <c r="W41" i="4"/>
  <c r="V41" i="4"/>
  <c r="U41" i="4"/>
  <c r="T41" i="4"/>
  <c r="I41" i="4"/>
  <c r="H41" i="4"/>
  <c r="G41" i="4"/>
  <c r="F41" i="4"/>
  <c r="E41" i="4"/>
  <c r="D41" i="4"/>
  <c r="C41" i="4"/>
  <c r="AK33" i="4" a="1"/>
  <c r="AP33" i="4" s="1"/>
  <c r="Y40" i="4"/>
  <c r="X40" i="4"/>
  <c r="W40" i="4"/>
  <c r="V40" i="4"/>
  <c r="U40" i="4"/>
  <c r="T40" i="4"/>
  <c r="H40" i="4"/>
  <c r="G40" i="4"/>
  <c r="F40" i="4"/>
  <c r="E40" i="4"/>
  <c r="D40" i="4"/>
  <c r="C40" i="4"/>
  <c r="X39" i="4"/>
  <c r="W39" i="4"/>
  <c r="V39" i="4"/>
  <c r="U39" i="4"/>
  <c r="T39" i="4"/>
  <c r="G39" i="4"/>
  <c r="F39" i="4"/>
  <c r="E39" i="4"/>
  <c r="D39" i="4"/>
  <c r="C39" i="4"/>
  <c r="W38" i="4"/>
  <c r="V38" i="4"/>
  <c r="U38" i="4"/>
  <c r="T38" i="4"/>
  <c r="F38" i="4"/>
  <c r="E38" i="4"/>
  <c r="D38" i="4"/>
  <c r="C38" i="4"/>
  <c r="V37" i="4"/>
  <c r="U37" i="4"/>
  <c r="T37" i="4"/>
  <c r="E37" i="4"/>
  <c r="D37" i="4"/>
  <c r="C37" i="4"/>
  <c r="U36" i="4"/>
  <c r="T36" i="4"/>
  <c r="D36" i="4"/>
  <c r="C36" i="4"/>
  <c r="T35" i="4"/>
  <c r="C35" i="4"/>
  <c r="T33" i="4" a="1"/>
  <c r="AA33" i="4" s="1"/>
  <c r="C33" i="4" a="1"/>
  <c r="J33" i="4" s="1"/>
  <c r="EN16" i="4"/>
  <c r="DW16" i="4"/>
  <c r="DF16" i="4"/>
  <c r="CO16" i="4"/>
  <c r="BX16" i="4"/>
  <c r="BG16" i="4"/>
  <c r="AP16" i="4"/>
  <c r="Y24" i="4"/>
  <c r="Y16" i="4"/>
  <c r="H16" i="4"/>
  <c r="AB28" i="4"/>
  <c r="AA28" i="4"/>
  <c r="Z28" i="4"/>
  <c r="Y28" i="4"/>
  <c r="X28" i="4"/>
  <c r="W28" i="4"/>
  <c r="V28" i="4"/>
  <c r="U28" i="4"/>
  <c r="T28" i="4"/>
  <c r="K28" i="4"/>
  <c r="J28" i="4"/>
  <c r="I28" i="4"/>
  <c r="H28" i="4"/>
  <c r="G28" i="4"/>
  <c r="F28" i="4"/>
  <c r="E28" i="4"/>
  <c r="D28" i="4"/>
  <c r="C28" i="4"/>
  <c r="AA27" i="4"/>
  <c r="Z27" i="4"/>
  <c r="Y27" i="4"/>
  <c r="X27" i="4"/>
  <c r="W27" i="4"/>
  <c r="V27" i="4"/>
  <c r="U27" i="4"/>
  <c r="T27" i="4"/>
  <c r="J27" i="4"/>
  <c r="I27" i="4"/>
  <c r="H27" i="4"/>
  <c r="G27" i="4"/>
  <c r="F27" i="4"/>
  <c r="E27" i="4"/>
  <c r="D27" i="4"/>
  <c r="C27" i="4"/>
  <c r="Z26" i="4"/>
  <c r="Y26" i="4"/>
  <c r="X26" i="4"/>
  <c r="W26" i="4"/>
  <c r="V26" i="4"/>
  <c r="U26" i="4"/>
  <c r="T26" i="4"/>
  <c r="I26" i="4"/>
  <c r="H26" i="4"/>
  <c r="G26" i="4"/>
  <c r="F26" i="4"/>
  <c r="E26" i="4"/>
  <c r="D26" i="4"/>
  <c r="C26" i="4"/>
  <c r="Y25" i="4"/>
  <c r="X25" i="4"/>
  <c r="W25" i="4"/>
  <c r="V25" i="4"/>
  <c r="U25" i="4"/>
  <c r="T25" i="4"/>
  <c r="H25" i="4"/>
  <c r="G25" i="4"/>
  <c r="F25" i="4"/>
  <c r="E25" i="4"/>
  <c r="D25" i="4"/>
  <c r="C25" i="4"/>
  <c r="X24" i="4"/>
  <c r="W24" i="4"/>
  <c r="V24" i="4"/>
  <c r="U24" i="4"/>
  <c r="T24" i="4"/>
  <c r="G24" i="4"/>
  <c r="F24" i="4"/>
  <c r="E24" i="4"/>
  <c r="D24" i="4"/>
  <c r="C24" i="4"/>
  <c r="W23" i="4"/>
  <c r="V23" i="4"/>
  <c r="U23" i="4"/>
  <c r="T23" i="4"/>
  <c r="F23" i="4"/>
  <c r="E23" i="4"/>
  <c r="D23" i="4"/>
  <c r="C23" i="4"/>
  <c r="BB18" i="4" a="1"/>
  <c r="BJ18" i="4" s="1"/>
  <c r="V22" i="4"/>
  <c r="U22" i="4"/>
  <c r="T22" i="4"/>
  <c r="E22" i="4"/>
  <c r="D22" i="4"/>
  <c r="C22" i="4"/>
  <c r="U21" i="4"/>
  <c r="T21" i="4"/>
  <c r="D21" i="4"/>
  <c r="C21" i="4"/>
  <c r="EI18" i="4" a="1"/>
  <c r="EJ18" i="4" s="1"/>
  <c r="T20" i="4"/>
  <c r="C20" i="4"/>
  <c r="CJ18" i="4" a="1"/>
  <c r="CL18" i="4" s="1"/>
  <c r="T18" i="4" a="1"/>
  <c r="Z18" i="4" s="1"/>
  <c r="DR18" i="4" a="1"/>
  <c r="DY18" i="4" s="1"/>
  <c r="DA18" i="4" a="1"/>
  <c r="DD18" i="4" s="1"/>
  <c r="BS18" i="4" a="1"/>
  <c r="CA18" i="4" s="1"/>
  <c r="AK18" i="4" a="1"/>
  <c r="AN18" i="4" s="1"/>
  <c r="C18" i="4" a="1"/>
  <c r="K18" i="4" s="1"/>
  <c r="EN1" i="4"/>
  <c r="EI3" i="4" a="1"/>
  <c r="DW1" i="4"/>
  <c r="DR3" i="4" a="1"/>
  <c r="DF1" i="4"/>
  <c r="DA3" i="4" a="1"/>
  <c r="CO1" i="4"/>
  <c r="BX1" i="4"/>
  <c r="BS3" i="4" a="1"/>
  <c r="BG1" i="4"/>
  <c r="BB3" i="4" a="1"/>
  <c r="AP1" i="4"/>
  <c r="AK3" i="4" a="1"/>
  <c r="Y1" i="4"/>
  <c r="AB13" i="4"/>
  <c r="AA13" i="4"/>
  <c r="Z13" i="4"/>
  <c r="Y13" i="4"/>
  <c r="X13" i="4"/>
  <c r="W13" i="4"/>
  <c r="V13" i="4"/>
  <c r="U13" i="4"/>
  <c r="T13" i="4"/>
  <c r="AA12" i="4"/>
  <c r="Z12" i="4"/>
  <c r="Y12" i="4"/>
  <c r="X12" i="4"/>
  <c r="W12" i="4"/>
  <c r="V12" i="4"/>
  <c r="U12" i="4"/>
  <c r="T12" i="4"/>
  <c r="Z11" i="4"/>
  <c r="Y11" i="4"/>
  <c r="X11" i="4"/>
  <c r="W11" i="4"/>
  <c r="V11" i="4"/>
  <c r="U11" i="4"/>
  <c r="T11" i="4"/>
  <c r="Y10" i="4"/>
  <c r="X10" i="4"/>
  <c r="W10" i="4"/>
  <c r="V10" i="4"/>
  <c r="U10" i="4"/>
  <c r="T10" i="4"/>
  <c r="X9" i="4"/>
  <c r="W9" i="4"/>
  <c r="V9" i="4"/>
  <c r="U9" i="4"/>
  <c r="T9" i="4"/>
  <c r="W8" i="4"/>
  <c r="V8" i="4"/>
  <c r="U8" i="4"/>
  <c r="T8" i="4"/>
  <c r="V7" i="4"/>
  <c r="U7" i="4"/>
  <c r="T7" i="4"/>
  <c r="U6" i="4"/>
  <c r="T6" i="4"/>
  <c r="T5" i="4"/>
  <c r="T3" i="4" a="1"/>
  <c r="B5" i="4"/>
  <c r="B6" i="4"/>
  <c r="B7" i="4"/>
  <c r="B8" i="4"/>
  <c r="B9" i="4"/>
  <c r="B10" i="4"/>
  <c r="B11" i="4"/>
  <c r="B12" i="4"/>
  <c r="B13" i="4"/>
  <c r="B4" i="4"/>
  <c r="O9" i="4" s="1"/>
  <c r="P9" i="4" s="1"/>
  <c r="P10" i="4" s="1"/>
  <c r="EW6" i="4" s="1"/>
  <c r="H1" i="4"/>
  <c r="K13" i="4"/>
  <c r="J13" i="4"/>
  <c r="I13" i="4"/>
  <c r="H13" i="4"/>
  <c r="G13" i="4"/>
  <c r="F13" i="4"/>
  <c r="E13" i="4"/>
  <c r="D13" i="4"/>
  <c r="C13" i="4"/>
  <c r="J12" i="4"/>
  <c r="I12" i="4"/>
  <c r="H12" i="4"/>
  <c r="G12" i="4"/>
  <c r="F12" i="4"/>
  <c r="E12" i="4"/>
  <c r="D12" i="4"/>
  <c r="C12" i="4"/>
  <c r="I11" i="4"/>
  <c r="H11" i="4"/>
  <c r="G11" i="4"/>
  <c r="F11" i="4"/>
  <c r="E11" i="4"/>
  <c r="D11" i="4"/>
  <c r="C11" i="4"/>
  <c r="H10" i="4"/>
  <c r="G10" i="4"/>
  <c r="F10" i="4"/>
  <c r="E10" i="4"/>
  <c r="D10" i="4"/>
  <c r="C10" i="4"/>
  <c r="G9" i="4"/>
  <c r="F9" i="4"/>
  <c r="E9" i="4"/>
  <c r="D9" i="4"/>
  <c r="C9" i="4"/>
  <c r="F8" i="4"/>
  <c r="E8" i="4"/>
  <c r="D8" i="4"/>
  <c r="C8" i="4"/>
  <c r="E7" i="4"/>
  <c r="D7" i="4"/>
  <c r="C7" i="4"/>
  <c r="D6" i="4"/>
  <c r="C6" i="4"/>
  <c r="C5" i="4"/>
  <c r="CE70" i="4" l="1"/>
  <c r="CE71" i="4" s="1"/>
  <c r="CF71" i="4" s="1"/>
  <c r="CE85" i="4"/>
  <c r="CE86" i="4" s="1"/>
  <c r="CF86" i="4" s="1"/>
  <c r="CE55" i="4"/>
  <c r="CE56" i="4" s="1"/>
  <c r="CF56" i="4" s="1"/>
  <c r="CE145" i="4"/>
  <c r="CE146" i="4" s="1"/>
  <c r="CF146" i="4" s="1"/>
  <c r="CE40" i="4"/>
  <c r="CE41" i="4" s="1"/>
  <c r="CF41" i="4" s="1"/>
  <c r="CE130" i="4"/>
  <c r="CE131" i="4" s="1"/>
  <c r="CF131" i="4" s="1"/>
  <c r="EY10" i="4"/>
  <c r="EZ6" i="4"/>
  <c r="EY8" i="4" s="1"/>
  <c r="DR29" i="4"/>
  <c r="CO29" i="4"/>
  <c r="DA29" i="4"/>
  <c r="BE29" i="4"/>
  <c r="Y104" i="4"/>
  <c r="AK74" i="4"/>
  <c r="Y74" i="4"/>
  <c r="Y44" i="4"/>
  <c r="T59" i="4"/>
  <c r="Y29" i="4"/>
  <c r="AS29" i="4"/>
  <c r="C149" i="4"/>
  <c r="H104" i="4"/>
  <c r="H59" i="4"/>
  <c r="CT72" i="4"/>
  <c r="AP48" i="4"/>
  <c r="AC123" i="4"/>
  <c r="G108" i="4"/>
  <c r="AK48" i="4"/>
  <c r="X33" i="4"/>
  <c r="E123" i="4"/>
  <c r="C78" i="4"/>
  <c r="AQ48" i="4"/>
  <c r="Z63" i="4"/>
  <c r="D78" i="4"/>
  <c r="K78" i="4"/>
  <c r="U108" i="4"/>
  <c r="Y123" i="4"/>
  <c r="V33" i="4"/>
  <c r="AL48" i="4"/>
  <c r="L78" i="4"/>
  <c r="Y108" i="4"/>
  <c r="U123" i="4"/>
  <c r="AC108" i="4"/>
  <c r="V93" i="4"/>
  <c r="Y93" i="4"/>
  <c r="Z93" i="4"/>
  <c r="G123" i="4"/>
  <c r="I123" i="4"/>
  <c r="C123" i="4"/>
  <c r="K123" i="4"/>
  <c r="C108" i="4"/>
  <c r="K108" i="4"/>
  <c r="I108" i="4"/>
  <c r="E108" i="4"/>
  <c r="C93" i="4"/>
  <c r="K93" i="4"/>
  <c r="AN63" i="4"/>
  <c r="G78" i="4"/>
  <c r="H78" i="4"/>
  <c r="AM48" i="4"/>
  <c r="AS48" i="4"/>
  <c r="AO48" i="4"/>
  <c r="AT48" i="4"/>
  <c r="Z33" i="4"/>
  <c r="T33" i="4"/>
  <c r="AB33" i="4"/>
  <c r="D18" i="4"/>
  <c r="DT18" i="4"/>
  <c r="CP18" i="4"/>
  <c r="EN18" i="4"/>
  <c r="H18" i="4"/>
  <c r="DZ18" i="4"/>
  <c r="DR18" i="4"/>
  <c r="ER18" i="4"/>
  <c r="V18" i="4"/>
  <c r="BT18" i="4"/>
  <c r="BX18" i="4"/>
  <c r="CB18" i="4"/>
  <c r="DV18" i="4"/>
  <c r="DX18" i="4"/>
  <c r="L18" i="4"/>
  <c r="CT100" i="4"/>
  <c r="ES79" i="4"/>
  <c r="BL112" i="4"/>
  <c r="EB70" i="4"/>
  <c r="C44" i="4"/>
  <c r="CT86" i="4"/>
  <c r="BL109" i="4"/>
  <c r="DK125" i="4"/>
  <c r="ES147" i="4"/>
  <c r="DK124" i="4"/>
  <c r="CC118" i="4"/>
  <c r="EB115" i="4"/>
  <c r="BL114" i="4"/>
  <c r="CT97" i="4"/>
  <c r="EB55" i="4"/>
  <c r="ES42" i="4"/>
  <c r="CT148" i="4"/>
  <c r="CT124" i="4"/>
  <c r="CT126" i="4"/>
  <c r="CT125" i="4"/>
  <c r="EB116" i="4"/>
  <c r="EB100" i="4"/>
  <c r="ES82" i="4"/>
  <c r="CC84" i="4"/>
  <c r="CT146" i="4"/>
  <c r="CT144" i="4"/>
  <c r="CT139" i="4"/>
  <c r="CT131" i="4"/>
  <c r="CT132" i="4"/>
  <c r="EB132" i="4"/>
  <c r="CT130" i="4"/>
  <c r="CT128" i="4"/>
  <c r="CT133" i="4"/>
  <c r="CT129" i="4"/>
  <c r="CT127" i="4"/>
  <c r="CC124" i="4"/>
  <c r="EB118" i="4"/>
  <c r="BL118" i="4"/>
  <c r="CT118" i="4"/>
  <c r="CC113" i="4"/>
  <c r="EB117" i="4"/>
  <c r="CC111" i="4"/>
  <c r="CT103" i="4"/>
  <c r="DK102" i="4"/>
  <c r="ES97" i="4"/>
  <c r="CT102" i="4"/>
  <c r="EB103" i="4"/>
  <c r="BL103" i="4"/>
  <c r="CC82" i="4"/>
  <c r="CT83" i="4"/>
  <c r="BL80" i="4"/>
  <c r="CC87" i="4"/>
  <c r="EB58" i="4"/>
  <c r="ES58" i="4"/>
  <c r="CC49" i="4"/>
  <c r="ES37" i="4"/>
  <c r="EB43" i="4"/>
  <c r="CT34" i="4"/>
  <c r="CT39" i="4"/>
  <c r="CT41" i="4"/>
  <c r="CT43" i="4"/>
  <c r="DK39" i="4"/>
  <c r="ES140" i="4"/>
  <c r="CC141" i="4"/>
  <c r="DK142" i="4"/>
  <c r="BL140" i="4"/>
  <c r="BL116" i="4"/>
  <c r="BL110" i="4"/>
  <c r="BL111" i="4"/>
  <c r="BL117" i="4"/>
  <c r="BL115" i="4"/>
  <c r="BL113" i="4"/>
  <c r="CT99" i="4"/>
  <c r="CT101" i="4"/>
  <c r="CT94" i="4"/>
  <c r="EB97" i="4"/>
  <c r="CT96" i="4"/>
  <c r="CT95" i="4"/>
  <c r="EB102" i="4"/>
  <c r="CT98" i="4"/>
  <c r="BL102" i="4"/>
  <c r="CC94" i="4"/>
  <c r="CC83" i="4"/>
  <c r="CT79" i="4"/>
  <c r="CT87" i="4"/>
  <c r="CC79" i="4"/>
  <c r="CT85" i="4"/>
  <c r="CT88" i="4"/>
  <c r="CC85" i="4"/>
  <c r="CC88" i="4"/>
  <c r="CT84" i="4"/>
  <c r="BL64" i="4"/>
  <c r="BL65" i="4"/>
  <c r="BL71" i="4"/>
  <c r="DK65" i="4"/>
  <c r="ES73" i="4"/>
  <c r="CT66" i="4"/>
  <c r="EB73" i="4"/>
  <c r="CT73" i="4"/>
  <c r="CC64" i="4"/>
  <c r="CT51" i="4"/>
  <c r="CT56" i="4"/>
  <c r="CT50" i="4"/>
  <c r="CT54" i="4"/>
  <c r="ES55" i="4"/>
  <c r="CC51" i="4"/>
  <c r="BL58" i="4"/>
  <c r="CC50" i="4"/>
  <c r="CT36" i="4"/>
  <c r="CT35" i="4"/>
  <c r="DK36" i="4"/>
  <c r="ES35" i="4"/>
  <c r="BL43" i="4"/>
  <c r="CT38" i="4"/>
  <c r="CT42" i="4"/>
  <c r="DK35" i="4"/>
  <c r="CT40" i="4"/>
  <c r="CT37" i="4"/>
  <c r="EB148" i="4"/>
  <c r="BL146" i="4"/>
  <c r="CT141" i="4"/>
  <c r="CT140" i="4"/>
  <c r="ES142" i="4"/>
  <c r="CC148" i="4"/>
  <c r="EB140" i="4"/>
  <c r="ES141" i="4"/>
  <c r="CC146" i="4"/>
  <c r="CT142" i="4"/>
  <c r="CT147" i="4"/>
  <c r="EB142" i="4"/>
  <c r="ES144" i="4"/>
  <c r="ES146" i="4"/>
  <c r="DK139" i="4"/>
  <c r="BL139" i="4"/>
  <c r="CC144" i="4"/>
  <c r="CC139" i="4"/>
  <c r="CT145" i="4"/>
  <c r="CT143" i="4"/>
  <c r="EB147" i="4"/>
  <c r="EB131" i="4"/>
  <c r="EB130" i="4"/>
  <c r="EB133" i="4"/>
  <c r="BL133" i="4"/>
  <c r="BL129" i="4"/>
  <c r="EB129" i="4"/>
  <c r="EB127" i="4"/>
  <c r="EB124" i="4"/>
  <c r="BL128" i="4"/>
  <c r="EB126" i="4"/>
  <c r="EB125" i="4"/>
  <c r="EB128" i="4"/>
  <c r="BL132" i="4"/>
  <c r="CC115" i="4"/>
  <c r="CC109" i="4"/>
  <c r="EB114" i="4"/>
  <c r="EB113" i="4"/>
  <c r="EB109" i="4"/>
  <c r="CT110" i="4"/>
  <c r="CC114" i="4"/>
  <c r="CC116" i="4"/>
  <c r="CC110" i="4"/>
  <c r="EB111" i="4"/>
  <c r="EB110" i="4"/>
  <c r="CC112" i="4"/>
  <c r="CC117" i="4"/>
  <c r="EB112" i="4"/>
  <c r="DK117" i="4"/>
  <c r="DK111" i="4"/>
  <c r="DK112" i="4"/>
  <c r="DK115" i="4"/>
  <c r="DK110" i="4"/>
  <c r="DK116" i="4"/>
  <c r="DK114" i="4"/>
  <c r="DK118" i="4"/>
  <c r="DK113" i="4"/>
  <c r="ES118" i="4"/>
  <c r="DK109" i="4"/>
  <c r="CC98" i="4"/>
  <c r="EB99" i="4"/>
  <c r="EB101" i="4"/>
  <c r="EB94" i="4"/>
  <c r="DK100" i="4"/>
  <c r="BL100" i="4"/>
  <c r="CC99" i="4"/>
  <c r="CC95" i="4"/>
  <c r="EB96" i="4"/>
  <c r="EB95" i="4"/>
  <c r="DK98" i="4"/>
  <c r="BL97" i="4"/>
  <c r="EB98" i="4"/>
  <c r="ES101" i="4"/>
  <c r="DK103" i="4"/>
  <c r="DK80" i="4"/>
  <c r="DK84" i="4"/>
  <c r="DK88" i="4"/>
  <c r="ES87" i="4"/>
  <c r="BL87" i="4"/>
  <c r="CC86" i="4"/>
  <c r="CC80" i="4"/>
  <c r="CT81" i="4"/>
  <c r="CT80" i="4"/>
  <c r="ES88" i="4"/>
  <c r="BL81" i="4"/>
  <c r="CC81" i="4"/>
  <c r="CT82" i="4"/>
  <c r="ES83" i="4"/>
  <c r="DK82" i="4"/>
  <c r="EB88" i="4"/>
  <c r="ES68" i="4"/>
  <c r="ES69" i="4"/>
  <c r="ES64" i="4"/>
  <c r="BL66" i="4"/>
  <c r="BL72" i="4"/>
  <c r="EB68" i="4"/>
  <c r="ES66" i="4"/>
  <c r="ES65" i="4"/>
  <c r="DK73" i="4"/>
  <c r="CC73" i="4"/>
  <c r="BL70" i="4"/>
  <c r="BL68" i="4"/>
  <c r="BL73" i="4"/>
  <c r="CC67" i="4"/>
  <c r="ES71" i="4"/>
  <c r="ES72" i="4"/>
  <c r="DK70" i="4"/>
  <c r="BL69" i="4"/>
  <c r="BL67" i="4"/>
  <c r="CC69" i="4"/>
  <c r="ES70" i="4"/>
  <c r="ES67" i="4"/>
  <c r="DK64" i="4"/>
  <c r="EB72" i="4"/>
  <c r="BL55" i="4"/>
  <c r="CT52" i="4"/>
  <c r="CT57" i="4"/>
  <c r="EB56" i="4"/>
  <c r="DK58" i="4"/>
  <c r="BL52" i="4"/>
  <c r="CT53" i="4"/>
  <c r="CT58" i="4"/>
  <c r="EB49" i="4"/>
  <c r="CT55" i="4"/>
  <c r="CT49" i="4"/>
  <c r="ES56" i="4"/>
  <c r="EB57" i="4"/>
  <c r="ES57" i="4"/>
  <c r="BL57" i="4"/>
  <c r="BL41" i="4"/>
  <c r="DK37" i="4"/>
  <c r="DK42" i="4"/>
  <c r="ES40" i="4"/>
  <c r="ES41" i="4"/>
  <c r="ES43" i="4"/>
  <c r="BL42" i="4"/>
  <c r="BL37" i="4"/>
  <c r="DK38" i="4"/>
  <c r="DK43" i="4"/>
  <c r="DK40" i="4"/>
  <c r="EB37" i="4"/>
  <c r="ES39" i="4"/>
  <c r="ES38" i="4"/>
  <c r="ES34" i="4"/>
  <c r="DK41" i="4"/>
  <c r="DK34" i="4"/>
  <c r="EB39" i="4"/>
  <c r="EB34" i="4"/>
  <c r="ES36" i="4"/>
  <c r="BL147" i="4"/>
  <c r="CC140" i="4"/>
  <c r="EB146" i="4"/>
  <c r="T149" i="4"/>
  <c r="AD139" i="4" s="1"/>
  <c r="BL145" i="4"/>
  <c r="BL143" i="4"/>
  <c r="BL148" i="4"/>
  <c r="CC143" i="4"/>
  <c r="CC147" i="4"/>
  <c r="EB144" i="4"/>
  <c r="EB143" i="4"/>
  <c r="EB139" i="4"/>
  <c r="ES143" i="4"/>
  <c r="ES148" i="4"/>
  <c r="DK145" i="4"/>
  <c r="BL141" i="4"/>
  <c r="EB145" i="4"/>
  <c r="DK140" i="4"/>
  <c r="BL144" i="4"/>
  <c r="BL142" i="4"/>
  <c r="CC145" i="4"/>
  <c r="CC142" i="4"/>
  <c r="EB141" i="4"/>
  <c r="ES145" i="4"/>
  <c r="ES139" i="4"/>
  <c r="DK144" i="4"/>
  <c r="DK141" i="4"/>
  <c r="ES125" i="4"/>
  <c r="ES126" i="4"/>
  <c r="ES132" i="4"/>
  <c r="ES131" i="4"/>
  <c r="ES129" i="4"/>
  <c r="ES133" i="4"/>
  <c r="ES128" i="4"/>
  <c r="ES130" i="4"/>
  <c r="ES127" i="4"/>
  <c r="BL127" i="4"/>
  <c r="BL124" i="4"/>
  <c r="BL130" i="4"/>
  <c r="DK130" i="4"/>
  <c r="BL126" i="4"/>
  <c r="BL125" i="4"/>
  <c r="CC127" i="4"/>
  <c r="ES124" i="4"/>
  <c r="DK129" i="4"/>
  <c r="DK128" i="4"/>
  <c r="BL131" i="4"/>
  <c r="CC129" i="4"/>
  <c r="CC125" i="4"/>
  <c r="CC128" i="4"/>
  <c r="DK126" i="4"/>
  <c r="CT116" i="4"/>
  <c r="ES113" i="4"/>
  <c r="ES110" i="4"/>
  <c r="CT113" i="4"/>
  <c r="ES117" i="4"/>
  <c r="CT117" i="4"/>
  <c r="BL99" i="4"/>
  <c r="BL98" i="4"/>
  <c r="BL94" i="4"/>
  <c r="CC101" i="4"/>
  <c r="CC102" i="4"/>
  <c r="ES94" i="4"/>
  <c r="DK99" i="4"/>
  <c r="DK101" i="4"/>
  <c r="DK94" i="4"/>
  <c r="BL101" i="4"/>
  <c r="BL95" i="4"/>
  <c r="CC97" i="4"/>
  <c r="CC103" i="4"/>
  <c r="ES100" i="4"/>
  <c r="DK96" i="4"/>
  <c r="DK95" i="4"/>
  <c r="CC96" i="4"/>
  <c r="BL96" i="4"/>
  <c r="CC100" i="4"/>
  <c r="ES99" i="4"/>
  <c r="DK97" i="4"/>
  <c r="ES103" i="4"/>
  <c r="BL85" i="4"/>
  <c r="BL83" i="4"/>
  <c r="BL88" i="4"/>
  <c r="EB86" i="4"/>
  <c r="DK83" i="4"/>
  <c r="DK79" i="4"/>
  <c r="BL84" i="4"/>
  <c r="BL82" i="4"/>
  <c r="BL79" i="4"/>
  <c r="DK86" i="4"/>
  <c r="DK87" i="4"/>
  <c r="DK85" i="4"/>
  <c r="EB85" i="4"/>
  <c r="BL86" i="4"/>
  <c r="DK81" i="4"/>
  <c r="EB87" i="4"/>
  <c r="CC71" i="4"/>
  <c r="CC65" i="4"/>
  <c r="CT68" i="4"/>
  <c r="CT65" i="4"/>
  <c r="CT70" i="4"/>
  <c r="EB69" i="4"/>
  <c r="EB71" i="4"/>
  <c r="EB64" i="4"/>
  <c r="CC66" i="4"/>
  <c r="CC72" i="4"/>
  <c r="CT67" i="4"/>
  <c r="CT64" i="4"/>
  <c r="CT69" i="4"/>
  <c r="EB66" i="4"/>
  <c r="EB65" i="4"/>
  <c r="CC70" i="4"/>
  <c r="CC68" i="4"/>
  <c r="CT71" i="4"/>
  <c r="EB67" i="4"/>
  <c r="BL54" i="4"/>
  <c r="BL56" i="4"/>
  <c r="BL49" i="4"/>
  <c r="CC52" i="4"/>
  <c r="CC57" i="4"/>
  <c r="ES53" i="4"/>
  <c r="ES49" i="4"/>
  <c r="ES54" i="4"/>
  <c r="BL51" i="4"/>
  <c r="BL50" i="4"/>
  <c r="CC55" i="4"/>
  <c r="CC56" i="4"/>
  <c r="CC58" i="4"/>
  <c r="DK49" i="4"/>
  <c r="ES51" i="4"/>
  <c r="ES50" i="4"/>
  <c r="BL53" i="4"/>
  <c r="CC54" i="4"/>
  <c r="CC53" i="4"/>
  <c r="ES52" i="4"/>
  <c r="DK50" i="4"/>
  <c r="CC36" i="4"/>
  <c r="CC43" i="4"/>
  <c r="CC38" i="4"/>
  <c r="CC34" i="4"/>
  <c r="CC42" i="4"/>
  <c r="CC41" i="4"/>
  <c r="CC35" i="4"/>
  <c r="CC37" i="4"/>
  <c r="CC39" i="4"/>
  <c r="CC40" i="4"/>
  <c r="BL39" i="4"/>
  <c r="BL40" i="4"/>
  <c r="BL34" i="4"/>
  <c r="EB41" i="4"/>
  <c r="EB35" i="4"/>
  <c r="BL36" i="4"/>
  <c r="BL35" i="4"/>
  <c r="EB36" i="4"/>
  <c r="EB42" i="4"/>
  <c r="BL38" i="4"/>
  <c r="EB40" i="4"/>
  <c r="EB38" i="4"/>
  <c r="DK146" i="4"/>
  <c r="DK147" i="4"/>
  <c r="DK143" i="4"/>
  <c r="DK148" i="4"/>
  <c r="DK127" i="4"/>
  <c r="DK132" i="4"/>
  <c r="DK131" i="4"/>
  <c r="DK133" i="4"/>
  <c r="CC132" i="4"/>
  <c r="CC131" i="4"/>
  <c r="CC133" i="4"/>
  <c r="CC126" i="4"/>
  <c r="CC130" i="4"/>
  <c r="ES112" i="4"/>
  <c r="ES115" i="4"/>
  <c r="ES109" i="4"/>
  <c r="ES111" i="4"/>
  <c r="ES114" i="4"/>
  <c r="ES116" i="4"/>
  <c r="CT115" i="4"/>
  <c r="CT109" i="4"/>
  <c r="CT111" i="4"/>
  <c r="CT114" i="4"/>
  <c r="CT112" i="4"/>
  <c r="ES96" i="4"/>
  <c r="ES102" i="4"/>
  <c r="ES95" i="4"/>
  <c r="ES98" i="4"/>
  <c r="ES85" i="4"/>
  <c r="ES86" i="4"/>
  <c r="ES80" i="4"/>
  <c r="ES84" i="4"/>
  <c r="ES81" i="4"/>
  <c r="EB79" i="4"/>
  <c r="EB84" i="4"/>
  <c r="EB82" i="4"/>
  <c r="EB80" i="4"/>
  <c r="EB81" i="4"/>
  <c r="EB83" i="4"/>
  <c r="DK67" i="4"/>
  <c r="DK71" i="4"/>
  <c r="DK72" i="4"/>
  <c r="DK66" i="4"/>
  <c r="DK69" i="4"/>
  <c r="DK68" i="4"/>
  <c r="EB54" i="4"/>
  <c r="EB52" i="4"/>
  <c r="EB50" i="4"/>
  <c r="EB51" i="4"/>
  <c r="EB53" i="4"/>
  <c r="DK56" i="4"/>
  <c r="DK54" i="4"/>
  <c r="DK55" i="4"/>
  <c r="DK57" i="4"/>
  <c r="DK51" i="4"/>
  <c r="DK52" i="4"/>
  <c r="DK53" i="4"/>
  <c r="J11" i="4"/>
  <c r="J14" i="4" s="1"/>
  <c r="EM1" i="4"/>
  <c r="BW1" i="4"/>
  <c r="DV1" i="4"/>
  <c r="BF1" i="4"/>
  <c r="X1" i="4"/>
  <c r="DE1" i="4"/>
  <c r="AO1" i="4"/>
  <c r="CN1" i="4"/>
  <c r="AT119" i="4"/>
  <c r="AM119" i="4"/>
  <c r="AX110" i="4"/>
  <c r="AK119" i="4"/>
  <c r="AS119" i="4"/>
  <c r="AR119" i="4"/>
  <c r="AO119" i="4"/>
  <c r="AL119" i="4"/>
  <c r="AQ119" i="4"/>
  <c r="AP119" i="4"/>
  <c r="AN119" i="4"/>
  <c r="AK29" i="4"/>
  <c r="AT89" i="4"/>
  <c r="AL89" i="4"/>
  <c r="AK89" i="4"/>
  <c r="AQ89" i="4"/>
  <c r="AM89" i="4"/>
  <c r="AP89" i="4"/>
  <c r="AX80" i="4"/>
  <c r="AR89" i="4"/>
  <c r="AN89" i="4"/>
  <c r="AS89" i="4"/>
  <c r="AO89" i="4"/>
  <c r="AT149" i="4"/>
  <c r="AM149" i="4"/>
  <c r="AX140" i="4"/>
  <c r="AK149" i="4"/>
  <c r="AN149" i="4"/>
  <c r="AR149" i="4"/>
  <c r="AO149" i="4"/>
  <c r="AL149" i="4"/>
  <c r="AQ149" i="4"/>
  <c r="AP149" i="4"/>
  <c r="AS149" i="4"/>
  <c r="AT104" i="4"/>
  <c r="AM104" i="4"/>
  <c r="AX95" i="4"/>
  <c r="AK104" i="4"/>
  <c r="AS104" i="4"/>
  <c r="AR104" i="4"/>
  <c r="AO104" i="4"/>
  <c r="AL104" i="4"/>
  <c r="AN104" i="4"/>
  <c r="AQ104" i="4"/>
  <c r="AP104" i="4"/>
  <c r="AS134" i="4"/>
  <c r="AN134" i="4"/>
  <c r="AT134" i="4"/>
  <c r="AM134" i="4"/>
  <c r="AX125" i="4"/>
  <c r="AK134" i="4"/>
  <c r="AP134" i="4"/>
  <c r="AR134" i="4"/>
  <c r="AO134" i="4"/>
  <c r="AL134" i="4"/>
  <c r="AQ134" i="4"/>
  <c r="DN20" i="4"/>
  <c r="AS74" i="4"/>
  <c r="E96" i="4"/>
  <c r="E104" i="4" s="1"/>
  <c r="V21" i="4"/>
  <c r="V29" i="4" s="1"/>
  <c r="I138" i="4"/>
  <c r="E138" i="4"/>
  <c r="L138" i="4"/>
  <c r="H138" i="4"/>
  <c r="D138" i="4"/>
  <c r="K138" i="4"/>
  <c r="G138" i="4"/>
  <c r="C138" i="4"/>
  <c r="F138" i="4"/>
  <c r="E141" i="4"/>
  <c r="E149" i="4" s="1"/>
  <c r="H144" i="4"/>
  <c r="H149" i="4" s="1"/>
  <c r="J146" i="4"/>
  <c r="J149" i="4" s="1"/>
  <c r="G143" i="4"/>
  <c r="G149" i="4" s="1"/>
  <c r="F142" i="4"/>
  <c r="F149" i="4" s="1"/>
  <c r="L148" i="4"/>
  <c r="L149" i="4" s="1"/>
  <c r="K147" i="4"/>
  <c r="K149" i="4" s="1"/>
  <c r="D140" i="4"/>
  <c r="D149" i="4" s="1"/>
  <c r="I145" i="4"/>
  <c r="I149" i="4" s="1"/>
  <c r="P140" i="4"/>
  <c r="X128" i="4"/>
  <c r="X134" i="4" s="1"/>
  <c r="U125" i="4"/>
  <c r="U134" i="4" s="1"/>
  <c r="AC133" i="4"/>
  <c r="AC134" i="4" s="1"/>
  <c r="Z130" i="4"/>
  <c r="Z134" i="4" s="1"/>
  <c r="W127" i="4"/>
  <c r="W134" i="4" s="1"/>
  <c r="V126" i="4"/>
  <c r="V134" i="4" s="1"/>
  <c r="AB132" i="4"/>
  <c r="AB134" i="4" s="1"/>
  <c r="AA131" i="4"/>
  <c r="AA134" i="4" s="1"/>
  <c r="AG125" i="4"/>
  <c r="T124" i="4"/>
  <c r="T134" i="4" s="1"/>
  <c r="Y129" i="4"/>
  <c r="Y134" i="4" s="1"/>
  <c r="J131" i="4"/>
  <c r="J134" i="4" s="1"/>
  <c r="G128" i="4"/>
  <c r="G134" i="4" s="1"/>
  <c r="F127" i="4"/>
  <c r="F134" i="4" s="1"/>
  <c r="L133" i="4"/>
  <c r="L134" i="4" s="1"/>
  <c r="K132" i="4"/>
  <c r="K134" i="4" s="1"/>
  <c r="D125" i="4"/>
  <c r="D134" i="4" s="1"/>
  <c r="I130" i="4"/>
  <c r="I134" i="4" s="1"/>
  <c r="D123" i="4"/>
  <c r="O130" i="4" s="1"/>
  <c r="O131" i="4" s="1"/>
  <c r="P131" i="4" s="1"/>
  <c r="H123" i="4"/>
  <c r="L123" i="4"/>
  <c r="V123" i="4"/>
  <c r="Z123" i="4"/>
  <c r="E126" i="4"/>
  <c r="E134" i="4" s="1"/>
  <c r="H129" i="4"/>
  <c r="H134" i="4" s="1"/>
  <c r="W123" i="4"/>
  <c r="AA123" i="4"/>
  <c r="F123" i="4"/>
  <c r="T123" i="4"/>
  <c r="X123" i="4"/>
  <c r="C124" i="4"/>
  <c r="P125" i="4"/>
  <c r="X113" i="4"/>
  <c r="X119" i="4" s="1"/>
  <c r="U110" i="4"/>
  <c r="U119" i="4" s="1"/>
  <c r="AC118" i="4"/>
  <c r="AC119" i="4" s="1"/>
  <c r="Z115" i="4"/>
  <c r="Z119" i="4" s="1"/>
  <c r="W112" i="4"/>
  <c r="W119" i="4" s="1"/>
  <c r="V111" i="4"/>
  <c r="V119" i="4" s="1"/>
  <c r="AB117" i="4"/>
  <c r="AB119" i="4" s="1"/>
  <c r="AA116" i="4"/>
  <c r="AA119" i="4" s="1"/>
  <c r="AG110" i="4"/>
  <c r="Y114" i="4"/>
  <c r="Y119" i="4" s="1"/>
  <c r="T109" i="4"/>
  <c r="T119" i="4" s="1"/>
  <c r="J116" i="4"/>
  <c r="J119" i="4" s="1"/>
  <c r="G113" i="4"/>
  <c r="G119" i="4" s="1"/>
  <c r="F112" i="4"/>
  <c r="F119" i="4" s="1"/>
  <c r="L118" i="4"/>
  <c r="L119" i="4" s="1"/>
  <c r="K117" i="4"/>
  <c r="K119" i="4" s="1"/>
  <c r="D110" i="4"/>
  <c r="D119" i="4" s="1"/>
  <c r="I115" i="4"/>
  <c r="I119" i="4" s="1"/>
  <c r="D108" i="4"/>
  <c r="H108" i="4"/>
  <c r="L108" i="4"/>
  <c r="V108" i="4"/>
  <c r="Z108" i="4"/>
  <c r="E111" i="4"/>
  <c r="E119" i="4" s="1"/>
  <c r="H114" i="4"/>
  <c r="H119" i="4" s="1"/>
  <c r="W108" i="4"/>
  <c r="AA108" i="4"/>
  <c r="F108" i="4"/>
  <c r="T108" i="4"/>
  <c r="X108" i="4"/>
  <c r="C109" i="4"/>
  <c r="P110" i="4"/>
  <c r="X98" i="4"/>
  <c r="X104" i="4" s="1"/>
  <c r="U95" i="4"/>
  <c r="U104" i="4" s="1"/>
  <c r="AC103" i="4"/>
  <c r="AC104" i="4" s="1"/>
  <c r="Z100" i="4"/>
  <c r="Z104" i="4" s="1"/>
  <c r="W97" i="4"/>
  <c r="W104" i="4" s="1"/>
  <c r="V96" i="4"/>
  <c r="V104" i="4" s="1"/>
  <c r="AB102" i="4"/>
  <c r="AB104" i="4" s="1"/>
  <c r="AA101" i="4"/>
  <c r="AA104" i="4" s="1"/>
  <c r="AG95" i="4"/>
  <c r="T94" i="4"/>
  <c r="T104" i="4" s="1"/>
  <c r="D93" i="4"/>
  <c r="J101" i="4"/>
  <c r="J104" i="4" s="1"/>
  <c r="G98" i="4"/>
  <c r="G104" i="4" s="1"/>
  <c r="F97" i="4"/>
  <c r="F104" i="4" s="1"/>
  <c r="L103" i="4"/>
  <c r="L104" i="4" s="1"/>
  <c r="K102" i="4"/>
  <c r="K104" i="4" s="1"/>
  <c r="D95" i="4"/>
  <c r="D104" i="4" s="1"/>
  <c r="I100" i="4"/>
  <c r="I104" i="4" s="1"/>
  <c r="P95" i="4"/>
  <c r="C94" i="4"/>
  <c r="U93" i="4"/>
  <c r="J93" i="4"/>
  <c r="F93" i="4"/>
  <c r="I93" i="4"/>
  <c r="E93" i="4"/>
  <c r="L93" i="4"/>
  <c r="H93" i="4"/>
  <c r="AB93" i="4"/>
  <c r="X93" i="4"/>
  <c r="AF100" i="4" s="1"/>
  <c r="AF101" i="4" s="1"/>
  <c r="AG101" i="4" s="1"/>
  <c r="T93" i="4"/>
  <c r="AA93" i="4"/>
  <c r="W93" i="4"/>
  <c r="Z78" i="4"/>
  <c r="V78" i="4"/>
  <c r="AC78" i="4"/>
  <c r="Y78" i="4"/>
  <c r="U78" i="4"/>
  <c r="AB78" i="4"/>
  <c r="X78" i="4"/>
  <c r="T78" i="4"/>
  <c r="AA78" i="4"/>
  <c r="W78" i="4"/>
  <c r="E78" i="4"/>
  <c r="I78" i="4"/>
  <c r="T79" i="4"/>
  <c r="T89" i="4" s="1"/>
  <c r="Y84" i="4"/>
  <c r="Y89" i="4" s="1"/>
  <c r="F78" i="4"/>
  <c r="C79" i="4"/>
  <c r="C89" i="4" s="1"/>
  <c r="E81" i="4"/>
  <c r="E89" i="4" s="1"/>
  <c r="H84" i="4"/>
  <c r="H89" i="4" s="1"/>
  <c r="X83" i="4"/>
  <c r="X89" i="4" s="1"/>
  <c r="U80" i="4"/>
  <c r="U89" i="4" s="1"/>
  <c r="AC88" i="4"/>
  <c r="AC89" i="4" s="1"/>
  <c r="Z85" i="4"/>
  <c r="Z89" i="4" s="1"/>
  <c r="W82" i="4"/>
  <c r="W89" i="4" s="1"/>
  <c r="V81" i="4"/>
  <c r="V89" i="4" s="1"/>
  <c r="AB87" i="4"/>
  <c r="AB89" i="4" s="1"/>
  <c r="AA86" i="4"/>
  <c r="AA89" i="4" s="1"/>
  <c r="AG80" i="4"/>
  <c r="J86" i="4"/>
  <c r="J89" i="4" s="1"/>
  <c r="G83" i="4"/>
  <c r="G89" i="4" s="1"/>
  <c r="F82" i="4"/>
  <c r="F89" i="4" s="1"/>
  <c r="L88" i="4"/>
  <c r="L89" i="4" s="1"/>
  <c r="K87" i="4"/>
  <c r="K89" i="4" s="1"/>
  <c r="D80" i="4"/>
  <c r="D89" i="4" s="1"/>
  <c r="I85" i="4"/>
  <c r="I89" i="4" s="1"/>
  <c r="P80" i="4"/>
  <c r="J74" i="4"/>
  <c r="G74" i="4"/>
  <c r="F74" i="4"/>
  <c r="L74" i="4"/>
  <c r="K74" i="4"/>
  <c r="I74" i="4"/>
  <c r="P65" i="4"/>
  <c r="D74" i="4"/>
  <c r="C74" i="4"/>
  <c r="H74" i="4"/>
  <c r="E74" i="4"/>
  <c r="AQ63" i="4"/>
  <c r="AM63" i="4"/>
  <c r="AT63" i="4"/>
  <c r="AP63" i="4"/>
  <c r="AL63" i="4"/>
  <c r="AS63" i="4"/>
  <c r="AO63" i="4"/>
  <c r="AK63" i="4"/>
  <c r="AC63" i="4"/>
  <c r="AF70" i="4" s="1"/>
  <c r="AF71" i="4" s="1"/>
  <c r="AG71" i="4" s="1"/>
  <c r="Y63" i="4"/>
  <c r="U63" i="4"/>
  <c r="AB63" i="4"/>
  <c r="X63" i="4"/>
  <c r="T63" i="4"/>
  <c r="AA63" i="4"/>
  <c r="W63" i="4"/>
  <c r="T64" i="4"/>
  <c r="T74" i="4" s="1"/>
  <c r="AL74" i="4"/>
  <c r="AM74" i="4"/>
  <c r="AR74" i="4"/>
  <c r="AQ74" i="4"/>
  <c r="AO74" i="4"/>
  <c r="AT74" i="4"/>
  <c r="AX65" i="4"/>
  <c r="AN74" i="4"/>
  <c r="X68" i="4"/>
  <c r="X74" i="4" s="1"/>
  <c r="U65" i="4"/>
  <c r="U74" i="4" s="1"/>
  <c r="AC73" i="4"/>
  <c r="AC74" i="4" s="1"/>
  <c r="Z70" i="4"/>
  <c r="Z74" i="4" s="1"/>
  <c r="W67" i="4"/>
  <c r="W74" i="4" s="1"/>
  <c r="V66" i="4"/>
  <c r="V74" i="4" s="1"/>
  <c r="AB72" i="4"/>
  <c r="AB74" i="4" s="1"/>
  <c r="AA71" i="4"/>
  <c r="AA74" i="4" s="1"/>
  <c r="AG65" i="4"/>
  <c r="AP74" i="4"/>
  <c r="L48" i="4"/>
  <c r="H48" i="4"/>
  <c r="D48" i="4"/>
  <c r="I48" i="4"/>
  <c r="E48" i="4"/>
  <c r="K48" i="4"/>
  <c r="G48" i="4"/>
  <c r="C48" i="4"/>
  <c r="J48" i="4"/>
  <c r="F48" i="4"/>
  <c r="W48" i="4"/>
  <c r="AA48" i="4"/>
  <c r="AR59" i="4"/>
  <c r="AQ59" i="4"/>
  <c r="AO59" i="4"/>
  <c r="AT59" i="4"/>
  <c r="AX50" i="4"/>
  <c r="AS59" i="4"/>
  <c r="AK59" i="4"/>
  <c r="AL59" i="4"/>
  <c r="T48" i="4"/>
  <c r="X48" i="4"/>
  <c r="AB48" i="4"/>
  <c r="AM59" i="4"/>
  <c r="AN59" i="4"/>
  <c r="X53" i="4"/>
  <c r="X59" i="4" s="1"/>
  <c r="U50" i="4"/>
  <c r="U59" i="4" s="1"/>
  <c r="AC58" i="4"/>
  <c r="AC59" i="4" s="1"/>
  <c r="Z55" i="4"/>
  <c r="Z59" i="4" s="1"/>
  <c r="W52" i="4"/>
  <c r="W59" i="4" s="1"/>
  <c r="V51" i="4"/>
  <c r="V59" i="4" s="1"/>
  <c r="AA56" i="4"/>
  <c r="AA59" i="4" s="1"/>
  <c r="AG50" i="4"/>
  <c r="AB57" i="4"/>
  <c r="AB59" i="4" s="1"/>
  <c r="U48" i="4"/>
  <c r="Y48" i="4"/>
  <c r="AC48" i="4"/>
  <c r="AP59" i="4"/>
  <c r="J56" i="4"/>
  <c r="J59" i="4" s="1"/>
  <c r="G53" i="4"/>
  <c r="G59" i="4" s="1"/>
  <c r="F52" i="4"/>
  <c r="F59" i="4" s="1"/>
  <c r="L58" i="4"/>
  <c r="L59" i="4" s="1"/>
  <c r="K57" i="4"/>
  <c r="K59" i="4" s="1"/>
  <c r="D50" i="4"/>
  <c r="D59" i="4" s="1"/>
  <c r="E51" i="4"/>
  <c r="E59" i="4" s="1"/>
  <c r="P50" i="4"/>
  <c r="I55" i="4"/>
  <c r="I59" i="4" s="1"/>
  <c r="C49" i="4"/>
  <c r="C59" i="4" s="1"/>
  <c r="V48" i="4"/>
  <c r="AN48" i="4"/>
  <c r="Y54" i="4"/>
  <c r="Y59" i="4" s="1"/>
  <c r="AS33" i="4"/>
  <c r="AO33" i="4"/>
  <c r="AK33" i="4"/>
  <c r="AR33" i="4"/>
  <c r="AN33" i="4"/>
  <c r="AQ33" i="4"/>
  <c r="AM33" i="4"/>
  <c r="AT33" i="4"/>
  <c r="I33" i="4"/>
  <c r="E33" i="4"/>
  <c r="L33" i="4"/>
  <c r="H33" i="4"/>
  <c r="D33" i="4"/>
  <c r="K33" i="4"/>
  <c r="G33" i="4"/>
  <c r="C33" i="4"/>
  <c r="AR44" i="4"/>
  <c r="AQ44" i="4"/>
  <c r="AO44" i="4"/>
  <c r="AT44" i="4"/>
  <c r="AX35" i="4"/>
  <c r="AN44" i="4"/>
  <c r="AP44" i="4"/>
  <c r="AK44" i="4"/>
  <c r="AS44" i="4"/>
  <c r="AM44" i="4"/>
  <c r="AL44" i="4"/>
  <c r="F33" i="4"/>
  <c r="AL33" i="4"/>
  <c r="X38" i="4"/>
  <c r="X44" i="4" s="1"/>
  <c r="U35" i="4"/>
  <c r="U44" i="4" s="1"/>
  <c r="AC43" i="4"/>
  <c r="AC44" i="4" s="1"/>
  <c r="Z40" i="4"/>
  <c r="Z44" i="4" s="1"/>
  <c r="W37" i="4"/>
  <c r="W44" i="4" s="1"/>
  <c r="V36" i="4"/>
  <c r="V44" i="4" s="1"/>
  <c r="AB42" i="4"/>
  <c r="AB44" i="4" s="1"/>
  <c r="AA41" i="4"/>
  <c r="AA44" i="4" s="1"/>
  <c r="AG35" i="4"/>
  <c r="U33" i="4"/>
  <c r="Y33" i="4"/>
  <c r="AC33" i="4"/>
  <c r="E36" i="4"/>
  <c r="E44" i="4" s="1"/>
  <c r="H39" i="4"/>
  <c r="H44" i="4" s="1"/>
  <c r="J41" i="4"/>
  <c r="J44" i="4" s="1"/>
  <c r="G38" i="4"/>
  <c r="G44" i="4" s="1"/>
  <c r="F37" i="4"/>
  <c r="F44" i="4" s="1"/>
  <c r="L43" i="4"/>
  <c r="L44" i="4" s="1"/>
  <c r="K42" i="4"/>
  <c r="K44" i="4" s="1"/>
  <c r="D35" i="4"/>
  <c r="D44" i="4" s="1"/>
  <c r="I40" i="4"/>
  <c r="I44" i="4" s="1"/>
  <c r="W33" i="4"/>
  <c r="T34" i="4"/>
  <c r="P35" i="4"/>
  <c r="BB18" i="4"/>
  <c r="BZ29" i="4"/>
  <c r="BW29" i="4"/>
  <c r="BV29" i="4"/>
  <c r="CB29" i="4"/>
  <c r="CA29" i="4"/>
  <c r="BY29" i="4"/>
  <c r="BS29" i="4"/>
  <c r="BX29" i="4"/>
  <c r="BU29" i="4"/>
  <c r="CF20" i="4"/>
  <c r="BT29" i="4"/>
  <c r="EP29" i="4"/>
  <c r="EM29" i="4"/>
  <c r="EL29" i="4"/>
  <c r="ER29" i="4"/>
  <c r="EQ29" i="4"/>
  <c r="EO29" i="4"/>
  <c r="EV20" i="4"/>
  <c r="EJ29" i="4"/>
  <c r="EN29" i="4"/>
  <c r="EK29" i="4"/>
  <c r="EI29" i="4"/>
  <c r="AQ18" i="4"/>
  <c r="AM18" i="4"/>
  <c r="AT18" i="4"/>
  <c r="AP18" i="4"/>
  <c r="AL18" i="4"/>
  <c r="AS18" i="4"/>
  <c r="AO18" i="4"/>
  <c r="AK18" i="4"/>
  <c r="BF18" i="4"/>
  <c r="DG18" i="4"/>
  <c r="DC18" i="4"/>
  <c r="DJ18" i="4"/>
  <c r="DF18" i="4"/>
  <c r="DB18" i="4"/>
  <c r="DI18" i="4"/>
  <c r="DE18" i="4"/>
  <c r="DA18" i="4"/>
  <c r="AC18" i="4"/>
  <c r="Y18" i="4"/>
  <c r="U18" i="4"/>
  <c r="AB18" i="4"/>
  <c r="X18" i="4"/>
  <c r="T18" i="4"/>
  <c r="AA18" i="4"/>
  <c r="W18" i="4"/>
  <c r="EQ18" i="4"/>
  <c r="EM18" i="4"/>
  <c r="EI18" i="4"/>
  <c r="EP18" i="4"/>
  <c r="EL18" i="4"/>
  <c r="EO18" i="4"/>
  <c r="EK18" i="4"/>
  <c r="BI18" i="4"/>
  <c r="BE18" i="4"/>
  <c r="BH18" i="4"/>
  <c r="BD18" i="4"/>
  <c r="BK18" i="4"/>
  <c r="BG18" i="4"/>
  <c r="BC18" i="4"/>
  <c r="AR18" i="4"/>
  <c r="DH18" i="4"/>
  <c r="CS18" i="4"/>
  <c r="CO18" i="4"/>
  <c r="CK18" i="4"/>
  <c r="CR18" i="4"/>
  <c r="CN18" i="4"/>
  <c r="CJ18" i="4"/>
  <c r="CQ18" i="4"/>
  <c r="CM18" i="4"/>
  <c r="BJ29" i="4"/>
  <c r="BF29" i="4"/>
  <c r="BO20" i="4"/>
  <c r="BK29" i="4"/>
  <c r="BD29" i="4"/>
  <c r="BI29" i="4"/>
  <c r="BC29" i="4"/>
  <c r="DZ29" i="4"/>
  <c r="DV29" i="4"/>
  <c r="EE20" i="4"/>
  <c r="EA29" i="4"/>
  <c r="DT29" i="4"/>
  <c r="DY29" i="4"/>
  <c r="DS29" i="4"/>
  <c r="E18" i="4"/>
  <c r="I18" i="4"/>
  <c r="BU18" i="4"/>
  <c r="BY18" i="4"/>
  <c r="DS18" i="4"/>
  <c r="DW18" i="4"/>
  <c r="EA18" i="4"/>
  <c r="T19" i="4"/>
  <c r="T29" i="4" s="1"/>
  <c r="CJ29" i="4"/>
  <c r="AL29" i="4"/>
  <c r="AM29" i="4"/>
  <c r="DC29" i="4"/>
  <c r="DX29" i="4"/>
  <c r="AR29" i="4"/>
  <c r="AQ29" i="4"/>
  <c r="AO29" i="4"/>
  <c r="AT29" i="4"/>
  <c r="AN29" i="4"/>
  <c r="DH29" i="4"/>
  <c r="DG29" i="4"/>
  <c r="DE29" i="4"/>
  <c r="DJ29" i="4"/>
  <c r="DD29" i="4"/>
  <c r="F18" i="4"/>
  <c r="J18" i="4"/>
  <c r="BV18" i="4"/>
  <c r="BZ18" i="4"/>
  <c r="AX20" i="4"/>
  <c r="BG29" i="4"/>
  <c r="DW29" i="4"/>
  <c r="X23" i="4"/>
  <c r="X29" i="4" s="1"/>
  <c r="U20" i="4"/>
  <c r="U29" i="4" s="1"/>
  <c r="AC28" i="4"/>
  <c r="AC29" i="4" s="1"/>
  <c r="Z25" i="4"/>
  <c r="Z29" i="4" s="1"/>
  <c r="W22" i="4"/>
  <c r="W29" i="4" s="1"/>
  <c r="AB27" i="4"/>
  <c r="AB29" i="4" s="1"/>
  <c r="AA26" i="4"/>
  <c r="AA29" i="4" s="1"/>
  <c r="AG20" i="4"/>
  <c r="CN29" i="4"/>
  <c r="CK29" i="4"/>
  <c r="CS29" i="4"/>
  <c r="CP29" i="4"/>
  <c r="CM29" i="4"/>
  <c r="CL29" i="4"/>
  <c r="CR29" i="4"/>
  <c r="CQ29" i="4"/>
  <c r="CW20" i="4"/>
  <c r="C18" i="4"/>
  <c r="G18" i="4"/>
  <c r="BS18" i="4"/>
  <c r="BW18" i="4"/>
  <c r="DU18" i="4"/>
  <c r="DB29" i="4"/>
  <c r="DU29" i="4"/>
  <c r="AP29" i="4"/>
  <c r="DF29" i="4"/>
  <c r="BH29" i="4"/>
  <c r="DI29" i="4"/>
  <c r="EQ3" i="4"/>
  <c r="EM3" i="4"/>
  <c r="EI3" i="4"/>
  <c r="EP3" i="4"/>
  <c r="EL3" i="4"/>
  <c r="EJ3" i="4"/>
  <c r="EO3" i="4"/>
  <c r="EK3" i="4"/>
  <c r="ER3" i="4"/>
  <c r="EN3" i="4"/>
  <c r="DZ3" i="4"/>
  <c r="DV3" i="4"/>
  <c r="DR3" i="4"/>
  <c r="DS3" i="4"/>
  <c r="DY3" i="4"/>
  <c r="DU3" i="4"/>
  <c r="EA3" i="4"/>
  <c r="DW3" i="4"/>
  <c r="DX3" i="4"/>
  <c r="DT3" i="4"/>
  <c r="DI3" i="4"/>
  <c r="DE3" i="4"/>
  <c r="DA3" i="4"/>
  <c r="DJ3" i="4"/>
  <c r="DB3" i="4"/>
  <c r="DH3" i="4"/>
  <c r="DD3" i="4"/>
  <c r="DG3" i="4"/>
  <c r="DC3" i="4"/>
  <c r="DF3" i="4"/>
  <c r="CA3" i="4"/>
  <c r="BW3" i="4"/>
  <c r="BS3" i="4"/>
  <c r="BZ3" i="4"/>
  <c r="BV3" i="4"/>
  <c r="BX3" i="4"/>
  <c r="BY3" i="4"/>
  <c r="BU3" i="4"/>
  <c r="CB3" i="4"/>
  <c r="BT3" i="4"/>
  <c r="BJ3" i="4"/>
  <c r="BF3" i="4"/>
  <c r="BB3" i="4"/>
  <c r="BK3" i="4"/>
  <c r="BG3" i="4"/>
  <c r="BI3" i="4"/>
  <c r="BE3" i="4"/>
  <c r="BC3" i="4"/>
  <c r="BH3" i="4"/>
  <c r="BD3" i="4"/>
  <c r="AS3" i="4"/>
  <c r="AO3" i="4"/>
  <c r="AK3" i="4"/>
  <c r="AR3" i="4"/>
  <c r="AN3" i="4"/>
  <c r="AQ3" i="4"/>
  <c r="AM3" i="4"/>
  <c r="AT3" i="4"/>
  <c r="AP3" i="4"/>
  <c r="AL3" i="4"/>
  <c r="F7" i="4"/>
  <c r="F14" i="4" s="1"/>
  <c r="E6" i="4"/>
  <c r="E14" i="4" s="1"/>
  <c r="P5" i="4"/>
  <c r="H9" i="4"/>
  <c r="H14" i="4" s="1"/>
  <c r="G8" i="4"/>
  <c r="G14" i="4" s="1"/>
  <c r="AB3" i="4"/>
  <c r="X3" i="4"/>
  <c r="T3" i="4"/>
  <c r="AA3" i="4"/>
  <c r="W3" i="4"/>
  <c r="Z3" i="4"/>
  <c r="V3" i="4"/>
  <c r="AC3" i="4"/>
  <c r="Y3" i="4"/>
  <c r="U3" i="4"/>
  <c r="C3" i="4" a="1"/>
  <c r="K3" i="4" s="1"/>
  <c r="I10" i="4"/>
  <c r="I14" i="4" s="1"/>
  <c r="C4" i="4"/>
  <c r="D5" i="4"/>
  <c r="D14" i="4" s="1"/>
  <c r="K12" i="4"/>
  <c r="K14" i="4" s="1"/>
  <c r="L13" i="4"/>
  <c r="L14" i="4" s="1"/>
  <c r="B5" i="8"/>
  <c r="B6" i="8"/>
  <c r="B7" i="8"/>
  <c r="B8" i="8"/>
  <c r="B9" i="8"/>
  <c r="B10" i="8"/>
  <c r="B11" i="8"/>
  <c r="B12" i="8"/>
  <c r="B4" i="8"/>
  <c r="B140" i="8"/>
  <c r="B141" i="8"/>
  <c r="B142" i="8"/>
  <c r="B143" i="8"/>
  <c r="B144" i="8"/>
  <c r="B145" i="8"/>
  <c r="B146" i="8"/>
  <c r="B147" i="8"/>
  <c r="B139" i="8"/>
  <c r="G136" i="8"/>
  <c r="H144" i="8" s="1"/>
  <c r="K148" i="8"/>
  <c r="J148" i="8"/>
  <c r="I148" i="8"/>
  <c r="H148" i="8"/>
  <c r="G148" i="8"/>
  <c r="F148" i="8"/>
  <c r="E148" i="8"/>
  <c r="D148" i="8"/>
  <c r="C148" i="8"/>
  <c r="B148" i="8"/>
  <c r="J147" i="8"/>
  <c r="I147" i="8"/>
  <c r="H147" i="8"/>
  <c r="G147" i="8"/>
  <c r="F147" i="8"/>
  <c r="E147" i="8"/>
  <c r="D147" i="8"/>
  <c r="C147" i="8"/>
  <c r="I146" i="8"/>
  <c r="H146" i="8"/>
  <c r="G146" i="8"/>
  <c r="F146" i="8"/>
  <c r="E146" i="8"/>
  <c r="D146" i="8"/>
  <c r="C146" i="8"/>
  <c r="H145" i="8"/>
  <c r="G145" i="8"/>
  <c r="F145" i="8"/>
  <c r="E145" i="8"/>
  <c r="D145" i="8"/>
  <c r="C145" i="8"/>
  <c r="G144" i="8"/>
  <c r="F144" i="8"/>
  <c r="E144" i="8"/>
  <c r="D144" i="8"/>
  <c r="C144" i="8"/>
  <c r="F143" i="8"/>
  <c r="E143" i="8"/>
  <c r="D143" i="8"/>
  <c r="C143" i="8"/>
  <c r="E142" i="8"/>
  <c r="D142" i="8"/>
  <c r="C142" i="8"/>
  <c r="D141" i="8"/>
  <c r="C141" i="8"/>
  <c r="C140" i="8"/>
  <c r="B125" i="8"/>
  <c r="B126" i="8"/>
  <c r="B127" i="8"/>
  <c r="B128" i="8"/>
  <c r="B129" i="8"/>
  <c r="B130" i="8"/>
  <c r="B131" i="8"/>
  <c r="B132" i="8"/>
  <c r="B124" i="8"/>
  <c r="G121" i="8"/>
  <c r="F127" i="8" s="1"/>
  <c r="K133" i="8"/>
  <c r="J133" i="8"/>
  <c r="I133" i="8"/>
  <c r="H133" i="8"/>
  <c r="G133" i="8"/>
  <c r="F133" i="8"/>
  <c r="E133" i="8"/>
  <c r="D133" i="8"/>
  <c r="C133" i="8"/>
  <c r="B133" i="8"/>
  <c r="J132" i="8"/>
  <c r="I132" i="8"/>
  <c r="H132" i="8"/>
  <c r="G132" i="8"/>
  <c r="F132" i="8"/>
  <c r="E132" i="8"/>
  <c r="D132" i="8"/>
  <c r="C132" i="8"/>
  <c r="I131" i="8"/>
  <c r="H131" i="8"/>
  <c r="G131" i="8"/>
  <c r="F131" i="8"/>
  <c r="E131" i="8"/>
  <c r="D131" i="8"/>
  <c r="C131" i="8"/>
  <c r="H130" i="8"/>
  <c r="G130" i="8"/>
  <c r="F130" i="8"/>
  <c r="E130" i="8"/>
  <c r="D130" i="8"/>
  <c r="C130" i="8"/>
  <c r="G129" i="8"/>
  <c r="F129" i="8"/>
  <c r="E129" i="8"/>
  <c r="D129" i="8"/>
  <c r="C129" i="8"/>
  <c r="F128" i="8"/>
  <c r="E128" i="8"/>
  <c r="D128" i="8"/>
  <c r="C128" i="8"/>
  <c r="E127" i="8"/>
  <c r="D127" i="8"/>
  <c r="C127" i="8"/>
  <c r="D126" i="8"/>
  <c r="C126" i="8"/>
  <c r="C125" i="8"/>
  <c r="B110" i="8"/>
  <c r="B111" i="8"/>
  <c r="B112" i="8"/>
  <c r="B113" i="8"/>
  <c r="B114" i="8"/>
  <c r="B115" i="8"/>
  <c r="B116" i="8"/>
  <c r="B117" i="8"/>
  <c r="B109" i="8"/>
  <c r="G106" i="8"/>
  <c r="H114" i="8" s="1"/>
  <c r="K118" i="8"/>
  <c r="J118" i="8"/>
  <c r="I118" i="8"/>
  <c r="H118" i="8"/>
  <c r="G118" i="8"/>
  <c r="F118" i="8"/>
  <c r="E118" i="8"/>
  <c r="D118" i="8"/>
  <c r="C118" i="8"/>
  <c r="B118" i="8"/>
  <c r="J117" i="8"/>
  <c r="I117" i="8"/>
  <c r="H117" i="8"/>
  <c r="G117" i="8"/>
  <c r="F117" i="8"/>
  <c r="E117" i="8"/>
  <c r="D117" i="8"/>
  <c r="C117" i="8"/>
  <c r="I116" i="8"/>
  <c r="H116" i="8"/>
  <c r="G116" i="8"/>
  <c r="F116" i="8"/>
  <c r="E116" i="8"/>
  <c r="D116" i="8"/>
  <c r="C116" i="8"/>
  <c r="H115" i="8"/>
  <c r="G115" i="8"/>
  <c r="F115" i="8"/>
  <c r="E115" i="8"/>
  <c r="D115" i="8"/>
  <c r="C115" i="8"/>
  <c r="G114" i="8"/>
  <c r="F114" i="8"/>
  <c r="E114" i="8"/>
  <c r="D114" i="8"/>
  <c r="C114" i="8"/>
  <c r="F113" i="8"/>
  <c r="E113" i="8"/>
  <c r="D113" i="8"/>
  <c r="C113" i="8"/>
  <c r="E112" i="8"/>
  <c r="D112" i="8"/>
  <c r="C112" i="8"/>
  <c r="D111" i="8"/>
  <c r="C111" i="8"/>
  <c r="C110" i="8"/>
  <c r="B95" i="8"/>
  <c r="B96" i="8"/>
  <c r="B97" i="8"/>
  <c r="B98" i="8"/>
  <c r="B99" i="8"/>
  <c r="AB94" i="8" s="1"/>
  <c r="AC94" i="8" s="1"/>
  <c r="AD94" i="8" s="1"/>
  <c r="Q41" i="8" s="1"/>
  <c r="T41" i="8" s="1"/>
  <c r="B100" i="8"/>
  <c r="B101" i="8"/>
  <c r="B102" i="8"/>
  <c r="B94" i="8"/>
  <c r="G91" i="8"/>
  <c r="H99" i="8" s="1"/>
  <c r="K103" i="8"/>
  <c r="J103" i="8"/>
  <c r="I103" i="8"/>
  <c r="H103" i="8"/>
  <c r="G103" i="8"/>
  <c r="F103" i="8"/>
  <c r="E103" i="8"/>
  <c r="D103" i="8"/>
  <c r="C103" i="8"/>
  <c r="B103" i="8"/>
  <c r="J102" i="8"/>
  <c r="I102" i="8"/>
  <c r="H102" i="8"/>
  <c r="G102" i="8"/>
  <c r="F102" i="8"/>
  <c r="E102" i="8"/>
  <c r="D102" i="8"/>
  <c r="C102" i="8"/>
  <c r="I101" i="8"/>
  <c r="H101" i="8"/>
  <c r="G101" i="8"/>
  <c r="F101" i="8"/>
  <c r="E101" i="8"/>
  <c r="D101" i="8"/>
  <c r="C101" i="8"/>
  <c r="H100" i="8"/>
  <c r="G100" i="8"/>
  <c r="F100" i="8"/>
  <c r="E100" i="8"/>
  <c r="D100" i="8"/>
  <c r="C100" i="8"/>
  <c r="G99" i="8"/>
  <c r="F99" i="8"/>
  <c r="E99" i="8"/>
  <c r="D99" i="8"/>
  <c r="C99" i="8"/>
  <c r="F98" i="8"/>
  <c r="E98" i="8"/>
  <c r="D98" i="8"/>
  <c r="C98" i="8"/>
  <c r="E97" i="8"/>
  <c r="D97" i="8"/>
  <c r="C97" i="8"/>
  <c r="D96" i="8"/>
  <c r="C96" i="8"/>
  <c r="C95" i="8"/>
  <c r="B80" i="8"/>
  <c r="B81" i="8"/>
  <c r="B82" i="8"/>
  <c r="B83" i="8"/>
  <c r="B84" i="8"/>
  <c r="B85" i="8"/>
  <c r="B86" i="8"/>
  <c r="B87" i="8"/>
  <c r="B79" i="8"/>
  <c r="G76" i="8"/>
  <c r="H84" i="8" s="1"/>
  <c r="K88" i="8"/>
  <c r="J88" i="8"/>
  <c r="I88" i="8"/>
  <c r="H88" i="8"/>
  <c r="G88" i="8"/>
  <c r="F88" i="8"/>
  <c r="E88" i="8"/>
  <c r="D88" i="8"/>
  <c r="C88" i="8"/>
  <c r="B88" i="8"/>
  <c r="J87" i="8"/>
  <c r="I87" i="8"/>
  <c r="H87" i="8"/>
  <c r="G87" i="8"/>
  <c r="F87" i="8"/>
  <c r="E87" i="8"/>
  <c r="D87" i="8"/>
  <c r="C87" i="8"/>
  <c r="I86" i="8"/>
  <c r="H86" i="8"/>
  <c r="G86" i="8"/>
  <c r="F86" i="8"/>
  <c r="E86" i="8"/>
  <c r="D86" i="8"/>
  <c r="C86" i="8"/>
  <c r="H85" i="8"/>
  <c r="G85" i="8"/>
  <c r="F85" i="8"/>
  <c r="E85" i="8"/>
  <c r="D85" i="8"/>
  <c r="C85" i="8"/>
  <c r="G84" i="8"/>
  <c r="F84" i="8"/>
  <c r="E84" i="8"/>
  <c r="D84" i="8"/>
  <c r="C84" i="8"/>
  <c r="F83" i="8"/>
  <c r="E83" i="8"/>
  <c r="D83" i="8"/>
  <c r="C83" i="8"/>
  <c r="E82" i="8"/>
  <c r="D82" i="8"/>
  <c r="C82" i="8"/>
  <c r="D81" i="8"/>
  <c r="C81" i="8"/>
  <c r="C80" i="8"/>
  <c r="B67" i="8"/>
  <c r="B68" i="8"/>
  <c r="B69" i="8"/>
  <c r="B70" i="8"/>
  <c r="B71" i="8"/>
  <c r="B72" i="8"/>
  <c r="B66" i="8"/>
  <c r="AB64" i="8" s="1"/>
  <c r="AC64" i="8" s="1"/>
  <c r="AD64" i="8" s="1"/>
  <c r="Q39" i="8" s="1"/>
  <c r="T39" i="8" s="1"/>
  <c r="B65" i="8"/>
  <c r="B64" i="8"/>
  <c r="G61" i="8"/>
  <c r="H69" i="8" s="1"/>
  <c r="K73" i="8"/>
  <c r="J73" i="8"/>
  <c r="I73" i="8"/>
  <c r="H73" i="8"/>
  <c r="G73" i="8"/>
  <c r="F73" i="8"/>
  <c r="E73" i="8"/>
  <c r="D73" i="8"/>
  <c r="C73" i="8"/>
  <c r="B73" i="8"/>
  <c r="J72" i="8"/>
  <c r="I72" i="8"/>
  <c r="H72" i="8"/>
  <c r="G72" i="8"/>
  <c r="F72" i="8"/>
  <c r="E72" i="8"/>
  <c r="D72" i="8"/>
  <c r="C72" i="8"/>
  <c r="I71" i="8"/>
  <c r="H71" i="8"/>
  <c r="G71" i="8"/>
  <c r="F71" i="8"/>
  <c r="E71" i="8"/>
  <c r="D71" i="8"/>
  <c r="C71" i="8"/>
  <c r="H70" i="8"/>
  <c r="G70" i="8"/>
  <c r="F70" i="8"/>
  <c r="E70" i="8"/>
  <c r="D70" i="8"/>
  <c r="C70" i="8"/>
  <c r="G69" i="8"/>
  <c r="F69" i="8"/>
  <c r="E69" i="8"/>
  <c r="D69" i="8"/>
  <c r="C69" i="8"/>
  <c r="F68" i="8"/>
  <c r="E68" i="8"/>
  <c r="D68" i="8"/>
  <c r="C68" i="8"/>
  <c r="E67" i="8"/>
  <c r="D67" i="8"/>
  <c r="C67" i="8"/>
  <c r="D66" i="8"/>
  <c r="C66" i="8"/>
  <c r="C65" i="8"/>
  <c r="B57" i="8"/>
  <c r="B56" i="8"/>
  <c r="B55" i="8"/>
  <c r="B54" i="8"/>
  <c r="B53" i="8"/>
  <c r="B52" i="8"/>
  <c r="B51" i="8"/>
  <c r="B50" i="8"/>
  <c r="B49" i="8"/>
  <c r="G46" i="8"/>
  <c r="E51" i="8" s="1"/>
  <c r="K58" i="8"/>
  <c r="J58" i="8"/>
  <c r="I58" i="8"/>
  <c r="H58" i="8"/>
  <c r="G58" i="8"/>
  <c r="F58" i="8"/>
  <c r="E58" i="8"/>
  <c r="D58" i="8"/>
  <c r="C58" i="8"/>
  <c r="B58" i="8"/>
  <c r="J57" i="8"/>
  <c r="I57" i="8"/>
  <c r="H57" i="8"/>
  <c r="G57" i="8"/>
  <c r="F57" i="8"/>
  <c r="E57" i="8"/>
  <c r="D57" i="8"/>
  <c r="C57" i="8"/>
  <c r="I56" i="8"/>
  <c r="H56" i="8"/>
  <c r="G56" i="8"/>
  <c r="F56" i="8"/>
  <c r="E56" i="8"/>
  <c r="D56" i="8"/>
  <c r="C56" i="8"/>
  <c r="H55" i="8"/>
  <c r="G55" i="8"/>
  <c r="F55" i="8"/>
  <c r="E55" i="8"/>
  <c r="D55" i="8"/>
  <c r="C55" i="8"/>
  <c r="G54" i="8"/>
  <c r="F54" i="8"/>
  <c r="E54" i="8"/>
  <c r="D54" i="8"/>
  <c r="C54" i="8"/>
  <c r="F53" i="8"/>
  <c r="E53" i="8"/>
  <c r="D53" i="8"/>
  <c r="C53" i="8"/>
  <c r="E52" i="8"/>
  <c r="D52" i="8"/>
  <c r="C52" i="8"/>
  <c r="D51" i="8"/>
  <c r="C51" i="8"/>
  <c r="C50" i="8"/>
  <c r="B42" i="8"/>
  <c r="B41" i="8"/>
  <c r="B40" i="8"/>
  <c r="B39" i="8"/>
  <c r="B38" i="8"/>
  <c r="B37" i="8"/>
  <c r="B36" i="8"/>
  <c r="B35" i="8"/>
  <c r="B34" i="8"/>
  <c r="G31" i="8"/>
  <c r="H39" i="8" s="1"/>
  <c r="K43" i="8"/>
  <c r="J43" i="8"/>
  <c r="I43" i="8"/>
  <c r="H43" i="8"/>
  <c r="G43" i="8"/>
  <c r="F43" i="8"/>
  <c r="E43" i="8"/>
  <c r="D43" i="8"/>
  <c r="C43" i="8"/>
  <c r="B43" i="8"/>
  <c r="J42" i="8"/>
  <c r="I42" i="8"/>
  <c r="H42" i="8"/>
  <c r="G42" i="8"/>
  <c r="F42" i="8"/>
  <c r="E42" i="8"/>
  <c r="D42" i="8"/>
  <c r="C42" i="8"/>
  <c r="I41" i="8"/>
  <c r="H41" i="8"/>
  <c r="G41" i="8"/>
  <c r="F41" i="8"/>
  <c r="E41" i="8"/>
  <c r="D41" i="8"/>
  <c r="C41" i="8"/>
  <c r="H40" i="8"/>
  <c r="G40" i="8"/>
  <c r="F40" i="8"/>
  <c r="E40" i="8"/>
  <c r="D40" i="8"/>
  <c r="C40" i="8"/>
  <c r="G39" i="8"/>
  <c r="F39" i="8"/>
  <c r="E39" i="8"/>
  <c r="D39" i="8"/>
  <c r="C39" i="8"/>
  <c r="F38" i="8"/>
  <c r="E38" i="8"/>
  <c r="D38" i="8"/>
  <c r="C38" i="8"/>
  <c r="E37" i="8"/>
  <c r="D37" i="8"/>
  <c r="C37" i="8"/>
  <c r="D36" i="8"/>
  <c r="C36" i="8"/>
  <c r="C35" i="8"/>
  <c r="B28" i="8"/>
  <c r="B27" i="8"/>
  <c r="B26" i="8"/>
  <c r="B25" i="8"/>
  <c r="B24" i="8"/>
  <c r="B23" i="8"/>
  <c r="B22" i="8"/>
  <c r="B21" i="8"/>
  <c r="B20" i="8"/>
  <c r="B19" i="8"/>
  <c r="G16" i="8"/>
  <c r="H24" i="8" s="1"/>
  <c r="K28" i="8"/>
  <c r="J28" i="8"/>
  <c r="I28" i="8"/>
  <c r="H28" i="8"/>
  <c r="G28" i="8"/>
  <c r="F28" i="8"/>
  <c r="E28" i="8"/>
  <c r="D28" i="8"/>
  <c r="C28" i="8"/>
  <c r="J27" i="8"/>
  <c r="I27" i="8"/>
  <c r="H27" i="8"/>
  <c r="G27" i="8"/>
  <c r="F27" i="8"/>
  <c r="E27" i="8"/>
  <c r="D27" i="8"/>
  <c r="C27" i="8"/>
  <c r="I26" i="8"/>
  <c r="H26" i="8"/>
  <c r="G26" i="8"/>
  <c r="F26" i="8"/>
  <c r="E26" i="8"/>
  <c r="D26" i="8"/>
  <c r="C26" i="8"/>
  <c r="H25" i="8"/>
  <c r="G25" i="8"/>
  <c r="F25" i="8"/>
  <c r="E25" i="8"/>
  <c r="D25" i="8"/>
  <c r="C25" i="8"/>
  <c r="G24" i="8"/>
  <c r="F24" i="8"/>
  <c r="E24" i="8"/>
  <c r="D24" i="8"/>
  <c r="C24" i="8"/>
  <c r="F23" i="8"/>
  <c r="E23" i="8"/>
  <c r="D23" i="8"/>
  <c r="C23" i="8"/>
  <c r="E22" i="8"/>
  <c r="D22" i="8"/>
  <c r="C22" i="8"/>
  <c r="D21" i="8"/>
  <c r="C21" i="8"/>
  <c r="C20" i="8"/>
  <c r="W6" i="8"/>
  <c r="W5" i="8"/>
  <c r="W4" i="8"/>
  <c r="W2" i="8"/>
  <c r="G1" i="8"/>
  <c r="H9" i="8" s="1"/>
  <c r="B13" i="8"/>
  <c r="C5" i="8"/>
  <c r="C6" i="8"/>
  <c r="C7" i="8"/>
  <c r="C8" i="8"/>
  <c r="C9" i="8"/>
  <c r="C10" i="8"/>
  <c r="C11" i="8"/>
  <c r="C12" i="8"/>
  <c r="K13" i="8"/>
  <c r="J13" i="8"/>
  <c r="I13" i="8"/>
  <c r="H13" i="8"/>
  <c r="G13" i="8"/>
  <c r="F13" i="8"/>
  <c r="E13" i="8"/>
  <c r="D13" i="8"/>
  <c r="C13" i="8"/>
  <c r="J12" i="8"/>
  <c r="I12" i="8"/>
  <c r="H12" i="8"/>
  <c r="G12" i="8"/>
  <c r="F12" i="8"/>
  <c r="E12" i="8"/>
  <c r="D12" i="8"/>
  <c r="I11" i="8"/>
  <c r="H11" i="8"/>
  <c r="G11" i="8"/>
  <c r="F11" i="8"/>
  <c r="E11" i="8"/>
  <c r="D11" i="8"/>
  <c r="H10" i="8"/>
  <c r="G10" i="8"/>
  <c r="F10" i="8"/>
  <c r="E10" i="8"/>
  <c r="D10" i="8"/>
  <c r="G9" i="8"/>
  <c r="F9" i="8"/>
  <c r="E9" i="8"/>
  <c r="D9" i="8"/>
  <c r="F8" i="8"/>
  <c r="E8" i="8"/>
  <c r="D8" i="8"/>
  <c r="E7" i="8"/>
  <c r="D7" i="8"/>
  <c r="D6" i="8"/>
  <c r="AF85" i="4" l="1"/>
  <c r="AF86" i="4" s="1"/>
  <c r="AG86" i="4" s="1"/>
  <c r="CE10" i="4"/>
  <c r="CE11" i="4" s="1"/>
  <c r="CF11" i="4" s="1"/>
  <c r="CE25" i="4"/>
  <c r="CE26" i="4" s="1"/>
  <c r="CF26" i="4" s="1"/>
  <c r="O115" i="4"/>
  <c r="O116" i="4" s="1"/>
  <c r="P116" i="4" s="1"/>
  <c r="AF130" i="4"/>
  <c r="AF131" i="4" s="1"/>
  <c r="AG131" i="4" s="1"/>
  <c r="AF25" i="4"/>
  <c r="AF26" i="4" s="1"/>
  <c r="AG26" i="4" s="1"/>
  <c r="AF55" i="4"/>
  <c r="AF56" i="4" s="1"/>
  <c r="AG56" i="4" s="1"/>
  <c r="AF10" i="4"/>
  <c r="AF11" i="4" s="1"/>
  <c r="AG11" i="4" s="1"/>
  <c r="AF40" i="4"/>
  <c r="AF41" i="4" s="1"/>
  <c r="AG41" i="4" s="1"/>
  <c r="AF115" i="4"/>
  <c r="AF116" i="4" s="1"/>
  <c r="AG116" i="4" s="1"/>
  <c r="CJ4" i="4"/>
  <c r="CJ14" i="4" s="1"/>
  <c r="CQ11" i="4"/>
  <c r="CQ14" i="4" s="1"/>
  <c r="CM7" i="4"/>
  <c r="CM14" i="4" s="1"/>
  <c r="CR12" i="4"/>
  <c r="CR14" i="4" s="1"/>
  <c r="CO9" i="4"/>
  <c r="CO14" i="4" s="1"/>
  <c r="CS13" i="4"/>
  <c r="CS14" i="4" s="1"/>
  <c r="CL6" i="4"/>
  <c r="CL14" i="4" s="1"/>
  <c r="CP10" i="4"/>
  <c r="CP14" i="4" s="1"/>
  <c r="CK5" i="4"/>
  <c r="CK14" i="4" s="1"/>
  <c r="CN8" i="4"/>
  <c r="CN14" i="4" s="1"/>
  <c r="AN7" i="4"/>
  <c r="AN14" i="4" s="1"/>
  <c r="AS12" i="4"/>
  <c r="AS14" i="4" s="1"/>
  <c r="AP9" i="4"/>
  <c r="AP14" i="4" s="1"/>
  <c r="AT13" i="4"/>
  <c r="AT14" i="4" s="1"/>
  <c r="AM6" i="4"/>
  <c r="AM14" i="4" s="1"/>
  <c r="AQ10" i="4"/>
  <c r="AQ14" i="4" s="1"/>
  <c r="AO8" i="4"/>
  <c r="AO14" i="4" s="1"/>
  <c r="AL5" i="4"/>
  <c r="AL14" i="4" s="1"/>
  <c r="AK4" i="4"/>
  <c r="AK14" i="4" s="1"/>
  <c r="AR11" i="4"/>
  <c r="AR14" i="4" s="1"/>
  <c r="DC6" i="4"/>
  <c r="DC14" i="4" s="1"/>
  <c r="DG10" i="4"/>
  <c r="DG14" i="4" s="1"/>
  <c r="DE8" i="4"/>
  <c r="DE14" i="4" s="1"/>
  <c r="DB5" i="4"/>
  <c r="DB14" i="4" s="1"/>
  <c r="DA4" i="4"/>
  <c r="DA14" i="4" s="1"/>
  <c r="DH11" i="4"/>
  <c r="DH14" i="4" s="1"/>
  <c r="DF9" i="4"/>
  <c r="DF14" i="4" s="1"/>
  <c r="DD7" i="4"/>
  <c r="DD14" i="4" s="1"/>
  <c r="DI12" i="4"/>
  <c r="DI14" i="4" s="1"/>
  <c r="DJ13" i="4"/>
  <c r="DJ14" i="4" s="1"/>
  <c r="DX10" i="4"/>
  <c r="DX14" i="4" s="1"/>
  <c r="DV8" i="4"/>
  <c r="DV14" i="4" s="1"/>
  <c r="DS5" i="4"/>
  <c r="DS14" i="4" s="1"/>
  <c r="DR4" i="4"/>
  <c r="DR14" i="4" s="1"/>
  <c r="DY11" i="4"/>
  <c r="DY14" i="4" s="1"/>
  <c r="DU7" i="4"/>
  <c r="DU14" i="4" s="1"/>
  <c r="EA13" i="4"/>
  <c r="EA14" i="4" s="1"/>
  <c r="DZ12" i="4"/>
  <c r="DZ14" i="4" s="1"/>
  <c r="DW9" i="4"/>
  <c r="DW14" i="4" s="1"/>
  <c r="DT6" i="4"/>
  <c r="DT14" i="4" s="1"/>
  <c r="BS4" i="4"/>
  <c r="BS14" i="4" s="1"/>
  <c r="BZ11" i="4"/>
  <c r="BZ14" i="4" s="1"/>
  <c r="BV7" i="4"/>
  <c r="BV14" i="4" s="1"/>
  <c r="CA12" i="4"/>
  <c r="CA14" i="4" s="1"/>
  <c r="BX9" i="4"/>
  <c r="BX14" i="4" s="1"/>
  <c r="CB13" i="4"/>
  <c r="CB14" i="4" s="1"/>
  <c r="BU6" i="4"/>
  <c r="BU14" i="4" s="1"/>
  <c r="BT5" i="4"/>
  <c r="BT14" i="4" s="1"/>
  <c r="BY10" i="4"/>
  <c r="BY14" i="4" s="1"/>
  <c r="BW8" i="4"/>
  <c r="BW14" i="4" s="1"/>
  <c r="EL7" i="4"/>
  <c r="EL14" i="4" s="1"/>
  <c r="EQ12" i="4"/>
  <c r="EQ14" i="4" s="1"/>
  <c r="EN9" i="4"/>
  <c r="EN14" i="4" s="1"/>
  <c r="ER13" i="4"/>
  <c r="ER14" i="4" s="1"/>
  <c r="EK6" i="4"/>
  <c r="EK14" i="4" s="1"/>
  <c r="EO10" i="4"/>
  <c r="EO14" i="4" s="1"/>
  <c r="EP11" i="4"/>
  <c r="EP14" i="4" s="1"/>
  <c r="EM8" i="4"/>
  <c r="EM14" i="4" s="1"/>
  <c r="EJ5" i="4"/>
  <c r="EJ14" i="4" s="1"/>
  <c r="EI4" i="4"/>
  <c r="EI14" i="4" s="1"/>
  <c r="BJ12" i="4"/>
  <c r="BJ14" i="4" s="1"/>
  <c r="BG9" i="4"/>
  <c r="BG14" i="4" s="1"/>
  <c r="BK13" i="4"/>
  <c r="BK14" i="4" s="1"/>
  <c r="BD6" i="4"/>
  <c r="BD14" i="4" s="1"/>
  <c r="BH10" i="4"/>
  <c r="BH14" i="4" s="1"/>
  <c r="BF8" i="4"/>
  <c r="BF14" i="4" s="1"/>
  <c r="BC5" i="4"/>
  <c r="BC14" i="4" s="1"/>
  <c r="BB4" i="4"/>
  <c r="BB14" i="4" s="1"/>
  <c r="BI11" i="4"/>
  <c r="BI14" i="4" s="1"/>
  <c r="BE7" i="4"/>
  <c r="BE14" i="4" s="1"/>
  <c r="AB3" i="8"/>
  <c r="AC3" i="8" s="1"/>
  <c r="AD3" i="8" s="1"/>
  <c r="Q35" i="8" s="1"/>
  <c r="T35" i="8" s="1"/>
  <c r="S37" i="8" s="1"/>
  <c r="CF5" i="4"/>
  <c r="O70" i="4"/>
  <c r="O71" i="4" s="1"/>
  <c r="P71" i="4" s="1"/>
  <c r="O55" i="4"/>
  <c r="O56" i="4" s="1"/>
  <c r="P56" i="4" s="1"/>
  <c r="O145" i="4"/>
  <c r="O146" i="4" s="1"/>
  <c r="P146" i="4" s="1"/>
  <c r="O85" i="4"/>
  <c r="O86" i="4" s="1"/>
  <c r="P86" i="4" s="1"/>
  <c r="O25" i="4"/>
  <c r="O26" i="4" s="1"/>
  <c r="P26" i="4" s="1"/>
  <c r="O40" i="4"/>
  <c r="O41" i="4" s="1"/>
  <c r="P41" i="4" s="1"/>
  <c r="O100" i="4"/>
  <c r="O101" i="4" s="1"/>
  <c r="P101" i="4" s="1"/>
  <c r="H29" i="8"/>
  <c r="H44" i="8"/>
  <c r="E59" i="8"/>
  <c r="H74" i="8"/>
  <c r="H89" i="8"/>
  <c r="H104" i="8"/>
  <c r="H119" i="8"/>
  <c r="F134" i="8"/>
  <c r="H149" i="8"/>
  <c r="H14" i="8"/>
  <c r="CU94" i="4" a="1"/>
  <c r="CU96" i="4" s="1"/>
  <c r="F32" i="12" a="1"/>
  <c r="H32" i="12" s="1"/>
  <c r="F36" i="12" a="1"/>
  <c r="F33" i="12" a="1"/>
  <c r="ET34" i="4" a="1"/>
  <c r="ET37" i="4" s="1"/>
  <c r="F37" i="12" a="1"/>
  <c r="F34" i="12" a="1"/>
  <c r="F35" i="12" a="1"/>
  <c r="C63" i="8" a="1"/>
  <c r="J63" i="8" s="1"/>
  <c r="CT149" i="4"/>
  <c r="CU124" i="4" a="1"/>
  <c r="CU126" i="4" s="1"/>
  <c r="CT134" i="4"/>
  <c r="CC119" i="4"/>
  <c r="I3" i="4"/>
  <c r="F92" i="12" a="1"/>
  <c r="F92" i="12" s="1"/>
  <c r="U92" i="12" s="1"/>
  <c r="F73" i="12" a="1"/>
  <c r="F73" i="12" s="1"/>
  <c r="U73" i="12" s="1"/>
  <c r="F121" i="12" a="1"/>
  <c r="F117" i="12" a="1"/>
  <c r="F120" i="12" a="1"/>
  <c r="F118" i="12" a="1"/>
  <c r="F116" i="12" a="1"/>
  <c r="F119" i="12" a="1"/>
  <c r="F104" i="12" a="1"/>
  <c r="F105" i="12" a="1"/>
  <c r="F109" i="12" a="1"/>
  <c r="F108" i="12" a="1"/>
  <c r="F106" i="12" a="1"/>
  <c r="F107" i="12" a="1"/>
  <c r="F97" i="12" a="1"/>
  <c r="F93" i="12" a="1"/>
  <c r="F94" i="12" a="1"/>
  <c r="F95" i="12" a="1"/>
  <c r="F96" i="12" a="1"/>
  <c r="F84" i="12" a="1"/>
  <c r="F83" i="12" a="1"/>
  <c r="F80" i="12" a="1"/>
  <c r="F82" i="12" a="1"/>
  <c r="F85" i="12" a="1"/>
  <c r="F81" i="12" a="1"/>
  <c r="F68" i="12" a="1"/>
  <c r="F70" i="12" a="1"/>
  <c r="EC79" i="4" a="1"/>
  <c r="EC88" i="4" s="1"/>
  <c r="F72" i="12" a="1"/>
  <c r="F69" i="12" a="1"/>
  <c r="F71" i="12" a="1"/>
  <c r="F60" i="12" a="1"/>
  <c r="EB74" i="4"/>
  <c r="CU64" i="4" a="1"/>
  <c r="CU70" i="4" s="1"/>
  <c r="EC64" i="4" a="1"/>
  <c r="EC73" i="4" s="1"/>
  <c r="F57" i="12" a="1"/>
  <c r="F56" i="12" a="1"/>
  <c r="F58" i="12" a="1"/>
  <c r="F59" i="12" a="1"/>
  <c r="F61" i="12" a="1"/>
  <c r="F48" i="12" a="1"/>
  <c r="F49" i="12" a="1"/>
  <c r="F44" i="12" a="1"/>
  <c r="DL49" i="4" a="1"/>
  <c r="DL54" i="4" s="1"/>
  <c r="F47" i="12" a="1"/>
  <c r="F46" i="12" a="1"/>
  <c r="F45" i="12" a="1"/>
  <c r="C48" i="8" a="1"/>
  <c r="K48" i="8" s="1"/>
  <c r="C33" i="8" a="1"/>
  <c r="J33" i="8" s="1"/>
  <c r="C108" i="8" a="1"/>
  <c r="L108" i="8" s="1"/>
  <c r="L3" i="4"/>
  <c r="C3" i="4"/>
  <c r="E3" i="4"/>
  <c r="G3" i="4"/>
  <c r="D3" i="4"/>
  <c r="J3" i="4"/>
  <c r="CD64" i="4" a="1"/>
  <c r="CD67" i="4" s="1"/>
  <c r="ES74" i="4"/>
  <c r="ET64" i="4" a="1"/>
  <c r="ET73" i="4" s="1"/>
  <c r="EB44" i="4"/>
  <c r="ES44" i="4"/>
  <c r="CU139" i="4" a="1"/>
  <c r="CU141" i="4" s="1"/>
  <c r="CC134" i="4"/>
  <c r="ET124" i="4" a="1"/>
  <c r="ET131" i="4" s="1"/>
  <c r="DL124" i="4" a="1"/>
  <c r="DL130" i="4" s="1"/>
  <c r="EB134" i="4"/>
  <c r="BL134" i="4"/>
  <c r="BM109" i="4" a="1"/>
  <c r="BM115" i="4" s="1"/>
  <c r="DK104" i="4"/>
  <c r="CT104" i="4"/>
  <c r="BM94" i="4" a="1"/>
  <c r="BM99" i="4" s="1"/>
  <c r="CT89" i="4"/>
  <c r="ET79" i="4" a="1"/>
  <c r="ET84" i="4" s="1"/>
  <c r="ET139" i="4" a="1"/>
  <c r="ET148" i="4" s="1"/>
  <c r="CD139" i="4" a="1"/>
  <c r="CD145" i="4" s="1"/>
  <c r="EC124" i="4" a="1"/>
  <c r="EC130" i="4" s="1"/>
  <c r="BL119" i="4"/>
  <c r="ES104" i="4"/>
  <c r="DK74" i="4"/>
  <c r="CT74" i="4"/>
  <c r="DL64" i="4" a="1"/>
  <c r="DL70" i="4" s="1"/>
  <c r="BM64" i="4" a="1"/>
  <c r="BM71" i="4" s="1"/>
  <c r="BL59" i="4"/>
  <c r="EB59" i="4"/>
  <c r="CT59" i="4"/>
  <c r="EC34" i="4" a="1"/>
  <c r="EC36" i="4" s="1"/>
  <c r="CU34" i="4" a="1"/>
  <c r="CU37" i="4" s="1"/>
  <c r="DK44" i="4"/>
  <c r="DL34" i="4" a="1"/>
  <c r="DL37" i="4" s="1"/>
  <c r="CT44" i="4"/>
  <c r="DL139" i="4" a="1"/>
  <c r="DL148" i="4" s="1"/>
  <c r="CC149" i="4"/>
  <c r="ES149" i="4"/>
  <c r="AU143" i="4"/>
  <c r="ET109" i="4" a="1"/>
  <c r="ET111" i="4" s="1"/>
  <c r="DL109" i="4" a="1"/>
  <c r="DL112" i="4" s="1"/>
  <c r="CD109" i="4" a="1"/>
  <c r="CD118" i="4" s="1"/>
  <c r="EC109" i="4" a="1"/>
  <c r="EC115" i="4" s="1"/>
  <c r="ET94" i="4" a="1"/>
  <c r="ET103" i="4" s="1"/>
  <c r="E96" i="8"/>
  <c r="E104" i="8" s="1"/>
  <c r="DL94" i="4" a="1"/>
  <c r="DL101" i="4" s="1"/>
  <c r="BL104" i="4"/>
  <c r="CC104" i="4"/>
  <c r="EB104" i="4"/>
  <c r="EB89" i="4"/>
  <c r="ES89" i="4"/>
  <c r="CU79" i="4" a="1"/>
  <c r="CU85" i="4" s="1"/>
  <c r="CD79" i="4" a="1"/>
  <c r="CD85" i="4" s="1"/>
  <c r="BL74" i="4"/>
  <c r="CC74" i="4"/>
  <c r="BM49" i="4" a="1"/>
  <c r="BM55" i="4" s="1"/>
  <c r="CU49" i="4" a="1"/>
  <c r="CU56" i="4" s="1"/>
  <c r="DK59" i="4"/>
  <c r="EC49" i="4" a="1"/>
  <c r="EC56" i="4" s="1"/>
  <c r="ES59" i="4"/>
  <c r="CC59" i="4"/>
  <c r="CC44" i="4"/>
  <c r="BO5" i="4"/>
  <c r="EB149" i="4"/>
  <c r="BL149" i="4"/>
  <c r="ES134" i="4"/>
  <c r="DK134" i="4"/>
  <c r="BM124" i="4" a="1"/>
  <c r="BM129" i="4" s="1"/>
  <c r="AU125" i="4"/>
  <c r="CD124" i="4" a="1"/>
  <c r="CD133" i="4" s="1"/>
  <c r="EB119" i="4"/>
  <c r="DK119" i="4"/>
  <c r="CU109" i="4" a="1"/>
  <c r="CU115" i="4" s="1"/>
  <c r="AU114" i="4"/>
  <c r="CD94" i="4" a="1"/>
  <c r="CD99" i="4" s="1"/>
  <c r="EC94" i="4" a="1"/>
  <c r="EC96" i="4" s="1"/>
  <c r="CC89" i="4"/>
  <c r="DL79" i="4" a="1"/>
  <c r="DL83" i="4" s="1"/>
  <c r="BM79" i="4" a="1"/>
  <c r="BM88" i="4" s="1"/>
  <c r="E66" i="8"/>
  <c r="E74" i="8" s="1"/>
  <c r="BM34" i="4" a="1"/>
  <c r="BM39" i="4" s="1"/>
  <c r="U5" i="4"/>
  <c r="U14" i="4" s="1"/>
  <c r="EC139" i="4" a="1"/>
  <c r="EC145" i="4" s="1"/>
  <c r="BM139" i="4" a="1"/>
  <c r="BM146" i="4" s="1"/>
  <c r="DK149" i="4"/>
  <c r="AD148" i="4"/>
  <c r="AD143" i="4"/>
  <c r="AD145" i="4"/>
  <c r="AD144" i="4"/>
  <c r="AD147" i="4"/>
  <c r="AD142" i="4"/>
  <c r="AD146" i="4"/>
  <c r="AD140" i="4"/>
  <c r="AD141" i="4"/>
  <c r="C124" i="8"/>
  <c r="C134" i="8" s="1"/>
  <c r="H129" i="8"/>
  <c r="H134" i="8" s="1"/>
  <c r="CT119" i="4"/>
  <c r="ES119" i="4"/>
  <c r="BL89" i="4"/>
  <c r="DK89" i="4"/>
  <c r="CD49" i="4" a="1"/>
  <c r="CD55" i="4" s="1"/>
  <c r="ET49" i="4" a="1"/>
  <c r="ET54" i="4" s="1"/>
  <c r="H54" i="8"/>
  <c r="H59" i="8" s="1"/>
  <c r="BL44" i="4"/>
  <c r="CD34" i="4" a="1"/>
  <c r="CD40" i="4" s="1"/>
  <c r="AU131" i="4"/>
  <c r="AU99" i="4"/>
  <c r="DN5" i="4"/>
  <c r="EV5" i="4"/>
  <c r="CW5" i="4"/>
  <c r="P50" i="8"/>
  <c r="X8" i="4"/>
  <c r="X14" i="4" s="1"/>
  <c r="EE5" i="4"/>
  <c r="AX5" i="4"/>
  <c r="AG5" i="4"/>
  <c r="AU126" i="4"/>
  <c r="AU103" i="4"/>
  <c r="AU130" i="4"/>
  <c r="AU145" i="4"/>
  <c r="T4" i="4"/>
  <c r="T14" i="4" s="1"/>
  <c r="AU111" i="4"/>
  <c r="AU95" i="4"/>
  <c r="AU115" i="4"/>
  <c r="AU144" i="4"/>
  <c r="AU87" i="4"/>
  <c r="AU102" i="4"/>
  <c r="AU140" i="4"/>
  <c r="AU110" i="4"/>
  <c r="AU97" i="4"/>
  <c r="AU132" i="4"/>
  <c r="AU128" i="4"/>
  <c r="AU94" i="4"/>
  <c r="AU139" i="4"/>
  <c r="AU129" i="4"/>
  <c r="AU100" i="4"/>
  <c r="AU118" i="4"/>
  <c r="AU96" i="4"/>
  <c r="AU146" i="4"/>
  <c r="AU116" i="4"/>
  <c r="AU84" i="4"/>
  <c r="AU142" i="4"/>
  <c r="AU109" i="4"/>
  <c r="AU98" i="4"/>
  <c r="AU133" i="4"/>
  <c r="AU112" i="4"/>
  <c r="AU85" i="4"/>
  <c r="AU147" i="4"/>
  <c r="AU141" i="4"/>
  <c r="AU79" i="4"/>
  <c r="AU83" i="4"/>
  <c r="AU82" i="4"/>
  <c r="AU88" i="4"/>
  <c r="AU81" i="4"/>
  <c r="AU80" i="4"/>
  <c r="AU101" i="4"/>
  <c r="AU117" i="4"/>
  <c r="AU113" i="4"/>
  <c r="AU148" i="4"/>
  <c r="AU127" i="4"/>
  <c r="AU86" i="4"/>
  <c r="AU124" i="4"/>
  <c r="AD49" i="4"/>
  <c r="M54" i="4"/>
  <c r="W7" i="4"/>
  <c r="W14" i="4" s="1"/>
  <c r="AC13" i="4"/>
  <c r="AC14" i="4" s="1"/>
  <c r="V6" i="4"/>
  <c r="V14" i="4" s="1"/>
  <c r="Z10" i="4"/>
  <c r="Z14" i="4" s="1"/>
  <c r="AB12" i="4"/>
  <c r="AB14" i="4" s="1"/>
  <c r="AA11" i="4"/>
  <c r="AA14" i="4" s="1"/>
  <c r="Y9" i="4"/>
  <c r="Y14" i="4" s="1"/>
  <c r="AD132" i="4"/>
  <c r="AD133" i="4"/>
  <c r="AD129" i="4"/>
  <c r="P35" i="8"/>
  <c r="C49" i="8"/>
  <c r="C59" i="8" s="1"/>
  <c r="D125" i="8"/>
  <c r="D134" i="8" s="1"/>
  <c r="E126" i="8"/>
  <c r="E134" i="8" s="1"/>
  <c r="G128" i="8"/>
  <c r="G134" i="8" s="1"/>
  <c r="J131" i="8"/>
  <c r="J134" i="8" s="1"/>
  <c r="L133" i="8"/>
  <c r="L134" i="8" s="1"/>
  <c r="I130" i="8"/>
  <c r="I134" i="8" s="1"/>
  <c r="P125" i="8"/>
  <c r="K132" i="8"/>
  <c r="K134" i="8" s="1"/>
  <c r="P95" i="8"/>
  <c r="M37" i="4"/>
  <c r="ES28" i="4"/>
  <c r="M71" i="4"/>
  <c r="M84" i="4"/>
  <c r="DK23" i="4"/>
  <c r="AU37" i="4"/>
  <c r="AU57" i="4"/>
  <c r="AD86" i="4"/>
  <c r="AD95" i="4"/>
  <c r="M139" i="4"/>
  <c r="AU68" i="4"/>
  <c r="AD114" i="4"/>
  <c r="M146" i="4"/>
  <c r="M143" i="4"/>
  <c r="M141" i="4"/>
  <c r="M145" i="4"/>
  <c r="M148" i="4"/>
  <c r="M142" i="4"/>
  <c r="M144" i="4"/>
  <c r="M140" i="4"/>
  <c r="M147" i="4"/>
  <c r="AD125" i="4"/>
  <c r="AD130" i="4"/>
  <c r="AD127" i="4"/>
  <c r="C134" i="4"/>
  <c r="M124" i="4" s="1"/>
  <c r="AD128" i="4"/>
  <c r="AD124" i="4"/>
  <c r="AD131" i="4"/>
  <c r="AD126" i="4"/>
  <c r="AD115" i="4"/>
  <c r="C119" i="4"/>
  <c r="M109" i="4" s="1"/>
  <c r="AD113" i="4"/>
  <c r="AD109" i="4"/>
  <c r="AD116" i="4"/>
  <c r="AD111" i="4"/>
  <c r="AD118" i="4"/>
  <c r="AD117" i="4"/>
  <c r="AD112" i="4"/>
  <c r="AD110" i="4"/>
  <c r="AD103" i="4"/>
  <c r="AD97" i="4"/>
  <c r="AD102" i="4"/>
  <c r="AD100" i="4"/>
  <c r="C104" i="4"/>
  <c r="M94" i="4" s="1"/>
  <c r="AD94" i="4"/>
  <c r="AD101" i="4"/>
  <c r="AD96" i="4"/>
  <c r="AD98" i="4"/>
  <c r="AD99" i="4"/>
  <c r="M86" i="4"/>
  <c r="AD85" i="4"/>
  <c r="AD81" i="4"/>
  <c r="M82" i="4"/>
  <c r="AD88" i="4"/>
  <c r="M80" i="4"/>
  <c r="M87" i="4"/>
  <c r="AD87" i="4"/>
  <c r="AD82" i="4"/>
  <c r="AD79" i="4"/>
  <c r="M81" i="4"/>
  <c r="M85" i="4"/>
  <c r="M88" i="4"/>
  <c r="AD80" i="4"/>
  <c r="M79" i="4"/>
  <c r="AD84" i="4"/>
  <c r="AD83" i="4"/>
  <c r="M83" i="4"/>
  <c r="M66" i="4"/>
  <c r="M69" i="4"/>
  <c r="M68" i="4"/>
  <c r="AD72" i="4"/>
  <c r="AD73" i="4"/>
  <c r="AU65" i="4"/>
  <c r="AU69" i="4"/>
  <c r="AU70" i="4"/>
  <c r="AU73" i="4"/>
  <c r="AU71" i="4"/>
  <c r="AU72" i="4"/>
  <c r="AD67" i="4"/>
  <c r="AU64" i="4"/>
  <c r="AD69" i="4"/>
  <c r="AD64" i="4"/>
  <c r="AU66" i="4"/>
  <c r="AD68" i="4"/>
  <c r="M64" i="4"/>
  <c r="M65" i="4"/>
  <c r="M72" i="4"/>
  <c r="AD70" i="4"/>
  <c r="AU67" i="4"/>
  <c r="M70" i="4"/>
  <c r="M73" i="4"/>
  <c r="AD71" i="4"/>
  <c r="AD66" i="4"/>
  <c r="AD65" i="4"/>
  <c r="M67" i="4"/>
  <c r="M53" i="4"/>
  <c r="AD52" i="4"/>
  <c r="AD50" i="4"/>
  <c r="AU55" i="4"/>
  <c r="AU54" i="4"/>
  <c r="AD54" i="4"/>
  <c r="AD53" i="4"/>
  <c r="AD55" i="4"/>
  <c r="M51" i="4"/>
  <c r="M49" i="4"/>
  <c r="M50" i="4"/>
  <c r="M57" i="4"/>
  <c r="AU49" i="4"/>
  <c r="AD56" i="4"/>
  <c r="AD51" i="4"/>
  <c r="AD58" i="4"/>
  <c r="AU53" i="4"/>
  <c r="AU50" i="4"/>
  <c r="AU58" i="4"/>
  <c r="M52" i="4"/>
  <c r="M56" i="4"/>
  <c r="M55" i="4"/>
  <c r="M58" i="4"/>
  <c r="AD57" i="4"/>
  <c r="AU51" i="4"/>
  <c r="AU56" i="4"/>
  <c r="AU52" i="4"/>
  <c r="AU40" i="4"/>
  <c r="AU39" i="4"/>
  <c r="M38" i="4"/>
  <c r="M41" i="4"/>
  <c r="M39" i="4"/>
  <c r="M34" i="4"/>
  <c r="AU43" i="4"/>
  <c r="T44" i="4"/>
  <c r="AD34" i="4" s="1"/>
  <c r="M35" i="4"/>
  <c r="M42" i="4"/>
  <c r="AU41" i="4"/>
  <c r="AU35" i="4"/>
  <c r="AU42" i="4"/>
  <c r="M36" i="4"/>
  <c r="M40" i="4"/>
  <c r="M43" i="4"/>
  <c r="AU34" i="4"/>
  <c r="AU36" i="4"/>
  <c r="AU38" i="4"/>
  <c r="ES21" i="4"/>
  <c r="ES19" i="4"/>
  <c r="EB25" i="4"/>
  <c r="EB19" i="4"/>
  <c r="DK27" i="4"/>
  <c r="DK24" i="4"/>
  <c r="DK20" i="4"/>
  <c r="CT24" i="4"/>
  <c r="CC27" i="4"/>
  <c r="CC22" i="4"/>
  <c r="AU21" i="4"/>
  <c r="AU27" i="4"/>
  <c r="AU19" i="4"/>
  <c r="AD22" i="4"/>
  <c r="AD21" i="4"/>
  <c r="AD28" i="4"/>
  <c r="AU22" i="4"/>
  <c r="EB28" i="4"/>
  <c r="CC25" i="4"/>
  <c r="CT26" i="4"/>
  <c r="CT21" i="4"/>
  <c r="CT28" i="4"/>
  <c r="AD27" i="4"/>
  <c r="AU26" i="4"/>
  <c r="AU23" i="4"/>
  <c r="DK21" i="4"/>
  <c r="DK22" i="4"/>
  <c r="AU28" i="4"/>
  <c r="DK19" i="4"/>
  <c r="EB22" i="4"/>
  <c r="EB21" i="4"/>
  <c r="DK25" i="4"/>
  <c r="DK26" i="4"/>
  <c r="ES23" i="4"/>
  <c r="ES24" i="4"/>
  <c r="CC21" i="4"/>
  <c r="AU25" i="4"/>
  <c r="EB20" i="4"/>
  <c r="CT27" i="4"/>
  <c r="CT22" i="4"/>
  <c r="DK28" i="4"/>
  <c r="AU24" i="4"/>
  <c r="EB27" i="4"/>
  <c r="CT23" i="4"/>
  <c r="CT20" i="4"/>
  <c r="EB24" i="4"/>
  <c r="EB26" i="4"/>
  <c r="EB23" i="4"/>
  <c r="ES22" i="4"/>
  <c r="ES20" i="4"/>
  <c r="ES27" i="4"/>
  <c r="CC23" i="4"/>
  <c r="CC24" i="4"/>
  <c r="BB29" i="4"/>
  <c r="BL19" i="4" s="1"/>
  <c r="CT25" i="4"/>
  <c r="AD26" i="4"/>
  <c r="AD23" i="4"/>
  <c r="CT19" i="4"/>
  <c r="CC26" i="4"/>
  <c r="CC28" i="4"/>
  <c r="AD24" i="4"/>
  <c r="AD25" i="4"/>
  <c r="AD19" i="4"/>
  <c r="AU20" i="4"/>
  <c r="ES26" i="4"/>
  <c r="ES25" i="4"/>
  <c r="CC19" i="4"/>
  <c r="CC20" i="4"/>
  <c r="AD20" i="4"/>
  <c r="H3" i="4"/>
  <c r="F3" i="4"/>
  <c r="C78" i="8" a="1"/>
  <c r="G78" i="8" s="1"/>
  <c r="C14" i="4"/>
  <c r="M4" i="4" s="1"/>
  <c r="C3" i="8" a="1"/>
  <c r="C3" i="8" s="1"/>
  <c r="E36" i="8"/>
  <c r="E44" i="8" s="1"/>
  <c r="P140" i="8"/>
  <c r="E141" i="8"/>
  <c r="E149" i="8" s="1"/>
  <c r="C138" i="8" a="1"/>
  <c r="K138" i="8" s="1"/>
  <c r="I145" i="8"/>
  <c r="I149" i="8" s="1"/>
  <c r="C139" i="8"/>
  <c r="C149" i="8" s="1"/>
  <c r="D140" i="8"/>
  <c r="D149" i="8" s="1"/>
  <c r="K147" i="8"/>
  <c r="K149" i="8" s="1"/>
  <c r="L148" i="8"/>
  <c r="L149" i="8" s="1"/>
  <c r="F142" i="8"/>
  <c r="F149" i="8" s="1"/>
  <c r="G143" i="8"/>
  <c r="G149" i="8" s="1"/>
  <c r="J146" i="8"/>
  <c r="J149" i="8" s="1"/>
  <c r="C123" i="8" a="1"/>
  <c r="G123" i="8" s="1"/>
  <c r="E111" i="8"/>
  <c r="E119" i="8" s="1"/>
  <c r="P110" i="8"/>
  <c r="I115" i="8"/>
  <c r="I119" i="8" s="1"/>
  <c r="C109" i="8"/>
  <c r="C119" i="8" s="1"/>
  <c r="D110" i="8"/>
  <c r="D119" i="8" s="1"/>
  <c r="K117" i="8"/>
  <c r="K119" i="8" s="1"/>
  <c r="L118" i="8"/>
  <c r="L119" i="8" s="1"/>
  <c r="F112" i="8"/>
  <c r="F119" i="8" s="1"/>
  <c r="G113" i="8"/>
  <c r="G119" i="8" s="1"/>
  <c r="J116" i="8"/>
  <c r="J119" i="8" s="1"/>
  <c r="C93" i="8" a="1"/>
  <c r="K93" i="8" s="1"/>
  <c r="I100" i="8"/>
  <c r="I104" i="8" s="1"/>
  <c r="C94" i="8"/>
  <c r="C104" i="8" s="1"/>
  <c r="D95" i="8"/>
  <c r="D104" i="8" s="1"/>
  <c r="K102" i="8"/>
  <c r="K104" i="8" s="1"/>
  <c r="L103" i="8"/>
  <c r="L104" i="8" s="1"/>
  <c r="F97" i="8"/>
  <c r="F104" i="8" s="1"/>
  <c r="G98" i="8"/>
  <c r="G104" i="8" s="1"/>
  <c r="J101" i="8"/>
  <c r="J104" i="8" s="1"/>
  <c r="E81" i="8"/>
  <c r="E89" i="8" s="1"/>
  <c r="P80" i="8"/>
  <c r="I85" i="8"/>
  <c r="I89" i="8" s="1"/>
  <c r="C79" i="8"/>
  <c r="C89" i="8" s="1"/>
  <c r="D80" i="8"/>
  <c r="D89" i="8" s="1"/>
  <c r="K87" i="8"/>
  <c r="K89" i="8" s="1"/>
  <c r="L88" i="8"/>
  <c r="L89" i="8" s="1"/>
  <c r="F82" i="8"/>
  <c r="F89" i="8" s="1"/>
  <c r="G83" i="8"/>
  <c r="G89" i="8" s="1"/>
  <c r="J86" i="8"/>
  <c r="J89" i="8" s="1"/>
  <c r="P65" i="8"/>
  <c r="C64" i="8"/>
  <c r="C74" i="8" s="1"/>
  <c r="D65" i="8"/>
  <c r="D74" i="8" s="1"/>
  <c r="K72" i="8"/>
  <c r="K74" i="8" s="1"/>
  <c r="L73" i="8"/>
  <c r="L74" i="8" s="1"/>
  <c r="I70" i="8"/>
  <c r="I74" i="8" s="1"/>
  <c r="F67" i="8"/>
  <c r="F74" i="8" s="1"/>
  <c r="G68" i="8"/>
  <c r="G74" i="8" s="1"/>
  <c r="J71" i="8"/>
  <c r="J74" i="8" s="1"/>
  <c r="I55" i="8"/>
  <c r="I59" i="8" s="1"/>
  <c r="D50" i="8"/>
  <c r="D59" i="8" s="1"/>
  <c r="K57" i="8"/>
  <c r="K59" i="8" s="1"/>
  <c r="L58" i="8"/>
  <c r="L59" i="8" s="1"/>
  <c r="F52" i="8"/>
  <c r="F59" i="8" s="1"/>
  <c r="G53" i="8"/>
  <c r="G59" i="8" s="1"/>
  <c r="J56" i="8"/>
  <c r="J59" i="8" s="1"/>
  <c r="I40" i="8"/>
  <c r="I44" i="8" s="1"/>
  <c r="C34" i="8"/>
  <c r="C44" i="8" s="1"/>
  <c r="D35" i="8"/>
  <c r="D44" i="8" s="1"/>
  <c r="K42" i="8"/>
  <c r="K44" i="8" s="1"/>
  <c r="L43" i="8"/>
  <c r="L44" i="8" s="1"/>
  <c r="F37" i="8"/>
  <c r="F44" i="8" s="1"/>
  <c r="G38" i="8"/>
  <c r="G44" i="8" s="1"/>
  <c r="J41" i="8"/>
  <c r="J44" i="8" s="1"/>
  <c r="C18" i="8" a="1"/>
  <c r="C18" i="8" s="1"/>
  <c r="P20" i="8"/>
  <c r="E21" i="8"/>
  <c r="E29" i="8" s="1"/>
  <c r="I25" i="8"/>
  <c r="I29" i="8" s="1"/>
  <c r="C19" i="8"/>
  <c r="C29" i="8" s="1"/>
  <c r="D20" i="8"/>
  <c r="D29" i="8" s="1"/>
  <c r="K27" i="8"/>
  <c r="K29" i="8" s="1"/>
  <c r="L28" i="8"/>
  <c r="L29" i="8" s="1"/>
  <c r="F22" i="8"/>
  <c r="F29" i="8" s="1"/>
  <c r="G23" i="8"/>
  <c r="G29" i="8" s="1"/>
  <c r="J26" i="8"/>
  <c r="J29" i="8" s="1"/>
  <c r="C4" i="8"/>
  <c r="C14" i="8" s="1"/>
  <c r="E6" i="8"/>
  <c r="E14" i="8" s="1"/>
  <c r="P5" i="8"/>
  <c r="I10" i="8"/>
  <c r="I14" i="8" s="1"/>
  <c r="D5" i="8"/>
  <c r="D14" i="8" s="1"/>
  <c r="K12" i="8"/>
  <c r="K14" i="8" s="1"/>
  <c r="L13" i="8"/>
  <c r="L14" i="8" s="1"/>
  <c r="F7" i="8"/>
  <c r="F14" i="8" s="1"/>
  <c r="G8" i="8"/>
  <c r="G14" i="8" s="1"/>
  <c r="J11" i="8"/>
  <c r="J14" i="8" s="1"/>
  <c r="K13" i="7"/>
  <c r="J13" i="7"/>
  <c r="J12" i="7"/>
  <c r="I13" i="7"/>
  <c r="I12" i="7"/>
  <c r="I11" i="7"/>
  <c r="H13" i="7"/>
  <c r="H12" i="7"/>
  <c r="H11" i="7"/>
  <c r="H10" i="7"/>
  <c r="G13" i="7"/>
  <c r="G12" i="7"/>
  <c r="G11" i="7"/>
  <c r="G10" i="7"/>
  <c r="G9" i="7"/>
  <c r="F13" i="7"/>
  <c r="F12" i="7"/>
  <c r="F11" i="7"/>
  <c r="F10" i="7"/>
  <c r="F9" i="7"/>
  <c r="F8" i="7"/>
  <c r="E13" i="7"/>
  <c r="E12" i="7"/>
  <c r="E11" i="7"/>
  <c r="E10" i="7"/>
  <c r="E9" i="7"/>
  <c r="E8" i="7"/>
  <c r="C13" i="7"/>
  <c r="D13" i="7"/>
  <c r="D12" i="7"/>
  <c r="D11" i="7"/>
  <c r="D10" i="7"/>
  <c r="D9" i="7"/>
  <c r="D8" i="7"/>
  <c r="D7" i="7"/>
  <c r="D6" i="7"/>
  <c r="C6" i="7"/>
  <c r="C11" i="7"/>
  <c r="C5" i="7"/>
  <c r="C12" i="7"/>
  <c r="C10" i="7"/>
  <c r="C9" i="7"/>
  <c r="C8" i="7"/>
  <c r="C7" i="7"/>
  <c r="O10" i="4" l="1"/>
  <c r="O11" i="4" s="1"/>
  <c r="P11" i="4" s="1"/>
  <c r="ET43" i="4"/>
  <c r="ET36" i="4"/>
  <c r="CU97" i="4"/>
  <c r="CU100" i="4"/>
  <c r="ET41" i="4"/>
  <c r="ET35" i="4"/>
  <c r="CU94" i="4"/>
  <c r="CD144" i="4"/>
  <c r="CU101" i="4"/>
  <c r="CU95" i="4"/>
  <c r="CU98" i="4"/>
  <c r="CU99" i="4"/>
  <c r="CU102" i="4"/>
  <c r="CU103" i="4"/>
  <c r="CD139" i="4"/>
  <c r="CD146" i="4"/>
  <c r="CD142" i="4"/>
  <c r="CD147" i="4"/>
  <c r="EC148" i="4"/>
  <c r="CD140" i="4"/>
  <c r="CD141" i="4"/>
  <c r="ET66" i="4"/>
  <c r="ET38" i="4"/>
  <c r="I63" i="8"/>
  <c r="D63" i="8"/>
  <c r="F63" i="8"/>
  <c r="H63" i="8"/>
  <c r="C63" i="8"/>
  <c r="K63" i="8"/>
  <c r="E63" i="8"/>
  <c r="G63" i="8"/>
  <c r="DL53" i="4"/>
  <c r="EC144" i="4"/>
  <c r="EC81" i="4"/>
  <c r="BM114" i="4"/>
  <c r="EC86" i="4"/>
  <c r="DL58" i="4"/>
  <c r="ET34" i="4"/>
  <c r="ET39" i="4"/>
  <c r="ET40" i="4"/>
  <c r="ET42" i="4"/>
  <c r="F108" i="8"/>
  <c r="L63" i="8"/>
  <c r="C108" i="8"/>
  <c r="J108" i="8"/>
  <c r="E108" i="8"/>
  <c r="D108" i="8"/>
  <c r="K108" i="8"/>
  <c r="H108" i="8"/>
  <c r="G108" i="8"/>
  <c r="I108" i="8"/>
  <c r="EC72" i="4"/>
  <c r="CD143" i="4"/>
  <c r="CD148" i="4"/>
  <c r="EC139" i="4"/>
  <c r="EC82" i="4"/>
  <c r="CU148" i="4"/>
  <c r="DL139" i="4"/>
  <c r="CU145" i="4"/>
  <c r="DL142" i="4"/>
  <c r="ET147" i="4"/>
  <c r="CU143" i="4"/>
  <c r="ET142" i="4"/>
  <c r="CU87" i="4"/>
  <c r="CU82" i="4"/>
  <c r="CU83" i="4"/>
  <c r="CU88" i="4"/>
  <c r="CU86" i="4"/>
  <c r="CU80" i="4"/>
  <c r="CU81" i="4"/>
  <c r="CU79" i="4"/>
  <c r="CU84" i="4"/>
  <c r="DL86" i="4"/>
  <c r="CU147" i="4"/>
  <c r="CU142" i="4"/>
  <c r="ET146" i="4"/>
  <c r="ET140" i="4"/>
  <c r="ET141" i="4"/>
  <c r="DL143" i="4"/>
  <c r="DL141" i="4"/>
  <c r="CU140" i="4"/>
  <c r="CU146" i="4"/>
  <c r="ET139" i="4"/>
  <c r="ET144" i="4"/>
  <c r="ET145" i="4"/>
  <c r="DL147" i="4"/>
  <c r="CU139" i="4"/>
  <c r="CU144" i="4"/>
  <c r="ET143" i="4"/>
  <c r="DL144" i="4"/>
  <c r="CD131" i="4"/>
  <c r="ET97" i="4"/>
  <c r="ET95" i="4"/>
  <c r="ET100" i="4"/>
  <c r="ET94" i="4"/>
  <c r="ET99" i="4"/>
  <c r="ET101" i="4"/>
  <c r="ET98" i="4"/>
  <c r="ET96" i="4"/>
  <c r="O32" i="12"/>
  <c r="AD32" i="12" s="1"/>
  <c r="J32" i="12"/>
  <c r="Y32" i="12" s="1"/>
  <c r="EC114" i="4"/>
  <c r="EC143" i="4"/>
  <c r="DL127" i="4"/>
  <c r="DL129" i="4"/>
  <c r="DL132" i="4"/>
  <c r="CU109" i="4"/>
  <c r="CU117" i="4"/>
  <c r="CU116" i="4"/>
  <c r="EC109" i="4"/>
  <c r="EC112" i="4"/>
  <c r="CU112" i="4"/>
  <c r="CU110" i="4"/>
  <c r="CU111" i="4"/>
  <c r="EC117" i="4"/>
  <c r="EC116" i="4"/>
  <c r="CU114" i="4"/>
  <c r="EC110" i="4"/>
  <c r="EC111" i="4"/>
  <c r="CD65" i="4"/>
  <c r="DL67" i="4"/>
  <c r="CD71" i="4"/>
  <c r="K32" i="12"/>
  <c r="Z32" i="12" s="1"/>
  <c r="F32" i="12"/>
  <c r="U32" i="12" s="1"/>
  <c r="M32" i="12"/>
  <c r="AB32" i="12" s="1"/>
  <c r="G32" i="12"/>
  <c r="V32" i="12" s="1"/>
  <c r="L32" i="12"/>
  <c r="AA32" i="12" s="1"/>
  <c r="I32" i="12"/>
  <c r="X32" i="12" s="1"/>
  <c r="N32" i="12"/>
  <c r="AC32" i="12" s="1"/>
  <c r="DL146" i="4"/>
  <c r="DL140" i="4"/>
  <c r="DL145" i="4"/>
  <c r="EC132" i="4"/>
  <c r="ET124" i="4"/>
  <c r="H92" i="12"/>
  <c r="W92" i="12" s="1"/>
  <c r="CU113" i="4"/>
  <c r="CU118" i="4"/>
  <c r="EC113" i="4"/>
  <c r="EC118" i="4"/>
  <c r="K92" i="12"/>
  <c r="Z92" i="12" s="1"/>
  <c r="J92" i="12"/>
  <c r="Y92" i="12" s="1"/>
  <c r="L92" i="12"/>
  <c r="AA92" i="12" s="1"/>
  <c r="BM98" i="4"/>
  <c r="BM103" i="4"/>
  <c r="CD102" i="4"/>
  <c r="M73" i="12"/>
  <c r="AB73" i="12" s="1"/>
  <c r="DL87" i="4"/>
  <c r="BM81" i="4"/>
  <c r="CU68" i="4"/>
  <c r="CU69" i="4"/>
  <c r="ET64" i="4"/>
  <c r="F35" i="12"/>
  <c r="U35" i="12" s="1"/>
  <c r="O35" i="12"/>
  <c r="AD35" i="12" s="1"/>
  <c r="L35" i="12"/>
  <c r="AA35" i="12" s="1"/>
  <c r="M35" i="12"/>
  <c r="AB35" i="12" s="1"/>
  <c r="J35" i="12"/>
  <c r="Y35" i="12" s="1"/>
  <c r="I35" i="12"/>
  <c r="X35" i="12" s="1"/>
  <c r="K35" i="12"/>
  <c r="Z35" i="12" s="1"/>
  <c r="N35" i="12"/>
  <c r="AC35" i="12" s="1"/>
  <c r="G35" i="12"/>
  <c r="V35" i="12" s="1"/>
  <c r="H35" i="12"/>
  <c r="W35" i="12" s="1"/>
  <c r="F29" i="12" a="1"/>
  <c r="F34" i="12"/>
  <c r="U34" i="12" s="1"/>
  <c r="H34" i="12"/>
  <c r="W34" i="12" s="1"/>
  <c r="I34" i="12"/>
  <c r="X34" i="12" s="1"/>
  <c r="N34" i="12"/>
  <c r="AC34" i="12" s="1"/>
  <c r="G34" i="12"/>
  <c r="V34" i="12" s="1"/>
  <c r="O34" i="12"/>
  <c r="AD34" i="12" s="1"/>
  <c r="L34" i="12"/>
  <c r="AA34" i="12" s="1"/>
  <c r="K34" i="12"/>
  <c r="Z34" i="12" s="1"/>
  <c r="M34" i="12"/>
  <c r="AB34" i="12" s="1"/>
  <c r="J34" i="12"/>
  <c r="Y34" i="12" s="1"/>
  <c r="F36" i="12"/>
  <c r="U36" i="12" s="1"/>
  <c r="K36" i="12"/>
  <c r="Z36" i="12" s="1"/>
  <c r="N36" i="12"/>
  <c r="AC36" i="12" s="1"/>
  <c r="L36" i="12"/>
  <c r="AA36" i="12" s="1"/>
  <c r="H36" i="12"/>
  <c r="W36" i="12" s="1"/>
  <c r="I36" i="12"/>
  <c r="X36" i="12" s="1"/>
  <c r="G36" i="12"/>
  <c r="V36" i="12" s="1"/>
  <c r="J36" i="12"/>
  <c r="Y36" i="12" s="1"/>
  <c r="M36" i="12"/>
  <c r="AB36" i="12" s="1"/>
  <c r="O36" i="12"/>
  <c r="AD36" i="12" s="1"/>
  <c r="F31" i="12" a="1"/>
  <c r="F37" i="12"/>
  <c r="U37" i="12" s="1"/>
  <c r="I37" i="12"/>
  <c r="X37" i="12" s="1"/>
  <c r="G37" i="12"/>
  <c r="V37" i="12" s="1"/>
  <c r="J37" i="12"/>
  <c r="Y37" i="12" s="1"/>
  <c r="L37" i="12"/>
  <c r="AA37" i="12" s="1"/>
  <c r="K37" i="12"/>
  <c r="Z37" i="12" s="1"/>
  <c r="H37" i="12"/>
  <c r="W37" i="12" s="1"/>
  <c r="M37" i="12"/>
  <c r="AB37" i="12" s="1"/>
  <c r="O37" i="12"/>
  <c r="AD37" i="12" s="1"/>
  <c r="N37" i="12"/>
  <c r="AC37" i="12" s="1"/>
  <c r="F33" i="12"/>
  <c r="U33" i="12" s="1"/>
  <c r="M33" i="12"/>
  <c r="AB33" i="12" s="1"/>
  <c r="G33" i="12"/>
  <c r="V33" i="12" s="1"/>
  <c r="J33" i="12"/>
  <c r="Y33" i="12" s="1"/>
  <c r="L33" i="12"/>
  <c r="AA33" i="12" s="1"/>
  <c r="K33" i="12"/>
  <c r="Z33" i="12" s="1"/>
  <c r="H33" i="12"/>
  <c r="W33" i="12" s="1"/>
  <c r="I33" i="12"/>
  <c r="X33" i="12" s="1"/>
  <c r="O33" i="12"/>
  <c r="AD33" i="12" s="1"/>
  <c r="N33" i="12"/>
  <c r="AC33" i="12" s="1"/>
  <c r="EC40" i="4"/>
  <c r="F24" i="12" a="1"/>
  <c r="F21" i="12" a="1"/>
  <c r="F18" i="12" a="1"/>
  <c r="F22" i="12" a="1"/>
  <c r="F25" i="12" a="1"/>
  <c r="F23" i="12" a="1"/>
  <c r="F19" i="12" a="1"/>
  <c r="BM133" i="4"/>
  <c r="EC65" i="4"/>
  <c r="EC79" i="4"/>
  <c r="EC80" i="4"/>
  <c r="EC85" i="4"/>
  <c r="EC127" i="4"/>
  <c r="ET129" i="4"/>
  <c r="O73" i="12"/>
  <c r="AD73" i="12" s="1"/>
  <c r="BM141" i="4"/>
  <c r="CD109" i="4"/>
  <c r="EC67" i="4"/>
  <c r="EC66" i="4"/>
  <c r="EC83" i="4"/>
  <c r="EC84" i="4"/>
  <c r="ET126" i="4"/>
  <c r="J73" i="12"/>
  <c r="Y73" i="12" s="1"/>
  <c r="BM113" i="4"/>
  <c r="CD114" i="4"/>
  <c r="EC71" i="4"/>
  <c r="EC70" i="4"/>
  <c r="EC87" i="4"/>
  <c r="G73" i="12"/>
  <c r="V73" i="12" s="1"/>
  <c r="L48" i="8"/>
  <c r="H48" i="8"/>
  <c r="E48" i="8"/>
  <c r="J48" i="8"/>
  <c r="G48" i="8"/>
  <c r="F48" i="8"/>
  <c r="C48" i="8"/>
  <c r="I48" i="8"/>
  <c r="D48" i="8"/>
  <c r="C33" i="8"/>
  <c r="E33" i="8"/>
  <c r="I33" i="8"/>
  <c r="H33" i="8"/>
  <c r="F33" i="8"/>
  <c r="K33" i="8"/>
  <c r="D33" i="8"/>
  <c r="G33" i="8"/>
  <c r="L33" i="8"/>
  <c r="CU132" i="4"/>
  <c r="CU129" i="4"/>
  <c r="CU127" i="4"/>
  <c r="CU133" i="4"/>
  <c r="CU128" i="4"/>
  <c r="CU125" i="4"/>
  <c r="CU130" i="4"/>
  <c r="CD127" i="4"/>
  <c r="CU124" i="4"/>
  <c r="CU131" i="4"/>
  <c r="ET117" i="4"/>
  <c r="ET118" i="4"/>
  <c r="ET113" i="4"/>
  <c r="ET115" i="4"/>
  <c r="ET112" i="4"/>
  <c r="ET116" i="4"/>
  <c r="N92" i="12"/>
  <c r="AC92" i="12" s="1"/>
  <c r="O92" i="12"/>
  <c r="AD92" i="12" s="1"/>
  <c r="M92" i="12"/>
  <c r="AB92" i="12" s="1"/>
  <c r="ET114" i="4"/>
  <c r="ET109" i="4"/>
  <c r="ET110" i="4"/>
  <c r="G92" i="12"/>
  <c r="V92" i="12" s="1"/>
  <c r="I92" i="12"/>
  <c r="X92" i="12" s="1"/>
  <c r="BM97" i="4"/>
  <c r="BM102" i="4"/>
  <c r="BM96" i="4"/>
  <c r="CD97" i="4"/>
  <c r="CD96" i="4"/>
  <c r="BM101" i="4"/>
  <c r="BM95" i="4"/>
  <c r="BM100" i="4"/>
  <c r="CD94" i="4"/>
  <c r="CD100" i="4"/>
  <c r="BM94" i="4"/>
  <c r="CD98" i="4"/>
  <c r="K73" i="12"/>
  <c r="Z73" i="12" s="1"/>
  <c r="L73" i="12"/>
  <c r="AA73" i="12" s="1"/>
  <c r="I73" i="12"/>
  <c r="X73" i="12" s="1"/>
  <c r="N73" i="12"/>
  <c r="AC73" i="12" s="1"/>
  <c r="H73" i="12"/>
  <c r="W73" i="12" s="1"/>
  <c r="CD69" i="4"/>
  <c r="DL64" i="4"/>
  <c r="CD68" i="4"/>
  <c r="CD73" i="4"/>
  <c r="CD70" i="4"/>
  <c r="EC64" i="4"/>
  <c r="EC69" i="4"/>
  <c r="DL72" i="4"/>
  <c r="CD64" i="4"/>
  <c r="CD66" i="4"/>
  <c r="DL66" i="4"/>
  <c r="CD72" i="4"/>
  <c r="EC68" i="4"/>
  <c r="DL69" i="4"/>
  <c r="CD49" i="4"/>
  <c r="CD54" i="4"/>
  <c r="DL52" i="4"/>
  <c r="DL57" i="4"/>
  <c r="DL51" i="4"/>
  <c r="EC49" i="4"/>
  <c r="DL56" i="4"/>
  <c r="DL50" i="4"/>
  <c r="DL55" i="4"/>
  <c r="EC54" i="4"/>
  <c r="DL49" i="4"/>
  <c r="EC51" i="4"/>
  <c r="BM43" i="4"/>
  <c r="CD36" i="4"/>
  <c r="DL35" i="4"/>
  <c r="DL41" i="4"/>
  <c r="F114" i="12" a="1"/>
  <c r="F113" i="12" a="1"/>
  <c r="BM144" i="4"/>
  <c r="F117" i="12"/>
  <c r="U117" i="12" s="1"/>
  <c r="H117" i="12"/>
  <c r="W117" i="12" s="1"/>
  <c r="L117" i="12"/>
  <c r="AA117" i="12" s="1"/>
  <c r="I117" i="12"/>
  <c r="X117" i="12" s="1"/>
  <c r="M117" i="12"/>
  <c r="AB117" i="12" s="1"/>
  <c r="O117" i="12"/>
  <c r="AD117" i="12" s="1"/>
  <c r="J117" i="12"/>
  <c r="Y117" i="12" s="1"/>
  <c r="N117" i="12"/>
  <c r="AC117" i="12" s="1"/>
  <c r="K117" i="12"/>
  <c r="Z117" i="12" s="1"/>
  <c r="G117" i="12"/>
  <c r="V117" i="12" s="1"/>
  <c r="F116" i="12"/>
  <c r="U116" i="12" s="1"/>
  <c r="M116" i="12"/>
  <c r="AB116" i="12" s="1"/>
  <c r="I116" i="12"/>
  <c r="X116" i="12" s="1"/>
  <c r="H116" i="12"/>
  <c r="W116" i="12" s="1"/>
  <c r="L116" i="12"/>
  <c r="AA116" i="12" s="1"/>
  <c r="N116" i="12"/>
  <c r="AC116" i="12" s="1"/>
  <c r="O116" i="12"/>
  <c r="AD116" i="12" s="1"/>
  <c r="J116" i="12"/>
  <c r="Y116" i="12" s="1"/>
  <c r="K116" i="12"/>
  <c r="Z116" i="12" s="1"/>
  <c r="G116" i="12"/>
  <c r="V116" i="12" s="1"/>
  <c r="F119" i="12"/>
  <c r="U119" i="12" s="1"/>
  <c r="I119" i="12"/>
  <c r="X119" i="12" s="1"/>
  <c r="M119" i="12"/>
  <c r="AB119" i="12" s="1"/>
  <c r="L119" i="12"/>
  <c r="AA119" i="12" s="1"/>
  <c r="G119" i="12"/>
  <c r="V119" i="12" s="1"/>
  <c r="H119" i="12"/>
  <c r="W119" i="12" s="1"/>
  <c r="N119" i="12"/>
  <c r="AC119" i="12" s="1"/>
  <c r="O119" i="12"/>
  <c r="AD119" i="12" s="1"/>
  <c r="J119" i="12"/>
  <c r="Y119" i="12" s="1"/>
  <c r="K119" i="12"/>
  <c r="Z119" i="12" s="1"/>
  <c r="F118" i="12"/>
  <c r="U118" i="12" s="1"/>
  <c r="I118" i="12"/>
  <c r="X118" i="12" s="1"/>
  <c r="M118" i="12"/>
  <c r="AB118" i="12" s="1"/>
  <c r="H118" i="12"/>
  <c r="W118" i="12" s="1"/>
  <c r="L118" i="12"/>
  <c r="AA118" i="12" s="1"/>
  <c r="K118" i="12"/>
  <c r="Z118" i="12" s="1"/>
  <c r="N118" i="12"/>
  <c r="AC118" i="12" s="1"/>
  <c r="G118" i="12"/>
  <c r="V118" i="12" s="1"/>
  <c r="O118" i="12"/>
  <c r="AD118" i="12" s="1"/>
  <c r="J118" i="12"/>
  <c r="Y118" i="12" s="1"/>
  <c r="F120" i="12"/>
  <c r="U120" i="12" s="1"/>
  <c r="I120" i="12"/>
  <c r="X120" i="12" s="1"/>
  <c r="L120" i="12"/>
  <c r="AA120" i="12" s="1"/>
  <c r="M120" i="12"/>
  <c r="AB120" i="12" s="1"/>
  <c r="H120" i="12"/>
  <c r="W120" i="12" s="1"/>
  <c r="K120" i="12"/>
  <c r="Z120" i="12" s="1"/>
  <c r="O120" i="12"/>
  <c r="AD120" i="12" s="1"/>
  <c r="G120" i="12"/>
  <c r="V120" i="12" s="1"/>
  <c r="N120" i="12"/>
  <c r="AC120" i="12" s="1"/>
  <c r="J120" i="12"/>
  <c r="Y120" i="12" s="1"/>
  <c r="F121" i="12"/>
  <c r="U121" i="12" s="1"/>
  <c r="L121" i="12"/>
  <c r="AA121" i="12" s="1"/>
  <c r="H121" i="12"/>
  <c r="W121" i="12" s="1"/>
  <c r="M121" i="12"/>
  <c r="AB121" i="12" s="1"/>
  <c r="I121" i="12"/>
  <c r="X121" i="12" s="1"/>
  <c r="G121" i="12"/>
  <c r="V121" i="12" s="1"/>
  <c r="N121" i="12"/>
  <c r="AC121" i="12" s="1"/>
  <c r="O121" i="12"/>
  <c r="AD121" i="12" s="1"/>
  <c r="J121" i="12"/>
  <c r="Y121" i="12" s="1"/>
  <c r="K121" i="12"/>
  <c r="Z121" i="12" s="1"/>
  <c r="F115" i="12" a="1"/>
  <c r="BM139" i="4"/>
  <c r="M133" i="8"/>
  <c r="EC125" i="4"/>
  <c r="ET133" i="4"/>
  <c r="F108" i="12"/>
  <c r="U108" i="12" s="1"/>
  <c r="H108" i="12"/>
  <c r="W108" i="12" s="1"/>
  <c r="M108" i="12"/>
  <c r="AB108" i="12" s="1"/>
  <c r="I108" i="12"/>
  <c r="X108" i="12" s="1"/>
  <c r="O108" i="12"/>
  <c r="AD108" i="12" s="1"/>
  <c r="K108" i="12"/>
  <c r="Z108" i="12" s="1"/>
  <c r="G108" i="12"/>
  <c r="V108" i="12" s="1"/>
  <c r="L108" i="12"/>
  <c r="AA108" i="12" s="1"/>
  <c r="J108" i="12"/>
  <c r="Y108" i="12" s="1"/>
  <c r="N108" i="12"/>
  <c r="AC108" i="12" s="1"/>
  <c r="F102" i="12" a="1"/>
  <c r="BM128" i="4"/>
  <c r="EC124" i="4"/>
  <c r="EC129" i="4"/>
  <c r="EC126" i="4"/>
  <c r="ET132" i="4"/>
  <c r="ET127" i="4"/>
  <c r="F106" i="12"/>
  <c r="U106" i="12" s="1"/>
  <c r="L106" i="12"/>
  <c r="AA106" i="12" s="1"/>
  <c r="M106" i="12"/>
  <c r="AB106" i="12" s="1"/>
  <c r="H106" i="12"/>
  <c r="W106" i="12" s="1"/>
  <c r="I106" i="12"/>
  <c r="X106" i="12" s="1"/>
  <c r="K106" i="12"/>
  <c r="Z106" i="12" s="1"/>
  <c r="N106" i="12"/>
  <c r="AC106" i="12" s="1"/>
  <c r="J106" i="12"/>
  <c r="Y106" i="12" s="1"/>
  <c r="G106" i="12"/>
  <c r="V106" i="12" s="1"/>
  <c r="O106" i="12"/>
  <c r="AD106" i="12" s="1"/>
  <c r="F104" i="12"/>
  <c r="U104" i="12" s="1"/>
  <c r="H104" i="12"/>
  <c r="W104" i="12" s="1"/>
  <c r="N104" i="12"/>
  <c r="AC104" i="12" s="1"/>
  <c r="I104" i="12"/>
  <c r="X104" i="12" s="1"/>
  <c r="K104" i="12"/>
  <c r="Z104" i="12" s="1"/>
  <c r="M104" i="12"/>
  <c r="AB104" i="12" s="1"/>
  <c r="O104" i="12"/>
  <c r="AD104" i="12" s="1"/>
  <c r="J104" i="12"/>
  <c r="Y104" i="12" s="1"/>
  <c r="L104" i="12"/>
  <c r="AA104" i="12" s="1"/>
  <c r="G104" i="12"/>
  <c r="V104" i="12" s="1"/>
  <c r="F103" i="12" a="1"/>
  <c r="F107" i="12"/>
  <c r="U107" i="12" s="1"/>
  <c r="H107" i="12"/>
  <c r="W107" i="12" s="1"/>
  <c r="M107" i="12"/>
  <c r="AB107" i="12" s="1"/>
  <c r="I107" i="12"/>
  <c r="X107" i="12" s="1"/>
  <c r="O107" i="12"/>
  <c r="AD107" i="12" s="1"/>
  <c r="K107" i="12"/>
  <c r="Z107" i="12" s="1"/>
  <c r="G107" i="12"/>
  <c r="V107" i="12" s="1"/>
  <c r="L107" i="12"/>
  <c r="AA107" i="12" s="1"/>
  <c r="J107" i="12"/>
  <c r="Y107" i="12" s="1"/>
  <c r="N107" i="12"/>
  <c r="AC107" i="12" s="1"/>
  <c r="F105" i="12"/>
  <c r="U105" i="12" s="1"/>
  <c r="I105" i="12"/>
  <c r="X105" i="12" s="1"/>
  <c r="L105" i="12"/>
  <c r="AA105" i="12" s="1"/>
  <c r="M105" i="12"/>
  <c r="AB105" i="12" s="1"/>
  <c r="H105" i="12"/>
  <c r="W105" i="12" s="1"/>
  <c r="O105" i="12"/>
  <c r="AD105" i="12" s="1"/>
  <c r="J105" i="12"/>
  <c r="Y105" i="12" s="1"/>
  <c r="G105" i="12"/>
  <c r="V105" i="12" s="1"/>
  <c r="K105" i="12"/>
  <c r="Z105" i="12" s="1"/>
  <c r="N105" i="12"/>
  <c r="AC105" i="12" s="1"/>
  <c r="BM131" i="4"/>
  <c r="BM130" i="4"/>
  <c r="EC131" i="4"/>
  <c r="ET128" i="4"/>
  <c r="ET130" i="4"/>
  <c r="BM125" i="4"/>
  <c r="EC128" i="4"/>
  <c r="EC133" i="4"/>
  <c r="ET125" i="4"/>
  <c r="F109" i="12"/>
  <c r="U109" i="12" s="1"/>
  <c r="L109" i="12"/>
  <c r="AA109" i="12" s="1"/>
  <c r="G109" i="12"/>
  <c r="V109" i="12" s="1"/>
  <c r="M109" i="12"/>
  <c r="AB109" i="12" s="1"/>
  <c r="O109" i="12"/>
  <c r="AD109" i="12" s="1"/>
  <c r="J109" i="12"/>
  <c r="Y109" i="12" s="1"/>
  <c r="K109" i="12"/>
  <c r="Z109" i="12" s="1"/>
  <c r="H109" i="12"/>
  <c r="W109" i="12" s="1"/>
  <c r="N109" i="12"/>
  <c r="AC109" i="12" s="1"/>
  <c r="I109" i="12"/>
  <c r="X109" i="12" s="1"/>
  <c r="F97" i="12"/>
  <c r="U97" i="12" s="1"/>
  <c r="M97" i="12"/>
  <c r="AB97" i="12" s="1"/>
  <c r="H97" i="12"/>
  <c r="W97" i="12" s="1"/>
  <c r="I97" i="12"/>
  <c r="X97" i="12" s="1"/>
  <c r="L97" i="12"/>
  <c r="AA97" i="12" s="1"/>
  <c r="G97" i="12"/>
  <c r="V97" i="12" s="1"/>
  <c r="N97" i="12"/>
  <c r="AC97" i="12" s="1"/>
  <c r="O97" i="12"/>
  <c r="AD97" i="12" s="1"/>
  <c r="J97" i="12"/>
  <c r="Y97" i="12" s="1"/>
  <c r="K97" i="12"/>
  <c r="Z97" i="12" s="1"/>
  <c r="BM117" i="4"/>
  <c r="CD111" i="4"/>
  <c r="F91" i="12" a="1"/>
  <c r="BM116" i="4"/>
  <c r="BM112" i="4"/>
  <c r="BM111" i="4"/>
  <c r="CD112" i="4"/>
  <c r="F95" i="12"/>
  <c r="U95" i="12" s="1"/>
  <c r="L95" i="12"/>
  <c r="AA95" i="12" s="1"/>
  <c r="M95" i="12"/>
  <c r="AB95" i="12" s="1"/>
  <c r="H95" i="12"/>
  <c r="W95" i="12" s="1"/>
  <c r="I95" i="12"/>
  <c r="X95" i="12" s="1"/>
  <c r="N95" i="12"/>
  <c r="AC95" i="12" s="1"/>
  <c r="O95" i="12"/>
  <c r="AD95" i="12" s="1"/>
  <c r="J95" i="12"/>
  <c r="Y95" i="12" s="1"/>
  <c r="G95" i="12"/>
  <c r="V95" i="12" s="1"/>
  <c r="K95" i="12"/>
  <c r="Z95" i="12" s="1"/>
  <c r="F93" i="12"/>
  <c r="U93" i="12" s="1"/>
  <c r="H93" i="12"/>
  <c r="W93" i="12" s="1"/>
  <c r="I93" i="12"/>
  <c r="X93" i="12" s="1"/>
  <c r="M93" i="12"/>
  <c r="AB93" i="12" s="1"/>
  <c r="L93" i="12"/>
  <c r="AA93" i="12" s="1"/>
  <c r="K93" i="12"/>
  <c r="Z93" i="12" s="1"/>
  <c r="O93" i="12"/>
  <c r="AD93" i="12" s="1"/>
  <c r="G93" i="12"/>
  <c r="V93" i="12" s="1"/>
  <c r="J93" i="12"/>
  <c r="Y93" i="12" s="1"/>
  <c r="N93" i="12"/>
  <c r="AC93" i="12" s="1"/>
  <c r="F96" i="12"/>
  <c r="U96" i="12" s="1"/>
  <c r="I96" i="12"/>
  <c r="X96" i="12" s="1"/>
  <c r="O96" i="12"/>
  <c r="AD96" i="12" s="1"/>
  <c r="M96" i="12"/>
  <c r="AB96" i="12" s="1"/>
  <c r="K96" i="12"/>
  <c r="Z96" i="12" s="1"/>
  <c r="H96" i="12"/>
  <c r="W96" i="12" s="1"/>
  <c r="G96" i="12"/>
  <c r="V96" i="12" s="1"/>
  <c r="L96" i="12"/>
  <c r="AA96" i="12" s="1"/>
  <c r="J96" i="12"/>
  <c r="Y96" i="12" s="1"/>
  <c r="N96" i="12"/>
  <c r="AC96" i="12" s="1"/>
  <c r="BM118" i="4"/>
  <c r="CD113" i="4"/>
  <c r="F90" i="12" a="1"/>
  <c r="BM109" i="4"/>
  <c r="BM110" i="4"/>
  <c r="CD116" i="4"/>
  <c r="CD110" i="4"/>
  <c r="F94" i="12"/>
  <c r="U94" i="12" s="1"/>
  <c r="I94" i="12"/>
  <c r="X94" i="12" s="1"/>
  <c r="L94" i="12"/>
  <c r="AA94" i="12" s="1"/>
  <c r="H94" i="12"/>
  <c r="W94" i="12" s="1"/>
  <c r="M94" i="12"/>
  <c r="AB94" i="12" s="1"/>
  <c r="G94" i="12"/>
  <c r="V94" i="12" s="1"/>
  <c r="N94" i="12"/>
  <c r="AC94" i="12" s="1"/>
  <c r="O94" i="12"/>
  <c r="AD94" i="12" s="1"/>
  <c r="J94" i="12"/>
  <c r="Y94" i="12" s="1"/>
  <c r="K94" i="12"/>
  <c r="Z94" i="12" s="1"/>
  <c r="F79" i="12" a="1"/>
  <c r="CD103" i="4"/>
  <c r="F82" i="12"/>
  <c r="U82" i="12" s="1"/>
  <c r="H82" i="12"/>
  <c r="W82" i="12" s="1"/>
  <c r="I82" i="12"/>
  <c r="X82" i="12" s="1"/>
  <c r="L82" i="12"/>
  <c r="AA82" i="12" s="1"/>
  <c r="M82" i="12"/>
  <c r="AB82" i="12" s="1"/>
  <c r="G82" i="12"/>
  <c r="V82" i="12" s="1"/>
  <c r="N82" i="12"/>
  <c r="AC82" i="12" s="1"/>
  <c r="K82" i="12"/>
  <c r="Z82" i="12" s="1"/>
  <c r="O82" i="12"/>
  <c r="AD82" i="12" s="1"/>
  <c r="J82" i="12"/>
  <c r="Y82" i="12" s="1"/>
  <c r="F83" i="12"/>
  <c r="U83" i="12" s="1"/>
  <c r="G83" i="12"/>
  <c r="V83" i="12" s="1"/>
  <c r="L83" i="12"/>
  <c r="AA83" i="12" s="1"/>
  <c r="H83" i="12"/>
  <c r="W83" i="12" s="1"/>
  <c r="M83" i="12"/>
  <c r="AB83" i="12" s="1"/>
  <c r="I83" i="12"/>
  <c r="X83" i="12" s="1"/>
  <c r="O83" i="12"/>
  <c r="AD83" i="12" s="1"/>
  <c r="K83" i="12"/>
  <c r="Z83" i="12" s="1"/>
  <c r="N83" i="12"/>
  <c r="AC83" i="12" s="1"/>
  <c r="J83" i="12"/>
  <c r="Y83" i="12" s="1"/>
  <c r="F81" i="12"/>
  <c r="U81" i="12" s="1"/>
  <c r="M81" i="12"/>
  <c r="AB81" i="12" s="1"/>
  <c r="H81" i="12"/>
  <c r="W81" i="12" s="1"/>
  <c r="I81" i="12"/>
  <c r="X81" i="12" s="1"/>
  <c r="L81" i="12"/>
  <c r="AA81" i="12" s="1"/>
  <c r="K81" i="12"/>
  <c r="Z81" i="12" s="1"/>
  <c r="O81" i="12"/>
  <c r="AD81" i="12" s="1"/>
  <c r="G81" i="12"/>
  <c r="V81" i="12" s="1"/>
  <c r="N81" i="12"/>
  <c r="AC81" i="12" s="1"/>
  <c r="J81" i="12"/>
  <c r="Y81" i="12" s="1"/>
  <c r="F85" i="12"/>
  <c r="U85" i="12" s="1"/>
  <c r="H85" i="12"/>
  <c r="W85" i="12" s="1"/>
  <c r="M85" i="12"/>
  <c r="AB85" i="12" s="1"/>
  <c r="I85" i="12"/>
  <c r="X85" i="12" s="1"/>
  <c r="O85" i="12"/>
  <c r="AD85" i="12" s="1"/>
  <c r="G85" i="12"/>
  <c r="V85" i="12" s="1"/>
  <c r="K85" i="12"/>
  <c r="Z85" i="12" s="1"/>
  <c r="L85" i="12"/>
  <c r="AA85" i="12" s="1"/>
  <c r="N85" i="12"/>
  <c r="AC85" i="12" s="1"/>
  <c r="J85" i="12"/>
  <c r="Y85" i="12" s="1"/>
  <c r="F84" i="12"/>
  <c r="U84" i="12" s="1"/>
  <c r="I84" i="12"/>
  <c r="X84" i="12" s="1"/>
  <c r="H84" i="12"/>
  <c r="W84" i="12" s="1"/>
  <c r="L84" i="12"/>
  <c r="AA84" i="12" s="1"/>
  <c r="M84" i="12"/>
  <c r="AB84" i="12" s="1"/>
  <c r="K84" i="12"/>
  <c r="Z84" i="12" s="1"/>
  <c r="O84" i="12"/>
  <c r="AD84" i="12" s="1"/>
  <c r="G84" i="12"/>
  <c r="V84" i="12" s="1"/>
  <c r="N84" i="12"/>
  <c r="AC84" i="12" s="1"/>
  <c r="J84" i="12"/>
  <c r="Y84" i="12" s="1"/>
  <c r="F78" i="12" a="1"/>
  <c r="F80" i="12"/>
  <c r="U80" i="12" s="1"/>
  <c r="M80" i="12"/>
  <c r="AB80" i="12" s="1"/>
  <c r="G80" i="12"/>
  <c r="V80" i="12" s="1"/>
  <c r="J80" i="12"/>
  <c r="Y80" i="12" s="1"/>
  <c r="H80" i="12"/>
  <c r="W80" i="12" s="1"/>
  <c r="I80" i="12"/>
  <c r="X80" i="12" s="1"/>
  <c r="K80" i="12"/>
  <c r="Z80" i="12" s="1"/>
  <c r="O80" i="12"/>
  <c r="AD80" i="12" s="1"/>
  <c r="L80" i="12"/>
  <c r="AA80" i="12" s="1"/>
  <c r="N80" i="12"/>
  <c r="AC80" i="12" s="1"/>
  <c r="F68" i="12"/>
  <c r="U68" i="12" s="1"/>
  <c r="I68" i="12"/>
  <c r="X68" i="12" s="1"/>
  <c r="L68" i="12"/>
  <c r="AA68" i="12" s="1"/>
  <c r="K68" i="12"/>
  <c r="Z68" i="12" s="1"/>
  <c r="J68" i="12"/>
  <c r="Y68" i="12" s="1"/>
  <c r="H68" i="12"/>
  <c r="W68" i="12" s="1"/>
  <c r="G68" i="12"/>
  <c r="V68" i="12" s="1"/>
  <c r="M68" i="12"/>
  <c r="AB68" i="12" s="1"/>
  <c r="N68" i="12"/>
  <c r="AC68" i="12" s="1"/>
  <c r="O68" i="12"/>
  <c r="AD68" i="12" s="1"/>
  <c r="F67" i="12" a="1"/>
  <c r="ET79" i="4"/>
  <c r="ET86" i="4"/>
  <c r="ET81" i="4"/>
  <c r="ET82" i="4"/>
  <c r="ET88" i="4"/>
  <c r="F72" i="12"/>
  <c r="U72" i="12" s="1"/>
  <c r="H72" i="12"/>
  <c r="W72" i="12" s="1"/>
  <c r="I72" i="12"/>
  <c r="X72" i="12" s="1"/>
  <c r="L72" i="12"/>
  <c r="AA72" i="12" s="1"/>
  <c r="M72" i="12"/>
  <c r="AB72" i="12" s="1"/>
  <c r="O72" i="12"/>
  <c r="AD72" i="12" s="1"/>
  <c r="J72" i="12"/>
  <c r="Y72" i="12" s="1"/>
  <c r="N72" i="12"/>
  <c r="AC72" i="12" s="1"/>
  <c r="K72" i="12"/>
  <c r="Z72" i="12" s="1"/>
  <c r="G72" i="12"/>
  <c r="V72" i="12" s="1"/>
  <c r="F65" i="12" a="1"/>
  <c r="ET83" i="4"/>
  <c r="ET80" i="4"/>
  <c r="ET85" i="4"/>
  <c r="F71" i="12"/>
  <c r="U71" i="12" s="1"/>
  <c r="M71" i="12"/>
  <c r="AB71" i="12" s="1"/>
  <c r="H71" i="12"/>
  <c r="W71" i="12" s="1"/>
  <c r="L71" i="12"/>
  <c r="AA71" i="12" s="1"/>
  <c r="I71" i="12"/>
  <c r="X71" i="12" s="1"/>
  <c r="N71" i="12"/>
  <c r="AC71" i="12" s="1"/>
  <c r="O71" i="12"/>
  <c r="AD71" i="12" s="1"/>
  <c r="J71" i="12"/>
  <c r="Y71" i="12" s="1"/>
  <c r="K71" i="12"/>
  <c r="Z71" i="12" s="1"/>
  <c r="G71" i="12"/>
  <c r="V71" i="12" s="1"/>
  <c r="F69" i="12"/>
  <c r="U69" i="12" s="1"/>
  <c r="I69" i="12"/>
  <c r="X69" i="12" s="1"/>
  <c r="L69" i="12"/>
  <c r="AA69" i="12" s="1"/>
  <c r="M69" i="12"/>
  <c r="AB69" i="12" s="1"/>
  <c r="H69" i="12"/>
  <c r="W69" i="12" s="1"/>
  <c r="K69" i="12"/>
  <c r="Z69" i="12" s="1"/>
  <c r="O69" i="12"/>
  <c r="AD69" i="12" s="1"/>
  <c r="G69" i="12"/>
  <c r="V69" i="12" s="1"/>
  <c r="J69" i="12"/>
  <c r="Y69" i="12" s="1"/>
  <c r="N69" i="12"/>
  <c r="AC69" i="12" s="1"/>
  <c r="F66" i="12" a="1"/>
  <c r="ET87" i="4"/>
  <c r="F70" i="12"/>
  <c r="U70" i="12" s="1"/>
  <c r="K70" i="12"/>
  <c r="Z70" i="12" s="1"/>
  <c r="L70" i="12"/>
  <c r="AA70" i="12" s="1"/>
  <c r="O70" i="12"/>
  <c r="AD70" i="12" s="1"/>
  <c r="G70" i="12"/>
  <c r="V70" i="12" s="1"/>
  <c r="N70" i="12"/>
  <c r="AC70" i="12" s="1"/>
  <c r="H70" i="12"/>
  <c r="W70" i="12" s="1"/>
  <c r="M70" i="12"/>
  <c r="AB70" i="12" s="1"/>
  <c r="J70" i="12"/>
  <c r="Y70" i="12" s="1"/>
  <c r="I70" i="12"/>
  <c r="X70" i="12" s="1"/>
  <c r="F54" i="12" a="1"/>
  <c r="CU72" i="4"/>
  <c r="CU73" i="4"/>
  <c r="ET68" i="4"/>
  <c r="ET65" i="4"/>
  <c r="ET70" i="4"/>
  <c r="DL65" i="4"/>
  <c r="DL71" i="4"/>
  <c r="F61" i="12"/>
  <c r="U61" i="12" s="1"/>
  <c r="I61" i="12"/>
  <c r="X61" i="12" s="1"/>
  <c r="L61" i="12"/>
  <c r="AA61" i="12" s="1"/>
  <c r="M61" i="12"/>
  <c r="AB61" i="12" s="1"/>
  <c r="H61" i="12"/>
  <c r="W61" i="12" s="1"/>
  <c r="K61" i="12"/>
  <c r="Z61" i="12" s="1"/>
  <c r="O61" i="12"/>
  <c r="AD61" i="12" s="1"/>
  <c r="G61" i="12"/>
  <c r="V61" i="12" s="1"/>
  <c r="N61" i="12"/>
  <c r="AC61" i="12" s="1"/>
  <c r="J61" i="12"/>
  <c r="Y61" i="12" s="1"/>
  <c r="F58" i="12"/>
  <c r="U58" i="12" s="1"/>
  <c r="I58" i="12"/>
  <c r="X58" i="12" s="1"/>
  <c r="M58" i="12"/>
  <c r="AB58" i="12" s="1"/>
  <c r="H58" i="12"/>
  <c r="W58" i="12" s="1"/>
  <c r="L58" i="12"/>
  <c r="AA58" i="12" s="1"/>
  <c r="G58" i="12"/>
  <c r="V58" i="12" s="1"/>
  <c r="O58" i="12"/>
  <c r="AD58" i="12" s="1"/>
  <c r="N58" i="12"/>
  <c r="AC58" i="12" s="1"/>
  <c r="K58" i="12"/>
  <c r="Z58" i="12" s="1"/>
  <c r="J58" i="12"/>
  <c r="Y58" i="12" s="1"/>
  <c r="F53" i="12" a="1"/>
  <c r="CU71" i="4"/>
  <c r="CU67" i="4"/>
  <c r="CU66" i="4"/>
  <c r="ET72" i="4"/>
  <c r="ET69" i="4"/>
  <c r="F57" i="12"/>
  <c r="U57" i="12" s="1"/>
  <c r="I57" i="12"/>
  <c r="X57" i="12" s="1"/>
  <c r="O57" i="12"/>
  <c r="AD57" i="12" s="1"/>
  <c r="L57" i="12"/>
  <c r="AA57" i="12" s="1"/>
  <c r="K57" i="12"/>
  <c r="Z57" i="12" s="1"/>
  <c r="M57" i="12"/>
  <c r="AB57" i="12" s="1"/>
  <c r="N57" i="12"/>
  <c r="AC57" i="12" s="1"/>
  <c r="G57" i="12"/>
  <c r="V57" i="12" s="1"/>
  <c r="J57" i="12"/>
  <c r="Y57" i="12" s="1"/>
  <c r="H57" i="12"/>
  <c r="W57" i="12" s="1"/>
  <c r="ET71" i="4"/>
  <c r="F55" i="12" a="1"/>
  <c r="CU64" i="4"/>
  <c r="CU65" i="4"/>
  <c r="ET67" i="4"/>
  <c r="DL68" i="4"/>
  <c r="DL73" i="4"/>
  <c r="F59" i="12"/>
  <c r="U59" i="12" s="1"/>
  <c r="I59" i="12"/>
  <c r="X59" i="12" s="1"/>
  <c r="L59" i="12"/>
  <c r="AA59" i="12" s="1"/>
  <c r="M59" i="12"/>
  <c r="AB59" i="12" s="1"/>
  <c r="H59" i="12"/>
  <c r="W59" i="12" s="1"/>
  <c r="K59" i="12"/>
  <c r="Z59" i="12" s="1"/>
  <c r="O59" i="12"/>
  <c r="AD59" i="12" s="1"/>
  <c r="G59" i="12"/>
  <c r="V59" i="12" s="1"/>
  <c r="N59" i="12"/>
  <c r="AC59" i="12" s="1"/>
  <c r="J59" i="12"/>
  <c r="Y59" i="12" s="1"/>
  <c r="F56" i="12"/>
  <c r="U56" i="12" s="1"/>
  <c r="M56" i="12"/>
  <c r="AB56" i="12" s="1"/>
  <c r="H56" i="12"/>
  <c r="W56" i="12" s="1"/>
  <c r="I56" i="12"/>
  <c r="X56" i="12" s="1"/>
  <c r="L56" i="12"/>
  <c r="AA56" i="12" s="1"/>
  <c r="K56" i="12"/>
  <c r="Z56" i="12" s="1"/>
  <c r="G56" i="12"/>
  <c r="V56" i="12" s="1"/>
  <c r="J56" i="12"/>
  <c r="Y56" i="12" s="1"/>
  <c r="N56" i="12"/>
  <c r="AC56" i="12" s="1"/>
  <c r="O56" i="12"/>
  <c r="AD56" i="12" s="1"/>
  <c r="F60" i="12"/>
  <c r="U60" i="12" s="1"/>
  <c r="I60" i="12"/>
  <c r="X60" i="12" s="1"/>
  <c r="M60" i="12"/>
  <c r="AB60" i="12" s="1"/>
  <c r="L60" i="12"/>
  <c r="AA60" i="12" s="1"/>
  <c r="G60" i="12"/>
  <c r="V60" i="12" s="1"/>
  <c r="H60" i="12"/>
  <c r="W60" i="12" s="1"/>
  <c r="N60" i="12"/>
  <c r="AC60" i="12" s="1"/>
  <c r="K60" i="12"/>
  <c r="Z60" i="12" s="1"/>
  <c r="O60" i="12"/>
  <c r="AD60" i="12" s="1"/>
  <c r="J60" i="12"/>
  <c r="Y60" i="12" s="1"/>
  <c r="F42" i="12" a="1"/>
  <c r="F41" i="12" a="1"/>
  <c r="F46" i="12"/>
  <c r="U46" i="12" s="1"/>
  <c r="I46" i="12"/>
  <c r="X46" i="12" s="1"/>
  <c r="L46" i="12"/>
  <c r="AA46" i="12" s="1"/>
  <c r="M46" i="12"/>
  <c r="AB46" i="12" s="1"/>
  <c r="H46" i="12"/>
  <c r="W46" i="12" s="1"/>
  <c r="N46" i="12"/>
  <c r="AC46" i="12" s="1"/>
  <c r="O46" i="12"/>
  <c r="AD46" i="12" s="1"/>
  <c r="J46" i="12"/>
  <c r="Y46" i="12" s="1"/>
  <c r="G46" i="12"/>
  <c r="V46" i="12" s="1"/>
  <c r="K46" i="12"/>
  <c r="Z46" i="12" s="1"/>
  <c r="F49" i="12"/>
  <c r="U49" i="12" s="1"/>
  <c r="I49" i="12"/>
  <c r="X49" i="12" s="1"/>
  <c r="H49" i="12"/>
  <c r="W49" i="12" s="1"/>
  <c r="L49" i="12"/>
  <c r="AA49" i="12" s="1"/>
  <c r="M49" i="12"/>
  <c r="AB49" i="12" s="1"/>
  <c r="G49" i="12"/>
  <c r="V49" i="12" s="1"/>
  <c r="K49" i="12"/>
  <c r="Z49" i="12" s="1"/>
  <c r="N49" i="12"/>
  <c r="AC49" i="12" s="1"/>
  <c r="O49" i="12"/>
  <c r="AD49" i="12" s="1"/>
  <c r="J49" i="12"/>
  <c r="Y49" i="12" s="1"/>
  <c r="F43" i="12" a="1"/>
  <c r="F48" i="12"/>
  <c r="U48" i="12" s="1"/>
  <c r="G48" i="12"/>
  <c r="V48" i="12" s="1"/>
  <c r="L48" i="12"/>
  <c r="AA48" i="12" s="1"/>
  <c r="K48" i="12"/>
  <c r="Z48" i="12" s="1"/>
  <c r="H48" i="12"/>
  <c r="W48" i="12" s="1"/>
  <c r="M48" i="12"/>
  <c r="AB48" i="12" s="1"/>
  <c r="I48" i="12"/>
  <c r="X48" i="12" s="1"/>
  <c r="O48" i="12"/>
  <c r="AD48" i="12" s="1"/>
  <c r="J48" i="12"/>
  <c r="Y48" i="12" s="1"/>
  <c r="N48" i="12"/>
  <c r="AC48" i="12" s="1"/>
  <c r="F47" i="12"/>
  <c r="U47" i="12" s="1"/>
  <c r="J47" i="12"/>
  <c r="Y47" i="12" s="1"/>
  <c r="N47" i="12"/>
  <c r="AC47" i="12" s="1"/>
  <c r="G47" i="12"/>
  <c r="V47" i="12" s="1"/>
  <c r="K47" i="12"/>
  <c r="Z47" i="12" s="1"/>
  <c r="O47" i="12"/>
  <c r="AD47" i="12" s="1"/>
  <c r="I47" i="12"/>
  <c r="X47" i="12" s="1"/>
  <c r="H47" i="12"/>
  <c r="W47" i="12" s="1"/>
  <c r="L47" i="12"/>
  <c r="AA47" i="12" s="1"/>
  <c r="M47" i="12"/>
  <c r="AB47" i="12" s="1"/>
  <c r="F45" i="12"/>
  <c r="U45" i="12" s="1"/>
  <c r="H45" i="12"/>
  <c r="W45" i="12" s="1"/>
  <c r="I45" i="12"/>
  <c r="X45" i="12" s="1"/>
  <c r="L45" i="12"/>
  <c r="AA45" i="12" s="1"/>
  <c r="M45" i="12"/>
  <c r="AB45" i="12" s="1"/>
  <c r="G45" i="12"/>
  <c r="V45" i="12" s="1"/>
  <c r="K45" i="12"/>
  <c r="Z45" i="12" s="1"/>
  <c r="N45" i="12"/>
  <c r="AC45" i="12" s="1"/>
  <c r="O45" i="12"/>
  <c r="AD45" i="12" s="1"/>
  <c r="J45" i="12"/>
  <c r="Y45" i="12" s="1"/>
  <c r="F44" i="12"/>
  <c r="U44" i="12" s="1"/>
  <c r="M44" i="12"/>
  <c r="AB44" i="12" s="1"/>
  <c r="L44" i="12"/>
  <c r="AA44" i="12" s="1"/>
  <c r="H44" i="12"/>
  <c r="W44" i="12" s="1"/>
  <c r="I44" i="12"/>
  <c r="X44" i="12" s="1"/>
  <c r="K44" i="12"/>
  <c r="Z44" i="12" s="1"/>
  <c r="G44" i="12"/>
  <c r="V44" i="12" s="1"/>
  <c r="J44" i="12"/>
  <c r="Y44" i="12" s="1"/>
  <c r="N44" i="12"/>
  <c r="AC44" i="12" s="1"/>
  <c r="O44" i="12"/>
  <c r="AD44" i="12" s="1"/>
  <c r="EC41" i="4"/>
  <c r="W32" i="12"/>
  <c r="EC35" i="4"/>
  <c r="BL4" i="4"/>
  <c r="CU53" i="4"/>
  <c r="CU52" i="4"/>
  <c r="CU35" i="4"/>
  <c r="CU41" i="4"/>
  <c r="CU38" i="4"/>
  <c r="CU43" i="4"/>
  <c r="CU40" i="4"/>
  <c r="EC38" i="4"/>
  <c r="EC43" i="4"/>
  <c r="CU34" i="4"/>
  <c r="CU39" i="4"/>
  <c r="CU36" i="4"/>
  <c r="EC34" i="4"/>
  <c r="EC39" i="4"/>
  <c r="BM37" i="4"/>
  <c r="CU42" i="4"/>
  <c r="EC37" i="4"/>
  <c r="EC42" i="4"/>
  <c r="CD124" i="4"/>
  <c r="CD126" i="4"/>
  <c r="CD128" i="4"/>
  <c r="CD129" i="4"/>
  <c r="CD130" i="4"/>
  <c r="DL124" i="4"/>
  <c r="DL131" i="4"/>
  <c r="DL126" i="4"/>
  <c r="CD125" i="4"/>
  <c r="DL133" i="4"/>
  <c r="M125" i="8"/>
  <c r="CD132" i="4"/>
  <c r="DL128" i="4"/>
  <c r="DL125" i="4"/>
  <c r="DL109" i="4"/>
  <c r="DL114" i="4"/>
  <c r="DL111" i="4"/>
  <c r="DL113" i="4"/>
  <c r="DL118" i="4"/>
  <c r="DL115" i="4"/>
  <c r="DL110" i="4"/>
  <c r="DL116" i="4"/>
  <c r="DL117" i="4"/>
  <c r="DL96" i="4"/>
  <c r="DL99" i="4"/>
  <c r="CD101" i="4"/>
  <c r="CD95" i="4"/>
  <c r="DL94" i="4"/>
  <c r="EC98" i="4"/>
  <c r="EC99" i="4"/>
  <c r="DL98" i="4"/>
  <c r="DL103" i="4"/>
  <c r="DL100" i="4"/>
  <c r="EC95" i="4"/>
  <c r="EC102" i="4"/>
  <c r="EC103" i="4"/>
  <c r="DL102" i="4"/>
  <c r="DL97" i="4"/>
  <c r="EC97" i="4"/>
  <c r="EC100" i="4"/>
  <c r="ET102" i="4"/>
  <c r="DL95" i="4"/>
  <c r="CD87" i="4"/>
  <c r="BM87" i="4"/>
  <c r="CD82" i="4"/>
  <c r="BM127" i="4"/>
  <c r="BM132" i="4"/>
  <c r="BM126" i="4"/>
  <c r="BM124" i="4"/>
  <c r="CD115" i="4"/>
  <c r="CD117" i="4"/>
  <c r="DL80" i="4"/>
  <c r="DL81" i="4"/>
  <c r="BM82" i="4"/>
  <c r="DL82" i="4"/>
  <c r="BM64" i="4"/>
  <c r="BM66" i="4"/>
  <c r="BM68" i="4"/>
  <c r="BM73" i="4"/>
  <c r="BM70" i="4"/>
  <c r="BM72" i="4"/>
  <c r="BM67" i="4"/>
  <c r="BM69" i="4"/>
  <c r="BM65" i="4"/>
  <c r="BM52" i="4"/>
  <c r="BM51" i="4"/>
  <c r="ET49" i="4"/>
  <c r="BM56" i="4"/>
  <c r="ET57" i="4"/>
  <c r="BM57" i="4"/>
  <c r="BM58" i="4"/>
  <c r="BM49" i="4"/>
  <c r="BM54" i="4"/>
  <c r="CU57" i="4"/>
  <c r="CU51" i="4"/>
  <c r="CU54" i="4"/>
  <c r="CU55" i="4"/>
  <c r="CU49" i="4"/>
  <c r="CU58" i="4"/>
  <c r="ET51" i="4"/>
  <c r="BM34" i="4"/>
  <c r="BM41" i="4"/>
  <c r="BM36" i="4"/>
  <c r="DL34" i="4"/>
  <c r="DL39" i="4"/>
  <c r="DL36" i="4"/>
  <c r="BM38" i="4"/>
  <c r="BM35" i="4"/>
  <c r="BM40" i="4"/>
  <c r="DL38" i="4"/>
  <c r="DL43" i="4"/>
  <c r="DL40" i="4"/>
  <c r="BM42" i="4"/>
  <c r="DL42" i="4"/>
  <c r="CD34" i="4"/>
  <c r="CD39" i="4"/>
  <c r="BL6" i="4"/>
  <c r="BL13" i="4"/>
  <c r="BL9" i="4"/>
  <c r="AD149" i="4"/>
  <c r="BM86" i="4"/>
  <c r="BM80" i="4"/>
  <c r="BM85" i="4"/>
  <c r="CD80" i="4"/>
  <c r="CD86" i="4"/>
  <c r="BM79" i="4"/>
  <c r="BM84" i="4"/>
  <c r="CD79" i="4"/>
  <c r="CD84" i="4"/>
  <c r="CD81" i="4"/>
  <c r="DL84" i="4"/>
  <c r="DL79" i="4"/>
  <c r="DL85" i="4"/>
  <c r="BM83" i="4"/>
  <c r="CD83" i="4"/>
  <c r="CD88" i="4"/>
  <c r="DL88" i="4"/>
  <c r="BM53" i="4"/>
  <c r="BM50" i="4"/>
  <c r="CD53" i="4"/>
  <c r="CD58" i="4"/>
  <c r="CU50" i="4"/>
  <c r="EC53" i="4"/>
  <c r="EC58" i="4"/>
  <c r="EC55" i="4"/>
  <c r="ET52" i="4"/>
  <c r="CD52" i="4"/>
  <c r="CD57" i="4"/>
  <c r="CD51" i="4"/>
  <c r="EC57" i="4"/>
  <c r="EC52" i="4"/>
  <c r="CD56" i="4"/>
  <c r="CD50" i="4"/>
  <c r="EC50" i="4"/>
  <c r="CD42" i="4"/>
  <c r="CD37" i="4"/>
  <c r="CD35" i="4"/>
  <c r="CD41" i="4"/>
  <c r="CD38" i="4"/>
  <c r="CD43" i="4"/>
  <c r="BL10" i="4"/>
  <c r="BL5" i="4"/>
  <c r="BL7" i="4"/>
  <c r="BL11" i="4"/>
  <c r="BL12" i="4"/>
  <c r="BL8" i="4"/>
  <c r="EC94" i="4"/>
  <c r="EC101" i="4"/>
  <c r="ET53" i="4"/>
  <c r="ET58" i="4"/>
  <c r="ET56" i="4"/>
  <c r="ET50" i="4"/>
  <c r="ET55" i="4"/>
  <c r="F22" i="4"/>
  <c r="F29" i="4" s="1"/>
  <c r="E21" i="4"/>
  <c r="E29" i="4" s="1"/>
  <c r="D20" i="4"/>
  <c r="D29" i="4" s="1"/>
  <c r="H24" i="4"/>
  <c r="H29" i="4" s="1"/>
  <c r="L28" i="4"/>
  <c r="L29" i="4" s="1"/>
  <c r="P20" i="4"/>
  <c r="G23" i="4"/>
  <c r="G29" i="4" s="1"/>
  <c r="J26" i="4"/>
  <c r="J29" i="4" s="1"/>
  <c r="K27" i="4"/>
  <c r="K29" i="4" s="1"/>
  <c r="C19" i="4"/>
  <c r="I25" i="4"/>
  <c r="I29" i="4" s="1"/>
  <c r="BM143" i="4"/>
  <c r="BM148" i="4"/>
  <c r="BM145" i="4"/>
  <c r="BM147" i="4"/>
  <c r="BM142" i="4"/>
  <c r="EC142" i="4"/>
  <c r="EC147" i="4"/>
  <c r="EC141" i="4"/>
  <c r="AE139" i="4" a="1"/>
  <c r="BM140" i="4"/>
  <c r="EC146" i="4"/>
  <c r="EC140" i="4"/>
  <c r="M54" i="8"/>
  <c r="AV79" i="4" a="1"/>
  <c r="AV81" i="4" s="1"/>
  <c r="CT5" i="4"/>
  <c r="CT8" i="4"/>
  <c r="CT4" i="4"/>
  <c r="CT7" i="4"/>
  <c r="CT6" i="4"/>
  <c r="CT13" i="4"/>
  <c r="CT9" i="4"/>
  <c r="CT12" i="4"/>
  <c r="CT10" i="4"/>
  <c r="CT11" i="4"/>
  <c r="CC11" i="4"/>
  <c r="DK4" i="4"/>
  <c r="DK8" i="4"/>
  <c r="DK13" i="4"/>
  <c r="CC13" i="4"/>
  <c r="CC5" i="4"/>
  <c r="DK7" i="4"/>
  <c r="CC12" i="4"/>
  <c r="CC7" i="4"/>
  <c r="CC9" i="4"/>
  <c r="ES12" i="4"/>
  <c r="ES6" i="4"/>
  <c r="CC10" i="4"/>
  <c r="CC8" i="4"/>
  <c r="CC6" i="4"/>
  <c r="DK10" i="4"/>
  <c r="DK12" i="4"/>
  <c r="DK9" i="4"/>
  <c r="DK5" i="4"/>
  <c r="CC4" i="4"/>
  <c r="DK6" i="4"/>
  <c r="DK11" i="4"/>
  <c r="ES5" i="4"/>
  <c r="ES9" i="4"/>
  <c r="AU7" i="4"/>
  <c r="ES8" i="4"/>
  <c r="ES13" i="4"/>
  <c r="ES7" i="4"/>
  <c r="AU8" i="4"/>
  <c r="EB5" i="4"/>
  <c r="EB12" i="4"/>
  <c r="ES10" i="4"/>
  <c r="ES11" i="4"/>
  <c r="ES4" i="4"/>
  <c r="AD9" i="4"/>
  <c r="EB4" i="4"/>
  <c r="AU13" i="4"/>
  <c r="AU4" i="4"/>
  <c r="AU5" i="4"/>
  <c r="AU9" i="4"/>
  <c r="EB7" i="4"/>
  <c r="EB10" i="4"/>
  <c r="EB6" i="4"/>
  <c r="AU10" i="4"/>
  <c r="EB8" i="4"/>
  <c r="EB13" i="4"/>
  <c r="EB11" i="4"/>
  <c r="AD12" i="4"/>
  <c r="AU12" i="4"/>
  <c r="AU6" i="4"/>
  <c r="AU11" i="4"/>
  <c r="EB9" i="4"/>
  <c r="AD5" i="4"/>
  <c r="AD13" i="4"/>
  <c r="AD7" i="4"/>
  <c r="AD6" i="4"/>
  <c r="AD8" i="4"/>
  <c r="AD10" i="4"/>
  <c r="AU134" i="4"/>
  <c r="AD4" i="4"/>
  <c r="AD11" i="4"/>
  <c r="AV94" i="4" a="1"/>
  <c r="AU104" i="4"/>
  <c r="AV109" i="4" a="1"/>
  <c r="AU119" i="4"/>
  <c r="AV124" i="4" a="1"/>
  <c r="AU89" i="4"/>
  <c r="AV139" i="4" a="1"/>
  <c r="AU149" i="4"/>
  <c r="AU29" i="4"/>
  <c r="ES29" i="4"/>
  <c r="EC19" i="4" a="1"/>
  <c r="EC20" i="4" s="1"/>
  <c r="ET19" i="4" a="1"/>
  <c r="ET23" i="4" s="1"/>
  <c r="EB29" i="4"/>
  <c r="AD59" i="4"/>
  <c r="AV19" i="4" a="1"/>
  <c r="AV23" i="4" s="1"/>
  <c r="N139" i="4" a="1"/>
  <c r="N147" i="4" s="1"/>
  <c r="M149" i="4"/>
  <c r="M133" i="4"/>
  <c r="M130" i="4"/>
  <c r="M127" i="4"/>
  <c r="M132" i="4"/>
  <c r="M128" i="4"/>
  <c r="M129" i="4"/>
  <c r="M131" i="4"/>
  <c r="M126" i="4"/>
  <c r="M125" i="4"/>
  <c r="AD134" i="4"/>
  <c r="AE124" i="4" a="1"/>
  <c r="AD119" i="4"/>
  <c r="AE109" i="4" a="1"/>
  <c r="M114" i="4"/>
  <c r="M116" i="4"/>
  <c r="M117" i="4"/>
  <c r="M110" i="4"/>
  <c r="M118" i="4"/>
  <c r="M115" i="4"/>
  <c r="M111" i="4"/>
  <c r="M112" i="4"/>
  <c r="M113" i="4"/>
  <c r="M103" i="4"/>
  <c r="M100" i="4"/>
  <c r="M96" i="4"/>
  <c r="M97" i="4"/>
  <c r="M98" i="4"/>
  <c r="M102" i="4"/>
  <c r="M95" i="4"/>
  <c r="M101" i="4"/>
  <c r="M99" i="4"/>
  <c r="AD104" i="4"/>
  <c r="AE94" i="4" a="1"/>
  <c r="M89" i="4"/>
  <c r="N79" i="4" a="1"/>
  <c r="AD89" i="4"/>
  <c r="AE79" i="4" a="1"/>
  <c r="AU74" i="4"/>
  <c r="AV64" i="4" a="1"/>
  <c r="AD74" i="4"/>
  <c r="AE64" i="4" a="1"/>
  <c r="M74" i="4"/>
  <c r="N64" i="4" a="1"/>
  <c r="AE49" i="4" a="1"/>
  <c r="AE49" i="4" s="1"/>
  <c r="M59" i="4"/>
  <c r="N49" i="4" a="1"/>
  <c r="AU59" i="4"/>
  <c r="AV49" i="4" a="1"/>
  <c r="AU44" i="4"/>
  <c r="AV34" i="4" a="1"/>
  <c r="AD38" i="4"/>
  <c r="AD43" i="4"/>
  <c r="AD36" i="4"/>
  <c r="AD41" i="4"/>
  <c r="AD37" i="4"/>
  <c r="AD40" i="4"/>
  <c r="AD35" i="4"/>
  <c r="AD39" i="4"/>
  <c r="AD42" i="4"/>
  <c r="M44" i="4"/>
  <c r="N34" i="4" a="1"/>
  <c r="G18" i="8"/>
  <c r="L18" i="8"/>
  <c r="CT29" i="4"/>
  <c r="CU19" i="4" a="1"/>
  <c r="BL23" i="4"/>
  <c r="BL26" i="4"/>
  <c r="BL24" i="4"/>
  <c r="BL25" i="4"/>
  <c r="BL27" i="4"/>
  <c r="BL21" i="4"/>
  <c r="BL22" i="4"/>
  <c r="BL20" i="4"/>
  <c r="BL28" i="4"/>
  <c r="DK29" i="4"/>
  <c r="DL19" i="4" a="1"/>
  <c r="CC29" i="4"/>
  <c r="CD19" i="4" a="1"/>
  <c r="AD29" i="4"/>
  <c r="AE19" i="4" a="1"/>
  <c r="L78" i="8"/>
  <c r="C78" i="8"/>
  <c r="F78" i="8"/>
  <c r="J78" i="8"/>
  <c r="E78" i="8"/>
  <c r="K78" i="8"/>
  <c r="F93" i="8"/>
  <c r="L93" i="8"/>
  <c r="J93" i="8"/>
  <c r="C93" i="8"/>
  <c r="E93" i="8"/>
  <c r="D93" i="8"/>
  <c r="G93" i="8"/>
  <c r="I93" i="8"/>
  <c r="H93" i="8"/>
  <c r="I78" i="8"/>
  <c r="D78" i="8"/>
  <c r="H78" i="8"/>
  <c r="M12" i="4"/>
  <c r="M5" i="4"/>
  <c r="M7" i="4"/>
  <c r="M8" i="4"/>
  <c r="M11" i="4"/>
  <c r="M6" i="4"/>
  <c r="M9" i="4"/>
  <c r="M10" i="4"/>
  <c r="M13" i="4"/>
  <c r="K3" i="8"/>
  <c r="E3" i="8"/>
  <c r="D3" i="8"/>
  <c r="L3" i="8"/>
  <c r="I3" i="8"/>
  <c r="F3" i="8"/>
  <c r="G3" i="8"/>
  <c r="H3" i="8"/>
  <c r="J3" i="8"/>
  <c r="M141" i="8"/>
  <c r="D138" i="8"/>
  <c r="C138" i="8"/>
  <c r="E138" i="8"/>
  <c r="L138" i="8"/>
  <c r="G138" i="8"/>
  <c r="J138" i="8"/>
  <c r="H138" i="8"/>
  <c r="I138" i="8"/>
  <c r="F138" i="8"/>
  <c r="M147" i="8"/>
  <c r="M139" i="8"/>
  <c r="M143" i="8"/>
  <c r="M146" i="8"/>
  <c r="M142" i="8"/>
  <c r="M140" i="8"/>
  <c r="M145" i="8"/>
  <c r="M144" i="8"/>
  <c r="M148" i="8"/>
  <c r="M131" i="8"/>
  <c r="M128" i="8"/>
  <c r="M129" i="8"/>
  <c r="M127" i="8"/>
  <c r="M130" i="8"/>
  <c r="M124" i="8"/>
  <c r="M132" i="8"/>
  <c r="F123" i="8"/>
  <c r="K123" i="8"/>
  <c r="H123" i="8"/>
  <c r="L123" i="8"/>
  <c r="I123" i="8"/>
  <c r="C123" i="8"/>
  <c r="J123" i="8"/>
  <c r="E123" i="8"/>
  <c r="D123" i="8"/>
  <c r="M126" i="8"/>
  <c r="M109" i="8"/>
  <c r="M111" i="8"/>
  <c r="M115" i="8"/>
  <c r="M112" i="8"/>
  <c r="M116" i="8"/>
  <c r="M113" i="8"/>
  <c r="M117" i="8"/>
  <c r="M110" i="8"/>
  <c r="M114" i="8"/>
  <c r="M118" i="8"/>
  <c r="M96" i="8"/>
  <c r="M102" i="8"/>
  <c r="M94" i="8"/>
  <c r="M101" i="8"/>
  <c r="M98" i="8"/>
  <c r="M97" i="8"/>
  <c r="M95" i="8"/>
  <c r="M100" i="8"/>
  <c r="M99" i="8"/>
  <c r="M103" i="8"/>
  <c r="M83" i="8"/>
  <c r="M82" i="8"/>
  <c r="M87" i="8"/>
  <c r="M80" i="8"/>
  <c r="M85" i="8"/>
  <c r="M84" i="8"/>
  <c r="M86" i="8"/>
  <c r="M79" i="8"/>
  <c r="M81" i="8"/>
  <c r="M88" i="8"/>
  <c r="M64" i="8"/>
  <c r="M67" i="8"/>
  <c r="M68" i="8"/>
  <c r="M71" i="8"/>
  <c r="M72" i="8"/>
  <c r="M65" i="8"/>
  <c r="M69" i="8"/>
  <c r="M70" i="8"/>
  <c r="M66" i="8"/>
  <c r="M73" i="8"/>
  <c r="M34" i="8"/>
  <c r="M58" i="8"/>
  <c r="M56" i="8"/>
  <c r="M57" i="8"/>
  <c r="M50" i="8"/>
  <c r="M55" i="8"/>
  <c r="M51" i="8"/>
  <c r="M49" i="8"/>
  <c r="M52" i="8"/>
  <c r="M53" i="8"/>
  <c r="M36" i="8"/>
  <c r="M40" i="8"/>
  <c r="M41" i="8"/>
  <c r="M37" i="8"/>
  <c r="M38" i="8"/>
  <c r="M42" i="8"/>
  <c r="M35" i="8"/>
  <c r="M39" i="8"/>
  <c r="M43" i="8"/>
  <c r="I18" i="8"/>
  <c r="K18" i="8"/>
  <c r="D18" i="8"/>
  <c r="F18" i="8"/>
  <c r="H18" i="8"/>
  <c r="J18" i="8"/>
  <c r="E18" i="8"/>
  <c r="M21" i="8"/>
  <c r="M19" i="8"/>
  <c r="M26" i="8"/>
  <c r="M23" i="8"/>
  <c r="M22" i="8"/>
  <c r="M27" i="8"/>
  <c r="M20" i="8"/>
  <c r="M25" i="8"/>
  <c r="M24" i="8"/>
  <c r="M28" i="8"/>
  <c r="M13" i="8"/>
  <c r="M8" i="8"/>
  <c r="M7" i="8"/>
  <c r="M9" i="8"/>
  <c r="M4" i="8"/>
  <c r="M11" i="8"/>
  <c r="M12" i="8"/>
  <c r="M10" i="8"/>
  <c r="M6" i="8"/>
  <c r="M5" i="8"/>
  <c r="B5" i="7"/>
  <c r="B6" i="7"/>
  <c r="B7" i="7"/>
  <c r="B8" i="7"/>
  <c r="B9" i="7"/>
  <c r="B10" i="7"/>
  <c r="B11" i="7"/>
  <c r="B12" i="7"/>
  <c r="B13" i="7"/>
  <c r="B4" i="7"/>
  <c r="AB139" i="8" l="1"/>
  <c r="AC139" i="8" s="1"/>
  <c r="AD139" i="8" s="1"/>
  <c r="AB80" i="8"/>
  <c r="AC80" i="8" s="1"/>
  <c r="AD80" i="8" s="1"/>
  <c r="AB9" i="8"/>
  <c r="AC9" i="8" s="1"/>
  <c r="AD9" i="8" s="1"/>
  <c r="AB124" i="8"/>
  <c r="AC124" i="8" s="1"/>
  <c r="AD124" i="8" s="1"/>
  <c r="AB95" i="8"/>
  <c r="AC95" i="8" s="1"/>
  <c r="AD95" i="8" s="1"/>
  <c r="AB51" i="8"/>
  <c r="AC51" i="8" s="1"/>
  <c r="AD51" i="8" s="1"/>
  <c r="AB34" i="8"/>
  <c r="AC34" i="8" s="1"/>
  <c r="AD34" i="8" s="1"/>
  <c r="AB110" i="8"/>
  <c r="AC110" i="8" s="1"/>
  <c r="AD110" i="8" s="1"/>
  <c r="AB65" i="8"/>
  <c r="AC65" i="8" s="1"/>
  <c r="AD65" i="8" s="1"/>
  <c r="AB4" i="8"/>
  <c r="AC4" i="8" s="1"/>
  <c r="AD4" i="8" s="1"/>
  <c r="AB3" i="7"/>
  <c r="AC3" i="7" s="1"/>
  <c r="CU104" i="4"/>
  <c r="CW94" i="4" s="1"/>
  <c r="CW96" i="4" s="1"/>
  <c r="K8" i="14" s="1"/>
  <c r="CD149" i="4"/>
  <c r="CF139" i="4" s="1"/>
  <c r="CF141" i="4" s="1"/>
  <c r="J11" i="14" s="1"/>
  <c r="ET44" i="4"/>
  <c r="EV34" i="4" s="1"/>
  <c r="EV36" i="4" s="1"/>
  <c r="N4" i="14" s="1"/>
  <c r="ET149" i="4"/>
  <c r="EV139" i="4" s="1"/>
  <c r="EV141" i="4" s="1"/>
  <c r="N11" i="14" s="1"/>
  <c r="DL149" i="4"/>
  <c r="DN139" i="4" s="1"/>
  <c r="DN141" i="4" s="1"/>
  <c r="L11" i="14" s="1"/>
  <c r="EC119" i="4"/>
  <c r="EE109" i="4" s="1"/>
  <c r="EE111" i="4" s="1"/>
  <c r="M9" i="14" s="1"/>
  <c r="CU149" i="4"/>
  <c r="CW139" i="4" s="1"/>
  <c r="CU89" i="4"/>
  <c r="CW79" i="4" s="1"/>
  <c r="CW81" i="4" s="1"/>
  <c r="K7" i="14" s="1"/>
  <c r="ET74" i="4"/>
  <c r="EV64" i="4" s="1"/>
  <c r="EV66" i="4" s="1"/>
  <c r="N6" i="14" s="1"/>
  <c r="BM119" i="4"/>
  <c r="BO109" i="4" s="1"/>
  <c r="BO111" i="4" s="1"/>
  <c r="I9" i="14" s="1"/>
  <c r="CU119" i="4"/>
  <c r="CW109" i="4" s="1"/>
  <c r="ET104" i="4"/>
  <c r="EV94" i="4" s="1"/>
  <c r="EV96" i="4" s="1"/>
  <c r="N8" i="14" s="1"/>
  <c r="F30" i="12" a="1"/>
  <c r="F30" i="12" s="1"/>
  <c r="U30" i="12" s="1"/>
  <c r="EC59" i="4"/>
  <c r="EE49" i="4" s="1"/>
  <c r="EE51" i="4" s="1"/>
  <c r="M5" i="14" s="1"/>
  <c r="DL59" i="4"/>
  <c r="DN49" i="4" s="1"/>
  <c r="EC74" i="4"/>
  <c r="EE64" i="4" s="1"/>
  <c r="DL134" i="4"/>
  <c r="DN124" i="4" s="1"/>
  <c r="EC89" i="4"/>
  <c r="EE79" i="4" s="1"/>
  <c r="F20" i="12" a="1"/>
  <c r="F20" i="12" s="1"/>
  <c r="U20" i="12" s="1"/>
  <c r="CU59" i="4"/>
  <c r="CW49" i="4" s="1"/>
  <c r="CW51" i="4" s="1"/>
  <c r="K5" i="14" s="1"/>
  <c r="DL74" i="4"/>
  <c r="DN64" i="4" s="1"/>
  <c r="F29" i="12"/>
  <c r="U29" i="12" s="1"/>
  <c r="I29" i="12"/>
  <c r="X29" i="12" s="1"/>
  <c r="K29" i="12"/>
  <c r="Z29" i="12" s="1"/>
  <c r="N29" i="12"/>
  <c r="AC29" i="12" s="1"/>
  <c r="M29" i="12"/>
  <c r="AB29" i="12" s="1"/>
  <c r="J29" i="12"/>
  <c r="Y29" i="12" s="1"/>
  <c r="L29" i="12"/>
  <c r="AA29" i="12" s="1"/>
  <c r="G29" i="12"/>
  <c r="V29" i="12" s="1"/>
  <c r="H29" i="12"/>
  <c r="W29" i="12" s="1"/>
  <c r="O29" i="12"/>
  <c r="AD29" i="12" s="1"/>
  <c r="F31" i="12"/>
  <c r="U31" i="12" s="1"/>
  <c r="K31" i="12"/>
  <c r="Z31" i="12" s="1"/>
  <c r="N31" i="12"/>
  <c r="AC31" i="12" s="1"/>
  <c r="M31" i="12"/>
  <c r="AB31" i="12" s="1"/>
  <c r="O31" i="12"/>
  <c r="AD31" i="12" s="1"/>
  <c r="I31" i="12"/>
  <c r="X31" i="12" s="1"/>
  <c r="G31" i="12"/>
  <c r="V31" i="12" s="1"/>
  <c r="J31" i="12"/>
  <c r="Y31" i="12" s="1"/>
  <c r="H31" i="12"/>
  <c r="W31" i="12" s="1"/>
  <c r="L31" i="12"/>
  <c r="AA31" i="12" s="1"/>
  <c r="F22" i="12"/>
  <c r="U22" i="12" s="1"/>
  <c r="H22" i="12"/>
  <c r="W22" i="12" s="1"/>
  <c r="M22" i="12"/>
  <c r="AB22" i="12" s="1"/>
  <c r="J22" i="12"/>
  <c r="Y22" i="12" s="1"/>
  <c r="O22" i="12"/>
  <c r="AD22" i="12" s="1"/>
  <c r="L22" i="12"/>
  <c r="AA22" i="12" s="1"/>
  <c r="G22" i="12"/>
  <c r="V22" i="12" s="1"/>
  <c r="K22" i="12"/>
  <c r="Z22" i="12" s="1"/>
  <c r="N22" i="12"/>
  <c r="AC22" i="12" s="1"/>
  <c r="I22" i="12"/>
  <c r="X22" i="12" s="1"/>
  <c r="F23" i="12"/>
  <c r="U23" i="12" s="1"/>
  <c r="L23" i="12"/>
  <c r="AA23" i="12" s="1"/>
  <c r="G23" i="12"/>
  <c r="V23" i="12" s="1"/>
  <c r="K23" i="12"/>
  <c r="Z23" i="12" s="1"/>
  <c r="H23" i="12"/>
  <c r="W23" i="12" s="1"/>
  <c r="N23" i="12"/>
  <c r="AC23" i="12" s="1"/>
  <c r="M23" i="12"/>
  <c r="AB23" i="12" s="1"/>
  <c r="O23" i="12"/>
  <c r="AD23" i="12" s="1"/>
  <c r="J23" i="12"/>
  <c r="Y23" i="12" s="1"/>
  <c r="I23" i="12"/>
  <c r="X23" i="12" s="1"/>
  <c r="F18" i="12"/>
  <c r="U18" i="12" s="1"/>
  <c r="I18" i="12"/>
  <c r="X18" i="12" s="1"/>
  <c r="K18" i="12"/>
  <c r="Z18" i="12" s="1"/>
  <c r="O18" i="12"/>
  <c r="AD18" i="12" s="1"/>
  <c r="L18" i="12"/>
  <c r="AA18" i="12" s="1"/>
  <c r="G18" i="12"/>
  <c r="V18" i="12" s="1"/>
  <c r="J18" i="12"/>
  <c r="Y18" i="12" s="1"/>
  <c r="H18" i="12"/>
  <c r="W18" i="12" s="1"/>
  <c r="N18" i="12"/>
  <c r="AC18" i="12" s="1"/>
  <c r="M18" i="12"/>
  <c r="AB18" i="12" s="1"/>
  <c r="F25" i="12"/>
  <c r="U25" i="12" s="1"/>
  <c r="M25" i="12"/>
  <c r="AB25" i="12" s="1"/>
  <c r="O25" i="12"/>
  <c r="AD25" i="12" s="1"/>
  <c r="J25" i="12"/>
  <c r="Y25" i="12" s="1"/>
  <c r="H25" i="12"/>
  <c r="W25" i="12" s="1"/>
  <c r="I25" i="12"/>
  <c r="X25" i="12" s="1"/>
  <c r="K25" i="12"/>
  <c r="Z25" i="12" s="1"/>
  <c r="L25" i="12"/>
  <c r="AA25" i="12" s="1"/>
  <c r="G25" i="12"/>
  <c r="V25" i="12" s="1"/>
  <c r="N25" i="12"/>
  <c r="AC25" i="12" s="1"/>
  <c r="F21" i="12"/>
  <c r="U21" i="12" s="1"/>
  <c r="H21" i="12"/>
  <c r="W21" i="12" s="1"/>
  <c r="M21" i="12"/>
  <c r="AB21" i="12" s="1"/>
  <c r="J21" i="12"/>
  <c r="Y21" i="12" s="1"/>
  <c r="N21" i="12"/>
  <c r="AC21" i="12" s="1"/>
  <c r="O21" i="12"/>
  <c r="AD21" i="12" s="1"/>
  <c r="I21" i="12"/>
  <c r="X21" i="12" s="1"/>
  <c r="K21" i="12"/>
  <c r="Z21" i="12" s="1"/>
  <c r="L21" i="12"/>
  <c r="AA21" i="12" s="1"/>
  <c r="G21" i="12"/>
  <c r="V21" i="12" s="1"/>
  <c r="I19" i="12"/>
  <c r="X19" i="12" s="1"/>
  <c r="O19" i="12"/>
  <c r="AD19" i="12" s="1"/>
  <c r="J19" i="12"/>
  <c r="Y19" i="12" s="1"/>
  <c r="H19" i="12"/>
  <c r="W19" i="12" s="1"/>
  <c r="K19" i="12"/>
  <c r="Z19" i="12" s="1"/>
  <c r="F19" i="12"/>
  <c r="U19" i="12" s="1"/>
  <c r="N19" i="12"/>
  <c r="AC19" i="12" s="1"/>
  <c r="L19" i="12"/>
  <c r="AA19" i="12" s="1"/>
  <c r="G19" i="12"/>
  <c r="V19" i="12" s="1"/>
  <c r="M19" i="12"/>
  <c r="AB19" i="12" s="1"/>
  <c r="F24" i="12"/>
  <c r="U24" i="12" s="1"/>
  <c r="K24" i="12"/>
  <c r="Z24" i="12" s="1"/>
  <c r="N24" i="12"/>
  <c r="AC24" i="12" s="1"/>
  <c r="O24" i="12"/>
  <c r="AD24" i="12" s="1"/>
  <c r="I24" i="12"/>
  <c r="X24" i="12" s="1"/>
  <c r="G24" i="12"/>
  <c r="V24" i="12" s="1"/>
  <c r="J24" i="12"/>
  <c r="Y24" i="12" s="1"/>
  <c r="H24" i="12"/>
  <c r="W24" i="12" s="1"/>
  <c r="L24" i="12"/>
  <c r="AA24" i="12" s="1"/>
  <c r="M24" i="12"/>
  <c r="AB24" i="12" s="1"/>
  <c r="CD119" i="4"/>
  <c r="CF109" i="4" s="1"/>
  <c r="BM104" i="4"/>
  <c r="BO94" i="4" s="1"/>
  <c r="CU74" i="4"/>
  <c r="CW64" i="4" s="1"/>
  <c r="CU134" i="4"/>
  <c r="CW124" i="4" s="1"/>
  <c r="DL89" i="4"/>
  <c r="DN79" i="4" s="1"/>
  <c r="BM134" i="4"/>
  <c r="BO124" i="4" s="1"/>
  <c r="CD104" i="4"/>
  <c r="CF94" i="4" s="1"/>
  <c r="CD134" i="4"/>
  <c r="CF124" i="4" s="1"/>
  <c r="ET89" i="4"/>
  <c r="EV79" i="4" s="1"/>
  <c r="ET134" i="4"/>
  <c r="EV124" i="4" s="1"/>
  <c r="ET119" i="4"/>
  <c r="EV109" i="4" s="1"/>
  <c r="BM59" i="4"/>
  <c r="BO49" i="4" s="1"/>
  <c r="EC134" i="4"/>
  <c r="EE124" i="4" s="1"/>
  <c r="CD74" i="4"/>
  <c r="CF64" i="4" s="1"/>
  <c r="DL119" i="4"/>
  <c r="DN109" i="4" s="1"/>
  <c r="CD89" i="4"/>
  <c r="CF79" i="4" s="1"/>
  <c r="CD59" i="4"/>
  <c r="CF49" i="4" s="1"/>
  <c r="BM44" i="4"/>
  <c r="BO34" i="4" s="1"/>
  <c r="BO36" i="4" s="1"/>
  <c r="I4" i="14" s="1"/>
  <c r="DL44" i="4"/>
  <c r="DN34" i="4" s="1"/>
  <c r="CU44" i="4"/>
  <c r="CW34" i="4" s="1"/>
  <c r="EC44" i="4"/>
  <c r="EE34" i="4" s="1"/>
  <c r="F77" i="12" a="1"/>
  <c r="L77" i="12" s="1"/>
  <c r="AA77" i="12" s="1"/>
  <c r="F5" i="12" a="1"/>
  <c r="I5" i="12" s="1"/>
  <c r="X5" i="12" s="1"/>
  <c r="D114" i="12"/>
  <c r="S114" i="12" s="1"/>
  <c r="S6" i="11" s="1"/>
  <c r="T6" i="11" s="1"/>
  <c r="D113" i="12"/>
  <c r="S113" i="12" s="1"/>
  <c r="S5" i="11" s="1"/>
  <c r="T5" i="11" s="1"/>
  <c r="D116" i="12"/>
  <c r="S116" i="12" s="1"/>
  <c r="S8" i="11" s="1"/>
  <c r="T8" i="11" s="1"/>
  <c r="D121" i="12"/>
  <c r="S121" i="12" s="1"/>
  <c r="S13" i="11" s="1"/>
  <c r="T13" i="11" s="1"/>
  <c r="F114" i="12"/>
  <c r="U114" i="12" s="1"/>
  <c r="I114" i="12"/>
  <c r="X114" i="12" s="1"/>
  <c r="L114" i="12"/>
  <c r="AA114" i="12" s="1"/>
  <c r="M114" i="12"/>
  <c r="AB114" i="12" s="1"/>
  <c r="H114" i="12"/>
  <c r="W114" i="12" s="1"/>
  <c r="K114" i="12"/>
  <c r="Z114" i="12" s="1"/>
  <c r="N114" i="12"/>
  <c r="AC114" i="12" s="1"/>
  <c r="G114" i="12"/>
  <c r="V114" i="12" s="1"/>
  <c r="O114" i="12"/>
  <c r="AD114" i="12" s="1"/>
  <c r="J114" i="12"/>
  <c r="Y114" i="12" s="1"/>
  <c r="D118" i="12"/>
  <c r="S118" i="12" s="1"/>
  <c r="S10" i="11" s="1"/>
  <c r="T10" i="11" s="1"/>
  <c r="D120" i="12"/>
  <c r="S120" i="12" s="1"/>
  <c r="S12" i="11" s="1"/>
  <c r="T12" i="11" s="1"/>
  <c r="F115" i="12"/>
  <c r="U115" i="12" s="1"/>
  <c r="L115" i="12"/>
  <c r="AA115" i="12" s="1"/>
  <c r="H115" i="12"/>
  <c r="W115" i="12" s="1"/>
  <c r="M115" i="12"/>
  <c r="AB115" i="12" s="1"/>
  <c r="I115" i="12"/>
  <c r="X115" i="12" s="1"/>
  <c r="G115" i="12"/>
  <c r="V115" i="12" s="1"/>
  <c r="N115" i="12"/>
  <c r="AC115" i="12" s="1"/>
  <c r="O115" i="12"/>
  <c r="AD115" i="12" s="1"/>
  <c r="J115" i="12"/>
  <c r="Y115" i="12" s="1"/>
  <c r="K115" i="12"/>
  <c r="Z115" i="12" s="1"/>
  <c r="D119" i="12"/>
  <c r="S119" i="12" s="1"/>
  <c r="S11" i="11" s="1"/>
  <c r="T11" i="11" s="1"/>
  <c r="D117" i="12"/>
  <c r="S117" i="12" s="1"/>
  <c r="S9" i="11" s="1"/>
  <c r="T9" i="11" s="1"/>
  <c r="D115" i="12"/>
  <c r="S115" i="12" s="1"/>
  <c r="S7" i="11" s="1"/>
  <c r="T7" i="11" s="1"/>
  <c r="F113" i="12"/>
  <c r="U113" i="12" s="1"/>
  <c r="H113" i="12"/>
  <c r="W113" i="12" s="1"/>
  <c r="M113" i="12"/>
  <c r="AB113" i="12" s="1"/>
  <c r="I113" i="12"/>
  <c r="X113" i="12" s="1"/>
  <c r="L113" i="12"/>
  <c r="AA113" i="12" s="1"/>
  <c r="O113" i="12"/>
  <c r="AD113" i="12" s="1"/>
  <c r="J113" i="12"/>
  <c r="Y113" i="12" s="1"/>
  <c r="N113" i="12"/>
  <c r="AC113" i="12" s="1"/>
  <c r="K113" i="12"/>
  <c r="Z113" i="12" s="1"/>
  <c r="G113" i="12"/>
  <c r="V113" i="12" s="1"/>
  <c r="D104" i="12"/>
  <c r="S104" i="12" s="1"/>
  <c r="N28" i="11" s="1"/>
  <c r="O28" i="11" s="1"/>
  <c r="D109" i="12"/>
  <c r="S109" i="12" s="1"/>
  <c r="N33" i="11" s="1"/>
  <c r="O33" i="11" s="1"/>
  <c r="D106" i="12"/>
  <c r="S106" i="12" s="1"/>
  <c r="N30" i="11" s="1"/>
  <c r="O30" i="11" s="1"/>
  <c r="F101" i="12" a="1"/>
  <c r="D101" i="12"/>
  <c r="S101" i="12" s="1"/>
  <c r="N25" i="11" s="1"/>
  <c r="O25" i="11" s="1"/>
  <c r="D105" i="12"/>
  <c r="S105" i="12" s="1"/>
  <c r="N29" i="11" s="1"/>
  <c r="O29" i="11" s="1"/>
  <c r="D102" i="12"/>
  <c r="S102" i="12" s="1"/>
  <c r="N26" i="11" s="1"/>
  <c r="O26" i="11" s="1"/>
  <c r="D103" i="12"/>
  <c r="S103" i="12" s="1"/>
  <c r="N27" i="11" s="1"/>
  <c r="O27" i="11" s="1"/>
  <c r="D107" i="12"/>
  <c r="S107" i="12" s="1"/>
  <c r="N31" i="11" s="1"/>
  <c r="O31" i="11" s="1"/>
  <c r="D108" i="12"/>
  <c r="S108" i="12" s="1"/>
  <c r="N32" i="11" s="1"/>
  <c r="O32" i="11" s="1"/>
  <c r="F103" i="12"/>
  <c r="U103" i="12" s="1"/>
  <c r="M103" i="12"/>
  <c r="AB103" i="12" s="1"/>
  <c r="H103" i="12"/>
  <c r="W103" i="12" s="1"/>
  <c r="I103" i="12"/>
  <c r="X103" i="12" s="1"/>
  <c r="L103" i="12"/>
  <c r="AA103" i="12" s="1"/>
  <c r="G103" i="12"/>
  <c r="V103" i="12" s="1"/>
  <c r="O103" i="12"/>
  <c r="AD103" i="12" s="1"/>
  <c r="J103" i="12"/>
  <c r="Y103" i="12" s="1"/>
  <c r="K103" i="12"/>
  <c r="Z103" i="12" s="1"/>
  <c r="N103" i="12"/>
  <c r="AC103" i="12" s="1"/>
  <c r="F102" i="12"/>
  <c r="U102" i="12" s="1"/>
  <c r="I102" i="12"/>
  <c r="X102" i="12" s="1"/>
  <c r="O102" i="12"/>
  <c r="AD102" i="12" s="1"/>
  <c r="K102" i="12"/>
  <c r="Z102" i="12" s="1"/>
  <c r="G102" i="12"/>
  <c r="V102" i="12" s="1"/>
  <c r="M102" i="12"/>
  <c r="AB102" i="12" s="1"/>
  <c r="H102" i="12"/>
  <c r="W102" i="12" s="1"/>
  <c r="L102" i="12"/>
  <c r="AA102" i="12" s="1"/>
  <c r="J102" i="12"/>
  <c r="Y102" i="12" s="1"/>
  <c r="N102" i="12"/>
  <c r="AC102" i="12" s="1"/>
  <c r="D90" i="12"/>
  <c r="S90" i="12" s="1"/>
  <c r="N16" i="11" s="1"/>
  <c r="O16" i="11" s="1"/>
  <c r="D97" i="12"/>
  <c r="S97" i="12" s="1"/>
  <c r="N23" i="11" s="1"/>
  <c r="O23" i="11" s="1"/>
  <c r="D95" i="12"/>
  <c r="S95" i="12" s="1"/>
  <c r="N21" i="11" s="1"/>
  <c r="O21" i="11" s="1"/>
  <c r="D91" i="12"/>
  <c r="S91" i="12" s="1"/>
  <c r="N17" i="11" s="1"/>
  <c r="O17" i="11" s="1"/>
  <c r="I90" i="12"/>
  <c r="X90" i="12" s="1"/>
  <c r="K90" i="12"/>
  <c r="Z90" i="12" s="1"/>
  <c r="J90" i="12"/>
  <c r="Y90" i="12" s="1"/>
  <c r="O90" i="12"/>
  <c r="AD90" i="12" s="1"/>
  <c r="F90" i="12"/>
  <c r="U90" i="12" s="1"/>
  <c r="H90" i="12"/>
  <c r="W90" i="12" s="1"/>
  <c r="L90" i="12"/>
  <c r="AA90" i="12" s="1"/>
  <c r="G90" i="12"/>
  <c r="V90" i="12" s="1"/>
  <c r="M90" i="12"/>
  <c r="AB90" i="12" s="1"/>
  <c r="N90" i="12"/>
  <c r="AC90" i="12" s="1"/>
  <c r="F89" i="12" a="1"/>
  <c r="D92" i="12"/>
  <c r="S92" i="12" s="1"/>
  <c r="N18" i="11" s="1"/>
  <c r="O18" i="11" s="1"/>
  <c r="D93" i="12"/>
  <c r="S93" i="12" s="1"/>
  <c r="N19" i="11" s="1"/>
  <c r="O19" i="11" s="1"/>
  <c r="D94" i="12"/>
  <c r="S94" i="12" s="1"/>
  <c r="N20" i="11" s="1"/>
  <c r="O20" i="11" s="1"/>
  <c r="D96" i="12"/>
  <c r="S96" i="12" s="1"/>
  <c r="N22" i="11" s="1"/>
  <c r="O22" i="11" s="1"/>
  <c r="D89" i="12"/>
  <c r="S89" i="12" s="1"/>
  <c r="N15" i="11" s="1"/>
  <c r="O15" i="11" s="1"/>
  <c r="F91" i="12"/>
  <c r="U91" i="12" s="1"/>
  <c r="L91" i="12"/>
  <c r="AA91" i="12" s="1"/>
  <c r="M91" i="12"/>
  <c r="AB91" i="12" s="1"/>
  <c r="I91" i="12"/>
  <c r="X91" i="12" s="1"/>
  <c r="H91" i="12"/>
  <c r="W91" i="12" s="1"/>
  <c r="N91" i="12"/>
  <c r="AC91" i="12" s="1"/>
  <c r="G91" i="12"/>
  <c r="V91" i="12" s="1"/>
  <c r="O91" i="12"/>
  <c r="AD91" i="12" s="1"/>
  <c r="J91" i="12"/>
  <c r="Y91" i="12" s="1"/>
  <c r="K91" i="12"/>
  <c r="Z91" i="12" s="1"/>
  <c r="D83" i="12"/>
  <c r="S83" i="12" s="1"/>
  <c r="N11" i="11" s="1"/>
  <c r="O11" i="11" s="1"/>
  <c r="F79" i="12"/>
  <c r="U79" i="12" s="1"/>
  <c r="I79" i="12"/>
  <c r="X79" i="12" s="1"/>
  <c r="L79" i="12"/>
  <c r="AA79" i="12" s="1"/>
  <c r="M79" i="12"/>
  <c r="AB79" i="12" s="1"/>
  <c r="H79" i="12"/>
  <c r="W79" i="12" s="1"/>
  <c r="N79" i="12"/>
  <c r="AC79" i="12" s="1"/>
  <c r="G79" i="12"/>
  <c r="V79" i="12" s="1"/>
  <c r="O79" i="12"/>
  <c r="AD79" i="12" s="1"/>
  <c r="J79" i="12"/>
  <c r="Y79" i="12" s="1"/>
  <c r="K79" i="12"/>
  <c r="Z79" i="12" s="1"/>
  <c r="D78" i="12"/>
  <c r="S78" i="12" s="1"/>
  <c r="N6" i="11" s="1"/>
  <c r="O6" i="11" s="1"/>
  <c r="D77" i="12"/>
  <c r="S77" i="12" s="1"/>
  <c r="N5" i="11" s="1"/>
  <c r="O5" i="11" s="1"/>
  <c r="D80" i="12"/>
  <c r="S80" i="12" s="1"/>
  <c r="N8" i="11" s="1"/>
  <c r="O8" i="11" s="1"/>
  <c r="D85" i="12"/>
  <c r="S85" i="12" s="1"/>
  <c r="N13" i="11" s="1"/>
  <c r="O13" i="11" s="1"/>
  <c r="D84" i="12"/>
  <c r="S84" i="12" s="1"/>
  <c r="N12" i="11" s="1"/>
  <c r="O12" i="11" s="1"/>
  <c r="D82" i="12"/>
  <c r="S82" i="12" s="1"/>
  <c r="N10" i="11" s="1"/>
  <c r="O10" i="11" s="1"/>
  <c r="D81" i="12"/>
  <c r="S81" i="12" s="1"/>
  <c r="N9" i="11" s="1"/>
  <c r="O9" i="11" s="1"/>
  <c r="D79" i="12"/>
  <c r="S79" i="12" s="1"/>
  <c r="N7" i="11" s="1"/>
  <c r="O7" i="11" s="1"/>
  <c r="F78" i="12"/>
  <c r="U78" i="12" s="1"/>
  <c r="H78" i="12"/>
  <c r="W78" i="12" s="1"/>
  <c r="I78" i="12"/>
  <c r="X78" i="12" s="1"/>
  <c r="M78" i="12"/>
  <c r="AB78" i="12" s="1"/>
  <c r="L78" i="12"/>
  <c r="AA78" i="12" s="1"/>
  <c r="G78" i="12"/>
  <c r="V78" i="12" s="1"/>
  <c r="N78" i="12"/>
  <c r="AC78" i="12" s="1"/>
  <c r="K78" i="12"/>
  <c r="Z78" i="12" s="1"/>
  <c r="O78" i="12"/>
  <c r="AD78" i="12" s="1"/>
  <c r="J78" i="12"/>
  <c r="Y78" i="12" s="1"/>
  <c r="D67" i="12"/>
  <c r="S67" i="12" s="1"/>
  <c r="I27" i="11" s="1"/>
  <c r="J27" i="11" s="1"/>
  <c r="D65" i="12"/>
  <c r="S65" i="12" s="1"/>
  <c r="I25" i="11" s="1"/>
  <c r="J25" i="11" s="1"/>
  <c r="D66" i="12"/>
  <c r="S66" i="12" s="1"/>
  <c r="I26" i="11" s="1"/>
  <c r="J26" i="11" s="1"/>
  <c r="F67" i="12"/>
  <c r="U67" i="12" s="1"/>
  <c r="I67" i="12"/>
  <c r="X67" i="12" s="1"/>
  <c r="O67" i="12"/>
  <c r="AD67" i="12" s="1"/>
  <c r="K67" i="12"/>
  <c r="Z67" i="12" s="1"/>
  <c r="H67" i="12"/>
  <c r="W67" i="12" s="1"/>
  <c r="M67" i="12"/>
  <c r="AB67" i="12" s="1"/>
  <c r="G67" i="12"/>
  <c r="V67" i="12" s="1"/>
  <c r="L67" i="12"/>
  <c r="AA67" i="12" s="1"/>
  <c r="N67" i="12"/>
  <c r="AC67" i="12" s="1"/>
  <c r="J67" i="12"/>
  <c r="Y67" i="12" s="1"/>
  <c r="D72" i="12"/>
  <c r="S72" i="12" s="1"/>
  <c r="I32" i="11" s="1"/>
  <c r="J32" i="11" s="1"/>
  <c r="D73" i="12"/>
  <c r="S73" i="12" s="1"/>
  <c r="I33" i="11" s="1"/>
  <c r="J33" i="11" s="1"/>
  <c r="F66" i="12"/>
  <c r="U66" i="12" s="1"/>
  <c r="L66" i="12"/>
  <c r="AA66" i="12" s="1"/>
  <c r="M66" i="12"/>
  <c r="AB66" i="12" s="1"/>
  <c r="I66" i="12"/>
  <c r="X66" i="12" s="1"/>
  <c r="H66" i="12"/>
  <c r="W66" i="12" s="1"/>
  <c r="G66" i="12"/>
  <c r="V66" i="12" s="1"/>
  <c r="N66" i="12"/>
  <c r="AC66" i="12" s="1"/>
  <c r="K66" i="12"/>
  <c r="Z66" i="12" s="1"/>
  <c r="O66" i="12"/>
  <c r="AD66" i="12" s="1"/>
  <c r="J66" i="12"/>
  <c r="Y66" i="12" s="1"/>
  <c r="D71" i="12"/>
  <c r="S71" i="12" s="1"/>
  <c r="I31" i="11" s="1"/>
  <c r="J31" i="11" s="1"/>
  <c r="D69" i="12"/>
  <c r="S69" i="12" s="1"/>
  <c r="I29" i="11" s="1"/>
  <c r="J29" i="11" s="1"/>
  <c r="D70" i="12"/>
  <c r="S70" i="12" s="1"/>
  <c r="I30" i="11" s="1"/>
  <c r="J30" i="11" s="1"/>
  <c r="D68" i="12"/>
  <c r="S68" i="12" s="1"/>
  <c r="I28" i="11" s="1"/>
  <c r="J28" i="11" s="1"/>
  <c r="F65" i="12"/>
  <c r="U65" i="12" s="1"/>
  <c r="I65" i="12"/>
  <c r="X65" i="12" s="1"/>
  <c r="L65" i="12"/>
  <c r="AA65" i="12" s="1"/>
  <c r="H65" i="12"/>
  <c r="W65" i="12" s="1"/>
  <c r="M65" i="12"/>
  <c r="AB65" i="12" s="1"/>
  <c r="K65" i="12"/>
  <c r="Z65" i="12" s="1"/>
  <c r="G65" i="12"/>
  <c r="V65" i="12" s="1"/>
  <c r="J65" i="12"/>
  <c r="Y65" i="12" s="1"/>
  <c r="N65" i="12"/>
  <c r="AC65" i="12" s="1"/>
  <c r="O65" i="12"/>
  <c r="AD65" i="12" s="1"/>
  <c r="D59" i="12"/>
  <c r="S59" i="12" s="1"/>
  <c r="I21" i="11" s="1"/>
  <c r="J21" i="11" s="1"/>
  <c r="D58" i="12"/>
  <c r="S58" i="12" s="1"/>
  <c r="I20" i="11" s="1"/>
  <c r="J20" i="11" s="1"/>
  <c r="D57" i="12"/>
  <c r="S57" i="12" s="1"/>
  <c r="I19" i="11" s="1"/>
  <c r="J19" i="11" s="1"/>
  <c r="F53" i="12"/>
  <c r="U53" i="12" s="1"/>
  <c r="H53" i="12"/>
  <c r="W53" i="12" s="1"/>
  <c r="M53" i="12"/>
  <c r="AB53" i="12" s="1"/>
  <c r="K53" i="12"/>
  <c r="Z53" i="12" s="1"/>
  <c r="I53" i="12"/>
  <c r="X53" i="12" s="1"/>
  <c r="O53" i="12"/>
  <c r="AD53" i="12" s="1"/>
  <c r="G53" i="12"/>
  <c r="V53" i="12" s="1"/>
  <c r="L53" i="12"/>
  <c r="AA53" i="12" s="1"/>
  <c r="J53" i="12"/>
  <c r="Y53" i="12" s="1"/>
  <c r="N53" i="12"/>
  <c r="AC53" i="12" s="1"/>
  <c r="D54" i="12"/>
  <c r="S54" i="12" s="1"/>
  <c r="I16" i="11" s="1"/>
  <c r="J16" i="11" s="1"/>
  <c r="D56" i="12"/>
  <c r="S56" i="12" s="1"/>
  <c r="I18" i="11" s="1"/>
  <c r="J18" i="11" s="1"/>
  <c r="F54" i="12"/>
  <c r="U54" i="12" s="1"/>
  <c r="I54" i="12"/>
  <c r="X54" i="12" s="1"/>
  <c r="M54" i="12"/>
  <c r="AB54" i="12" s="1"/>
  <c r="H54" i="12"/>
  <c r="W54" i="12" s="1"/>
  <c r="L54" i="12"/>
  <c r="AA54" i="12" s="1"/>
  <c r="N54" i="12"/>
  <c r="AC54" i="12" s="1"/>
  <c r="O54" i="12"/>
  <c r="AD54" i="12" s="1"/>
  <c r="K54" i="12"/>
  <c r="Z54" i="12" s="1"/>
  <c r="J54" i="12"/>
  <c r="Y54" i="12" s="1"/>
  <c r="G54" i="12"/>
  <c r="V54" i="12" s="1"/>
  <c r="D60" i="12"/>
  <c r="S60" i="12" s="1"/>
  <c r="I22" i="11" s="1"/>
  <c r="J22" i="11" s="1"/>
  <c r="D55" i="12"/>
  <c r="S55" i="12" s="1"/>
  <c r="I17" i="11" s="1"/>
  <c r="J17" i="11" s="1"/>
  <c r="D61" i="12"/>
  <c r="S61" i="12" s="1"/>
  <c r="I23" i="11" s="1"/>
  <c r="J23" i="11" s="1"/>
  <c r="D53" i="12"/>
  <c r="S53" i="12" s="1"/>
  <c r="I15" i="11" s="1"/>
  <c r="J15" i="11" s="1"/>
  <c r="F55" i="12"/>
  <c r="U55" i="12" s="1"/>
  <c r="L55" i="12"/>
  <c r="AA55" i="12" s="1"/>
  <c r="M55" i="12"/>
  <c r="AB55" i="12" s="1"/>
  <c r="H55" i="12"/>
  <c r="W55" i="12" s="1"/>
  <c r="I55" i="12"/>
  <c r="X55" i="12" s="1"/>
  <c r="O55" i="12"/>
  <c r="AD55" i="12" s="1"/>
  <c r="J55" i="12"/>
  <c r="Y55" i="12" s="1"/>
  <c r="K55" i="12"/>
  <c r="Z55" i="12" s="1"/>
  <c r="N55" i="12"/>
  <c r="AC55" i="12" s="1"/>
  <c r="G55" i="12"/>
  <c r="V55" i="12" s="1"/>
  <c r="F41" i="12"/>
  <c r="U41" i="12" s="1"/>
  <c r="M41" i="12"/>
  <c r="AB41" i="12" s="1"/>
  <c r="G41" i="12"/>
  <c r="V41" i="12" s="1"/>
  <c r="J41" i="12"/>
  <c r="Y41" i="12" s="1"/>
  <c r="I41" i="12"/>
  <c r="X41" i="12" s="1"/>
  <c r="K41" i="12"/>
  <c r="Z41" i="12" s="1"/>
  <c r="H41" i="12"/>
  <c r="W41" i="12" s="1"/>
  <c r="N41" i="12"/>
  <c r="AC41" i="12" s="1"/>
  <c r="O41" i="12"/>
  <c r="AD41" i="12" s="1"/>
  <c r="L41" i="12"/>
  <c r="AA41" i="12" s="1"/>
  <c r="D44" i="12"/>
  <c r="S44" i="12" s="1"/>
  <c r="I8" i="11" s="1"/>
  <c r="J8" i="11" s="1"/>
  <c r="D42" i="12"/>
  <c r="S42" i="12" s="1"/>
  <c r="I6" i="11" s="1"/>
  <c r="J6" i="11" s="1"/>
  <c r="D47" i="12"/>
  <c r="S47" i="12" s="1"/>
  <c r="I11" i="11" s="1"/>
  <c r="J11" i="11" s="1"/>
  <c r="D41" i="12"/>
  <c r="S41" i="12" s="1"/>
  <c r="I5" i="11" s="1"/>
  <c r="J5" i="11" s="1"/>
  <c r="D49" i="12"/>
  <c r="S49" i="12" s="1"/>
  <c r="I13" i="11" s="1"/>
  <c r="J13" i="11" s="1"/>
  <c r="F43" i="12"/>
  <c r="U43" i="12" s="1"/>
  <c r="I43" i="12"/>
  <c r="X43" i="12" s="1"/>
  <c r="O43" i="12"/>
  <c r="AD43" i="12" s="1"/>
  <c r="M43" i="12"/>
  <c r="AB43" i="12" s="1"/>
  <c r="K43" i="12"/>
  <c r="Z43" i="12" s="1"/>
  <c r="G43" i="12"/>
  <c r="V43" i="12" s="1"/>
  <c r="L43" i="12"/>
  <c r="AA43" i="12" s="1"/>
  <c r="H43" i="12"/>
  <c r="W43" i="12" s="1"/>
  <c r="N43" i="12"/>
  <c r="AC43" i="12" s="1"/>
  <c r="J43" i="12"/>
  <c r="Y43" i="12" s="1"/>
  <c r="D45" i="12"/>
  <c r="S45" i="12" s="1"/>
  <c r="I9" i="11" s="1"/>
  <c r="J9" i="11" s="1"/>
  <c r="D43" i="12"/>
  <c r="S43" i="12" s="1"/>
  <c r="I7" i="11" s="1"/>
  <c r="J7" i="11" s="1"/>
  <c r="D48" i="12"/>
  <c r="S48" i="12" s="1"/>
  <c r="I12" i="11" s="1"/>
  <c r="J12" i="11" s="1"/>
  <c r="D46" i="12"/>
  <c r="S46" i="12" s="1"/>
  <c r="I10" i="11" s="1"/>
  <c r="J10" i="11" s="1"/>
  <c r="F42" i="12"/>
  <c r="U42" i="12" s="1"/>
  <c r="I42" i="12"/>
  <c r="X42" i="12" s="1"/>
  <c r="O42" i="12"/>
  <c r="AD42" i="12" s="1"/>
  <c r="M42" i="12"/>
  <c r="AB42" i="12" s="1"/>
  <c r="K42" i="12"/>
  <c r="Z42" i="12" s="1"/>
  <c r="G42" i="12"/>
  <c r="V42" i="12" s="1"/>
  <c r="L42" i="12"/>
  <c r="AA42" i="12" s="1"/>
  <c r="H42" i="12"/>
  <c r="W42" i="12" s="1"/>
  <c r="N42" i="12"/>
  <c r="AC42" i="12" s="1"/>
  <c r="J42" i="12"/>
  <c r="Y42" i="12" s="1"/>
  <c r="D34" i="12"/>
  <c r="S34" i="12" s="1"/>
  <c r="D30" i="11" s="1"/>
  <c r="E30" i="11" s="1"/>
  <c r="D30" i="12"/>
  <c r="S30" i="12" s="1"/>
  <c r="D26" i="11" s="1"/>
  <c r="E26" i="11" s="1"/>
  <c r="D37" i="12"/>
  <c r="S37" i="12" s="1"/>
  <c r="D33" i="11" s="1"/>
  <c r="E33" i="11" s="1"/>
  <c r="D35" i="12"/>
  <c r="S35" i="12" s="1"/>
  <c r="D31" i="11" s="1"/>
  <c r="E31" i="11" s="1"/>
  <c r="D32" i="12"/>
  <c r="S32" i="12" s="1"/>
  <c r="D28" i="11" s="1"/>
  <c r="E28" i="11" s="1"/>
  <c r="D36" i="12"/>
  <c r="S36" i="12" s="1"/>
  <c r="D32" i="11" s="1"/>
  <c r="E32" i="11" s="1"/>
  <c r="D29" i="12"/>
  <c r="S29" i="12" s="1"/>
  <c r="D25" i="11" s="1"/>
  <c r="E25" i="11" s="1"/>
  <c r="D33" i="12"/>
  <c r="S33" i="12" s="1"/>
  <c r="D29" i="11" s="1"/>
  <c r="E29" i="11" s="1"/>
  <c r="D31" i="12"/>
  <c r="S31" i="12" s="1"/>
  <c r="D27" i="11" s="1"/>
  <c r="E27" i="11" s="1"/>
  <c r="D17" i="12"/>
  <c r="S17" i="12" s="1"/>
  <c r="D15" i="11" s="1"/>
  <c r="E15" i="11" s="1"/>
  <c r="D20" i="12"/>
  <c r="S20" i="12" s="1"/>
  <c r="D18" i="11" s="1"/>
  <c r="E18" i="11" s="1"/>
  <c r="D23" i="12"/>
  <c r="S23" i="12" s="1"/>
  <c r="D21" i="11" s="1"/>
  <c r="E21" i="11" s="1"/>
  <c r="D25" i="12"/>
  <c r="S25" i="12" s="1"/>
  <c r="D23" i="11" s="1"/>
  <c r="E23" i="11" s="1"/>
  <c r="D22" i="12"/>
  <c r="S22" i="12" s="1"/>
  <c r="D20" i="11" s="1"/>
  <c r="E20" i="11" s="1"/>
  <c r="D19" i="12"/>
  <c r="S19" i="12" s="1"/>
  <c r="D17" i="11" s="1"/>
  <c r="E17" i="11" s="1"/>
  <c r="D21" i="12"/>
  <c r="S21" i="12" s="1"/>
  <c r="D19" i="11" s="1"/>
  <c r="E19" i="11" s="1"/>
  <c r="D18" i="12"/>
  <c r="S18" i="12" s="1"/>
  <c r="D16" i="11" s="1"/>
  <c r="E16" i="11" s="1"/>
  <c r="D24" i="12"/>
  <c r="S24" i="12" s="1"/>
  <c r="D22" i="11" s="1"/>
  <c r="E22" i="11" s="1"/>
  <c r="D7" i="12"/>
  <c r="S7" i="12" s="1"/>
  <c r="D5" i="12"/>
  <c r="S5" i="12" s="1"/>
  <c r="D11" i="12"/>
  <c r="S11" i="12" s="1"/>
  <c r="D11" i="11" s="1"/>
  <c r="E11" i="11" s="1"/>
  <c r="D10" i="12"/>
  <c r="S10" i="12" s="1"/>
  <c r="D10" i="11" s="1"/>
  <c r="E10" i="11" s="1"/>
  <c r="F7" i="12" a="1"/>
  <c r="F13" i="12" a="1"/>
  <c r="F11" i="12" a="1"/>
  <c r="D6" i="12"/>
  <c r="S6" i="12" s="1"/>
  <c r="D12" i="12"/>
  <c r="S12" i="12" s="1"/>
  <c r="D12" i="11" s="1"/>
  <c r="E12" i="11" s="1"/>
  <c r="D9" i="12"/>
  <c r="S9" i="12" s="1"/>
  <c r="D9" i="11" s="1"/>
  <c r="E9" i="11" s="1"/>
  <c r="F6" i="12" a="1"/>
  <c r="F12" i="12" a="1"/>
  <c r="F9" i="12" a="1"/>
  <c r="D13" i="12"/>
  <c r="S13" i="12" s="1"/>
  <c r="D13" i="11" s="1"/>
  <c r="E13" i="11" s="1"/>
  <c r="D8" i="12"/>
  <c r="S8" i="12" s="1"/>
  <c r="F10" i="12" a="1"/>
  <c r="F8" i="12" a="1"/>
  <c r="BM74" i="4"/>
  <c r="BO64" i="4" s="1"/>
  <c r="ET59" i="4"/>
  <c r="EV49" i="4" s="1"/>
  <c r="CD44" i="4"/>
  <c r="CF34" i="4" s="1"/>
  <c r="EC104" i="4"/>
  <c r="EE94" i="4" s="1"/>
  <c r="DL104" i="4"/>
  <c r="DN94" i="4" s="1"/>
  <c r="BM89" i="4"/>
  <c r="BO79" i="4" s="1"/>
  <c r="BM149" i="4"/>
  <c r="BO139" i="4" s="1"/>
  <c r="ET22" i="4"/>
  <c r="ET27" i="4"/>
  <c r="ET20" i="4"/>
  <c r="BL14" i="4"/>
  <c r="BM4" i="4" a="1"/>
  <c r="BM7" i="4" s="1"/>
  <c r="EC149" i="4"/>
  <c r="EE139" i="4" s="1"/>
  <c r="M149" i="8"/>
  <c r="AV87" i="4"/>
  <c r="AV83" i="4"/>
  <c r="AV84" i="4"/>
  <c r="AV82" i="4"/>
  <c r="AV86" i="4"/>
  <c r="C29" i="4"/>
  <c r="M19" i="4" s="1"/>
  <c r="AE148" i="4"/>
  <c r="AE142" i="4"/>
  <c r="AE144" i="4"/>
  <c r="AE147" i="4"/>
  <c r="AE141" i="4"/>
  <c r="AE146" i="4"/>
  <c r="AE139" i="4"/>
  <c r="AE145" i="4"/>
  <c r="AE140" i="4"/>
  <c r="AE143" i="4"/>
  <c r="N124" i="8" a="1"/>
  <c r="N133" i="8" s="1"/>
  <c r="AV85" i="4"/>
  <c r="AV79" i="4"/>
  <c r="AV88" i="4"/>
  <c r="AV80" i="4"/>
  <c r="ET28" i="4"/>
  <c r="ET25" i="4"/>
  <c r="ET21" i="4"/>
  <c r="ET19" i="4"/>
  <c r="ET26" i="4"/>
  <c r="ET24" i="4"/>
  <c r="EC21" i="4"/>
  <c r="EC22" i="4"/>
  <c r="EC19" i="4"/>
  <c r="EC24" i="4"/>
  <c r="EC25" i="4"/>
  <c r="AV27" i="4"/>
  <c r="CU4" i="4" a="1"/>
  <c r="CU11" i="4" s="1"/>
  <c r="CT14" i="4"/>
  <c r="ET4" i="4" a="1"/>
  <c r="ET10" i="4" s="1"/>
  <c r="DK14" i="4"/>
  <c r="DL4" i="4" a="1"/>
  <c r="DL10" i="4" s="1"/>
  <c r="CD4" i="4" a="1"/>
  <c r="CD11" i="4" s="1"/>
  <c r="CC14" i="4"/>
  <c r="ES14" i="4"/>
  <c r="AD14" i="4"/>
  <c r="AV4" i="4" a="1"/>
  <c r="AV13" i="4" s="1"/>
  <c r="EB14" i="4"/>
  <c r="AU14" i="4"/>
  <c r="EC4" i="4" a="1"/>
  <c r="EC10" i="4" s="1"/>
  <c r="AE4" i="4" a="1"/>
  <c r="AE12" i="4" s="1"/>
  <c r="AV25" i="4"/>
  <c r="EC23" i="4"/>
  <c r="EC27" i="4"/>
  <c r="EC26" i="4"/>
  <c r="AV22" i="4"/>
  <c r="EC28" i="4"/>
  <c r="AV126" i="4"/>
  <c r="AV125" i="4"/>
  <c r="AV124" i="4"/>
  <c r="AV127" i="4"/>
  <c r="AV131" i="4"/>
  <c r="AV133" i="4"/>
  <c r="AV132" i="4"/>
  <c r="AV130" i="4"/>
  <c r="AV129" i="4"/>
  <c r="AV128" i="4"/>
  <c r="AV144" i="4"/>
  <c r="AV139" i="4"/>
  <c r="AV145" i="4"/>
  <c r="AV140" i="4"/>
  <c r="AV146" i="4"/>
  <c r="AV141" i="4"/>
  <c r="AV147" i="4"/>
  <c r="AV142" i="4"/>
  <c r="AV148" i="4"/>
  <c r="AV143" i="4"/>
  <c r="AV114" i="4"/>
  <c r="AV109" i="4"/>
  <c r="AV115" i="4"/>
  <c r="AV110" i="4"/>
  <c r="AV116" i="4"/>
  <c r="AV111" i="4"/>
  <c r="AV117" i="4"/>
  <c r="AV112" i="4"/>
  <c r="AV118" i="4"/>
  <c r="AV113" i="4"/>
  <c r="AV96" i="4"/>
  <c r="AV101" i="4"/>
  <c r="AV95" i="4"/>
  <c r="AV102" i="4"/>
  <c r="AV97" i="4"/>
  <c r="AV98" i="4"/>
  <c r="AV103" i="4"/>
  <c r="AV100" i="4"/>
  <c r="AV94" i="4"/>
  <c r="AV99" i="4"/>
  <c r="N146" i="4"/>
  <c r="N148" i="4"/>
  <c r="BL29" i="4"/>
  <c r="N109" i="4" a="1"/>
  <c r="N114" i="4" s="1"/>
  <c r="N141" i="4"/>
  <c r="N143" i="4"/>
  <c r="M104" i="4"/>
  <c r="N140" i="4"/>
  <c r="AV20" i="4"/>
  <c r="AV26" i="4"/>
  <c r="M119" i="4"/>
  <c r="N124" i="4" a="1"/>
  <c r="N129" i="4" s="1"/>
  <c r="N144" i="4"/>
  <c r="N139" i="4"/>
  <c r="AV24" i="4"/>
  <c r="AV19" i="4"/>
  <c r="AD44" i="4"/>
  <c r="AV21" i="4"/>
  <c r="AV28" i="4"/>
  <c r="N94" i="4" a="1"/>
  <c r="N99" i="4" s="1"/>
  <c r="N145" i="4"/>
  <c r="N142" i="4"/>
  <c r="M134" i="4"/>
  <c r="AE130" i="4"/>
  <c r="AE126" i="4"/>
  <c r="AE133" i="4"/>
  <c r="AE129" i="4"/>
  <c r="AE125" i="4"/>
  <c r="AE132" i="4"/>
  <c r="AE128" i="4"/>
  <c r="AE124" i="4"/>
  <c r="AE131" i="4"/>
  <c r="AE127" i="4"/>
  <c r="AE115" i="4"/>
  <c r="AE111" i="4"/>
  <c r="AE118" i="4"/>
  <c r="AE114" i="4"/>
  <c r="AE110" i="4"/>
  <c r="AE117" i="4"/>
  <c r="AE113" i="4"/>
  <c r="AE109" i="4"/>
  <c r="AE116" i="4"/>
  <c r="AE112" i="4"/>
  <c r="AE100" i="4"/>
  <c r="AE96" i="4"/>
  <c r="AE103" i="4"/>
  <c r="AE99" i="4"/>
  <c r="AE95" i="4"/>
  <c r="AE98" i="4"/>
  <c r="AE102" i="4"/>
  <c r="AE94" i="4"/>
  <c r="AE97" i="4"/>
  <c r="AE101" i="4"/>
  <c r="AE87" i="4"/>
  <c r="AE83" i="4"/>
  <c r="AE79" i="4"/>
  <c r="AE86" i="4"/>
  <c r="AE82" i="4"/>
  <c r="AE85" i="4"/>
  <c r="AE81" i="4"/>
  <c r="AE88" i="4"/>
  <c r="AE84" i="4"/>
  <c r="AE80" i="4"/>
  <c r="N86" i="4"/>
  <c r="N82" i="4"/>
  <c r="N85" i="4"/>
  <c r="N81" i="4"/>
  <c r="N88" i="4"/>
  <c r="N84" i="4"/>
  <c r="N80" i="4"/>
  <c r="N87" i="4"/>
  <c r="N83" i="4"/>
  <c r="N79" i="4"/>
  <c r="N70" i="4"/>
  <c r="N66" i="4"/>
  <c r="N73" i="4"/>
  <c r="N69" i="4"/>
  <c r="N65" i="4"/>
  <c r="N72" i="4"/>
  <c r="N68" i="4"/>
  <c r="N64" i="4"/>
  <c r="N71" i="4"/>
  <c r="N67" i="4"/>
  <c r="AE71" i="4"/>
  <c r="AE67" i="4"/>
  <c r="AE70" i="4"/>
  <c r="AE66" i="4"/>
  <c r="AE73" i="4"/>
  <c r="AE69" i="4"/>
  <c r="AE65" i="4"/>
  <c r="AE72" i="4"/>
  <c r="AE64" i="4"/>
  <c r="AE68" i="4"/>
  <c r="AV72" i="4"/>
  <c r="AV68" i="4"/>
  <c r="AV64" i="4"/>
  <c r="AV71" i="4"/>
  <c r="AV67" i="4"/>
  <c r="AV70" i="4"/>
  <c r="AV66" i="4"/>
  <c r="AV73" i="4"/>
  <c r="AV69" i="4"/>
  <c r="AV65" i="4"/>
  <c r="AE58" i="4"/>
  <c r="AE55" i="4"/>
  <c r="AE53" i="4"/>
  <c r="AE50" i="4"/>
  <c r="AE52" i="4"/>
  <c r="AE57" i="4"/>
  <c r="AE54" i="4"/>
  <c r="AE56" i="4"/>
  <c r="AE51" i="4"/>
  <c r="N56" i="4"/>
  <c r="N52" i="4"/>
  <c r="N55" i="4"/>
  <c r="N51" i="4"/>
  <c r="N58" i="4"/>
  <c r="N54" i="4"/>
  <c r="N50" i="4"/>
  <c r="N57" i="4"/>
  <c r="N53" i="4"/>
  <c r="N49" i="4"/>
  <c r="AV58" i="4"/>
  <c r="AV54" i="4"/>
  <c r="AV50" i="4"/>
  <c r="AV57" i="4"/>
  <c r="AV53" i="4"/>
  <c r="AV49" i="4"/>
  <c r="AV56" i="4"/>
  <c r="AV52" i="4"/>
  <c r="AV51" i="4"/>
  <c r="AV55" i="4"/>
  <c r="AE34" i="4" a="1"/>
  <c r="AE43" i="4" s="1"/>
  <c r="AV40" i="4"/>
  <c r="AV36" i="4"/>
  <c r="AV41" i="4"/>
  <c r="AV43" i="4"/>
  <c r="AV39" i="4"/>
  <c r="AV35" i="4"/>
  <c r="AV37" i="4"/>
  <c r="AV42" i="4"/>
  <c r="AV38" i="4"/>
  <c r="AV34" i="4"/>
  <c r="N42" i="4"/>
  <c r="N38" i="4"/>
  <c r="N34" i="4"/>
  <c r="N41" i="4"/>
  <c r="N37" i="4"/>
  <c r="N43" i="4"/>
  <c r="N39" i="4"/>
  <c r="N40" i="4"/>
  <c r="N36" i="4"/>
  <c r="N35" i="4"/>
  <c r="BM19" i="4" a="1"/>
  <c r="BM28" i="4" s="1"/>
  <c r="AE26" i="4"/>
  <c r="AE22" i="4"/>
  <c r="AE25" i="4"/>
  <c r="AE21" i="4"/>
  <c r="AE27" i="4"/>
  <c r="AE23" i="4"/>
  <c r="AE28" i="4"/>
  <c r="AE24" i="4"/>
  <c r="AE20" i="4"/>
  <c r="AE19" i="4"/>
  <c r="CU26" i="4"/>
  <c r="CU22" i="4"/>
  <c r="CU19" i="4"/>
  <c r="CU25" i="4"/>
  <c r="CU21" i="4"/>
  <c r="CU28" i="4"/>
  <c r="CU24" i="4"/>
  <c r="CU20" i="4"/>
  <c r="CU27" i="4"/>
  <c r="CU23" i="4"/>
  <c r="CD25" i="4"/>
  <c r="CD21" i="4"/>
  <c r="CD26" i="4"/>
  <c r="CD22" i="4"/>
  <c r="CD28" i="4"/>
  <c r="CD24" i="4"/>
  <c r="CD20" i="4"/>
  <c r="CD27" i="4"/>
  <c r="CD23" i="4"/>
  <c r="CD19" i="4"/>
  <c r="DL25" i="4"/>
  <c r="DL21" i="4"/>
  <c r="DL24" i="4"/>
  <c r="DL19" i="4"/>
  <c r="DL28" i="4"/>
  <c r="DL23" i="4"/>
  <c r="DL26" i="4"/>
  <c r="DL27" i="4"/>
  <c r="DL22" i="4"/>
  <c r="DL20" i="4"/>
  <c r="N4" i="4" a="1"/>
  <c r="N9" i="4" s="1"/>
  <c r="M14" i="4"/>
  <c r="N139" i="8" a="1"/>
  <c r="N145" i="8" s="1"/>
  <c r="M134" i="8"/>
  <c r="M119" i="8"/>
  <c r="N109" i="8" a="1"/>
  <c r="N115" i="8" s="1"/>
  <c r="M104" i="8"/>
  <c r="N94" i="8" a="1"/>
  <c r="N79" i="8" a="1"/>
  <c r="M89" i="8"/>
  <c r="N64" i="8" a="1"/>
  <c r="N64" i="8" s="1"/>
  <c r="M74" i="8"/>
  <c r="M59" i="8"/>
  <c r="N49" i="8" a="1"/>
  <c r="M44" i="8"/>
  <c r="N34" i="8" a="1"/>
  <c r="N40" i="8" s="1"/>
  <c r="M29" i="8"/>
  <c r="N19" i="8" a="1"/>
  <c r="M14" i="8"/>
  <c r="N4" i="8" a="1"/>
  <c r="C3" i="7" a="1"/>
  <c r="C3" i="7" s="1"/>
  <c r="E7" i="7"/>
  <c r="CF142" i="4" l="1"/>
  <c r="CE143" i="4"/>
  <c r="CW97" i="4"/>
  <c r="CV98" i="4"/>
  <c r="EU38" i="4"/>
  <c r="EV37" i="4"/>
  <c r="EE52" i="4"/>
  <c r="CV83" i="4"/>
  <c r="EV97" i="4"/>
  <c r="EU98" i="4"/>
  <c r="EV142" i="4"/>
  <c r="EU143" i="4"/>
  <c r="EU68" i="4"/>
  <c r="CW82" i="4"/>
  <c r="BO37" i="4"/>
  <c r="DN142" i="4"/>
  <c r="EV67" i="4"/>
  <c r="CW52" i="4"/>
  <c r="CV53" i="4"/>
  <c r="DM143" i="4"/>
  <c r="BN38" i="4"/>
  <c r="BO112" i="4"/>
  <c r="ED113" i="4"/>
  <c r="BM10" i="4"/>
  <c r="BN113" i="4"/>
  <c r="ED53" i="4"/>
  <c r="EE112" i="4"/>
  <c r="CW36" i="4"/>
  <c r="K4" i="14" s="1"/>
  <c r="CF126" i="4"/>
  <c r="J10" i="14" s="1"/>
  <c r="DN51" i="4"/>
  <c r="L5" i="14" s="1"/>
  <c r="EE96" i="4"/>
  <c r="M8" i="14" s="1"/>
  <c r="DN36" i="4"/>
  <c r="DN111" i="4"/>
  <c r="L9" i="14" s="1"/>
  <c r="EV111" i="4"/>
  <c r="N9" i="14" s="1"/>
  <c r="CF96" i="4"/>
  <c r="J8" i="14" s="1"/>
  <c r="CW66" i="4"/>
  <c r="K6" i="14" s="1"/>
  <c r="EE81" i="4"/>
  <c r="EE82" i="4" s="1"/>
  <c r="EE141" i="4"/>
  <c r="M11" i="14" s="1"/>
  <c r="DN96" i="4"/>
  <c r="L8" i="14" s="1"/>
  <c r="CF81" i="4"/>
  <c r="J7" i="14" s="1"/>
  <c r="CW126" i="4"/>
  <c r="K10" i="14" s="1"/>
  <c r="CW111" i="4"/>
  <c r="K9" i="14" s="1"/>
  <c r="BO141" i="4"/>
  <c r="I11" i="14" s="1"/>
  <c r="CF36" i="4"/>
  <c r="J4" i="14" s="1"/>
  <c r="CF66" i="4"/>
  <c r="J6" i="14" s="1"/>
  <c r="EV126" i="4"/>
  <c r="N10" i="14" s="1"/>
  <c r="BO126" i="4"/>
  <c r="I10" i="14" s="1"/>
  <c r="BO96" i="4"/>
  <c r="I8" i="14" s="1"/>
  <c r="DN66" i="4"/>
  <c r="L6" i="14" s="1"/>
  <c r="DN126" i="4"/>
  <c r="L10" i="14" s="1"/>
  <c r="BO66" i="4"/>
  <c r="I6" i="14" s="1"/>
  <c r="BO51" i="4"/>
  <c r="I5" i="14" s="1"/>
  <c r="CW141" i="4"/>
  <c r="CV143" i="4" s="1"/>
  <c r="BO81" i="4"/>
  <c r="I7" i="14" s="1"/>
  <c r="EV51" i="4"/>
  <c r="N5" i="14" s="1"/>
  <c r="EE36" i="4"/>
  <c r="M4" i="14" s="1"/>
  <c r="CF51" i="4"/>
  <c r="J5" i="14" s="1"/>
  <c r="EE126" i="4"/>
  <c r="M10" i="14" s="1"/>
  <c r="EV81" i="4"/>
  <c r="N7" i="14" s="1"/>
  <c r="DN81" i="4"/>
  <c r="L7" i="14" s="1"/>
  <c r="CF111" i="4"/>
  <c r="CE113" i="4" s="1"/>
  <c r="EE66" i="4"/>
  <c r="M6" i="14" s="1"/>
  <c r="D5" i="11"/>
  <c r="E5" i="11" s="1"/>
  <c r="D7" i="11"/>
  <c r="E7" i="11" s="1"/>
  <c r="D6" i="11"/>
  <c r="E6" i="11" s="1"/>
  <c r="D8" i="11"/>
  <c r="E8" i="11" s="1"/>
  <c r="M30" i="12"/>
  <c r="AB30" i="12" s="1"/>
  <c r="N30" i="12"/>
  <c r="AC30" i="12" s="1"/>
  <c r="G30" i="12"/>
  <c r="V30" i="12" s="1"/>
  <c r="L30" i="12"/>
  <c r="AA30" i="12" s="1"/>
  <c r="G20" i="12"/>
  <c r="V20" i="12" s="1"/>
  <c r="I30" i="12"/>
  <c r="X30" i="12" s="1"/>
  <c r="K30" i="12"/>
  <c r="Z30" i="12" s="1"/>
  <c r="O30" i="12"/>
  <c r="AD30" i="12" s="1"/>
  <c r="J30" i="12"/>
  <c r="Y30" i="12" s="1"/>
  <c r="H30" i="12"/>
  <c r="W30" i="12" s="1"/>
  <c r="M20" i="12"/>
  <c r="AB20" i="12" s="1"/>
  <c r="O20" i="12"/>
  <c r="AD20" i="12" s="1"/>
  <c r="N20" i="12"/>
  <c r="AC20" i="12" s="1"/>
  <c r="N126" i="8"/>
  <c r="K20" i="12"/>
  <c r="Z20" i="12" s="1"/>
  <c r="J20" i="12"/>
  <c r="Y20" i="12" s="1"/>
  <c r="I20" i="12"/>
  <c r="X20" i="12" s="1"/>
  <c r="H20" i="12"/>
  <c r="W20" i="12" s="1"/>
  <c r="L20" i="12"/>
  <c r="AA20" i="12" s="1"/>
  <c r="N132" i="8"/>
  <c r="O77" i="12"/>
  <c r="AD77" i="12" s="1"/>
  <c r="K77" i="12"/>
  <c r="Z77" i="12" s="1"/>
  <c r="M77" i="12"/>
  <c r="AB77" i="12" s="1"/>
  <c r="G77" i="12"/>
  <c r="V77" i="12" s="1"/>
  <c r="H77" i="12"/>
  <c r="W77" i="12" s="1"/>
  <c r="N77" i="12"/>
  <c r="AC77" i="12" s="1"/>
  <c r="I77" i="12"/>
  <c r="X77" i="12" s="1"/>
  <c r="F77" i="12"/>
  <c r="U77" i="12" s="1"/>
  <c r="J77" i="12"/>
  <c r="Y77" i="12" s="1"/>
  <c r="N5" i="12"/>
  <c r="AC5" i="12" s="1"/>
  <c r="F5" i="12"/>
  <c r="U5" i="12" s="1"/>
  <c r="M5" i="12"/>
  <c r="AB5" i="12" s="1"/>
  <c r="K5" i="12"/>
  <c r="Z5" i="12" s="1"/>
  <c r="H5" i="12"/>
  <c r="W5" i="12" s="1"/>
  <c r="O5" i="12"/>
  <c r="AD5" i="12" s="1"/>
  <c r="G5" i="12"/>
  <c r="V5" i="12" s="1"/>
  <c r="J5" i="12"/>
  <c r="Y5" i="12" s="1"/>
  <c r="L5" i="12"/>
  <c r="AA5" i="12" s="1"/>
  <c r="F101" i="12"/>
  <c r="U101" i="12" s="1"/>
  <c r="L101" i="12"/>
  <c r="AA101" i="12" s="1"/>
  <c r="M101" i="12"/>
  <c r="AB101" i="12" s="1"/>
  <c r="H101" i="12"/>
  <c r="W101" i="12" s="1"/>
  <c r="I101" i="12"/>
  <c r="X101" i="12" s="1"/>
  <c r="N101" i="12"/>
  <c r="AC101" i="12" s="1"/>
  <c r="K101" i="12"/>
  <c r="Z101" i="12" s="1"/>
  <c r="O101" i="12"/>
  <c r="AD101" i="12" s="1"/>
  <c r="J101" i="12"/>
  <c r="Y101" i="12" s="1"/>
  <c r="G101" i="12"/>
  <c r="V101" i="12" s="1"/>
  <c r="F89" i="12"/>
  <c r="U89" i="12" s="1"/>
  <c r="H89" i="12"/>
  <c r="W89" i="12" s="1"/>
  <c r="M89" i="12"/>
  <c r="AB89" i="12" s="1"/>
  <c r="I89" i="12"/>
  <c r="X89" i="12" s="1"/>
  <c r="L89" i="12"/>
  <c r="AA89" i="12" s="1"/>
  <c r="K89" i="12"/>
  <c r="Z89" i="12" s="1"/>
  <c r="G89" i="12"/>
  <c r="V89" i="12" s="1"/>
  <c r="O89" i="12"/>
  <c r="AD89" i="12" s="1"/>
  <c r="N89" i="12"/>
  <c r="AC89" i="12" s="1"/>
  <c r="J89" i="12"/>
  <c r="Y89" i="12" s="1"/>
  <c r="F10" i="12"/>
  <c r="U10" i="12" s="1"/>
  <c r="L10" i="12"/>
  <c r="AA10" i="12" s="1"/>
  <c r="G10" i="12"/>
  <c r="V10" i="12" s="1"/>
  <c r="N10" i="12"/>
  <c r="AC10" i="12" s="1"/>
  <c r="K10" i="12"/>
  <c r="Z10" i="12" s="1"/>
  <c r="H10" i="12"/>
  <c r="W10" i="12" s="1"/>
  <c r="I10" i="12"/>
  <c r="X10" i="12" s="1"/>
  <c r="M10" i="12"/>
  <c r="AB10" i="12" s="1"/>
  <c r="O10" i="12"/>
  <c r="AD10" i="12" s="1"/>
  <c r="J10" i="12"/>
  <c r="Y10" i="12" s="1"/>
  <c r="F12" i="12"/>
  <c r="U12" i="12" s="1"/>
  <c r="M12" i="12"/>
  <c r="AB12" i="12" s="1"/>
  <c r="K12" i="12"/>
  <c r="Z12" i="12" s="1"/>
  <c r="J12" i="12"/>
  <c r="Y12" i="12" s="1"/>
  <c r="I12" i="12"/>
  <c r="X12" i="12" s="1"/>
  <c r="G12" i="12"/>
  <c r="V12" i="12" s="1"/>
  <c r="O12" i="12"/>
  <c r="AD12" i="12" s="1"/>
  <c r="H12" i="12"/>
  <c r="W12" i="12" s="1"/>
  <c r="L12" i="12"/>
  <c r="AA12" i="12" s="1"/>
  <c r="N12" i="12"/>
  <c r="AC12" i="12" s="1"/>
  <c r="F13" i="12"/>
  <c r="U13" i="12" s="1"/>
  <c r="I13" i="12"/>
  <c r="X13" i="12" s="1"/>
  <c r="K13" i="12"/>
  <c r="Z13" i="12" s="1"/>
  <c r="G13" i="12"/>
  <c r="V13" i="12" s="1"/>
  <c r="M13" i="12"/>
  <c r="AB13" i="12" s="1"/>
  <c r="L13" i="12"/>
  <c r="AA13" i="12" s="1"/>
  <c r="J13" i="12"/>
  <c r="Y13" i="12" s="1"/>
  <c r="H13" i="12"/>
  <c r="W13" i="12" s="1"/>
  <c r="N13" i="12"/>
  <c r="AC13" i="12" s="1"/>
  <c r="O13" i="12"/>
  <c r="AD13" i="12" s="1"/>
  <c r="BM5" i="4"/>
  <c r="F6" i="12"/>
  <c r="U6" i="12" s="1"/>
  <c r="H6" i="12"/>
  <c r="W6" i="12" s="1"/>
  <c r="L6" i="12"/>
  <c r="AA6" i="12" s="1"/>
  <c r="O6" i="12"/>
  <c r="AD6" i="12" s="1"/>
  <c r="N6" i="12"/>
  <c r="AC6" i="12" s="1"/>
  <c r="G6" i="12"/>
  <c r="V6" i="12" s="1"/>
  <c r="M6" i="12"/>
  <c r="AB6" i="12" s="1"/>
  <c r="K6" i="12"/>
  <c r="Z6" i="12" s="1"/>
  <c r="J6" i="12"/>
  <c r="Y6" i="12" s="1"/>
  <c r="I6" i="12"/>
  <c r="X6" i="12" s="1"/>
  <c r="F8" i="12"/>
  <c r="U8" i="12" s="1"/>
  <c r="M8" i="12"/>
  <c r="AB8" i="12" s="1"/>
  <c r="O8" i="12"/>
  <c r="AD8" i="12" s="1"/>
  <c r="J8" i="12"/>
  <c r="Y8" i="12" s="1"/>
  <c r="I8" i="12"/>
  <c r="X8" i="12" s="1"/>
  <c r="K8" i="12"/>
  <c r="Z8" i="12" s="1"/>
  <c r="N8" i="12"/>
  <c r="AC8" i="12" s="1"/>
  <c r="H8" i="12"/>
  <c r="W8" i="12" s="1"/>
  <c r="L8" i="12"/>
  <c r="AA8" i="12" s="1"/>
  <c r="G8" i="12"/>
  <c r="V8" i="12" s="1"/>
  <c r="F9" i="12"/>
  <c r="U9" i="12" s="1"/>
  <c r="I9" i="12"/>
  <c r="X9" i="12" s="1"/>
  <c r="K9" i="12"/>
  <c r="Z9" i="12" s="1"/>
  <c r="L9" i="12"/>
  <c r="AA9" i="12" s="1"/>
  <c r="O9" i="12"/>
  <c r="AD9" i="12" s="1"/>
  <c r="G9" i="12"/>
  <c r="V9" i="12" s="1"/>
  <c r="H9" i="12"/>
  <c r="W9" i="12" s="1"/>
  <c r="N9" i="12"/>
  <c r="AC9" i="12" s="1"/>
  <c r="M9" i="12"/>
  <c r="AB9" i="12" s="1"/>
  <c r="J9" i="12"/>
  <c r="Y9" i="12" s="1"/>
  <c r="F11" i="12"/>
  <c r="U11" i="12" s="1"/>
  <c r="G11" i="12"/>
  <c r="V11" i="12" s="1"/>
  <c r="N11" i="12"/>
  <c r="AC11" i="12" s="1"/>
  <c r="M11" i="12"/>
  <c r="AB11" i="12" s="1"/>
  <c r="J11" i="12"/>
  <c r="Y11" i="12" s="1"/>
  <c r="K11" i="12"/>
  <c r="Z11" i="12" s="1"/>
  <c r="H11" i="12"/>
  <c r="W11" i="12" s="1"/>
  <c r="O11" i="12"/>
  <c r="AD11" i="12" s="1"/>
  <c r="I11" i="12"/>
  <c r="X11" i="12" s="1"/>
  <c r="L11" i="12"/>
  <c r="AA11" i="12" s="1"/>
  <c r="F7" i="12"/>
  <c r="U7" i="12" s="1"/>
  <c r="O7" i="12"/>
  <c r="AD7" i="12" s="1"/>
  <c r="N7" i="12"/>
  <c r="AC7" i="12" s="1"/>
  <c r="K7" i="12"/>
  <c r="Z7" i="12" s="1"/>
  <c r="L7" i="12"/>
  <c r="AA7" i="12" s="1"/>
  <c r="M7" i="12"/>
  <c r="AB7" i="12" s="1"/>
  <c r="J7" i="12"/>
  <c r="Y7" i="12" s="1"/>
  <c r="I7" i="12"/>
  <c r="X7" i="12" s="1"/>
  <c r="G7" i="12"/>
  <c r="V7" i="12" s="1"/>
  <c r="H7" i="12"/>
  <c r="W7" i="12" s="1"/>
  <c r="N124" i="8"/>
  <c r="N125" i="8"/>
  <c r="N128" i="8"/>
  <c r="N129" i="8"/>
  <c r="N131" i="8"/>
  <c r="N130" i="8"/>
  <c r="BM9" i="4"/>
  <c r="BM4" i="4"/>
  <c r="BM11" i="4"/>
  <c r="BM8" i="4"/>
  <c r="BM6" i="4"/>
  <c r="BM13" i="4"/>
  <c r="BM12" i="4"/>
  <c r="AV89" i="4"/>
  <c r="AX79" i="4" s="1"/>
  <c r="DL9" i="4"/>
  <c r="M22" i="4"/>
  <c r="M23" i="4"/>
  <c r="M20" i="4"/>
  <c r="M25" i="4"/>
  <c r="M27" i="4"/>
  <c r="M21" i="4"/>
  <c r="M28" i="4"/>
  <c r="M26" i="4"/>
  <c r="M24" i="4"/>
  <c r="AE149" i="4"/>
  <c r="AG139" i="4" s="1"/>
  <c r="AG141" i="4" s="1"/>
  <c r="G11" i="14" s="1"/>
  <c r="N127" i="8"/>
  <c r="N98" i="4"/>
  <c r="EC29" i="4"/>
  <c r="EE19" i="4" s="1"/>
  <c r="ET29" i="4"/>
  <c r="EV19" i="4" s="1"/>
  <c r="N131" i="4"/>
  <c r="N133" i="4"/>
  <c r="N102" i="4"/>
  <c r="N100" i="4"/>
  <c r="N103" i="4"/>
  <c r="N101" i="4"/>
  <c r="CU10" i="4"/>
  <c r="CU4" i="4"/>
  <c r="CU12" i="4"/>
  <c r="CU9" i="4"/>
  <c r="CU13" i="4"/>
  <c r="CU7" i="4"/>
  <c r="CU5" i="4"/>
  <c r="CU6" i="4"/>
  <c r="CU8" i="4"/>
  <c r="ET8" i="4"/>
  <c r="ET13" i="4"/>
  <c r="ET12" i="4"/>
  <c r="ET11" i="4"/>
  <c r="ET5" i="4"/>
  <c r="ET7" i="4"/>
  <c r="ET6" i="4"/>
  <c r="ET4" i="4"/>
  <c r="ET9" i="4"/>
  <c r="DL4" i="4"/>
  <c r="DL7" i="4"/>
  <c r="DL12" i="4"/>
  <c r="DL11" i="4"/>
  <c r="DL5" i="4"/>
  <c r="DL6" i="4"/>
  <c r="CD5" i="4"/>
  <c r="CD9" i="4"/>
  <c r="CD6" i="4"/>
  <c r="CD7" i="4"/>
  <c r="CD4" i="4"/>
  <c r="CD10" i="4"/>
  <c r="CD8" i="4"/>
  <c r="CD13" i="4"/>
  <c r="CD12" i="4"/>
  <c r="DL8" i="4"/>
  <c r="DL13" i="4"/>
  <c r="AV8" i="4"/>
  <c r="AV6" i="4"/>
  <c r="AV12" i="4"/>
  <c r="AV10" i="4"/>
  <c r="AV9" i="4"/>
  <c r="AV7" i="4"/>
  <c r="AV5" i="4"/>
  <c r="AV4" i="4"/>
  <c r="AV11" i="4"/>
  <c r="AE8" i="4"/>
  <c r="AE7" i="4"/>
  <c r="AE6" i="4"/>
  <c r="AE5" i="4"/>
  <c r="AE11" i="4"/>
  <c r="AE10" i="4"/>
  <c r="AE9" i="4"/>
  <c r="AE4" i="4"/>
  <c r="AE13" i="4"/>
  <c r="EC12" i="4"/>
  <c r="EC13" i="4"/>
  <c r="EC8" i="4"/>
  <c r="EC9" i="4"/>
  <c r="EC11" i="4"/>
  <c r="EC7" i="4"/>
  <c r="EC6" i="4"/>
  <c r="EC4" i="4"/>
  <c r="EC5" i="4"/>
  <c r="N115" i="4"/>
  <c r="N113" i="4"/>
  <c r="N118" i="4"/>
  <c r="N127" i="4"/>
  <c r="N125" i="4"/>
  <c r="N112" i="4"/>
  <c r="N117" i="4"/>
  <c r="N116" i="4"/>
  <c r="N110" i="4"/>
  <c r="N128" i="4"/>
  <c r="N111" i="4"/>
  <c r="N109" i="4"/>
  <c r="N126" i="4"/>
  <c r="N132" i="4"/>
  <c r="AV104" i="4"/>
  <c r="AX94" i="4" s="1"/>
  <c r="AX96" i="4" s="1"/>
  <c r="H8" i="14" s="1"/>
  <c r="AV149" i="4"/>
  <c r="AX139" i="4" s="1"/>
  <c r="AX141" i="4" s="1"/>
  <c r="H11" i="14" s="1"/>
  <c r="AV134" i="4"/>
  <c r="AX124" i="4" s="1"/>
  <c r="AX126" i="4" s="1"/>
  <c r="H10" i="14" s="1"/>
  <c r="AV119" i="4"/>
  <c r="AX109" i="4" s="1"/>
  <c r="AX111" i="4" s="1"/>
  <c r="H9" i="14" s="1"/>
  <c r="AV29" i="4"/>
  <c r="AX19" i="4" s="1"/>
  <c r="N97" i="4"/>
  <c r="N95" i="4"/>
  <c r="N96" i="4"/>
  <c r="N94" i="4"/>
  <c r="AE134" i="4"/>
  <c r="AG124" i="4" s="1"/>
  <c r="BM20" i="4"/>
  <c r="N149" i="4"/>
  <c r="P139" i="4" s="1"/>
  <c r="P141" i="4" s="1"/>
  <c r="F11" i="14" s="1"/>
  <c r="BM25" i="4"/>
  <c r="AE34" i="4"/>
  <c r="AE59" i="4"/>
  <c r="AG49" i="4" s="1"/>
  <c r="AE37" i="4"/>
  <c r="AE42" i="4"/>
  <c r="BM19" i="4"/>
  <c r="AE29" i="4"/>
  <c r="AG19" i="4" s="1"/>
  <c r="AE36" i="4"/>
  <c r="AE35" i="4"/>
  <c r="BM23" i="4"/>
  <c r="AE40" i="4"/>
  <c r="AE39" i="4"/>
  <c r="AE104" i="4"/>
  <c r="AG94" i="4" s="1"/>
  <c r="N130" i="4"/>
  <c r="N124" i="4"/>
  <c r="AE119" i="4"/>
  <c r="AG109" i="4" s="1"/>
  <c r="N89" i="4"/>
  <c r="P79" i="4" s="1"/>
  <c r="AE89" i="4"/>
  <c r="AG79" i="4" s="1"/>
  <c r="N74" i="4"/>
  <c r="P64" i="4" s="1"/>
  <c r="AE74" i="4"/>
  <c r="AG64" i="4" s="1"/>
  <c r="AV74" i="4"/>
  <c r="AX64" i="4" s="1"/>
  <c r="N59" i="4"/>
  <c r="P49" i="4" s="1"/>
  <c r="AV59" i="4"/>
  <c r="AX49" i="4" s="1"/>
  <c r="AV44" i="4"/>
  <c r="AX34" i="4" s="1"/>
  <c r="AE41" i="4"/>
  <c r="AE38" i="4"/>
  <c r="N44" i="4"/>
  <c r="P34" i="4" s="1"/>
  <c r="DL29" i="4"/>
  <c r="DN19" i="4" s="1"/>
  <c r="CU29" i="4"/>
  <c r="CW19" i="4" s="1"/>
  <c r="CD29" i="4"/>
  <c r="CF19" i="4" s="1"/>
  <c r="BM22" i="4"/>
  <c r="BM27" i="4"/>
  <c r="BM24" i="4"/>
  <c r="BM26" i="4"/>
  <c r="BM21" i="4"/>
  <c r="N7" i="4"/>
  <c r="N4" i="4"/>
  <c r="N11" i="4"/>
  <c r="N6" i="4"/>
  <c r="N8" i="4"/>
  <c r="N5" i="4"/>
  <c r="N10" i="4"/>
  <c r="N13" i="4"/>
  <c r="N12" i="4"/>
  <c r="N143" i="8"/>
  <c r="N144" i="8"/>
  <c r="N147" i="8"/>
  <c r="N148" i="8"/>
  <c r="N146" i="8"/>
  <c r="N142" i="8"/>
  <c r="N141" i="8"/>
  <c r="N139" i="8"/>
  <c r="N140" i="8"/>
  <c r="N117" i="8"/>
  <c r="N112" i="8"/>
  <c r="N110" i="8"/>
  <c r="N116" i="8"/>
  <c r="N109" i="8"/>
  <c r="N114" i="8"/>
  <c r="N111" i="8"/>
  <c r="N113" i="8"/>
  <c r="N118" i="8"/>
  <c r="N100" i="8"/>
  <c r="N96" i="8"/>
  <c r="N97" i="8"/>
  <c r="N103" i="8"/>
  <c r="N99" i="8"/>
  <c r="N95" i="8"/>
  <c r="N102" i="8"/>
  <c r="N98" i="8"/>
  <c r="N94" i="8"/>
  <c r="N101" i="8"/>
  <c r="N85" i="8"/>
  <c r="N81" i="8"/>
  <c r="N86" i="8"/>
  <c r="N82" i="8"/>
  <c r="N88" i="8"/>
  <c r="N84" i="8"/>
  <c r="N80" i="8"/>
  <c r="N87" i="8"/>
  <c r="N83" i="8"/>
  <c r="N79" i="8"/>
  <c r="N69" i="8"/>
  <c r="N72" i="8"/>
  <c r="N67" i="8"/>
  <c r="N73" i="8"/>
  <c r="N66" i="8"/>
  <c r="N68" i="8"/>
  <c r="N71" i="8"/>
  <c r="N70" i="8"/>
  <c r="N65" i="8"/>
  <c r="N55" i="8"/>
  <c r="N51" i="8"/>
  <c r="N58" i="8"/>
  <c r="N54" i="8"/>
  <c r="N50" i="8"/>
  <c r="N57" i="8"/>
  <c r="N53" i="8"/>
  <c r="N49" i="8"/>
  <c r="N56" i="8"/>
  <c r="N52" i="8"/>
  <c r="N42" i="8"/>
  <c r="N37" i="8"/>
  <c r="N34" i="8"/>
  <c r="N41" i="8"/>
  <c r="N36" i="8"/>
  <c r="N39" i="8"/>
  <c r="N43" i="8"/>
  <c r="N38" i="8"/>
  <c r="N35" i="8"/>
  <c r="N25" i="8"/>
  <c r="N21" i="8"/>
  <c r="N28" i="8"/>
  <c r="N24" i="8"/>
  <c r="N20" i="8"/>
  <c r="N26" i="8"/>
  <c r="N27" i="8"/>
  <c r="N23" i="8"/>
  <c r="N19" i="8"/>
  <c r="N22" i="8"/>
  <c r="N10" i="8"/>
  <c r="N6" i="8"/>
  <c r="N13" i="8"/>
  <c r="N9" i="8"/>
  <c r="N5" i="8"/>
  <c r="N12" i="8"/>
  <c r="N8" i="8"/>
  <c r="N4" i="8"/>
  <c r="N11" i="8"/>
  <c r="N7" i="8"/>
  <c r="K3" i="7"/>
  <c r="I3" i="7"/>
  <c r="H3" i="7"/>
  <c r="J3" i="7"/>
  <c r="L3" i="7"/>
  <c r="D3" i="7"/>
  <c r="G3" i="7"/>
  <c r="E3" i="7"/>
  <c r="F3" i="7"/>
  <c r="G1" i="7"/>
  <c r="AB4" i="7" l="1"/>
  <c r="AC4" i="7" s="1"/>
  <c r="EV127" i="4"/>
  <c r="CW67" i="4"/>
  <c r="CF67" i="4"/>
  <c r="DN127" i="4"/>
  <c r="EE127" i="4"/>
  <c r="BO82" i="4"/>
  <c r="CF82" i="4"/>
  <c r="EE37" i="4"/>
  <c r="CV38" i="4"/>
  <c r="DN82" i="4"/>
  <c r="BO142" i="4"/>
  <c r="BO97" i="4"/>
  <c r="CF37" i="4"/>
  <c r="EE67" i="4"/>
  <c r="ED143" i="4"/>
  <c r="EV112" i="4"/>
  <c r="CW112" i="4"/>
  <c r="BO52" i="4"/>
  <c r="DM53" i="4"/>
  <c r="DM113" i="4"/>
  <c r="EE97" i="4"/>
  <c r="CW21" i="4"/>
  <c r="K3" i="14" s="1"/>
  <c r="AG96" i="4"/>
  <c r="G8" i="14" s="1"/>
  <c r="EV52" i="4"/>
  <c r="BN68" i="4"/>
  <c r="CF97" i="4"/>
  <c r="CE53" i="4"/>
  <c r="EU83" i="4"/>
  <c r="CF52" i="4"/>
  <c r="EU53" i="4"/>
  <c r="BO67" i="4"/>
  <c r="DM68" i="4"/>
  <c r="BO127" i="4"/>
  <c r="CE68" i="4"/>
  <c r="BN143" i="4"/>
  <c r="CV128" i="4"/>
  <c r="DM98" i="4"/>
  <c r="CE98" i="4"/>
  <c r="DN112" i="4"/>
  <c r="ED98" i="4"/>
  <c r="CF127" i="4"/>
  <c r="AX66" i="4"/>
  <c r="H6" i="14" s="1"/>
  <c r="DN21" i="4"/>
  <c r="L3" i="14" s="1"/>
  <c r="AG111" i="4"/>
  <c r="G9" i="14" s="1"/>
  <c r="P36" i="4"/>
  <c r="F4" i="14" s="1"/>
  <c r="AX51" i="4"/>
  <c r="H5" i="14" s="1"/>
  <c r="P66" i="4"/>
  <c r="F6" i="14" s="1"/>
  <c r="AG21" i="4"/>
  <c r="G3" i="14" s="1"/>
  <c r="AG51" i="4"/>
  <c r="G5" i="14" s="1"/>
  <c r="AX81" i="4"/>
  <c r="H7" i="14" s="1"/>
  <c r="DN97" i="4"/>
  <c r="EV82" i="4"/>
  <c r="DN67" i="4"/>
  <c r="CE128" i="4"/>
  <c r="L4" i="14"/>
  <c r="DN37" i="4"/>
  <c r="P81" i="4"/>
  <c r="F7" i="14" s="1"/>
  <c r="AX21" i="4"/>
  <c r="H3" i="14" s="1"/>
  <c r="EE21" i="4"/>
  <c r="M3" i="14" s="1"/>
  <c r="J9" i="14"/>
  <c r="CF112" i="4"/>
  <c r="K11" i="14"/>
  <c r="O11" i="14" s="1"/>
  <c r="CW142" i="4"/>
  <c r="M7" i="14"/>
  <c r="ED83" i="4"/>
  <c r="AX36" i="4"/>
  <c r="H4" i="14" s="1"/>
  <c r="AG66" i="4"/>
  <c r="G6" i="14" s="1"/>
  <c r="CF21" i="4"/>
  <c r="J3" i="14" s="1"/>
  <c r="P51" i="4"/>
  <c r="F5" i="14" s="1"/>
  <c r="AG81" i="4"/>
  <c r="G7" i="14" s="1"/>
  <c r="AG126" i="4"/>
  <c r="G10" i="14" s="1"/>
  <c r="EV21" i="4"/>
  <c r="N3" i="14" s="1"/>
  <c r="BN128" i="4"/>
  <c r="CW127" i="4"/>
  <c r="ED68" i="4"/>
  <c r="DM83" i="4"/>
  <c r="ED128" i="4"/>
  <c r="ED38" i="4"/>
  <c r="BN83" i="4"/>
  <c r="BN53" i="4"/>
  <c r="DM128" i="4"/>
  <c r="BN98" i="4"/>
  <c r="EU128" i="4"/>
  <c r="CE38" i="4"/>
  <c r="CV113" i="4"/>
  <c r="CE83" i="4"/>
  <c r="EE142" i="4"/>
  <c r="CV68" i="4"/>
  <c r="EU113" i="4"/>
  <c r="DM38" i="4"/>
  <c r="DN52" i="4"/>
  <c r="CW37" i="4"/>
  <c r="F17" i="12" a="1"/>
  <c r="H17" i="12" s="1"/>
  <c r="W17" i="12" s="1"/>
  <c r="AK31" i="4"/>
  <c r="CJ31" i="4"/>
  <c r="T31" i="4"/>
  <c r="BB31" i="4"/>
  <c r="BS31" i="4"/>
  <c r="EI31" i="4"/>
  <c r="DR31" i="4"/>
  <c r="C31" i="4"/>
  <c r="DA31" i="4"/>
  <c r="D31" i="8"/>
  <c r="T16" i="4"/>
  <c r="C16" i="4"/>
  <c r="DR16" i="4"/>
  <c r="DA16" i="4"/>
  <c r="BS16" i="4"/>
  <c r="AK16" i="4"/>
  <c r="EI16" i="4"/>
  <c r="BB16" i="4"/>
  <c r="CJ16" i="4"/>
  <c r="D16" i="8"/>
  <c r="N134" i="8"/>
  <c r="P124" i="8" s="1"/>
  <c r="BM14" i="4"/>
  <c r="BO4" i="4" s="1"/>
  <c r="BO6" i="4" s="1"/>
  <c r="I2" i="14" s="1"/>
  <c r="CU14" i="4"/>
  <c r="CW4" i="4" s="1"/>
  <c r="CW6" i="4" s="1"/>
  <c r="K2" i="14" s="1"/>
  <c r="N19" i="4" a="1"/>
  <c r="N19" i="4" s="1"/>
  <c r="ET14" i="4"/>
  <c r="EV4" i="4" s="1"/>
  <c r="EV6" i="4" s="1"/>
  <c r="N2" i="14" s="1"/>
  <c r="M29" i="4"/>
  <c r="N149" i="8"/>
  <c r="P139" i="8" s="1"/>
  <c r="AF143" i="4"/>
  <c r="AG142" i="4"/>
  <c r="N119" i="4"/>
  <c r="P109" i="4" s="1"/>
  <c r="N74" i="8"/>
  <c r="P64" i="8" s="1"/>
  <c r="N59" i="8"/>
  <c r="P49" i="8" s="1"/>
  <c r="N134" i="4"/>
  <c r="P124" i="4" s="1"/>
  <c r="N104" i="4"/>
  <c r="P94" i="4" s="1"/>
  <c r="DL14" i="4"/>
  <c r="DN4" i="4" s="1"/>
  <c r="DN6" i="4" s="1"/>
  <c r="L2" i="14" s="1"/>
  <c r="CD14" i="4"/>
  <c r="CF4" i="4" s="1"/>
  <c r="CF6" i="4" s="1"/>
  <c r="J2" i="14" s="1"/>
  <c r="AV14" i="4"/>
  <c r="AX4" i="4" s="1"/>
  <c r="AX6" i="4" s="1"/>
  <c r="H2" i="14" s="1"/>
  <c r="AE14" i="4"/>
  <c r="AG4" i="4" s="1"/>
  <c r="AG6" i="4" s="1"/>
  <c r="G2" i="14" s="1"/>
  <c r="EC14" i="4"/>
  <c r="EE4" i="4" s="1"/>
  <c r="EE6" i="4" s="1"/>
  <c r="M2" i="14" s="1"/>
  <c r="AW113" i="4"/>
  <c r="AX112" i="4"/>
  <c r="AW143" i="4"/>
  <c r="AX142" i="4"/>
  <c r="AW128" i="4"/>
  <c r="AX127" i="4"/>
  <c r="AX97" i="4"/>
  <c r="AW98" i="4"/>
  <c r="DA136" i="4"/>
  <c r="AK136" i="4"/>
  <c r="CJ136" i="4"/>
  <c r="T136" i="4"/>
  <c r="DR136" i="4"/>
  <c r="EI136" i="4"/>
  <c r="BS136" i="4"/>
  <c r="C136" i="4"/>
  <c r="BB136" i="4"/>
  <c r="B136" i="8"/>
  <c r="EI46" i="4"/>
  <c r="BS46" i="4"/>
  <c r="C46" i="4"/>
  <c r="DR46" i="4"/>
  <c r="BB46" i="4"/>
  <c r="T46" i="4"/>
  <c r="DA46" i="4"/>
  <c r="AK46" i="4"/>
  <c r="CJ46" i="4"/>
  <c r="B46" i="8"/>
  <c r="EI121" i="4"/>
  <c r="BS121" i="4"/>
  <c r="C121" i="4"/>
  <c r="T121" i="4"/>
  <c r="DR121" i="4"/>
  <c r="BB121" i="4"/>
  <c r="CJ121" i="4"/>
  <c r="DA121" i="4"/>
  <c r="AK121" i="4"/>
  <c r="B121" i="8"/>
  <c r="DA61" i="4"/>
  <c r="AK61" i="4"/>
  <c r="CJ61" i="4"/>
  <c r="T61" i="4"/>
  <c r="BB61" i="4"/>
  <c r="EI61" i="4"/>
  <c r="BS61" i="4"/>
  <c r="C61" i="4"/>
  <c r="DR61" i="4"/>
  <c r="B61" i="8"/>
  <c r="EI106" i="4"/>
  <c r="BS106" i="4"/>
  <c r="C106" i="4"/>
  <c r="DR106" i="4"/>
  <c r="BB106" i="4"/>
  <c r="CJ106" i="4"/>
  <c r="DA106" i="4"/>
  <c r="AK106" i="4"/>
  <c r="T106" i="4"/>
  <c r="B106" i="8"/>
  <c r="EI91" i="4"/>
  <c r="BS91" i="4"/>
  <c r="C91" i="4"/>
  <c r="CJ91" i="4"/>
  <c r="DR91" i="4"/>
  <c r="BB91" i="4"/>
  <c r="DA91" i="4"/>
  <c r="AK91" i="4"/>
  <c r="T91" i="4"/>
  <c r="B91" i="8"/>
  <c r="DR76" i="4"/>
  <c r="BB76" i="4"/>
  <c r="C76" i="4"/>
  <c r="DA76" i="4"/>
  <c r="AK76" i="4"/>
  <c r="EI76" i="4"/>
  <c r="CJ76" i="4"/>
  <c r="T76" i="4"/>
  <c r="BS76" i="4"/>
  <c r="B76" i="8"/>
  <c r="BM29" i="4"/>
  <c r="BO19" i="4" s="1"/>
  <c r="O143" i="4"/>
  <c r="P142" i="4"/>
  <c r="AE44" i="4"/>
  <c r="AG34" i="4" s="1"/>
  <c r="N14" i="4"/>
  <c r="P4" i="4" s="1"/>
  <c r="P6" i="4" s="1"/>
  <c r="F2" i="14" s="1"/>
  <c r="N119" i="8"/>
  <c r="P109" i="8" s="1"/>
  <c r="P111" i="8" s="1"/>
  <c r="D9" i="14" s="1"/>
  <c r="N104" i="8"/>
  <c r="P94" i="8" s="1"/>
  <c r="N89" i="8"/>
  <c r="P79" i="8" s="1"/>
  <c r="N44" i="8"/>
  <c r="P34" i="8" s="1"/>
  <c r="P36" i="8" s="1"/>
  <c r="N29" i="8"/>
  <c r="P19" i="8" s="1"/>
  <c r="N14" i="8"/>
  <c r="P4" i="8" s="1"/>
  <c r="C4" i="7"/>
  <c r="C14" i="7" s="1"/>
  <c r="P5" i="7"/>
  <c r="I10" i="7"/>
  <c r="I14" i="7" s="1"/>
  <c r="L13" i="7"/>
  <c r="L14" i="7" s="1"/>
  <c r="K12" i="7"/>
  <c r="K14" i="7" s="1"/>
  <c r="G8" i="7"/>
  <c r="G14" i="7" s="1"/>
  <c r="J11" i="7"/>
  <c r="J14" i="7" s="1"/>
  <c r="H9" i="7"/>
  <c r="H14" i="7" s="1"/>
  <c r="E6" i="7"/>
  <c r="E14" i="7" s="1"/>
  <c r="F7" i="7"/>
  <c r="F14" i="7" s="1"/>
  <c r="D5" i="7"/>
  <c r="D14" i="7" s="1"/>
  <c r="P82" i="4" l="1"/>
  <c r="P37" i="4"/>
  <c r="AX67" i="4"/>
  <c r="AF53" i="4"/>
  <c r="AG127" i="4"/>
  <c r="AW53" i="4"/>
  <c r="O5" i="14"/>
  <c r="CW22" i="4"/>
  <c r="DM23" i="4"/>
  <c r="P52" i="4"/>
  <c r="AG22" i="4"/>
  <c r="EV22" i="4"/>
  <c r="CE23" i="4"/>
  <c r="AF113" i="4"/>
  <c r="O6" i="14"/>
  <c r="AG67" i="4"/>
  <c r="AX37" i="4"/>
  <c r="AF23" i="4"/>
  <c r="AF83" i="4"/>
  <c r="AG112" i="4"/>
  <c r="P6" i="8"/>
  <c r="EU23" i="4"/>
  <c r="ED23" i="4"/>
  <c r="AW38" i="4"/>
  <c r="O68" i="4"/>
  <c r="AW83" i="4"/>
  <c r="AG82" i="4"/>
  <c r="AW23" i="4"/>
  <c r="EE22" i="4"/>
  <c r="CF22" i="4"/>
  <c r="AX52" i="4"/>
  <c r="O83" i="4"/>
  <c r="AX82" i="4"/>
  <c r="AW68" i="4"/>
  <c r="CV23" i="4"/>
  <c r="P96" i="4"/>
  <c r="F8" i="14" s="1"/>
  <c r="O8" i="14" s="1"/>
  <c r="AG97" i="4"/>
  <c r="P111" i="4"/>
  <c r="F9" i="14" s="1"/>
  <c r="O9" i="14" s="1"/>
  <c r="AG36" i="4"/>
  <c r="G4" i="14" s="1"/>
  <c r="O4" i="14" s="1"/>
  <c r="AF128" i="4"/>
  <c r="O53" i="4"/>
  <c r="AF68" i="4"/>
  <c r="AX22" i="4"/>
  <c r="AG52" i="4"/>
  <c r="P67" i="4"/>
  <c r="O38" i="4"/>
  <c r="DN22" i="4"/>
  <c r="O2" i="14"/>
  <c r="BO21" i="4"/>
  <c r="I3" i="14" s="1"/>
  <c r="P126" i="4"/>
  <c r="F10" i="14" s="1"/>
  <c r="O10" i="14" s="1"/>
  <c r="AF98" i="4"/>
  <c r="O7" i="14"/>
  <c r="AF8" i="4"/>
  <c r="O8" i="4"/>
  <c r="AW8" i="4"/>
  <c r="CV8" i="4"/>
  <c r="CE8" i="4"/>
  <c r="BN8" i="4"/>
  <c r="ED8" i="4"/>
  <c r="DM8" i="4"/>
  <c r="EU8" i="4"/>
  <c r="P51" i="8"/>
  <c r="D5" i="14" s="1"/>
  <c r="P66" i="8"/>
  <c r="D6" i="14" s="1"/>
  <c r="P81" i="8"/>
  <c r="D7" i="14" s="1"/>
  <c r="P96" i="8"/>
  <c r="D8" i="14" s="1"/>
  <c r="P126" i="8"/>
  <c r="P127" i="8" s="1"/>
  <c r="P141" i="8"/>
  <c r="P37" i="8"/>
  <c r="D4" i="14"/>
  <c r="P21" i="8"/>
  <c r="D3" i="14" s="1"/>
  <c r="CW7" i="4"/>
  <c r="L17" i="12"/>
  <c r="AA17" i="12" s="1"/>
  <c r="M17" i="12"/>
  <c r="AB17" i="12" s="1"/>
  <c r="J17" i="12"/>
  <c r="Y17" i="12" s="1"/>
  <c r="N17" i="12"/>
  <c r="AC17" i="12" s="1"/>
  <c r="K17" i="12"/>
  <c r="Z17" i="12" s="1"/>
  <c r="I17" i="12"/>
  <c r="X17" i="12" s="1"/>
  <c r="F17" i="12"/>
  <c r="U17" i="12" s="1"/>
  <c r="O17" i="12"/>
  <c r="AD17" i="12" s="1"/>
  <c r="G17" i="12"/>
  <c r="V17" i="12" s="1"/>
  <c r="BO7" i="4"/>
  <c r="N23" i="4"/>
  <c r="N24" i="4"/>
  <c r="N26" i="4"/>
  <c r="N28" i="4"/>
  <c r="N22" i="4"/>
  <c r="N20" i="4"/>
  <c r="EV7" i="4"/>
  <c r="CF7" i="4"/>
  <c r="DN7" i="4"/>
  <c r="N27" i="4"/>
  <c r="N25" i="4"/>
  <c r="N21" i="4"/>
  <c r="AX7" i="4"/>
  <c r="AG7" i="4"/>
  <c r="EE7" i="4"/>
  <c r="P7" i="4"/>
  <c r="O113" i="8"/>
  <c r="P112" i="8"/>
  <c r="O38" i="8"/>
  <c r="M13" i="7"/>
  <c r="B115" i="12" s="1"/>
  <c r="B114" i="12" s="1"/>
  <c r="R12" i="14" s="1"/>
  <c r="S12" i="14" s="1"/>
  <c r="M4" i="7"/>
  <c r="B7" i="12" s="1"/>
  <c r="B6" i="12" s="1"/>
  <c r="R3" i="14" s="1"/>
  <c r="S3" i="14" s="1"/>
  <c r="M11" i="7"/>
  <c r="B91" i="12" s="1"/>
  <c r="B90" i="12" s="1"/>
  <c r="R10" i="14" s="1"/>
  <c r="S10" i="14" s="1"/>
  <c r="M5" i="7"/>
  <c r="B19" i="12" s="1"/>
  <c r="B18" i="12" s="1"/>
  <c r="R4" i="14" s="1"/>
  <c r="S4" i="14" s="1"/>
  <c r="M6" i="7"/>
  <c r="B31" i="12" s="1"/>
  <c r="B30" i="12" s="1"/>
  <c r="R5" i="14" s="1"/>
  <c r="S5" i="14" s="1"/>
  <c r="M8" i="7"/>
  <c r="B55" i="12" s="1"/>
  <c r="B54" i="12" s="1"/>
  <c r="R7" i="14" s="1"/>
  <c r="S7" i="14" s="1"/>
  <c r="M9" i="7"/>
  <c r="B67" i="12" s="1"/>
  <c r="B66" i="12" s="1"/>
  <c r="R8" i="14" s="1"/>
  <c r="S8" i="14" s="1"/>
  <c r="M7" i="7"/>
  <c r="B43" i="12" s="1"/>
  <c r="B42" i="12" s="1"/>
  <c r="R6" i="14" s="1"/>
  <c r="S6" i="14" s="1"/>
  <c r="M10" i="7"/>
  <c r="B79" i="12" s="1"/>
  <c r="B78" i="12" s="1"/>
  <c r="R9" i="14" s="1"/>
  <c r="S9" i="14" s="1"/>
  <c r="M12" i="7"/>
  <c r="B103" i="12" s="1"/>
  <c r="B102" i="12" s="1"/>
  <c r="R11" i="14" s="1"/>
  <c r="S11" i="14" s="1"/>
  <c r="O8" i="8" l="1"/>
  <c r="D2" i="14"/>
  <c r="R13" i="14"/>
  <c r="AF38" i="4"/>
  <c r="P7" i="8"/>
  <c r="P52" i="8"/>
  <c r="Q79" i="12"/>
  <c r="Q43" i="12"/>
  <c r="Q19" i="12"/>
  <c r="Q67" i="12"/>
  <c r="Q91" i="12"/>
  <c r="Q55" i="12"/>
  <c r="Q103" i="12"/>
  <c r="Q31" i="12"/>
  <c r="Q115" i="12"/>
  <c r="P82" i="8"/>
  <c r="O98" i="4"/>
  <c r="P97" i="8"/>
  <c r="P97" i="4"/>
  <c r="O98" i="8"/>
  <c r="O113" i="4"/>
  <c r="O128" i="8"/>
  <c r="D10" i="14"/>
  <c r="O143" i="8"/>
  <c r="D11" i="14"/>
  <c r="AG37" i="4"/>
  <c r="BO22" i="4"/>
  <c r="P112" i="4"/>
  <c r="BN23" i="4"/>
  <c r="O128" i="4"/>
  <c r="P127" i="4"/>
  <c r="O83" i="8"/>
  <c r="P67" i="8"/>
  <c r="O68" i="8"/>
  <c r="O53" i="8"/>
  <c r="Q7" i="12"/>
  <c r="P142" i="8"/>
  <c r="O23" i="8"/>
  <c r="P22" i="8"/>
  <c r="DA1" i="4"/>
  <c r="BB1" i="4"/>
  <c r="CJ1" i="4"/>
  <c r="AK1" i="4"/>
  <c r="EI1" i="4"/>
  <c r="DR1" i="4"/>
  <c r="T1" i="4"/>
  <c r="BS1" i="4"/>
  <c r="N29" i="4"/>
  <c r="P19" i="4" s="1"/>
  <c r="M14" i="7"/>
  <c r="N4" i="7" a="1"/>
  <c r="S13" i="14" l="1"/>
  <c r="T3" i="14" s="1"/>
  <c r="Q18" i="12"/>
  <c r="Q66" i="12"/>
  <c r="Q114" i="12"/>
  <c r="Q102" i="12"/>
  <c r="Q54" i="12"/>
  <c r="Q42" i="12"/>
  <c r="Q30" i="12"/>
  <c r="Q90" i="12"/>
  <c r="Q78" i="12"/>
  <c r="P21" i="4"/>
  <c r="F3" i="14" s="1"/>
  <c r="O3" i="14" s="1"/>
  <c r="O12" i="14" s="1"/>
  <c r="Q6" i="12"/>
  <c r="N4" i="7"/>
  <c r="N6" i="7"/>
  <c r="N12" i="7"/>
  <c r="N11" i="7"/>
  <c r="N13" i="7"/>
  <c r="N8" i="7"/>
  <c r="N7" i="7"/>
  <c r="N9" i="7"/>
  <c r="N10" i="7"/>
  <c r="N5" i="7"/>
  <c r="U3" i="14" l="1"/>
  <c r="T4" i="14"/>
  <c r="U4" i="14" s="1"/>
  <c r="B17" i="12" s="1"/>
  <c r="Q17" i="12" s="1"/>
  <c r="D14" i="11" s="1"/>
  <c r="T9" i="14"/>
  <c r="U9" i="14" s="1"/>
  <c r="B77" i="12" s="1"/>
  <c r="Q77" i="12" s="1"/>
  <c r="T8" i="14"/>
  <c r="U8" i="14" s="1"/>
  <c r="B65" i="12" s="1"/>
  <c r="Q65" i="12" s="1"/>
  <c r="T5" i="14"/>
  <c r="U5" i="14" s="1"/>
  <c r="B29" i="12" s="1"/>
  <c r="Q29" i="12" s="1"/>
  <c r="D24" i="11" s="1"/>
  <c r="T11" i="14"/>
  <c r="U11" i="14" s="1"/>
  <c r="B101" i="12" s="1"/>
  <c r="Q101" i="12" s="1"/>
  <c r="T12" i="14"/>
  <c r="U12" i="14" s="1"/>
  <c r="B113" i="12" s="1"/>
  <c r="Q113" i="12" s="1"/>
  <c r="T6" i="14"/>
  <c r="U6" i="14" s="1"/>
  <c r="B41" i="12" s="1"/>
  <c r="Q41" i="12" s="1"/>
  <c r="I4" i="11" s="1"/>
  <c r="T7" i="14"/>
  <c r="U7" i="14" s="1"/>
  <c r="B53" i="12" s="1"/>
  <c r="Q53" i="12" s="1"/>
  <c r="T10" i="14"/>
  <c r="U10" i="14" s="1"/>
  <c r="B89" i="12" s="1"/>
  <c r="Q89" i="12" s="1"/>
  <c r="P22" i="4"/>
  <c r="O23" i="4"/>
  <c r="N14" i="7"/>
  <c r="P4" i="7" s="1"/>
  <c r="P6" i="7" s="1"/>
  <c r="B2" i="14" s="1"/>
  <c r="B13" i="14" s="1"/>
  <c r="K4" i="11" l="1"/>
  <c r="J4" i="11"/>
  <c r="F14" i="11"/>
  <c r="E14" i="11"/>
  <c r="F24" i="11"/>
  <c r="E24" i="11"/>
  <c r="I24" i="11"/>
  <c r="AA8" i="15"/>
  <c r="AB8" i="15" s="1"/>
  <c r="X8" i="15" s="1"/>
  <c r="S4" i="11"/>
  <c r="U4" i="11" s="1"/>
  <c r="AA12" i="15"/>
  <c r="AB12" i="15" s="1"/>
  <c r="X12" i="15" s="1"/>
  <c r="N4" i="11"/>
  <c r="AA9" i="15"/>
  <c r="AB9" i="15" s="1"/>
  <c r="X9" i="15" s="1"/>
  <c r="N14" i="11"/>
  <c r="AA10" i="15"/>
  <c r="AB10" i="15" s="1"/>
  <c r="X10" i="15" s="1"/>
  <c r="N24" i="11"/>
  <c r="P24" i="11" s="1"/>
  <c r="AA11" i="15"/>
  <c r="AB11" i="15" s="1"/>
  <c r="X11" i="15" s="1"/>
  <c r="I14" i="11"/>
  <c r="AA7" i="15"/>
  <c r="AB7" i="15" s="1"/>
  <c r="X7" i="15" s="1"/>
  <c r="E23" i="12"/>
  <c r="T23" i="12" s="1"/>
  <c r="F21" i="11" s="1"/>
  <c r="E25" i="12"/>
  <c r="T25" i="12" s="1"/>
  <c r="F23" i="11" s="1"/>
  <c r="E21" i="12"/>
  <c r="T21" i="12" s="1"/>
  <c r="F19" i="11" s="1"/>
  <c r="E19" i="12"/>
  <c r="T19" i="12" s="1"/>
  <c r="F17" i="11" s="1"/>
  <c r="E20" i="12"/>
  <c r="T20" i="12" s="1"/>
  <c r="F18" i="11" s="1"/>
  <c r="E104" i="12"/>
  <c r="T104" i="12" s="1"/>
  <c r="P28" i="11" s="1"/>
  <c r="E22" i="12"/>
  <c r="T22" i="12" s="1"/>
  <c r="F20" i="11" s="1"/>
  <c r="E108" i="12"/>
  <c r="T108" i="12" s="1"/>
  <c r="P32" i="11" s="1"/>
  <c r="E91" i="12"/>
  <c r="T91" i="12" s="1"/>
  <c r="P17" i="11" s="1"/>
  <c r="E102" i="12"/>
  <c r="T102" i="12" s="1"/>
  <c r="P26" i="11" s="1"/>
  <c r="E106" i="12"/>
  <c r="T106" i="12" s="1"/>
  <c r="P30" i="11" s="1"/>
  <c r="E94" i="12"/>
  <c r="T94" i="12" s="1"/>
  <c r="P20" i="11" s="1"/>
  <c r="E105" i="12"/>
  <c r="T105" i="12" s="1"/>
  <c r="P29" i="11" s="1"/>
  <c r="E93" i="12"/>
  <c r="T93" i="12" s="1"/>
  <c r="P19" i="11" s="1"/>
  <c r="E37" i="12"/>
  <c r="T37" i="12" s="1"/>
  <c r="F33" i="11" s="1"/>
  <c r="E96" i="12"/>
  <c r="T96" i="12" s="1"/>
  <c r="P22" i="11" s="1"/>
  <c r="E101" i="12"/>
  <c r="T101" i="12" s="1"/>
  <c r="P25" i="11" s="1"/>
  <c r="E65" i="12"/>
  <c r="T65" i="12" s="1"/>
  <c r="K25" i="11" s="1"/>
  <c r="E31" i="12"/>
  <c r="T31" i="12" s="1"/>
  <c r="F27" i="11" s="1"/>
  <c r="E61" i="12"/>
  <c r="T61" i="12" s="1"/>
  <c r="K23" i="11" s="1"/>
  <c r="E82" i="12"/>
  <c r="T82" i="12" s="1"/>
  <c r="P10" i="11" s="1"/>
  <c r="E85" i="12"/>
  <c r="T85" i="12" s="1"/>
  <c r="P13" i="11" s="1"/>
  <c r="E29" i="12"/>
  <c r="T29" i="12" s="1"/>
  <c r="F25" i="11" s="1"/>
  <c r="E35" i="12"/>
  <c r="T35" i="12" s="1"/>
  <c r="F31" i="11" s="1"/>
  <c r="E33" i="12"/>
  <c r="T33" i="12" s="1"/>
  <c r="F29" i="11" s="1"/>
  <c r="E57" i="12"/>
  <c r="T57" i="12" s="1"/>
  <c r="K19" i="11" s="1"/>
  <c r="E36" i="12"/>
  <c r="T36" i="12" s="1"/>
  <c r="F32" i="11" s="1"/>
  <c r="E92" i="12"/>
  <c r="T92" i="12" s="1"/>
  <c r="P18" i="11" s="1"/>
  <c r="E115" i="12"/>
  <c r="T115" i="12" s="1"/>
  <c r="U7" i="11" s="1"/>
  <c r="E32" i="12"/>
  <c r="T32" i="12" s="1"/>
  <c r="F28" i="11" s="1"/>
  <c r="E114" i="12"/>
  <c r="T114" i="12" s="1"/>
  <c r="U6" i="11" s="1"/>
  <c r="E120" i="12"/>
  <c r="T120" i="12" s="1"/>
  <c r="U12" i="11" s="1"/>
  <c r="E78" i="12"/>
  <c r="T78" i="12" s="1"/>
  <c r="P6" i="11" s="1"/>
  <c r="E59" i="12"/>
  <c r="T59" i="12" s="1"/>
  <c r="K21" i="11" s="1"/>
  <c r="E53" i="12"/>
  <c r="T53" i="12" s="1"/>
  <c r="K15" i="11" s="1"/>
  <c r="E58" i="12"/>
  <c r="T58" i="12" s="1"/>
  <c r="K20" i="11" s="1"/>
  <c r="E60" i="12"/>
  <c r="T60" i="12" s="1"/>
  <c r="K22" i="11" s="1"/>
  <c r="E56" i="12"/>
  <c r="T56" i="12" s="1"/>
  <c r="K18" i="11" s="1"/>
  <c r="AA5" i="15"/>
  <c r="AB5" i="15" s="1"/>
  <c r="X5" i="15" s="1"/>
  <c r="E54" i="12"/>
  <c r="T54" i="12" s="1"/>
  <c r="K16" i="11" s="1"/>
  <c r="E55" i="12"/>
  <c r="T55" i="12" s="1"/>
  <c r="K17" i="11" s="1"/>
  <c r="E84" i="12"/>
  <c r="T84" i="12" s="1"/>
  <c r="P12" i="11" s="1"/>
  <c r="E34" i="12"/>
  <c r="T34" i="12" s="1"/>
  <c r="F30" i="11" s="1"/>
  <c r="E30" i="12"/>
  <c r="T30" i="12" s="1"/>
  <c r="F26" i="11" s="1"/>
  <c r="E83" i="12"/>
  <c r="T83" i="12" s="1"/>
  <c r="P11" i="11" s="1"/>
  <c r="E116" i="12"/>
  <c r="T116" i="12" s="1"/>
  <c r="U8" i="11" s="1"/>
  <c r="E46" i="12"/>
  <c r="T46" i="12" s="1"/>
  <c r="K10" i="11" s="1"/>
  <c r="E73" i="12"/>
  <c r="T73" i="12" s="1"/>
  <c r="K33" i="11" s="1"/>
  <c r="E42" i="12"/>
  <c r="T42" i="12" s="1"/>
  <c r="K6" i="11" s="1"/>
  <c r="E41" i="12"/>
  <c r="T41" i="12" s="1"/>
  <c r="K5" i="11" s="1"/>
  <c r="E43" i="12"/>
  <c r="T43" i="12" s="1"/>
  <c r="K7" i="11" s="1"/>
  <c r="E71" i="12"/>
  <c r="T71" i="12" s="1"/>
  <c r="K31" i="11" s="1"/>
  <c r="E113" i="12"/>
  <c r="T113" i="12" s="1"/>
  <c r="U5" i="11" s="1"/>
  <c r="E79" i="12"/>
  <c r="T79" i="12" s="1"/>
  <c r="P7" i="11" s="1"/>
  <c r="E69" i="12"/>
  <c r="T69" i="12" s="1"/>
  <c r="K29" i="11" s="1"/>
  <c r="E117" i="12"/>
  <c r="T117" i="12" s="1"/>
  <c r="U9" i="11" s="1"/>
  <c r="E68" i="12"/>
  <c r="T68" i="12" s="1"/>
  <c r="K28" i="11" s="1"/>
  <c r="E66" i="12"/>
  <c r="T66" i="12" s="1"/>
  <c r="K26" i="11" s="1"/>
  <c r="E49" i="12"/>
  <c r="T49" i="12" s="1"/>
  <c r="K13" i="11" s="1"/>
  <c r="E72" i="12"/>
  <c r="T72" i="12" s="1"/>
  <c r="K32" i="11" s="1"/>
  <c r="E45" i="12"/>
  <c r="T45" i="12" s="1"/>
  <c r="K9" i="11" s="1"/>
  <c r="E121" i="12"/>
  <c r="T121" i="12" s="1"/>
  <c r="U13" i="11" s="1"/>
  <c r="E44" i="12"/>
  <c r="T44" i="12" s="1"/>
  <c r="K8" i="11" s="1"/>
  <c r="E118" i="12"/>
  <c r="T118" i="12" s="1"/>
  <c r="U10" i="11" s="1"/>
  <c r="E81" i="12"/>
  <c r="T81" i="12" s="1"/>
  <c r="P9" i="11" s="1"/>
  <c r="E80" i="12"/>
  <c r="T80" i="12" s="1"/>
  <c r="P8" i="11" s="1"/>
  <c r="E119" i="12"/>
  <c r="T119" i="12" s="1"/>
  <c r="U11" i="11" s="1"/>
  <c r="E77" i="12"/>
  <c r="T77" i="12" s="1"/>
  <c r="P5" i="11" s="1"/>
  <c r="E89" i="12"/>
  <c r="T89" i="12" s="1"/>
  <c r="P15" i="11" s="1"/>
  <c r="AA6" i="15"/>
  <c r="AB6" i="15" s="1"/>
  <c r="X6" i="15" s="1"/>
  <c r="E67" i="12"/>
  <c r="T67" i="12" s="1"/>
  <c r="K27" i="11" s="1"/>
  <c r="E109" i="12"/>
  <c r="T109" i="12" s="1"/>
  <c r="P33" i="11" s="1"/>
  <c r="E97" i="12"/>
  <c r="T97" i="12" s="1"/>
  <c r="P23" i="11" s="1"/>
  <c r="E48" i="12"/>
  <c r="T48" i="12" s="1"/>
  <c r="K12" i="11" s="1"/>
  <c r="E95" i="12"/>
  <c r="T95" i="12" s="1"/>
  <c r="P21" i="11" s="1"/>
  <c r="E47" i="12"/>
  <c r="T47" i="12" s="1"/>
  <c r="K11" i="11" s="1"/>
  <c r="E103" i="12"/>
  <c r="T103" i="12" s="1"/>
  <c r="P27" i="11" s="1"/>
  <c r="E90" i="12"/>
  <c r="T90" i="12" s="1"/>
  <c r="P16" i="11" s="1"/>
  <c r="E70" i="12"/>
  <c r="T70" i="12" s="1"/>
  <c r="K30" i="11" s="1"/>
  <c r="E17" i="12"/>
  <c r="T17" i="12" s="1"/>
  <c r="F15" i="11" s="1"/>
  <c r="E107" i="12"/>
  <c r="T107" i="12" s="1"/>
  <c r="P31" i="11" s="1"/>
  <c r="AA4" i="15"/>
  <c r="AB4" i="15" s="1"/>
  <c r="X4" i="15" s="1"/>
  <c r="E24" i="12"/>
  <c r="T24" i="12" s="1"/>
  <c r="F22" i="11" s="1"/>
  <c r="E18" i="12"/>
  <c r="T18" i="12" s="1"/>
  <c r="F16" i="11" s="1"/>
  <c r="T13" i="14"/>
  <c r="B5" i="12"/>
  <c r="U13" i="14"/>
  <c r="O8" i="7"/>
  <c r="D13" i="14"/>
  <c r="P7" i="7"/>
  <c r="E15" i="14" l="1"/>
  <c r="V3" i="11" s="1"/>
  <c r="P4" i="11"/>
  <c r="O4" i="11"/>
  <c r="K24" i="11"/>
  <c r="J24" i="11"/>
  <c r="K14" i="11"/>
  <c r="J14" i="11"/>
  <c r="P14" i="11"/>
  <c r="O14" i="11"/>
  <c r="AB122" i="12"/>
  <c r="Z38" i="12"/>
  <c r="AB62" i="12"/>
  <c r="AC38" i="12"/>
  <c r="Y62" i="12"/>
  <c r="Z62" i="12"/>
  <c r="AA38" i="12"/>
  <c r="V38" i="12"/>
  <c r="Y38" i="12"/>
  <c r="AB38" i="12"/>
  <c r="W38" i="12"/>
  <c r="AD38" i="12"/>
  <c r="AD62" i="12"/>
  <c r="X62" i="12"/>
  <c r="W62" i="12"/>
  <c r="U62" i="12"/>
  <c r="V62" i="12"/>
  <c r="AC62" i="12"/>
  <c r="AA62" i="12"/>
  <c r="U38" i="12"/>
  <c r="X38" i="12"/>
  <c r="X122" i="12"/>
  <c r="Z122" i="12"/>
  <c r="AC110" i="12"/>
  <c r="AA110" i="12"/>
  <c r="AB98" i="12"/>
  <c r="Z98" i="12"/>
  <c r="W74" i="12"/>
  <c r="W50" i="12"/>
  <c r="V122" i="12"/>
  <c r="U122" i="12"/>
  <c r="Y122" i="12"/>
  <c r="W86" i="12"/>
  <c r="AC122" i="12"/>
  <c r="V86" i="12"/>
  <c r="AA122" i="12"/>
  <c r="Z74" i="12"/>
  <c r="AD122" i="12"/>
  <c r="W122" i="12"/>
  <c r="AC86" i="12"/>
  <c r="U74" i="12"/>
  <c r="U50" i="12"/>
  <c r="Y74" i="12"/>
  <c r="AB86" i="12"/>
  <c r="Y50" i="12"/>
  <c r="U98" i="12"/>
  <c r="X110" i="12"/>
  <c r="AB74" i="12"/>
  <c r="X50" i="12"/>
  <c r="W26" i="12"/>
  <c r="AA50" i="12"/>
  <c r="V50" i="12"/>
  <c r="Y110" i="12"/>
  <c r="V98" i="12"/>
  <c r="AD74" i="12"/>
  <c r="AD86" i="12"/>
  <c r="AD50" i="12"/>
  <c r="AD110" i="12"/>
  <c r="AA86" i="12"/>
  <c r="AD26" i="12"/>
  <c r="X86" i="12"/>
  <c r="W110" i="12"/>
  <c r="AB110" i="12"/>
  <c r="AC98" i="12"/>
  <c r="Z86" i="12"/>
  <c r="W98" i="12"/>
  <c r="Z110" i="12"/>
  <c r="AA98" i="12"/>
  <c r="U110" i="12"/>
  <c r="X74" i="12"/>
  <c r="AB50" i="12"/>
  <c r="AC74" i="12"/>
  <c r="Y86" i="12"/>
  <c r="AC50" i="12"/>
  <c r="Z50" i="12"/>
  <c r="U86" i="12"/>
  <c r="V110" i="12"/>
  <c r="Y98" i="12"/>
  <c r="V26" i="12"/>
  <c r="X26" i="12"/>
  <c r="V74" i="12"/>
  <c r="AA26" i="12"/>
  <c r="AA74" i="12"/>
  <c r="Y26" i="12"/>
  <c r="Q5" i="12"/>
  <c r="E12" i="12"/>
  <c r="T12" i="12" s="1"/>
  <c r="F12" i="11" s="1"/>
  <c r="E6" i="12"/>
  <c r="T6" i="12" s="1"/>
  <c r="F6" i="11" s="1"/>
  <c r="E7" i="12"/>
  <c r="T7" i="12" s="1"/>
  <c r="F7" i="11" s="1"/>
  <c r="E9" i="12"/>
  <c r="T9" i="12" s="1"/>
  <c r="F9" i="11" s="1"/>
  <c r="E8" i="12"/>
  <c r="T8" i="12" s="1"/>
  <c r="F8" i="11" s="1"/>
  <c r="E10" i="12"/>
  <c r="T10" i="12" s="1"/>
  <c r="F10" i="11" s="1"/>
  <c r="E5" i="12"/>
  <c r="T5" i="12" s="1"/>
  <c r="E11" i="12"/>
  <c r="T11" i="12" s="1"/>
  <c r="F11" i="11" s="1"/>
  <c r="E13" i="12"/>
  <c r="T13" i="12" s="1"/>
  <c r="F13" i="11" s="1"/>
  <c r="AB26" i="12"/>
  <c r="X98" i="12"/>
  <c r="AC26" i="12"/>
  <c r="AD98" i="12"/>
  <c r="Z26" i="12"/>
  <c r="U26" i="12"/>
  <c r="AA39" i="12" l="1"/>
  <c r="AA40" i="12" s="1"/>
  <c r="U63" i="12"/>
  <c r="U64" i="12" s="1"/>
  <c r="V39" i="12"/>
  <c r="V40" i="12" s="1"/>
  <c r="W39" i="12"/>
  <c r="W40" i="12" s="1"/>
  <c r="X63" i="12"/>
  <c r="X64" i="12" s="1"/>
  <c r="AD39" i="12"/>
  <c r="AD40" i="12" s="1"/>
  <c r="AC63" i="12"/>
  <c r="AC64" i="12" s="1"/>
  <c r="AD63" i="12"/>
  <c r="AD64" i="12" s="1"/>
  <c r="AB39" i="12"/>
  <c r="AB40" i="12" s="1"/>
  <c r="U39" i="12"/>
  <c r="U40" i="12" s="1"/>
  <c r="W63" i="12"/>
  <c r="W64" i="12" s="1"/>
  <c r="AA63" i="12"/>
  <c r="AA64" i="12" s="1"/>
  <c r="Z39" i="12"/>
  <c r="Z40" i="12" s="1"/>
  <c r="V63" i="12"/>
  <c r="V64" i="12" s="1"/>
  <c r="Y39" i="12"/>
  <c r="Y40" i="12" s="1"/>
  <c r="AD111" i="12"/>
  <c r="AD112" i="12" s="1"/>
  <c r="AC39" i="12"/>
  <c r="AC40" i="12" s="1"/>
  <c r="AA99" i="12"/>
  <c r="AA100" i="12" s="1"/>
  <c r="Y63" i="12"/>
  <c r="Y64" i="12" s="1"/>
  <c r="AB63" i="12"/>
  <c r="AB64" i="12" s="1"/>
  <c r="Z63" i="12"/>
  <c r="Z64" i="12" s="1"/>
  <c r="X39" i="12"/>
  <c r="X40" i="12" s="1"/>
  <c r="W123" i="12"/>
  <c r="W124" i="12" s="1"/>
  <c r="W87" i="12"/>
  <c r="W88" i="12" s="1"/>
  <c r="AC51" i="12"/>
  <c r="AC52" i="12" s="1"/>
  <c r="AA75" i="12"/>
  <c r="AA76" i="12" s="1"/>
  <c r="W51" i="12"/>
  <c r="W52" i="12" s="1"/>
  <c r="Z111" i="12"/>
  <c r="Z112" i="12" s="1"/>
  <c r="AA87" i="12"/>
  <c r="AA88" i="12" s="1"/>
  <c r="AD75" i="12"/>
  <c r="AD76" i="12" s="1"/>
  <c r="V111" i="12"/>
  <c r="V112" i="12" s="1"/>
  <c r="V75" i="12"/>
  <c r="V76" i="12" s="1"/>
  <c r="Z87" i="12"/>
  <c r="Z88" i="12" s="1"/>
  <c r="AD123" i="12"/>
  <c r="AD124" i="12" s="1"/>
  <c r="AC99" i="12"/>
  <c r="AC100" i="12" s="1"/>
  <c r="W99" i="12"/>
  <c r="W100" i="12" s="1"/>
  <c r="X111" i="12"/>
  <c r="X112" i="12" s="1"/>
  <c r="Z123" i="12"/>
  <c r="Z124" i="12" s="1"/>
  <c r="AD51" i="12"/>
  <c r="AD52" i="12" s="1"/>
  <c r="W111" i="12"/>
  <c r="W112" i="12" s="1"/>
  <c r="AA27" i="12"/>
  <c r="AA28" i="12" s="1"/>
  <c r="AB51" i="12"/>
  <c r="AB52" i="12" s="1"/>
  <c r="AB111" i="12"/>
  <c r="AB112" i="12" s="1"/>
  <c r="AA51" i="12"/>
  <c r="AA52" i="12" s="1"/>
  <c r="Y111" i="12"/>
  <c r="Y112" i="12" s="1"/>
  <c r="X75" i="12"/>
  <c r="X76" i="12" s="1"/>
  <c r="U87" i="12"/>
  <c r="U88" i="12" s="1"/>
  <c r="AB123" i="12"/>
  <c r="AB124" i="12" s="1"/>
  <c r="X99" i="12"/>
  <c r="X100" i="12" s="1"/>
  <c r="AB27" i="12"/>
  <c r="AB28" i="12" s="1"/>
  <c r="AB75" i="12"/>
  <c r="AB76" i="12" s="1"/>
  <c r="X27" i="12"/>
  <c r="X28" i="12" s="1"/>
  <c r="Y87" i="12"/>
  <c r="Y88" i="12" s="1"/>
  <c r="Y51" i="12"/>
  <c r="Y52" i="12" s="1"/>
  <c r="AD99" i="12"/>
  <c r="AD100" i="12" s="1"/>
  <c r="Z75" i="12"/>
  <c r="Z76" i="12" s="1"/>
  <c r="Y99" i="12"/>
  <c r="Y100" i="12" s="1"/>
  <c r="V99" i="12"/>
  <c r="V100" i="12" s="1"/>
  <c r="AA123" i="12"/>
  <c r="AA124" i="12" s="1"/>
  <c r="X51" i="12"/>
  <c r="X52" i="12" s="1"/>
  <c r="Z51" i="12"/>
  <c r="Z52" i="12" s="1"/>
  <c r="V123" i="12"/>
  <c r="V124" i="12" s="1"/>
  <c r="U99" i="12"/>
  <c r="U100" i="12" s="1"/>
  <c r="U111" i="12"/>
  <c r="U112" i="12" s="1"/>
  <c r="AD87" i="12"/>
  <c r="AD88" i="12" s="1"/>
  <c r="Y123" i="12"/>
  <c r="Y124" i="12" s="1"/>
  <c r="V87" i="12"/>
  <c r="V88" i="12" s="1"/>
  <c r="AB99" i="12"/>
  <c r="AB100" i="12" s="1"/>
  <c r="U75" i="12"/>
  <c r="U76" i="12" s="1"/>
  <c r="W75" i="12"/>
  <c r="W76" i="12" s="1"/>
  <c r="AC111" i="12"/>
  <c r="AC112" i="12" s="1"/>
  <c r="AC123" i="12"/>
  <c r="AC124" i="12" s="1"/>
  <c r="AD27" i="12"/>
  <c r="AD28" i="12" s="1"/>
  <c r="AC87" i="12"/>
  <c r="AC88" i="12" s="1"/>
  <c r="V51" i="12"/>
  <c r="V52" i="12" s="1"/>
  <c r="X87" i="12"/>
  <c r="X88" i="12" s="1"/>
  <c r="AB87" i="12"/>
  <c r="AB88" i="12" s="1"/>
  <c r="Z99" i="12"/>
  <c r="Z100" i="12" s="1"/>
  <c r="AC75" i="12"/>
  <c r="AC76" i="12" s="1"/>
  <c r="U51" i="12"/>
  <c r="U52" i="12" s="1"/>
  <c r="AA111" i="12"/>
  <c r="AA112" i="12" s="1"/>
  <c r="X123" i="12"/>
  <c r="X124" i="12" s="1"/>
  <c r="U123" i="12"/>
  <c r="U124" i="12" s="1"/>
  <c r="Y75" i="12"/>
  <c r="Y76" i="12" s="1"/>
  <c r="Y27" i="12"/>
  <c r="Y28" i="12" s="1"/>
  <c r="Z27" i="12"/>
  <c r="Z28" i="12" s="1"/>
  <c r="V27" i="12"/>
  <c r="V28" i="12" s="1"/>
  <c r="W27" i="12"/>
  <c r="W28" i="12" s="1"/>
  <c r="AC27" i="12"/>
  <c r="AC28" i="12" s="1"/>
  <c r="U27" i="12"/>
  <c r="U28" i="12" s="1"/>
  <c r="D4" i="11"/>
  <c r="AA3" i="15"/>
  <c r="AB3" i="15" s="1"/>
  <c r="X3" i="15" s="1"/>
  <c r="X13" i="15" s="1"/>
  <c r="F5" i="11"/>
  <c r="V14" i="12"/>
  <c r="AA14" i="12"/>
  <c r="Y14" i="12"/>
  <c r="X14" i="12"/>
  <c r="Z14" i="12"/>
  <c r="W14" i="12"/>
  <c r="AB14" i="12"/>
  <c r="U14" i="12"/>
  <c r="AC14" i="12"/>
  <c r="AD14" i="12"/>
  <c r="F4" i="11" l="1"/>
  <c r="E4" i="11"/>
  <c r="AC125" i="12"/>
  <c r="AC15" i="12"/>
  <c r="AC16" i="12" s="1"/>
  <c r="Z125" i="12"/>
  <c r="Z15" i="12"/>
  <c r="Z16" i="12" s="1"/>
  <c r="V125" i="12"/>
  <c r="V15" i="12"/>
  <c r="V16" i="12" s="1"/>
  <c r="U15" i="12"/>
  <c r="U16" i="12" s="1"/>
  <c r="U125" i="12"/>
  <c r="X125" i="12"/>
  <c r="X15" i="12"/>
  <c r="X16" i="12" s="1"/>
  <c r="AB125" i="12"/>
  <c r="AB15" i="12"/>
  <c r="AB16" i="12" s="1"/>
  <c r="Y125" i="12"/>
  <c r="Y15" i="12"/>
  <c r="Y16" i="12" s="1"/>
  <c r="AD15" i="12"/>
  <c r="AD16" i="12" s="1"/>
  <c r="AD125" i="12"/>
  <c r="W15" i="12"/>
  <c r="W16" i="12" s="1"/>
  <c r="W125" i="12"/>
  <c r="AA125" i="12"/>
  <c r="AA15" i="12"/>
  <c r="AA16" i="12" s="1"/>
  <c r="S26" i="11" l="1"/>
  <c r="AD7" i="15" s="1"/>
  <c r="AE7" i="15" s="1"/>
  <c r="Z7" i="15" s="1"/>
  <c r="Y126" i="12"/>
  <c r="Y127" i="12" s="1"/>
  <c r="V26" i="11" s="1"/>
  <c r="AG7" i="15" s="1"/>
  <c r="S24" i="11"/>
  <c r="X126" i="12"/>
  <c r="X127" i="12" s="1"/>
  <c r="V24" i="11" s="1"/>
  <c r="AG6" i="15" s="1"/>
  <c r="V126" i="12"/>
  <c r="V127" i="12" s="1"/>
  <c r="V20" i="11" s="1"/>
  <c r="AG4" i="15" s="1"/>
  <c r="S20" i="11"/>
  <c r="S34" i="11"/>
  <c r="AD11" i="15" s="1"/>
  <c r="AE11" i="15" s="1"/>
  <c r="Z11" i="15" s="1"/>
  <c r="AC126" i="12"/>
  <c r="AC127" i="12" s="1"/>
  <c r="V34" i="11" s="1"/>
  <c r="AG11" i="15" s="1"/>
  <c r="S36" i="11"/>
  <c r="AD12" i="15" s="1"/>
  <c r="AE12" i="15" s="1"/>
  <c r="Z12" i="15" s="1"/>
  <c r="AD126" i="12"/>
  <c r="AD127" i="12" s="1"/>
  <c r="V36" i="11" s="1"/>
  <c r="AG12" i="15" s="1"/>
  <c r="S18" i="11"/>
  <c r="U126" i="12"/>
  <c r="U127" i="12" s="1"/>
  <c r="V18" i="11" s="1"/>
  <c r="AG3" i="15" s="1"/>
  <c r="S30" i="11"/>
  <c r="AD9" i="15" s="1"/>
  <c r="AE9" i="15" s="1"/>
  <c r="Z9" i="15" s="1"/>
  <c r="AA126" i="12"/>
  <c r="AA127" i="12" s="1"/>
  <c r="V30" i="11" s="1"/>
  <c r="AG9" i="15" s="1"/>
  <c r="S32" i="11"/>
  <c r="AD10" i="15" s="1"/>
  <c r="AE10" i="15" s="1"/>
  <c r="Z10" i="15" s="1"/>
  <c r="AB126" i="12"/>
  <c r="AB127" i="12" s="1"/>
  <c r="V32" i="11" s="1"/>
  <c r="AG10" i="15" s="1"/>
  <c r="S28" i="11"/>
  <c r="AD8" i="15" s="1"/>
  <c r="AE8" i="15" s="1"/>
  <c r="Z8" i="15" s="1"/>
  <c r="Z126" i="12"/>
  <c r="Z127" i="12" s="1"/>
  <c r="V28" i="11" s="1"/>
  <c r="AG8" i="15" s="1"/>
  <c r="S22" i="11"/>
  <c r="W126" i="12"/>
  <c r="W127" i="12" s="1"/>
  <c r="V22" i="11" s="1"/>
  <c r="AG5" i="15" s="1"/>
  <c r="AC19" i="15" l="1"/>
  <c r="B5" i="15" s="1"/>
  <c r="Y32" i="11"/>
  <c r="Y31" i="11"/>
  <c r="AD5" i="15"/>
  <c r="AE5" i="15" s="1"/>
  <c r="Z5" i="15" s="1"/>
  <c r="Y35" i="11"/>
  <c r="Y30" i="11"/>
  <c r="Y37" i="11"/>
  <c r="AD3" i="15"/>
  <c r="AE3" i="15" s="1"/>
  <c r="Y29" i="11"/>
  <c r="AD6" i="15"/>
  <c r="AE6" i="15" s="1"/>
  <c r="Z6" i="15" s="1"/>
  <c r="Y34" i="11"/>
  <c r="Y28" i="11"/>
  <c r="Y36" i="11"/>
  <c r="AD4" i="15"/>
  <c r="AE4" i="15" s="1"/>
  <c r="Z4" i="15" s="1"/>
  <c r="Y33" i="11"/>
  <c r="AE13" i="15" l="1"/>
  <c r="Z3" i="15"/>
  <c r="Z13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WRITE YOUR GOAL IN THE BOX</t>
        </r>
      </text>
    </comment>
  </commentList>
</comments>
</file>

<file path=xl/sharedStrings.xml><?xml version="1.0" encoding="utf-8"?>
<sst xmlns="http://schemas.openxmlformats.org/spreadsheetml/2006/main" count="1046" uniqueCount="72">
  <si>
    <t xml:space="preserve"> </t>
  </si>
  <si>
    <t>SUM</t>
  </si>
  <si>
    <t>E-VALUE</t>
  </si>
  <si>
    <t>CONSISTENCY</t>
  </si>
  <si>
    <t>CI</t>
  </si>
  <si>
    <t>RI</t>
  </si>
  <si>
    <t>CR</t>
  </si>
  <si>
    <t>IS CR&lt;.1</t>
  </si>
  <si>
    <t>B</t>
  </si>
  <si>
    <t>C</t>
  </si>
  <si>
    <t>D</t>
  </si>
  <si>
    <t>E-VECTOR</t>
  </si>
  <si>
    <t xml:space="preserve">LEVEL 2 </t>
  </si>
  <si>
    <t>E</t>
  </si>
  <si>
    <t>F</t>
  </si>
  <si>
    <t>G</t>
  </si>
  <si>
    <t>H</t>
  </si>
  <si>
    <t>I</t>
  </si>
  <si>
    <t>J</t>
  </si>
  <si>
    <t>WT</t>
  </si>
  <si>
    <t>GWT</t>
  </si>
  <si>
    <t>CRITERIA</t>
  </si>
  <si>
    <t>WEIGHT</t>
  </si>
  <si>
    <t>RANK</t>
  </si>
  <si>
    <t>A</t>
  </si>
  <si>
    <t>ALT</t>
  </si>
  <si>
    <t>L1</t>
  </si>
  <si>
    <t>RK</t>
  </si>
  <si>
    <t>T WT</t>
  </si>
  <si>
    <t>Final Rk</t>
  </si>
  <si>
    <t>LEVEL1 CRITERIA</t>
  </si>
  <si>
    <t>LEVEL 1</t>
  </si>
  <si>
    <t>LEVEL 1 %</t>
  </si>
  <si>
    <t>SCROLL</t>
  </si>
  <si>
    <t>SENSITIVITY</t>
  </si>
  <si>
    <t>THE GOAL</t>
  </si>
  <si>
    <t>MAJOR FACTORS : PAIRWISE COMPARISON</t>
  </si>
  <si>
    <t>SUB FACTORS</t>
  </si>
  <si>
    <t>OPTIONS</t>
  </si>
  <si>
    <t>SOLUTION</t>
  </si>
  <si>
    <t>RANK &amp; WEIGHT ORDERED OPTIONS</t>
  </si>
  <si>
    <t>MAJOR FACTORS</t>
  </si>
  <si>
    <t>COMMANDER'S  ANALYSIS  DASHBOARD</t>
  </si>
  <si>
    <t>BEST OPTION</t>
  </si>
  <si>
    <t>ROW</t>
  </si>
  <si>
    <t>COL</t>
  </si>
  <si>
    <t>ROW V</t>
  </si>
  <si>
    <t>C VAL</t>
  </si>
  <si>
    <t>x</t>
  </si>
  <si>
    <t>y</t>
  </si>
  <si>
    <t>R2</t>
  </si>
  <si>
    <t>C2</t>
  </si>
  <si>
    <t>R3</t>
  </si>
  <si>
    <t>C3</t>
  </si>
  <si>
    <t>R4</t>
  </si>
  <si>
    <t>C4</t>
  </si>
  <si>
    <t>R5</t>
  </si>
  <si>
    <t>C5</t>
  </si>
  <si>
    <t>R6</t>
  </si>
  <si>
    <t>C6</t>
  </si>
  <si>
    <t>R7</t>
  </si>
  <si>
    <t>C7</t>
  </si>
  <si>
    <t>R8</t>
  </si>
  <si>
    <t>C8</t>
  </si>
  <si>
    <t>R9</t>
  </si>
  <si>
    <t>C9</t>
  </si>
  <si>
    <t>R10</t>
  </si>
  <si>
    <t>C10</t>
  </si>
  <si>
    <t>R</t>
  </si>
  <si>
    <t>23 155</t>
  </si>
  <si>
    <t>8 155</t>
  </si>
  <si>
    <t>FILL THE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</si>
</sst>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1" x14ac:knownFonts="1">
    <font>
      <sz val="11"/>
      <color theme="1"/>
      <name val="Calibri"/>
      <family val="2"/>
      <scheme val="minor"/>
    </font>
    <font>
      <b/>
      <sz val="10"/>
      <color theme="0"/>
      <name val="Arial Black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C00000"/>
      <name val="Arial Black"/>
      <family val="2"/>
    </font>
    <font>
      <b/>
      <sz val="14"/>
      <color rgb="FF0000FF"/>
      <name val="Calibri"/>
      <family val="2"/>
      <scheme val="minor"/>
    </font>
    <font>
      <sz val="11"/>
      <color rgb="FF000000"/>
      <name val="Arial Black"/>
      <family val="2"/>
    </font>
    <font>
      <b/>
      <sz val="11"/>
      <color rgb="FF000000"/>
      <name val="Calibri"/>
      <family val="2"/>
    </font>
    <font>
      <b/>
      <sz val="10"/>
      <color rgb="FFC00000"/>
      <name val="Arial Black"/>
      <family val="2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theme="1"/>
      <name val="Arial Narrow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Arial Black"/>
      <family val="2"/>
    </font>
    <font>
      <b/>
      <sz val="16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11"/>
      <color rgb="FFFFFF00"/>
      <name val="Arial Black"/>
      <family val="2"/>
    </font>
    <font>
      <sz val="9"/>
      <color theme="0"/>
      <name val="Calibri"/>
      <family val="2"/>
      <scheme val="minor"/>
    </font>
    <font>
      <b/>
      <sz val="11"/>
      <color theme="0"/>
      <name val="Arial Narrow"/>
      <family val="2"/>
    </font>
    <font>
      <b/>
      <sz val="8"/>
      <color rgb="FF000000"/>
      <name val="Arial Black"/>
      <family val="2"/>
    </font>
    <font>
      <b/>
      <sz val="11"/>
      <color theme="0"/>
      <name val="Arial Black"/>
      <family val="2"/>
    </font>
    <font>
      <b/>
      <sz val="10"/>
      <color theme="0"/>
      <name val="Arial Narrow"/>
      <family val="2"/>
    </font>
    <font>
      <sz val="9"/>
      <color theme="0"/>
      <name val="Arial Black"/>
      <family val="2"/>
    </font>
    <font>
      <sz val="10"/>
      <color rgb="FFC00000"/>
      <name val="Arial Black"/>
      <family val="2"/>
    </font>
    <font>
      <sz val="10"/>
      <color theme="0"/>
      <name val="Arial Black"/>
      <family val="2"/>
    </font>
    <font>
      <b/>
      <sz val="9"/>
      <color indexed="81"/>
      <name val="Tahoma"/>
      <family val="2"/>
    </font>
    <font>
      <sz val="18"/>
      <color theme="0"/>
      <name val="Arial Black"/>
      <family val="2"/>
    </font>
    <font>
      <b/>
      <sz val="11"/>
      <name val="Calibri"/>
      <family val="2"/>
      <scheme val="minor"/>
    </font>
    <font>
      <sz val="9"/>
      <name val="Arial Black"/>
      <family val="2"/>
    </font>
    <font>
      <sz val="9"/>
      <color theme="1"/>
      <name val="Arial Black"/>
      <family val="2"/>
    </font>
    <font>
      <b/>
      <sz val="24"/>
      <color theme="0"/>
      <name val="Arial Black"/>
      <family val="2"/>
    </font>
    <font>
      <sz val="18"/>
      <color rgb="FF33CCFF"/>
      <name val="Arial Black"/>
      <family val="2"/>
    </font>
    <font>
      <b/>
      <sz val="10"/>
      <color indexed="10"/>
      <name val="Arial"/>
      <family val="2"/>
    </font>
    <font>
      <sz val="10"/>
      <color rgb="FF000000"/>
      <name val="Arial Black"/>
      <family val="2"/>
    </font>
    <font>
      <b/>
      <sz val="16"/>
      <color theme="1"/>
      <name val="Arial Black"/>
      <family val="2"/>
    </font>
    <font>
      <sz val="18"/>
      <color theme="1"/>
      <name val="Arial Black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FF0000"/>
      <name val="Arial Black"/>
      <family val="2"/>
    </font>
    <font>
      <sz val="10"/>
      <color indexed="10"/>
      <name val="Arial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2"/>
      <color theme="1"/>
      <name val="Arial Black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theme="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13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1" tint="0.499984740745262"/>
      </left>
      <right/>
      <top/>
      <bottom style="thin">
        <color theme="4" tint="-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6" applyNumberFormat="0" applyFill="0" applyAlignment="0" applyProtection="0"/>
    <xf numFmtId="9" fontId="28" fillId="0" borderId="0" applyFont="0" applyFill="0" applyBorder="0" applyAlignment="0" applyProtection="0"/>
  </cellStyleXfs>
  <cellXfs count="253">
    <xf numFmtId="0" fontId="0" fillId="0" borderId="0" xfId="0"/>
    <xf numFmtId="0" fontId="3" fillId="9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6" borderId="0" xfId="0" applyFill="1"/>
    <xf numFmtId="0" fontId="4" fillId="6" borderId="0" xfId="0" applyFont="1" applyFill="1"/>
    <xf numFmtId="0" fontId="5" fillId="6" borderId="0" xfId="0" applyFont="1" applyFill="1"/>
    <xf numFmtId="0" fontId="4" fillId="6" borderId="0" xfId="0" applyFont="1" applyFill="1" applyAlignment="1">
      <alignment horizontal="center"/>
    </xf>
    <xf numFmtId="0" fontId="4" fillId="6" borderId="0" xfId="0" applyFont="1" applyFill="1" applyAlignment="1" applyProtection="1">
      <alignment horizontal="center"/>
      <protection locked="0"/>
    </xf>
    <xf numFmtId="2" fontId="4" fillId="6" borderId="0" xfId="0" applyNumberFormat="1" applyFont="1" applyFill="1"/>
    <xf numFmtId="0" fontId="6" fillId="6" borderId="0" xfId="0" applyFont="1" applyFill="1" applyAlignment="1">
      <alignment horizontal="center"/>
    </xf>
    <xf numFmtId="0" fontId="4" fillId="6" borderId="11" xfId="0" applyFont="1" applyFill="1" applyBorder="1"/>
    <xf numFmtId="0" fontId="7" fillId="6" borderId="10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10" fillId="6" borderId="13" xfId="0" applyFont="1" applyFill="1" applyBorder="1" applyAlignment="1">
      <alignment horizontal="center"/>
    </xf>
    <xf numFmtId="0" fontId="8" fillId="5" borderId="15" xfId="1" applyFont="1" applyFill="1" applyBorder="1" applyAlignment="1" applyProtection="1">
      <alignment horizontal="center"/>
    </xf>
    <xf numFmtId="0" fontId="4" fillId="6" borderId="16" xfId="0" applyFont="1" applyFill="1" applyBorder="1" applyAlignment="1">
      <alignment horizontal="center"/>
    </xf>
    <xf numFmtId="0" fontId="9" fillId="6" borderId="13" xfId="0" applyFont="1" applyFill="1" applyBorder="1"/>
    <xf numFmtId="2" fontId="18" fillId="6" borderId="0" xfId="0" applyNumberFormat="1" applyFont="1" applyFill="1"/>
    <xf numFmtId="2" fontId="21" fillId="6" borderId="0" xfId="0" applyNumberFormat="1" applyFont="1" applyFill="1"/>
    <xf numFmtId="0" fontId="4" fillId="0" borderId="0" xfId="0" applyFont="1" applyAlignment="1">
      <alignment vertical="center"/>
    </xf>
    <xf numFmtId="0" fontId="24" fillId="12" borderId="23" xfId="0" applyFont="1" applyFill="1" applyBorder="1" applyAlignment="1">
      <alignment vertical="center"/>
    </xf>
    <xf numFmtId="0" fontId="24" fillId="13" borderId="22" xfId="0" applyFont="1" applyFill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4" fillId="12" borderId="25" xfId="0" applyFont="1" applyFill="1" applyBorder="1" applyAlignment="1">
      <alignment vertical="center"/>
    </xf>
    <xf numFmtId="0" fontId="24" fillId="13" borderId="26" xfId="0" applyFont="1" applyFill="1" applyBorder="1" applyAlignment="1">
      <alignment vertical="center"/>
    </xf>
    <xf numFmtId="0" fontId="4" fillId="6" borderId="0" xfId="0" applyFont="1" applyFill="1" applyProtection="1">
      <protection locked="0"/>
    </xf>
    <xf numFmtId="0" fontId="0" fillId="6" borderId="27" xfId="0" applyFill="1" applyBorder="1"/>
    <xf numFmtId="0" fontId="23" fillId="6" borderId="0" xfId="0" applyFont="1" applyFill="1"/>
    <xf numFmtId="0" fontId="3" fillId="6" borderId="0" xfId="0" applyFont="1" applyFill="1" applyAlignment="1">
      <alignment horizontal="center"/>
    </xf>
    <xf numFmtId="0" fontId="24" fillId="6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24" fillId="6" borderId="0" xfId="0" applyFont="1" applyFill="1" applyAlignment="1">
      <alignment vertical="center"/>
    </xf>
    <xf numFmtId="0" fontId="24" fillId="6" borderId="10" xfId="0" applyFont="1" applyFill="1" applyBorder="1" applyAlignment="1">
      <alignment vertical="center"/>
    </xf>
    <xf numFmtId="0" fontId="4" fillId="6" borderId="11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25" fillId="6" borderId="0" xfId="0" applyFont="1" applyFill="1" applyAlignment="1">
      <alignment vertical="center"/>
    </xf>
    <xf numFmtId="0" fontId="25" fillId="6" borderId="10" xfId="0" applyFont="1" applyFill="1" applyBorder="1" applyAlignment="1">
      <alignment vertical="center"/>
    </xf>
    <xf numFmtId="0" fontId="3" fillId="6" borderId="11" xfId="0" applyFont="1" applyFill="1" applyBorder="1" applyAlignment="1">
      <alignment vertical="center"/>
    </xf>
    <xf numFmtId="0" fontId="3" fillId="6" borderId="0" xfId="0" applyFont="1" applyFill="1" applyAlignment="1">
      <alignment horizontal="left" vertical="center"/>
    </xf>
    <xf numFmtId="0" fontId="3" fillId="6" borderId="10" xfId="0" applyFont="1" applyFill="1" applyBorder="1" applyAlignment="1">
      <alignment vertical="center"/>
    </xf>
    <xf numFmtId="0" fontId="3" fillId="6" borderId="12" xfId="0" applyFont="1" applyFill="1" applyBorder="1" applyAlignment="1">
      <alignment vertical="center"/>
    </xf>
    <xf numFmtId="0" fontId="3" fillId="6" borderId="13" xfId="0" applyFont="1" applyFill="1" applyBorder="1" applyAlignment="1">
      <alignment vertical="center"/>
    </xf>
    <xf numFmtId="0" fontId="3" fillId="6" borderId="14" xfId="0" applyFont="1" applyFill="1" applyBorder="1" applyAlignment="1">
      <alignment vertical="center"/>
    </xf>
    <xf numFmtId="0" fontId="24" fillId="6" borderId="0" xfId="0" applyFon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1" fillId="6" borderId="0" xfId="0" applyFont="1" applyFill="1" applyAlignment="1">
      <alignment vertical="center"/>
    </xf>
    <xf numFmtId="2" fontId="25" fillId="0" borderId="0" xfId="0" applyNumberFormat="1" applyFont="1" applyAlignment="1">
      <alignment vertical="center"/>
    </xf>
    <xf numFmtId="0" fontId="8" fillId="11" borderId="15" xfId="1" applyFont="1" applyFill="1" applyBorder="1" applyAlignment="1" applyProtection="1">
      <alignment horizontal="center"/>
    </xf>
    <xf numFmtId="0" fontId="3" fillId="14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23" fillId="6" borderId="13" xfId="0" applyFont="1" applyFill="1" applyBorder="1"/>
    <xf numFmtId="0" fontId="23" fillId="6" borderId="10" xfId="0" applyFont="1" applyFill="1" applyBorder="1"/>
    <xf numFmtId="0" fontId="23" fillId="6" borderId="8" xfId="0" applyFont="1" applyFill="1" applyBorder="1"/>
    <xf numFmtId="0" fontId="23" fillId="6" borderId="9" xfId="0" applyFont="1" applyFill="1" applyBorder="1"/>
    <xf numFmtId="0" fontId="23" fillId="6" borderId="12" xfId="0" applyFont="1" applyFill="1" applyBorder="1"/>
    <xf numFmtId="0" fontId="32" fillId="6" borderId="0" xfId="0" applyFont="1" applyFill="1"/>
    <xf numFmtId="2" fontId="4" fillId="6" borderId="0" xfId="0" applyNumberFormat="1" applyFont="1" applyFill="1" applyAlignment="1" applyProtection="1">
      <alignment horizontal="center"/>
      <protection locked="0"/>
    </xf>
    <xf numFmtId="2" fontId="4" fillId="6" borderId="0" xfId="0" applyNumberFormat="1" applyFont="1" applyFill="1" applyAlignment="1">
      <alignment horizontal="center"/>
    </xf>
    <xf numFmtId="2" fontId="18" fillId="6" borderId="0" xfId="0" applyNumberFormat="1" applyFont="1" applyFill="1" applyAlignment="1">
      <alignment horizontal="center"/>
    </xf>
    <xf numFmtId="2" fontId="18" fillId="6" borderId="0" xfId="0" applyNumberFormat="1" applyFont="1" applyFill="1" applyAlignment="1" applyProtection="1">
      <alignment horizontal="center"/>
      <protection locked="0"/>
    </xf>
    <xf numFmtId="164" fontId="3" fillId="6" borderId="0" xfId="0" applyNumberFormat="1" applyFont="1" applyFill="1" applyAlignment="1">
      <alignment vertical="center"/>
    </xf>
    <xf numFmtId="164" fontId="3" fillId="6" borderId="10" xfId="0" applyNumberFormat="1" applyFont="1" applyFill="1" applyBorder="1" applyAlignment="1">
      <alignment vertical="center"/>
    </xf>
    <xf numFmtId="0" fontId="3" fillId="6" borderId="0" xfId="0" applyFont="1" applyFill="1"/>
    <xf numFmtId="2" fontId="3" fillId="6" borderId="0" xfId="0" applyNumberFormat="1" applyFont="1" applyFill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2" fontId="3" fillId="6" borderId="0" xfId="0" applyNumberFormat="1" applyFont="1" applyFill="1"/>
    <xf numFmtId="2" fontId="3" fillId="6" borderId="0" xfId="0" applyNumberFormat="1" applyFont="1" applyFill="1" applyAlignment="1">
      <alignment horizontal="center"/>
    </xf>
    <xf numFmtId="0" fontId="3" fillId="6" borderId="11" xfId="0" applyFont="1" applyFill="1" applyBorder="1"/>
    <xf numFmtId="0" fontId="34" fillId="6" borderId="13" xfId="0" applyFont="1" applyFill="1" applyBorder="1" applyAlignment="1">
      <alignment horizontal="center"/>
    </xf>
    <xf numFmtId="0" fontId="23" fillId="6" borderId="14" xfId="0" applyFont="1" applyFill="1" applyBorder="1"/>
    <xf numFmtId="2" fontId="21" fillId="6" borderId="0" xfId="0" applyNumberFormat="1" applyFont="1" applyFill="1" applyAlignment="1">
      <alignment horizontal="center"/>
    </xf>
    <xf numFmtId="2" fontId="21" fillId="6" borderId="0" xfId="0" applyNumberFormat="1" applyFont="1" applyFill="1" applyAlignment="1" applyProtection="1">
      <alignment horizontal="center"/>
      <protection locked="0"/>
    </xf>
    <xf numFmtId="0" fontId="24" fillId="12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36" fillId="2" borderId="0" xfId="0" applyFont="1" applyFill="1" applyAlignment="1">
      <alignment vertical="center"/>
    </xf>
    <xf numFmtId="0" fontId="36" fillId="2" borderId="1" xfId="0" applyFont="1" applyFill="1" applyBorder="1" applyAlignment="1">
      <alignment vertical="center"/>
    </xf>
    <xf numFmtId="0" fontId="36" fillId="2" borderId="2" xfId="0" applyFont="1" applyFill="1" applyBorder="1" applyAlignment="1" applyProtection="1">
      <alignment vertical="center"/>
      <protection locked="0"/>
    </xf>
    <xf numFmtId="0" fontId="36" fillId="2" borderId="3" xfId="0" applyFont="1" applyFill="1" applyBorder="1" applyAlignment="1" applyProtection="1">
      <alignment vertical="center"/>
      <protection locked="0"/>
    </xf>
    <xf numFmtId="0" fontId="36" fillId="2" borderId="0" xfId="0" applyFont="1" applyFill="1" applyAlignment="1" applyProtection="1">
      <alignment vertical="center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37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6" fillId="2" borderId="0" xfId="0" applyFont="1" applyFill="1" applyAlignment="1" applyProtection="1">
      <alignment horizontal="center" vertical="center"/>
      <protection locked="0"/>
    </xf>
    <xf numFmtId="2" fontId="25" fillId="6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41" fillId="6" borderId="16" xfId="0" applyFont="1" applyFill="1" applyBorder="1" applyAlignment="1">
      <alignment horizontal="center"/>
    </xf>
    <xf numFmtId="0" fontId="42" fillId="3" borderId="5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/>
    </xf>
    <xf numFmtId="0" fontId="23" fillId="6" borderId="0" xfId="0" applyFont="1" applyFill="1" applyAlignment="1">
      <alignment horizontal="center"/>
    </xf>
    <xf numFmtId="10" fontId="23" fillId="6" borderId="0" xfId="0" applyNumberFormat="1" applyFont="1" applyFill="1" applyAlignment="1">
      <alignment horizontal="center"/>
    </xf>
    <xf numFmtId="2" fontId="23" fillId="6" borderId="0" xfId="0" applyNumberFormat="1" applyFont="1" applyFill="1" applyAlignment="1">
      <alignment horizontal="center"/>
    </xf>
    <xf numFmtId="0" fontId="23" fillId="6" borderId="0" xfId="2" applyNumberFormat="1" applyFont="1" applyFill="1" applyBorder="1"/>
    <xf numFmtId="10" fontId="23" fillId="6" borderId="0" xfId="2" applyNumberFormat="1" applyFont="1" applyFill="1" applyBorder="1"/>
    <xf numFmtId="2" fontId="23" fillId="6" borderId="0" xfId="0" applyNumberFormat="1" applyFont="1" applyFill="1"/>
    <xf numFmtId="10" fontId="23" fillId="6" borderId="0" xfId="0" applyNumberFormat="1" applyFont="1" applyFill="1"/>
    <xf numFmtId="9" fontId="23" fillId="6" borderId="0" xfId="0" applyNumberFormat="1" applyFont="1" applyFill="1"/>
    <xf numFmtId="2" fontId="23" fillId="6" borderId="0" xfId="2" applyNumberFormat="1" applyFont="1" applyFill="1" applyBorder="1"/>
    <xf numFmtId="0" fontId="23" fillId="6" borderId="0" xfId="0" applyFont="1" applyFill="1" applyProtection="1">
      <protection locked="0"/>
    </xf>
    <xf numFmtId="0" fontId="23" fillId="6" borderId="0" xfId="0" applyFont="1" applyFill="1" applyAlignment="1">
      <alignment horizontal="left"/>
    </xf>
    <xf numFmtId="0" fontId="23" fillId="6" borderId="0" xfId="0" applyFont="1" applyFill="1" applyAlignment="1">
      <alignment horizontal="right"/>
    </xf>
    <xf numFmtId="2" fontId="46" fillId="18" borderId="19" xfId="0" applyNumberFormat="1" applyFont="1" applyFill="1" applyBorder="1" applyAlignment="1" applyProtection="1">
      <alignment vertical="top" wrapText="1"/>
      <protection locked="0"/>
    </xf>
    <xf numFmtId="2" fontId="46" fillId="18" borderId="19" xfId="0" applyNumberFormat="1" applyFont="1" applyFill="1" applyBorder="1" applyProtection="1">
      <protection locked="0"/>
    </xf>
    <xf numFmtId="0" fontId="3" fillId="4" borderId="0" xfId="0" applyFont="1" applyFill="1" applyAlignment="1">
      <alignment horizontal="center"/>
    </xf>
    <xf numFmtId="2" fontId="0" fillId="6" borderId="0" xfId="0" applyNumberFormat="1" applyFill="1"/>
    <xf numFmtId="0" fontId="51" fillId="0" borderId="0" xfId="0" applyFont="1"/>
    <xf numFmtId="0" fontId="51" fillId="0" borderId="0" xfId="0" applyFont="1" applyProtection="1">
      <protection locked="0" hidden="1"/>
    </xf>
    <xf numFmtId="0" fontId="23" fillId="0" borderId="0" xfId="0" applyFont="1"/>
    <xf numFmtId="0" fontId="52" fillId="2" borderId="0" xfId="0" applyFont="1" applyFill="1" applyAlignment="1">
      <alignment vertical="center"/>
    </xf>
    <xf numFmtId="0" fontId="36" fillId="2" borderId="4" xfId="0" applyFont="1" applyFill="1" applyBorder="1" applyAlignment="1">
      <alignment vertical="center"/>
    </xf>
    <xf numFmtId="0" fontId="3" fillId="6" borderId="0" xfId="0" applyFont="1" applyFill="1" applyProtection="1">
      <protection locked="0" hidden="1"/>
    </xf>
    <xf numFmtId="2" fontId="53" fillId="18" borderId="19" xfId="0" applyNumberFormat="1" applyFont="1" applyFill="1" applyBorder="1" applyAlignment="1" applyProtection="1">
      <alignment vertical="top" wrapText="1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23" fillId="6" borderId="7" xfId="0" applyFont="1" applyFill="1" applyBorder="1" applyProtection="1">
      <protection locked="0"/>
    </xf>
    <xf numFmtId="0" fontId="3" fillId="0" borderId="0" xfId="0" applyFont="1" applyProtection="1">
      <protection locked="0" hidden="1"/>
    </xf>
    <xf numFmtId="0" fontId="3" fillId="0" borderId="0" xfId="0" applyFont="1"/>
    <xf numFmtId="0" fontId="3" fillId="0" borderId="0" xfId="0" applyFont="1" applyAlignment="1">
      <alignment horizontal="center"/>
    </xf>
    <xf numFmtId="2" fontId="56" fillId="6" borderId="0" xfId="0" applyNumberFormat="1" applyFont="1" applyFill="1" applyProtection="1">
      <protection locked="0" hidden="1"/>
    </xf>
    <xf numFmtId="0" fontId="23" fillId="6" borderId="0" xfId="0" applyFont="1" applyFill="1" applyProtection="1">
      <protection locked="0" hidden="1"/>
    </xf>
    <xf numFmtId="2" fontId="23" fillId="6" borderId="0" xfId="0" applyNumberFormat="1" applyFont="1" applyFill="1" applyProtection="1">
      <protection locked="0" hidden="1"/>
    </xf>
    <xf numFmtId="2" fontId="23" fillId="6" borderId="0" xfId="0" applyNumberFormat="1" applyFont="1" applyFill="1" applyProtection="1">
      <protection locked="0"/>
    </xf>
    <xf numFmtId="2" fontId="21" fillId="0" borderId="0" xfId="0" applyNumberFormat="1" applyFont="1" applyAlignment="1">
      <alignment horizontal="center"/>
    </xf>
    <xf numFmtId="2" fontId="21" fillId="0" borderId="0" xfId="0" applyNumberFormat="1" applyFont="1" applyAlignment="1" applyProtection="1">
      <alignment horizontal="center"/>
      <protection locked="0"/>
    </xf>
    <xf numFmtId="2" fontId="55" fillId="0" borderId="0" xfId="0" applyNumberFormat="1" applyFont="1" applyProtection="1">
      <protection locked="0"/>
    </xf>
    <xf numFmtId="0" fontId="23" fillId="6" borderId="0" xfId="0" applyFont="1" applyFill="1" applyAlignment="1" applyProtection="1">
      <alignment horizontal="left"/>
      <protection locked="0"/>
    </xf>
    <xf numFmtId="2" fontId="55" fillId="6" borderId="39" xfId="0" applyNumberFormat="1" applyFont="1" applyFill="1" applyBorder="1" applyProtection="1">
      <protection locked="0"/>
    </xf>
    <xf numFmtId="2" fontId="55" fillId="6" borderId="0" xfId="0" applyNumberFormat="1" applyFont="1" applyFill="1" applyProtection="1">
      <protection locked="0"/>
    </xf>
    <xf numFmtId="2" fontId="55" fillId="6" borderId="40" xfId="0" applyNumberFormat="1" applyFont="1" applyFill="1" applyBorder="1" applyProtection="1">
      <protection locked="0"/>
    </xf>
    <xf numFmtId="2" fontId="18" fillId="5" borderId="15" xfId="1" applyNumberFormat="1" applyFont="1" applyFill="1" applyBorder="1" applyAlignment="1" applyProtection="1">
      <alignment horizontal="center"/>
    </xf>
    <xf numFmtId="2" fontId="22" fillId="6" borderId="0" xfId="0" applyNumberFormat="1" applyFont="1" applyFill="1"/>
    <xf numFmtId="2" fontId="0" fillId="6" borderId="0" xfId="0" applyNumberFormat="1" applyFill="1" applyAlignment="1" applyProtection="1">
      <alignment horizontal="center" vertical="center"/>
      <protection locked="0"/>
    </xf>
    <xf numFmtId="2" fontId="15" fillId="6" borderId="0" xfId="0" applyNumberFormat="1" applyFont="1" applyFill="1"/>
    <xf numFmtId="2" fontId="23" fillId="0" borderId="0" xfId="0" applyNumberFormat="1" applyFont="1"/>
    <xf numFmtId="2" fontId="0" fillId="0" borderId="0" xfId="0" applyNumberFormat="1"/>
    <xf numFmtId="2" fontId="22" fillId="6" borderId="7" xfId="0" applyNumberFormat="1" applyFont="1" applyFill="1" applyBorder="1" applyProtection="1">
      <protection locked="0"/>
    </xf>
    <xf numFmtId="2" fontId="22" fillId="6" borderId="8" xfId="0" applyNumberFormat="1" applyFont="1" applyFill="1" applyBorder="1"/>
    <xf numFmtId="2" fontId="19" fillId="6" borderId="8" xfId="0" applyNumberFormat="1" applyFont="1" applyFill="1" applyBorder="1"/>
    <xf numFmtId="2" fontId="19" fillId="6" borderId="9" xfId="0" applyNumberFormat="1" applyFont="1" applyFill="1" applyBorder="1"/>
    <xf numFmtId="2" fontId="0" fillId="6" borderId="0" xfId="0" applyNumberFormat="1" applyFill="1" applyAlignment="1" applyProtection="1">
      <alignment horizontal="center" vertical="center"/>
      <protection locked="0" hidden="1"/>
    </xf>
    <xf numFmtId="2" fontId="22" fillId="6" borderId="9" xfId="0" applyNumberFormat="1" applyFont="1" applyFill="1" applyBorder="1"/>
    <xf numFmtId="2" fontId="19" fillId="6" borderId="10" xfId="0" applyNumberFormat="1" applyFont="1" applyFill="1" applyBorder="1"/>
    <xf numFmtId="2" fontId="20" fillId="6" borderId="0" xfId="0" applyNumberFormat="1" applyFont="1" applyFill="1"/>
    <xf numFmtId="2" fontId="21" fillId="9" borderId="0" xfId="0" applyNumberFormat="1" applyFont="1" applyFill="1" applyAlignment="1">
      <alignment horizontal="center"/>
    </xf>
    <xf numFmtId="2" fontId="21" fillId="8" borderId="0" xfId="0" applyNumberFormat="1" applyFont="1" applyFill="1" applyAlignment="1">
      <alignment horizontal="center"/>
    </xf>
    <xf numFmtId="2" fontId="22" fillId="6" borderId="10" xfId="0" applyNumberFormat="1" applyFont="1" applyFill="1" applyBorder="1"/>
    <xf numFmtId="2" fontId="35" fillId="6" borderId="0" xfId="0" applyNumberFormat="1" applyFont="1" applyFill="1"/>
    <xf numFmtId="2" fontId="17" fillId="6" borderId="0" xfId="0" applyNumberFormat="1" applyFont="1" applyFill="1" applyAlignment="1">
      <alignment horizontal="center"/>
    </xf>
    <xf numFmtId="2" fontId="18" fillId="6" borderId="16" xfId="0" applyNumberFormat="1" applyFont="1" applyFill="1" applyBorder="1" applyAlignment="1">
      <alignment horizontal="center"/>
    </xf>
    <xf numFmtId="2" fontId="21" fillId="6" borderId="33" xfId="0" applyNumberFormat="1" applyFont="1" applyFill="1" applyBorder="1" applyAlignment="1">
      <alignment horizontal="center"/>
    </xf>
    <xf numFmtId="2" fontId="21" fillId="6" borderId="34" xfId="0" applyNumberFormat="1" applyFont="1" applyFill="1" applyBorder="1" applyAlignment="1" applyProtection="1">
      <alignment horizontal="center"/>
      <protection locked="0"/>
    </xf>
    <xf numFmtId="2" fontId="21" fillId="6" borderId="35" xfId="0" applyNumberFormat="1" applyFont="1" applyFill="1" applyBorder="1" applyAlignment="1" applyProtection="1">
      <alignment horizontal="center"/>
      <protection locked="0"/>
    </xf>
    <xf numFmtId="2" fontId="23" fillId="6" borderId="0" xfId="0" applyNumberFormat="1" applyFont="1" applyFill="1" applyProtection="1">
      <protection hidden="1"/>
    </xf>
    <xf numFmtId="2" fontId="21" fillId="6" borderId="27" xfId="0" applyNumberFormat="1" applyFont="1" applyFill="1" applyBorder="1" applyAlignment="1">
      <alignment horizontal="center"/>
    </xf>
    <xf numFmtId="2" fontId="21" fillId="6" borderId="16" xfId="0" applyNumberFormat="1" applyFont="1" applyFill="1" applyBorder="1" applyAlignment="1" applyProtection="1">
      <alignment horizontal="center"/>
      <protection locked="0"/>
    </xf>
    <xf numFmtId="2" fontId="21" fillId="4" borderId="16" xfId="0" applyNumberFormat="1" applyFont="1" applyFill="1" applyBorder="1" applyAlignment="1">
      <alignment horizontal="center"/>
    </xf>
    <xf numFmtId="2" fontId="21" fillId="4" borderId="11" xfId="0" applyNumberFormat="1" applyFont="1" applyFill="1" applyBorder="1" applyAlignment="1">
      <alignment horizontal="center"/>
    </xf>
    <xf numFmtId="2" fontId="3" fillId="6" borderId="0" xfId="0" applyNumberFormat="1" applyFont="1" applyFill="1" applyProtection="1">
      <protection locked="0" hidden="1"/>
    </xf>
    <xf numFmtId="2" fontId="3" fillId="6" borderId="16" xfId="0" applyNumberFormat="1" applyFont="1" applyFill="1" applyBorder="1" applyProtection="1">
      <protection locked="0" hidden="1"/>
    </xf>
    <xf numFmtId="2" fontId="3" fillId="6" borderId="0" xfId="0" applyNumberFormat="1" applyFont="1" applyFill="1" applyProtection="1">
      <protection locked="0"/>
    </xf>
    <xf numFmtId="2" fontId="3" fillId="6" borderId="11" xfId="0" applyNumberFormat="1" applyFont="1" applyFill="1" applyBorder="1" applyProtection="1">
      <protection locked="0"/>
    </xf>
    <xf numFmtId="2" fontId="21" fillId="6" borderId="36" xfId="0" applyNumberFormat="1" applyFont="1" applyFill="1" applyBorder="1" applyAlignment="1">
      <alignment horizontal="center"/>
    </xf>
    <xf numFmtId="2" fontId="21" fillId="6" borderId="37" xfId="0" applyNumberFormat="1" applyFont="1" applyFill="1" applyBorder="1" applyAlignment="1">
      <alignment horizontal="center"/>
    </xf>
    <xf numFmtId="2" fontId="21" fillId="6" borderId="38" xfId="0" applyNumberFormat="1" applyFont="1" applyFill="1" applyBorder="1" applyAlignment="1">
      <alignment horizontal="center"/>
    </xf>
    <xf numFmtId="2" fontId="19" fillId="6" borderId="12" xfId="0" applyNumberFormat="1" applyFont="1" applyFill="1" applyBorder="1"/>
    <xf numFmtId="2" fontId="22" fillId="6" borderId="13" xfId="0" applyNumberFormat="1" applyFont="1" applyFill="1" applyBorder="1"/>
    <xf numFmtId="2" fontId="14" fillId="6" borderId="13" xfId="0" applyNumberFormat="1" applyFont="1" applyFill="1" applyBorder="1" applyAlignment="1">
      <alignment horizontal="center"/>
    </xf>
    <xf numFmtId="2" fontId="19" fillId="6" borderId="13" xfId="0" applyNumberFormat="1" applyFont="1" applyFill="1" applyBorder="1"/>
    <xf numFmtId="2" fontId="19" fillId="6" borderId="14" xfId="0" applyNumberFormat="1" applyFont="1" applyFill="1" applyBorder="1"/>
    <xf numFmtId="2" fontId="22" fillId="6" borderId="12" xfId="0" applyNumberFormat="1" applyFont="1" applyFill="1" applyBorder="1"/>
    <xf numFmtId="2" fontId="1" fillId="6" borderId="13" xfId="0" applyNumberFormat="1" applyFont="1" applyFill="1" applyBorder="1" applyAlignment="1">
      <alignment horizontal="center"/>
    </xf>
    <xf numFmtId="2" fontId="22" fillId="6" borderId="14" xfId="0" applyNumberFormat="1" applyFont="1" applyFill="1" applyBorder="1"/>
    <xf numFmtId="2" fontId="18" fillId="5" borderId="31" xfId="1" applyNumberFormat="1" applyFont="1" applyFill="1" applyBorder="1" applyAlignment="1" applyProtection="1">
      <alignment horizontal="center"/>
    </xf>
    <xf numFmtId="2" fontId="15" fillId="6" borderId="8" xfId="0" applyNumberFormat="1" applyFont="1" applyFill="1" applyBorder="1"/>
    <xf numFmtId="2" fontId="15" fillId="6" borderId="9" xfId="0" applyNumberFormat="1" applyFont="1" applyFill="1" applyBorder="1"/>
    <xf numFmtId="2" fontId="50" fillId="6" borderId="0" xfId="0" applyNumberFormat="1" applyFont="1" applyFill="1"/>
    <xf numFmtId="2" fontId="50" fillId="0" borderId="0" xfId="0" applyNumberFormat="1" applyFont="1"/>
    <xf numFmtId="2" fontId="18" fillId="6" borderId="11" xfId="0" applyNumberFormat="1" applyFont="1" applyFill="1" applyBorder="1" applyAlignment="1">
      <alignment horizontal="center"/>
    </xf>
    <xf numFmtId="2" fontId="50" fillId="6" borderId="0" xfId="0" applyNumberFormat="1" applyFont="1" applyFill="1" applyProtection="1">
      <protection locked="0" hidden="1"/>
    </xf>
    <xf numFmtId="2" fontId="3" fillId="6" borderId="11" xfId="0" applyNumberFormat="1" applyFont="1" applyFill="1" applyBorder="1" applyProtection="1">
      <protection locked="0" hidden="1"/>
    </xf>
    <xf numFmtId="2" fontId="3" fillId="6" borderId="11" xfId="0" applyNumberFormat="1" applyFont="1" applyFill="1" applyBorder="1"/>
    <xf numFmtId="2" fontId="15" fillId="6" borderId="0" xfId="0" applyNumberFormat="1" applyFont="1" applyFill="1" applyAlignment="1">
      <alignment horizontal="center"/>
    </xf>
    <xf numFmtId="2" fontId="3" fillId="6" borderId="0" xfId="0" applyNumberFormat="1" applyFont="1" applyFill="1" applyProtection="1">
      <protection hidden="1"/>
    </xf>
    <xf numFmtId="2" fontId="3" fillId="6" borderId="16" xfId="0" applyNumberFormat="1" applyFont="1" applyFill="1" applyBorder="1" applyProtection="1">
      <protection hidden="1"/>
    </xf>
    <xf numFmtId="0" fontId="0" fillId="0" borderId="0" xfId="0" applyProtection="1"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0" fontId="36" fillId="2" borderId="0" xfId="0" applyFont="1" applyFill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0" fontId="43" fillId="2" borderId="19" xfId="0" applyFont="1" applyFill="1" applyBorder="1" applyAlignment="1" applyProtection="1">
      <alignment horizontal="left" vertical="center"/>
      <protection locked="0"/>
    </xf>
    <xf numFmtId="0" fontId="49" fillId="6" borderId="0" xfId="0" applyFont="1" applyFill="1" applyAlignment="1">
      <alignment horizontal="center"/>
    </xf>
    <xf numFmtId="0" fontId="60" fillId="6" borderId="0" xfId="0" applyFont="1" applyFill="1" applyAlignment="1">
      <alignment horizontal="center"/>
    </xf>
    <xf numFmtId="0" fontId="60" fillId="6" borderId="0" xfId="0" applyFont="1" applyFill="1" applyAlignment="1">
      <alignment horizontal="left" vertical="top" wrapText="1"/>
    </xf>
    <xf numFmtId="0" fontId="9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7" borderId="16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2" fontId="48" fillId="6" borderId="0" xfId="0" applyNumberFormat="1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16" xfId="0" applyFont="1" applyFill="1" applyBorder="1" applyAlignment="1">
      <alignment horizontal="center"/>
    </xf>
    <xf numFmtId="2" fontId="16" fillId="6" borderId="13" xfId="0" applyNumberFormat="1" applyFont="1" applyFill="1" applyBorder="1" applyAlignment="1">
      <alignment horizontal="center"/>
    </xf>
    <xf numFmtId="2" fontId="17" fillId="6" borderId="13" xfId="0" applyNumberFormat="1" applyFont="1" applyFill="1" applyBorder="1" applyAlignment="1">
      <alignment horizontal="center"/>
    </xf>
    <xf numFmtId="2" fontId="17" fillId="6" borderId="18" xfId="0" applyNumberFormat="1" applyFont="1" applyFill="1" applyBorder="1" applyAlignment="1">
      <alignment horizontal="center"/>
    </xf>
    <xf numFmtId="2" fontId="16" fillId="6" borderId="17" xfId="0" applyNumberFormat="1" applyFont="1" applyFill="1" applyBorder="1" applyAlignment="1">
      <alignment horizontal="center"/>
    </xf>
    <xf numFmtId="2" fontId="21" fillId="7" borderId="0" xfId="0" applyNumberFormat="1" applyFont="1" applyFill="1" applyAlignment="1">
      <alignment horizontal="center"/>
    </xf>
    <xf numFmtId="2" fontId="21" fillId="7" borderId="16" xfId="0" applyNumberFormat="1" applyFont="1" applyFill="1" applyBorder="1" applyAlignment="1">
      <alignment horizontal="center"/>
    </xf>
    <xf numFmtId="2" fontId="21" fillId="4" borderId="0" xfId="0" applyNumberFormat="1" applyFont="1" applyFill="1" applyAlignment="1">
      <alignment horizontal="center"/>
    </xf>
    <xf numFmtId="2" fontId="21" fillId="4" borderId="11" xfId="0" applyNumberFormat="1" applyFont="1" applyFill="1" applyBorder="1" applyAlignment="1">
      <alignment horizontal="center"/>
    </xf>
    <xf numFmtId="2" fontId="16" fillId="6" borderId="28" xfId="0" applyNumberFormat="1" applyFont="1" applyFill="1" applyBorder="1" applyAlignment="1">
      <alignment horizontal="center"/>
    </xf>
    <xf numFmtId="2" fontId="16" fillId="6" borderId="29" xfId="0" applyNumberFormat="1" applyFont="1" applyFill="1" applyBorder="1" applyAlignment="1">
      <alignment horizontal="center"/>
    </xf>
    <xf numFmtId="2" fontId="17" fillId="6" borderId="29" xfId="0" applyNumberFormat="1" applyFont="1" applyFill="1" applyBorder="1" applyAlignment="1">
      <alignment horizontal="center"/>
    </xf>
    <xf numFmtId="2" fontId="17" fillId="6" borderId="30" xfId="0" applyNumberFormat="1" applyFont="1" applyFill="1" applyBorder="1" applyAlignment="1">
      <alignment horizontal="center"/>
    </xf>
    <xf numFmtId="2" fontId="16" fillId="6" borderId="32" xfId="0" applyNumberFormat="1" applyFont="1" applyFill="1" applyBorder="1" applyAlignment="1">
      <alignment horizontal="center" wrapText="1"/>
    </xf>
    <xf numFmtId="2" fontId="21" fillId="7" borderId="11" xfId="0" applyNumberFormat="1" applyFont="1" applyFill="1" applyBorder="1" applyAlignment="1">
      <alignment horizontal="center"/>
    </xf>
    <xf numFmtId="2" fontId="16" fillId="6" borderId="17" xfId="0" applyNumberFormat="1" applyFont="1" applyFill="1" applyBorder="1" applyAlignment="1">
      <alignment horizontal="center" wrapText="1"/>
    </xf>
    <xf numFmtId="0" fontId="24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25" fillId="6" borderId="0" xfId="0" applyFont="1" applyFill="1" applyAlignment="1">
      <alignment horizontal="left" vertical="center"/>
    </xf>
    <xf numFmtId="0" fontId="25" fillId="6" borderId="24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 wrapText="1"/>
    </xf>
    <xf numFmtId="0" fontId="24" fillId="11" borderId="21" xfId="0" applyFont="1" applyFill="1" applyBorder="1" applyAlignment="1">
      <alignment horizontal="center" vertical="center"/>
    </xf>
    <xf numFmtId="0" fontId="24" fillId="11" borderId="20" xfId="0" applyFont="1" applyFill="1" applyBorder="1" applyAlignment="1">
      <alignment horizontal="center" vertical="center"/>
    </xf>
    <xf numFmtId="164" fontId="3" fillId="6" borderId="0" xfId="0" applyNumberFormat="1" applyFont="1" applyFill="1" applyAlignment="1">
      <alignment horizontal="center" vertical="center"/>
    </xf>
    <xf numFmtId="164" fontId="3" fillId="6" borderId="13" xfId="0" applyNumberFormat="1" applyFont="1" applyFill="1" applyBorder="1" applyAlignment="1">
      <alignment horizontal="center" vertical="center"/>
    </xf>
    <xf numFmtId="1" fontId="3" fillId="6" borderId="0" xfId="0" applyNumberFormat="1" applyFont="1" applyFill="1" applyAlignment="1">
      <alignment horizontal="center" vertical="center"/>
    </xf>
    <xf numFmtId="1" fontId="3" fillId="6" borderId="13" xfId="0" applyNumberFormat="1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26" fillId="10" borderId="7" xfId="0" applyFont="1" applyFill="1" applyBorder="1" applyAlignment="1">
      <alignment horizontal="center" vertical="center"/>
    </xf>
    <xf numFmtId="0" fontId="26" fillId="10" borderId="8" xfId="0" applyFont="1" applyFill="1" applyBorder="1" applyAlignment="1">
      <alignment horizontal="center" vertical="center"/>
    </xf>
    <xf numFmtId="0" fontId="26" fillId="10" borderId="9" xfId="0" applyFont="1" applyFill="1" applyBorder="1" applyAlignment="1">
      <alignment horizontal="center" vertical="center"/>
    </xf>
    <xf numFmtId="0" fontId="26" fillId="10" borderId="1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0" fontId="44" fillId="6" borderId="0" xfId="0" applyFont="1" applyFill="1" applyAlignment="1">
      <alignment horizontal="center" vertical="center"/>
    </xf>
    <xf numFmtId="0" fontId="40" fillId="17" borderId="27" xfId="0" applyFont="1" applyFill="1" applyBorder="1" applyAlignment="1" applyProtection="1">
      <alignment horizontal="center" vertical="center"/>
      <protection locked="0"/>
    </xf>
    <xf numFmtId="0" fontId="40" fillId="17" borderId="0" xfId="0" applyFont="1" applyFill="1" applyAlignment="1" applyProtection="1">
      <alignment horizontal="center" vertical="center"/>
      <protection locked="0"/>
    </xf>
    <xf numFmtId="0" fontId="45" fillId="17" borderId="27" xfId="0" applyFont="1" applyFill="1" applyBorder="1" applyAlignment="1" applyProtection="1">
      <alignment horizontal="center" vertical="center" wrapText="1"/>
      <protection locked="0"/>
    </xf>
    <xf numFmtId="0" fontId="45" fillId="17" borderId="0" xfId="0" applyFont="1" applyFill="1" applyAlignment="1" applyProtection="1">
      <alignment horizontal="center" vertical="center" wrapText="1"/>
      <protection locked="0"/>
    </xf>
    <xf numFmtId="0" fontId="23" fillId="6" borderId="0" xfId="0" applyFont="1" applyFill="1" applyAlignment="1" applyProtection="1">
      <alignment horizontal="center" wrapText="1"/>
      <protection locked="0"/>
    </xf>
    <xf numFmtId="0" fontId="23" fillId="6" borderId="0" xfId="0" applyFont="1" applyFill="1" applyAlignment="1" applyProtection="1">
      <alignment horizontal="center"/>
      <protection locked="0"/>
    </xf>
  </cellXfs>
  <cellStyles count="3">
    <cellStyle name="Heading 1" xfId="1" builtinId="16"/>
    <cellStyle name="Normal" xfId="0" builtinId="0"/>
    <cellStyle name="Percent" xfId="2" builtinId="5"/>
  </cellStyles>
  <dxfs count="6666"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5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5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5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3999450666829432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5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3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/>
        <right/>
        <top/>
        <bottom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33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fill>
        <patternFill>
          <bgColor rgb="FF00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numFmt numFmtId="0" formatCode="General"/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strike val="0"/>
        <color rgb="FFFF0000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  <border>
        <left/>
        <right style="thin">
          <color theme="9" tint="-0.499984740745262"/>
        </right>
        <top/>
        <bottom style="thin">
          <color theme="9" tint="-0.499984740745262"/>
        </bottom>
      </border>
    </dxf>
    <dxf>
      <font>
        <color theme="1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/>
        <right style="thin">
          <color auto="1"/>
        </right>
        <top/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0" tint="-0.14996795556505021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auto="1"/>
          <bgColor theme="4" tint="0.59996337778862885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theme="0" tint="-0.14996795556505021"/>
        </patternFill>
      </fill>
      <border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  <border>
        <left/>
        <right style="thin">
          <color theme="9" tint="-0.499984740745262"/>
        </right>
        <top/>
        <bottom style="thin">
          <color theme="9" tint="-0.499984740745262"/>
        </bottom>
      </border>
    </dxf>
    <dxf>
      <font>
        <color theme="1"/>
      </font>
    </dxf>
  </dxfs>
  <tableStyles count="0" defaultTableStyle="TableStyleMedium2" defaultPivotStyle="PivotStyleLight16"/>
  <colors>
    <mruColors>
      <color rgb="FFFFCC99"/>
      <color rgb="FF00FF00"/>
      <color rgb="FFFF9966"/>
      <color rgb="FF006600"/>
      <color rgb="FF33CC33"/>
      <color rgb="FF66FF66"/>
      <color rgb="FF99FF99"/>
      <color rgb="FFCCFFCC"/>
      <color rgb="FFF0751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IN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WEIGHTAGES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C000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'MAJ FACTORS'!$B$4:$B$13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'MAJ FACTORS'!$M$4:$M$13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C-40C6-92D5-16320D2128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997753711"/>
        <c:axId val="1997737487"/>
      </c:barChart>
      <c:catAx>
        <c:axId val="1997753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997737487"/>
        <c:crosses val="autoZero"/>
        <c:auto val="1"/>
        <c:lblAlgn val="ctr"/>
        <c:lblOffset val="100"/>
        <c:noMultiLvlLbl val="0"/>
      </c:catAx>
      <c:valAx>
        <c:axId val="199773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997753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69755958291426"/>
          <c:y val="0.62067122013206566"/>
          <c:w val="0.68464235777471627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'MAJ FACTORS'!$AA$5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rgbClr val="00CC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'MAJ FACTORS'!$AA$6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0-40CB-A38D-18400433BBEC}"/>
            </c:ext>
          </c:extLst>
        </c:ser>
        <c:ser>
          <c:idx val="1"/>
          <c:order val="1"/>
          <c:tx>
            <c:strRef>
              <c:f>'MAJ FACTORS'!$AB$5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'MAJ FACTORS'!$AB$6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0-40CB-A38D-18400433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7-4CE1-8BEA-FD4460592AEA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C7-4CE1-8BEA-FD446059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FACTORS'!$AA$36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FACTORS'!$AB$36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FACTORS'!$AA$53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FACTORS'!$AB$53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FACTORS'!$AA$67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FACTORS'!$AB$67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5E-4945-811F-470F30E08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FACTORS'!$AA$82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FACTORS'!$AB$82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FACTORS'!$AA$97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FACTORS'!$AB$97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FACTORS'!$AA$112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FACTORS'!$AA$126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FACTORS'!$AB$126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FACTORS'!$AA$141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B-4DBF-956D-27B0E2FF4BF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FACTORS'!$AB$141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B-4DBF-956D-27B0E2FF4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FACTORS'!$AA$11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DF-4BF7-901D-5F872A86F72A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'SUB FACTORS'!$AB$11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DF-4BF7-901D-5F872A86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0-43E1-8B3C-E9D2C79F294E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0-43E1-8B3C-E9D2C79F2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COMPARISON'!$O$28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2-4044-AA81-86C0F54B3C81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COMPARISON'!$P$28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2-4044-AA81-86C0F54B3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COMPARISON'!$AW$13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1-405E-A921-A6AEAB889132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COMPARISON'!$AX$13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B1-405E-A921-A6AEAB889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COMPARISON'!$AF$13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E-446C-8AE4-924384462A50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COMPARISON'!$AG$13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E-446C-8AE4-924384462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C-4459-90AC-3F396CE2C2A3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C-4459-90AC-3F396CE2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COMPARISON'!$CE$13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1-4300-AB44-635D326EC4D8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COMPARISON'!$CF$13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F1-4300-AB44-635D326E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F-476C-98B1-EECAC8B24D81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CF-476C-98B1-EECAC8B24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4-4464-AAF0-BA19EC70ACBF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4-4464-AAF0-BA19EC70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COMPARISON'!$ED$13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3-4A8B-B79C-B35695AFF81A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COMPARISON'!$EE$13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33-4A8B-B79C-B35695AFF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5-43F4-A8E1-0DB7C785928A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5-43F4-A8E1-0DB7C7859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COMPARISON'!$AF$28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COMPARISON'!$AG$28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COMPARISON'!$CV$28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COMPARISON'!$CW$28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COMPARISON'!$EE$28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COMPARISON'!$EU$28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0-4D3E-8C21-E099CF82E264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COMPARISON'!$EV$28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0-4D3E-8C21-E099CF82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COMPARISON'!$O$43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COMPARISON'!$P$43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COMPARISON'!$AF$43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COMPARISON'!$AG$43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COMPARISON'!$AW$43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metal">
              <a:bevelT w="38100" h="57150" prst="angle"/>
            </a:sp3d>
          </c:spPr>
          <c:invertIfNegative val="0"/>
          <c:val>
            <c:numRef>
              <c:f>'OPTIONS COMPARISON'!$AX$43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COMPARISON'!$BN$43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COMPARISON'!$BO$43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COMPARISON'!$CE$43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COMPARISON'!$CF$43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COMPARISON'!$CV$43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COMPARISON'!$CW$43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COMPARISON'!$EU$43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COMPARISON'!$EV$43</c:f>
              <c:numCache>
                <c:formatCode>0.00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COMPARISON'!$DM$43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COMPARISON'!$DN$43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COMPARISON'!$BN$58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COMPARISON'!$BO$58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COMPARISON'!$CV$58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COMPARISON'!$CW$58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COMPARISON'!$EU$58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COMPARISON'!$EV$58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COMPARISON'!$O$73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COMPARISON'!$P$73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COMPARISON'!$AF$73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COMPARISON'!$AG$73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COMPARISON'!$AW$73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COMPARISON'!$AX$73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COMPARISON'!$CW$73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COMPARISON'!$DM$73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COMPARISON'!$DN$73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COMPARISON'!$ED$73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COMPARISON'!$EE$73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COMPARISON'!$EU$73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COMPARISON'!$EV$73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COMPARISON'!$O$88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COMPARISON'!$P$88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COMPARISON'!$AF$88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COMPARISON'!$AG$88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COMPARISON'!$AW$88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COMPARISON'!$AX$88</c:f>
              <c:numCache>
                <c:formatCode>0.00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COMPARISON'!$BN$88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COMPARISON'!$BO$88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COMPARISON'!$CE$88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COMPARISON'!$CF$88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COMPARISON'!$CV$88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glow" dir="t">
                <a:rot lat="0" lon="0" rev="14100000"/>
              </a:lightRig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COMPARISON'!$CW$88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COMPARISON'!$DM$88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COMPARISON'!$DN$88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COMPARISON'!$ED$88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COMPARISON'!$EE$88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COMPARISON'!$EU$88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COMPARISON'!$EV$88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COMPARISON'!$AW$103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COMPARISON'!$AX$103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COMPARISON'!$EU$103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COMPARISON'!$EV$103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COMPARISON'!$AF$118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COMPARISON'!$AG$118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glow" dir="t">
                <a:rot lat="0" lon="0" rev="14100000"/>
              </a:lightRig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COMPARISON'!$AW$118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'OPTIONS COMPARISON'!$AX$118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glow" dir="t">
                <a:rot lat="0" lon="0" rev="14100000"/>
              </a:lightRig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COMPARISON'!$EU$118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607-BA31-4DD43BB9270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COMPARISON'!$EV$118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607-BA31-4DD43BB9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COMPARISON'!$AW$133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COMPARISON'!$AX$133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COMPARISON'!$EU$133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7-4B55-B684-F4DD8C32D26D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COMPARISON'!$EV$133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7-4B55-B684-F4DD8C32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COMPARISON'!$O$148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COMPARISON'!$P$148</c:f>
              <c:numCache>
                <c:formatCode>0.00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COMPARISON'!$AF$148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COMPARISON'!$AG$148</c:f>
              <c:numCache>
                <c:formatCode>0.00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COMPARISON'!$O$13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COMPARISON'!$P$13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COMPARISON'!$BN$148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COMPARISON'!$BO$148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COMPARISON'!$CE$148</c:f>
              <c:numCache>
                <c:formatCode>0.00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COMPARISON'!$CF$148</c:f>
              <c:numCache>
                <c:formatCode>0.00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COMPARISON'!$CV$148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COMPARISON'!$CW$148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COMPARISON'!$DM$148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COMPARISON'!$DN$148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COMPARISON'!$ED$148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COMPARISON'!$EE$148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96554084806527E-4"/>
          <c:y val="0.62067122013206566"/>
          <c:w val="0.99860466487235511"/>
          <c:h val="0.3728235267421543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COMPARISON'!$EU$148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D-49E2-AD22-7FD9D2D3499B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val>
            <c:numRef>
              <c:f>'OPTIONS COMPARISON'!$EV$148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D-49E2-AD22-7FD9D2D34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639455"/>
        <c:axId val="991639871"/>
      </c:barChart>
      <c:catAx>
        <c:axId val="9916394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1639871"/>
        <c:crosses val="autoZero"/>
        <c:auto val="1"/>
        <c:lblAlgn val="ctr"/>
        <c:lblOffset val="100"/>
        <c:noMultiLvlLbl val="0"/>
      </c:catAx>
      <c:valAx>
        <c:axId val="991639871"/>
        <c:scaling>
          <c:orientation val="minMax"/>
          <c:max val="10"/>
          <c:min val="0"/>
        </c:scaling>
        <c:delete val="1"/>
        <c:axPos val="b"/>
        <c:numFmt formatCode="0.00" sourceLinked="1"/>
        <c:majorTickMark val="none"/>
        <c:minorTickMark val="none"/>
        <c:tickLblPos val="nextTo"/>
        <c:crossAx val="9916394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9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2D61-4932-A697-D6382CC6C59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D61-4932-A697-D6382CC6C59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D61-4932-A697-D6382CC6C59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D61-4932-A697-D6382CC6C59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D61-4932-A697-D6382CC6C599}"/>
              </c:ext>
            </c:extLst>
          </c:dPt>
          <c:dPt>
            <c:idx val="5"/>
            <c:invertIfNegative val="0"/>
            <c:bubble3D val="0"/>
            <c:spPr>
              <a:solidFill>
                <a:srgbClr val="FF99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D61-4932-A697-D6382CC6C599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D61-4932-A697-D6382CC6C59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D61-4932-A697-D6382CC6C59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61-4932-A697-D6382CC6C599}"/>
              </c:ext>
            </c:extLst>
          </c:dPt>
          <c:dLbls>
            <c:delete val="1"/>
          </c:dLbls>
          <c:val>
            <c:numRef>
              <c:f>SOLUTIONS!$Y$28:$Y$37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61-4932-A697-D6382CC6C5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7"/>
        <c:axId val="987443392"/>
        <c:axId val="987443808"/>
      </c:barChart>
      <c:catAx>
        <c:axId val="987443392"/>
        <c:scaling>
          <c:orientation val="minMax"/>
        </c:scaling>
        <c:delete val="1"/>
        <c:axPos val="l"/>
        <c:majorTickMark val="none"/>
        <c:minorTickMark val="none"/>
        <c:tickLblPos val="nextTo"/>
        <c:crossAx val="987443808"/>
        <c:crosses val="autoZero"/>
        <c:auto val="1"/>
        <c:lblAlgn val="ctr"/>
        <c:lblOffset val="100"/>
        <c:noMultiLvlLbl val="0"/>
      </c:catAx>
      <c:valAx>
        <c:axId val="987443808"/>
        <c:scaling>
          <c:orientation val="minMax"/>
        </c:scaling>
        <c:delete val="1"/>
        <c:axPos val="b"/>
        <c:numFmt formatCode="0.000" sourceLinked="1"/>
        <c:majorTickMark val="none"/>
        <c:minorTickMark val="none"/>
        <c:tickLblPos val="nextTo"/>
        <c:crossAx val="9874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850338032839614E-2"/>
          <c:y val="0.16547372171781952"/>
          <c:w val="0.94804351283449095"/>
          <c:h val="0.616006583422987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'CDR''S ANALYSIS'!$W$2</c:f>
              <c:strCache>
                <c:ptCount val="1"/>
                <c:pt idx="0">
                  <c:v>LEVEL 1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FF0000"/>
              </a:solidFill>
            </a:ln>
            <a:effectLst/>
            <a:scene3d>
              <a:camera prst="orthographicFront"/>
              <a:lightRig rig="threePt" dir="t"/>
            </a:scene3d>
            <a:sp3d prstMaterial="metal">
              <a:bevelT w="38100" h="57150" prst="angle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1-9DCC-44C8-8594-A1A515FF6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3-9DCC-44C8-8594-A1A515FF60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4-9DCC-44C8-8594-A1A515FF606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6-5043-4F19-9F90-8F6EEB3CACCB}"/>
              </c:ext>
            </c:extLst>
          </c:dPt>
          <c:dPt>
            <c:idx val="4"/>
            <c:invertIfNegative val="0"/>
            <c:bubble3D val="0"/>
            <c:spPr>
              <a:solidFill>
                <a:srgbClr val="FF9933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7-5043-4F19-9F90-8F6EEB3CACCB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8-5043-4F19-9F90-8F6EEB3CACCB}"/>
              </c:ext>
            </c:extLst>
          </c:dPt>
          <c:dPt>
            <c:idx val="6"/>
            <c:invertIfNegative val="0"/>
            <c:bubble3D val="0"/>
            <c:spPr>
              <a:solidFill>
                <a:srgbClr val="00FF99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9-5043-4F19-9F90-8F6EEB3CACCB}"/>
              </c:ext>
            </c:extLst>
          </c:dPt>
          <c:dPt>
            <c:idx val="7"/>
            <c:invertIfNegative val="0"/>
            <c:bubble3D val="0"/>
            <c:spPr>
              <a:solidFill>
                <a:srgbClr val="CC99FF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A-5043-4F19-9F90-8F6EEB3CACCB}"/>
              </c:ext>
            </c:extLst>
          </c:dPt>
          <c:dPt>
            <c:idx val="8"/>
            <c:invertIfNegative val="0"/>
            <c:bubble3D val="0"/>
            <c:spPr>
              <a:solidFill>
                <a:srgbClr val="00FFCC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B-5043-4F19-9F90-8F6EEB3CACCB}"/>
              </c:ext>
            </c:extLst>
          </c:dPt>
          <c:dPt>
            <c:idx val="9"/>
            <c:invertIfNegative val="0"/>
            <c:bubble3D val="0"/>
            <c:spPr>
              <a:solidFill>
                <a:srgbClr val="FF9933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38100" h="57150" prst="angle"/>
              </a:sp3d>
            </c:spPr>
            <c:extLst>
              <c:ext xmlns:c16="http://schemas.microsoft.com/office/drawing/2014/chart" uri="{C3380CC4-5D6E-409C-BE32-E72D297353CC}">
                <c16:uniqueId val="{0000000C-5043-4F19-9F90-8F6EEB3CACCB}"/>
              </c:ext>
            </c:extLst>
          </c:dPt>
          <c:dLbls>
            <c:dLbl>
              <c:idx val="0"/>
              <c:layout>
                <c:manualLayout>
                  <c:x val="0"/>
                  <c:y val="2.69360412185058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CC-44C8-8594-A1A515FF6069}"/>
                </c:ext>
              </c:extLst>
            </c:dLbl>
            <c:dLbl>
              <c:idx val="1"/>
              <c:layout>
                <c:manualLayout>
                  <c:x val="1.136774771262119E-3"/>
                  <c:y val="2.02020309138793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CC-44C8-8594-A1A515FF6069}"/>
                </c:ext>
              </c:extLst>
            </c:dLbl>
            <c:dLbl>
              <c:idx val="2"/>
              <c:layout>
                <c:manualLayout>
                  <c:x val="1.1367747712620773E-3"/>
                  <c:y val="2.020203091387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CC-44C8-8594-A1A515FF6069}"/>
                </c:ext>
              </c:extLst>
            </c:dLbl>
            <c:dLbl>
              <c:idx val="3"/>
              <c:layout>
                <c:manualLayout>
                  <c:x val="0"/>
                  <c:y val="2.69360412185058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43-4F19-9F90-8F6EEB3CACCB}"/>
                </c:ext>
              </c:extLst>
            </c:dLbl>
            <c:dLbl>
              <c:idx val="4"/>
              <c:layout>
                <c:manualLayout>
                  <c:x val="0"/>
                  <c:y val="1.3468020609252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43-4F19-9F90-8F6EEB3CACCB}"/>
                </c:ext>
              </c:extLst>
            </c:dLbl>
            <c:dLbl>
              <c:idx val="5"/>
              <c:layout>
                <c:manualLayout>
                  <c:x val="0"/>
                  <c:y val="2.020203091387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43-4F19-9F90-8F6EEB3CACCB}"/>
                </c:ext>
              </c:extLst>
            </c:dLbl>
            <c:dLbl>
              <c:idx val="6"/>
              <c:layout>
                <c:manualLayout>
                  <c:x val="1.1308671228445362E-3"/>
                  <c:y val="2.020203091387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43-4F19-9F90-8F6EEB3CAC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'CDR''S ANALYSIS'!$W$3:$W$12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'CDR''S ANALYSIS'!$AB$3:$AB$12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A-49DE-ADCE-E185EE03A9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91597215"/>
        <c:axId val="1091617183"/>
      </c:barChart>
      <c:valAx>
        <c:axId val="109161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FF000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091597215"/>
        <c:crosses val="autoZero"/>
        <c:crossBetween val="between"/>
      </c:valAx>
      <c:catAx>
        <c:axId val="109159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FF000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0916171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571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610629523983571E-2"/>
          <c:y val="5.0481370241091006E-2"/>
          <c:w val="0.95404392816185568"/>
          <c:h val="0.73093372684862057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'CDR''S ANALYSIS'!$AD$2</c:f>
              <c:strCache>
                <c:ptCount val="1"/>
                <c:pt idx="0">
                  <c:v>WEIGHT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7E2-4A03-B470-E6B1F8713EE4}"/>
              </c:ext>
            </c:extLst>
          </c:dPt>
          <c:dPt>
            <c:idx val="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A7E2-4A03-B470-E6B1F8713EE4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A7E2-4A03-B470-E6B1F8713EE4}"/>
              </c:ext>
            </c:extLst>
          </c:dPt>
          <c:dPt>
            <c:idx val="3"/>
            <c:invertIfNegative val="0"/>
            <c:bubble3D val="0"/>
            <c:spPr>
              <a:solidFill>
                <a:srgbClr val="FF993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A7E2-4A03-B470-E6B1F8713EE4}"/>
              </c:ext>
            </c:extLst>
          </c:dPt>
          <c:dPt>
            <c:idx val="4"/>
            <c:invertIfNegative val="0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0-A7E2-4A03-B470-E6B1F8713EE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A7E2-4A03-B470-E6B1F8713EE4}"/>
              </c:ext>
            </c:extLst>
          </c:dPt>
          <c:dPt>
            <c:idx val="6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F-A7E2-4A03-B470-E6B1F8713EE4}"/>
              </c:ext>
            </c:extLst>
          </c:dPt>
          <c:dPt>
            <c:idx val="7"/>
            <c:invertIfNegative val="0"/>
            <c:bubble3D val="0"/>
            <c:spPr>
              <a:solidFill>
                <a:srgbClr val="FF7C8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0-A7E2-4A03-B470-E6B1F8713EE4}"/>
              </c:ext>
            </c:extLst>
          </c:dPt>
          <c:dPt>
            <c:idx val="8"/>
            <c:invertIfNegative val="0"/>
            <c:bubble3D val="0"/>
            <c:spPr>
              <a:solidFill>
                <a:srgbClr val="9900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1-A7E2-4A03-B470-E6B1F8713EE4}"/>
              </c:ext>
            </c:extLst>
          </c:dPt>
          <c:dPt>
            <c:idx val="9"/>
            <c:invertIfNegative val="0"/>
            <c:bubble3D val="0"/>
            <c:spPr>
              <a:solidFill>
                <a:srgbClr val="CC66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2-A7E2-4A03-B470-E6B1F8713EE4}"/>
              </c:ext>
            </c:extLst>
          </c:dPt>
          <c:val>
            <c:numRef>
              <c:f>'CDR''S ANALYSIS'!$AD$3:$AD$12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A7E2-4A03-B470-E6B1F8713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7858591"/>
        <c:axId val="577842783"/>
        <c:axId val="0"/>
      </c:bar3DChart>
      <c:catAx>
        <c:axId val="577858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842783"/>
        <c:crosses val="autoZero"/>
        <c:auto val="1"/>
        <c:lblAlgn val="ctr"/>
        <c:lblOffset val="100"/>
        <c:noMultiLvlLbl val="0"/>
      </c:catAx>
      <c:valAx>
        <c:axId val="57784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57785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126184231163473E-2"/>
          <c:y val="0.12056737588652482"/>
          <c:w val="0.96390299336430041"/>
          <c:h val="0.60633551125258278"/>
        </c:manualLayout>
      </c:layout>
      <c:lineChart>
        <c:grouping val="standard"/>
        <c:varyColors val="0"/>
        <c:ser>
          <c:idx val="0"/>
          <c:order val="0"/>
          <c:tx>
            <c:strRef>
              <c:f>'CDR''S ANALYSIS'!$AD$2</c:f>
              <c:strCache>
                <c:ptCount val="1"/>
                <c:pt idx="0">
                  <c:v>WEIGHT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39700" h="139700"/>
              </a:sp3d>
            </c:spPr>
          </c:marker>
          <c:dLbls>
            <c:spPr>
              <a:noFill/>
              <a:ln>
                <a:noFil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6000" tIns="3600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'CDR''S ANALYSIS'!$AC$3:$AC$12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'CDR''S ANALYSIS'!$AD$3:$AD$12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3-411F-B1AF-AE25B1345E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0073216"/>
        <c:axId val="640069056"/>
      </c:lineChart>
      <c:catAx>
        <c:axId val="64007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700" b="0" i="0" u="none" strike="noStrike" kern="1200" cap="all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640069056"/>
        <c:crosses val="autoZero"/>
        <c:auto val="1"/>
        <c:lblAlgn val="ctr"/>
        <c:lblOffset val="100"/>
        <c:noMultiLvlLbl val="0"/>
      </c:catAx>
      <c:valAx>
        <c:axId val="64006905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6400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R$28" horiz="1" max="9" min="1" page="10" val="8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$A$2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croll" dx="22" fmlaLink="$AA$6" horiz="1" max="9" min="1" page="10" val="6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croll" dx="22" fmlaLink="$AA$52" horiz="1" max="9" min="1" page="10" val="3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croll" dx="22" fmlaLink="$AA$66" horiz="1" max="9" min="1" page="10" val="7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croll" dx="22" fmlaLink="$AA$81" horiz="1" max="9" min="1" page="10" val="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croll" dx="22" fmlaLink="$AA$96" horiz="1" max="9" min="1" page="10" val="5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croll" dx="22" fmlaLink="$AA$111" horiz="1" max="9" min="1" page="10" val="6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Scroll" dx="22" fmlaLink="$AA$125" horiz="1" max="9" min="1" page="10" val="5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Scroll" dx="22" fmlaLink="$AA$140" horiz="1" max="9" min="1" page="10" val="5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Scroll" dx="22" fmlaLink="$AA$10" horiz="1" max="9" min="1" page="10" val="7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croll" dx="22" fmlaLink="$AA$35" horiz="1" max="9" min="1" page="10" val="4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fmlaLink="$A$2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A$17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fmlaLink="$A$32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fmlaLink="$A$47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fmlaLink="$A$62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fmlaLink="$A$77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fmlaLink="$A$92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fmlaLink="$A$107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fmlaLink="$A$122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fmlaLink="$A$137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Scroll" dx="22" fmlaLink="$O$12" horiz="1" max="9" min="1" page="10" val="7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Scroll" dx="22" fmlaLink="$O$27" horiz="1" max="9" min="1" page="10" val="6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Scroll" dx="22" fmlaLink="$AW$12" horiz="1" max="9" min="1" page="10" val="5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Scroll" dx="22" fmlaLink="$AF$12" horiz="1" max="9" min="1" page="10" val="4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Scroll" dx="22" fmlaLink="$BN$12" horiz="1" max="9" min="1" page="10" val="7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Scroll" dx="22" fmlaLink="$CE$12" horiz="1" max="9" min="1" page="10" val="2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Scroll" dx="22" fmlaLink="$CV$12" horiz="1" max="9" min="1" page="10" val="7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Scroll" dx="22" fmlaLink="$DM$12" horiz="1" max="9" min="1" page="10" val="3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croll" dx="22" fmlaLink="$ED$12" horiz="1" max="9" min="1" page="10" val="2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Scroll" dx="22" fmlaLink="$EU$12" horiz="1" max="9" min="1" page="10" val="5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Scroll" dx="22" fmlaLink="$AF$27" horiz="1" max="9" min="1" page="10" val="7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Scroll" dx="22" fmlaLink="$AW$27" horiz="1" max="9" min="1" page="10" val="5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Scroll" dx="22" fmlaLink="$BN$27" horiz="1" max="9" min="1" page="10" val="5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Scroll" dx="22" fmlaLink="$CE$27" horiz="1" max="9" min="1" page="10" val="5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Scroll" dx="22" fmlaLink="$CV$27" horiz="1" max="9" min="1" page="10" val="6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Scroll" dx="22" fmlaLink="$DM$27" horiz="1" max="9" min="1" page="10" val="5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Scroll" dx="22" fmlaLink="$ED$27" horiz="1" max="9" min="1" page="10" val="5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Scroll" dx="22" fmlaLink="$EU$27" horiz="1" max="9" min="1" page="10" val="3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Scroll" dx="22" fmlaLink="$O$42" horiz="1" max="9" min="1" page="10" val="4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Scroll" dx="22" fmlaLink="$AF$42" horiz="1" max="9" min="1" page="10" val="4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Scroll" dx="22" fmlaLink="$AW$42" horiz="1" max="9" min="1" page="10" val="7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Scroll" dx="22" fmlaLink="$BN$42" horiz="1" max="9" min="1" page="10" val="6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Scroll" dx="22" fmlaLink="$CE$42" horiz="1" max="9" min="1" page="10" val="6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Scroll" dx="22" fmlaLink="$CV$42" horiz="1" max="9" min="1" page="10" val="3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Scroll" dx="22" fmlaLink="$ED$42" horiz="1" max="9" min="1" page="10" val="2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Scroll" dx="22" fmlaLink="$EU$42" horiz="1" max="9" min="1" page="10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Scroll" dx="22" fmlaLink="$DM$42" horiz="1" max="9" min="1" page="10" val="5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Scroll" dx="22" fmlaLink="$O$57" horiz="1" max="9" min="1" page="10" val="4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Scroll" dx="22" max="9" min="1" page="10" val="6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Scroll" dx="22" fmlaLink="$AF$57" horiz="1" max="9" min="1" page="10" val="6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Scroll" dx="22" fmlaLink="$AW$57" horiz="1" max="9" min="1" page="10" val="6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Scroll" dx="22" fmlaLink="$BN$57" horiz="1" max="9" min="1" page="10" val="5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Scroll" dx="22" fmlaLink="$CE$57" horiz="1" max="9" min="1" page="10" val="3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Scroll" dx="22" fmlaLink="$CV$57" horiz="1" max="9" min="1" page="10" val="3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Scroll" dx="22" fmlaLink="$DM$57" horiz="1" max="9" min="1" page="10" val="6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Scroll" dx="22" fmlaLink="$ED$57" horiz="1" max="9" min="1" page="10" val="6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Scroll" dx="22" fmlaLink="$EU$57" horiz="1" max="9" min="1" page="10" val="6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Scroll" dx="22" horiz="1" max="9" min="1" page="10" val="6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Scroll" dx="22" fmlaLink="$O$72" horiz="1" max="9" min="1" page="10" val="2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Scroll" dx="22" fmlaLink="$AF$72" horiz="1" max="9" min="1" page="10" val="2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Scroll" dx="22" fmlaLink="$AW$72" horiz="1" max="9" min="1" page="10" val="6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Scroll" dx="22" fmlaLink="$BN$72" horiz="1" max="9" min="1" page="10" val="5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Scroll" dx="22" fmlaLink="$CE$72" horiz="1" max="9" min="1" page="10" val="5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Scroll" dx="22" fmlaLink="$CV$72" horiz="1" max="9" min="1" page="10" val="5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Scroll" dx="22" fmlaLink="$DM$72" horiz="1" max="9" min="1" page="10" val="4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Scroll" dx="22" fmlaLink="$ED$72" horiz="1" max="9" min="1" page="10" val="6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Scroll" dx="22" fmlaLink="$EU$72" horiz="1" max="9" min="1" page="10" val="4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Scroll" dx="22" fmlaLink="$O$87" horiz="1" max="9" min="1" page="10" val="7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Scroll" dx="22" fmlaLink="$AF$87" horiz="1" max="9" min="1" page="10" val="4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Scroll" dx="22" fmlaLink="$AW$87" horiz="1" max="9" min="1" page="10" val="2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Scroll" dx="22" fmlaLink="$BN$87" horiz="1" max="9" min="1" page="10" val="3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Scroll" dx="22" fmlaLink="$CE$87" horiz="1" max="9" min="1" page="10" val="7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Scroll" dx="22" fmlaLink="$CV$87" horiz="1" max="9" min="1" page="10" val="4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Scroll" dx="22" fmlaLink="$DM$87" horiz="1" max="9" min="1" page="10" val="6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Scroll" dx="22" fmlaLink="$ED$87" horiz="1" max="9" min="1" page="10" val="6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Scroll" dx="22" fmlaLink="$EU$87" horiz="1" max="9" min="1" page="10" val="6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Scroll" dx="22" fmlaLink="$O$102" horiz="1" max="9" min="1" page="10" val="6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Scroll" dx="22" fmlaLink="$AF$102" horiz="1" max="9" min="1" page="10" val="6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Scroll" dx="22" fmlaLink="$AW$102" horiz="1" max="9" min="1" page="10" val="5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Scroll" dx="22" fmlaLink="$BN$102" horiz="1" max="9" min="1" page="10" val="6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Scroll" dx="22" fmlaLink="$CE$102" horiz="1" max="9" min="1" page="10" val="4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Scroll" dx="22" fmlaLink="$CV$102" horiz="1" max="9" min="1" page="10" val="4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Scroll" dx="22" fmlaLink="$DM$102" horiz="1" max="9" min="1" page="10" val="6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Scroll" dx="22" fmlaLink="$ED$102" horiz="1" max="9" min="1" page="10" val="6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Scroll" dx="22" fmlaLink="$EU$102" horiz="1" max="9" min="1" page="10" val="6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Scroll" dx="22" fmlaLink="$O$117" horiz="1" max="9" min="1" page="10" val="4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Scroll" dx="22" fmlaLink="$AF$117" horiz="1" max="9" min="1" page="10" val="5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Scroll" dx="22" fmlaLink="$AW$117" horiz="1" max="9" min="1" page="10" val="5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Scroll" dx="22" fmlaLink="$BN$117" horiz="1" max="9" min="1" page="10" val="6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Scroll" dx="22" fmlaLink="$CE$117" horiz="1" max="9" min="1" page="10" val="6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Scroll" dx="22" fmlaLink="$CV$117" horiz="1" max="9" min="1" page="10" val="4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Scroll" dx="22" fmlaLink="$DM$117" horiz="1" max="9" min="1" page="10" val="6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Scroll" dx="22" fmlaLink="$ED$117" horiz="1" max="9" min="1" page="10" val="6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Scroll" dx="22" fmlaLink="$EU$117" horiz="1" max="9" min="1" page="10" val="6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Scroll" dx="22" fmlaLink="$O$132" horiz="1" max="9" min="1" page="10" val="4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Scroll" dx="22" fmlaLink="$AF$132" horiz="1" max="9" min="1" page="10" val="6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Scroll" dx="22" fmlaLink="$AW$132" horiz="1" max="9" min="1" page="10" val="5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Scroll" dx="22" fmlaLink="$BN$132" horiz="1" max="9" min="1" page="10" val="6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Scroll" dx="22" fmlaLink="$CE$132" horiz="1" max="9" min="1" page="10" val="6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Scroll" dx="22" fmlaLink="$CV$132" horiz="1" max="9" min="1" page="10" val="6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Scroll" dx="22" fmlaLink="$DM$132" horiz="1" max="9" min="1" page="10" val="6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Scroll" dx="22" fmlaLink="$ED$132" horiz="1" max="9" min="1" page="10" val="6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Scroll" dx="22" fmlaLink="$EU$132" horiz="1" max="9" min="1" page="10" val="6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Scroll" dx="22" fmlaLink="$O$147" horiz="1" max="9" min="1" page="10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Scroll" dx="22" fmlaLink="$AF$147" horiz="1" max="9" min="1" page="10" val="5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Scroll" dx="22" fmlaLink="$AW$147" horiz="1" max="9" min="1" page="10" val="2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Scroll" dx="22" fmlaLink="$BN$147" horiz="1" max="9" min="1" page="10" val="6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Scroll" dx="22" fmlaLink="$CE$147" horiz="1" max="9" min="1" page="10" val="7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Scroll" dx="22" fmlaLink="$CV$147" horiz="1" max="9" min="1" page="10" val="4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Scroll" dx="22" fmlaLink="$DM$147" horiz="1" max="9" min="1" page="10" val="6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Scroll" dx="22" fmlaLink="$ED$147" horiz="1" max="9" min="1" page="10" val="6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Scroll" dx="22" fmlaLink="$EU$147" horiz="1" max="9" min="1" page="10" val="6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CheckBox" fmlaLink="$A$2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CheckBox" fmlaLink="$A$17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CheckBox" fmlaLink="$A$32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CheckBox" fmlaLink="$A$47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CheckBox" fmlaLink="$A$62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CheckBox" fmlaLink="$A$77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CheckBox" fmlaLink="$A$92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CheckBox" fmlaLink="$A$107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CheckBox" fmlaLink="$A$122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CheckBox" fmlaLink="$A$137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CheckBox" fmlaLink="R137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CheckBox" fmlaLink="R122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CheckBox" fmlaLink="R107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CheckBox" fmlaLink="R92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CheckBox" fmlaLink="R77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CheckBox" fmlaLink="R62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CheckBox" fmlaLink="R47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CheckBox" fmlaLink="R32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CheckBox" fmlaLink="R17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CheckBox" fmlaLink="R2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CheckBox" fmlaLink="AI2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CheckBox" fmlaLink="AI17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CheckBox" fmlaLink="AI32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CheckBox" fmlaLink="AI47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CheckBox" fmlaLink="AI62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CheckBox" fmlaLink="AI77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CheckBox" fmlaLink="AI92" lockText="1"/>
</file>

<file path=xl/ctrlProps/ctrlProp301.xml><?xml version="1.0" encoding="utf-8"?>
<formControlPr xmlns="http://schemas.microsoft.com/office/spreadsheetml/2009/9/main" objectType="CheckBox" fmlaLink="AI107" lockText="1"/>
</file>

<file path=xl/ctrlProps/ctrlProp302.xml><?xml version="1.0" encoding="utf-8"?>
<formControlPr xmlns="http://schemas.microsoft.com/office/spreadsheetml/2009/9/main" objectType="CheckBox" fmlaLink="AI122" lockText="1"/>
</file>

<file path=xl/ctrlProps/ctrlProp303.xml><?xml version="1.0" encoding="utf-8"?>
<formControlPr xmlns="http://schemas.microsoft.com/office/spreadsheetml/2009/9/main" objectType="CheckBox" fmlaLink="AI137" lockText="1"/>
</file>

<file path=xl/ctrlProps/ctrlProp304.xml><?xml version="1.0" encoding="utf-8"?>
<formControlPr xmlns="http://schemas.microsoft.com/office/spreadsheetml/2009/9/main" objectType="CheckBox" fmlaLink="AZ137" lockText="1"/>
</file>

<file path=xl/ctrlProps/ctrlProp305.xml><?xml version="1.0" encoding="utf-8"?>
<formControlPr xmlns="http://schemas.microsoft.com/office/spreadsheetml/2009/9/main" objectType="CheckBox" fmlaLink="AZ122" lockText="1"/>
</file>

<file path=xl/ctrlProps/ctrlProp306.xml><?xml version="1.0" encoding="utf-8"?>
<formControlPr xmlns="http://schemas.microsoft.com/office/spreadsheetml/2009/9/main" objectType="CheckBox" fmlaLink="AZ107" lockText="1"/>
</file>

<file path=xl/ctrlProps/ctrlProp307.xml><?xml version="1.0" encoding="utf-8"?>
<formControlPr xmlns="http://schemas.microsoft.com/office/spreadsheetml/2009/9/main" objectType="CheckBox" fmlaLink="AZ92" lockText="1"/>
</file>

<file path=xl/ctrlProps/ctrlProp308.xml><?xml version="1.0" encoding="utf-8"?>
<formControlPr xmlns="http://schemas.microsoft.com/office/spreadsheetml/2009/9/main" objectType="CheckBox" fmlaLink="AZ77" lockText="1"/>
</file>

<file path=xl/ctrlProps/ctrlProp309.xml><?xml version="1.0" encoding="utf-8"?>
<formControlPr xmlns="http://schemas.microsoft.com/office/spreadsheetml/2009/9/main" objectType="CheckBox" fmlaLink="AZ62" lockText="1"/>
</file>

<file path=xl/ctrlProps/ctrlProp310.xml><?xml version="1.0" encoding="utf-8"?>
<formControlPr xmlns="http://schemas.microsoft.com/office/spreadsheetml/2009/9/main" objectType="CheckBox" fmlaLink="AZ47" lockText="1"/>
</file>

<file path=xl/ctrlProps/ctrlProp311.xml><?xml version="1.0" encoding="utf-8"?>
<formControlPr xmlns="http://schemas.microsoft.com/office/spreadsheetml/2009/9/main" objectType="CheckBox" fmlaLink="AZ32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CheckBox" fmlaLink="AZ17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CheckBox" fmlaLink="AZ2" lockText="1"/>
</file>

<file path=xl/ctrlProps/ctrlProp316.xml><?xml version="1.0" encoding="utf-8"?>
<formControlPr xmlns="http://schemas.microsoft.com/office/spreadsheetml/2009/9/main" objectType="CheckBox" fmlaLink="BQ2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CheckBox" fmlaLink="BQ17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CheckBox" fmlaLink="BQ32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CheckBox" fmlaLink="BQ47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CheckBox" fmlaLink="BQ62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CheckBox" fmlaLink="BQ77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CheckBox" fmlaLink="BQ92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CheckBox" fmlaLink="BQ107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CheckBox" fmlaLink="BQ122" lockText="1"/>
</file>

<file path=xl/ctrlProps/ctrlProp333.xml><?xml version="1.0" encoding="utf-8"?>
<formControlPr xmlns="http://schemas.microsoft.com/office/spreadsheetml/2009/9/main" objectType="CheckBox" fmlaLink="BQ137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CheckBox" fmlaLink="CH137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CheckBox" fmlaLink="CH122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CheckBox" fmlaLink="CH107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CheckBox" fmlaLink="CH92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CheckBox" fmlaLink="CH77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CheckBox" fmlaLink="CH62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CheckBox" fmlaLink="CH47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CheckBox" fmlaLink="CH32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CheckBox" fmlaLink="CH17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CheckBox" fmlaLink="CH2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CheckBox" checked="Checked" fmlaLink="CY2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CheckBox" fmlaLink="CY17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CheckBox" fmlaLink="CY32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CheckBox" fmlaLink="CY47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CheckBox" fmlaLink="CY62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CheckBox" fmlaLink="CY77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CheckBox" fmlaLink="CY92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CheckBox" fmlaLink="CY107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CheckBox" fmlaLink="CY122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CheckBox" fmlaLink="CY137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CheckBox" fmlaLink="DP137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CheckBox" fmlaLink="DP122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CheckBox" fmlaLink="DP107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CheckBox" fmlaLink="DP92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CheckBox" fmlaLink="DP77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CheckBox" fmlaLink="$DP$62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CheckBox" fmlaLink="DP47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CheckBox" fmlaLink="DP32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CheckBox" fmlaLink="DP17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CheckBox" fmlaLink="DP2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CheckBox" fmlaLink="EG2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CheckBox" fmlaLink="EG17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CheckBox" fmlaLink="EG32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CheckBox" fmlaLink="EG47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CheckBox" fmlaLink="EG62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CheckBox" fmlaLink="EG77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CheckBox" fmlaLink="EG92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CheckBox" fmlaLink="EG107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CheckBox" fmlaLink="EG122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CheckBox" fmlaLink="EG137" lockText="1"/>
</file>

<file path=xl/ctrlProps/ctrlProp414.xml><?xml version="1.0" encoding="utf-8"?>
<formControlPr xmlns="http://schemas.microsoft.com/office/spreadsheetml/2009/9/main" objectType="Scroll" dx="22" fmlaLink="'INTEGRITY CHK'!$S$3" horiz="1" inc="10" max="100" page="10" val="25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Scroll" dx="22" fmlaLink="'INTEGRITY CHK'!$S$4" horiz="1" inc="10" max="100" page="10" val="25"/>
</file>

<file path=xl/ctrlProps/ctrlProp417.xml><?xml version="1.0" encoding="utf-8"?>
<formControlPr xmlns="http://schemas.microsoft.com/office/spreadsheetml/2009/9/main" objectType="Scroll" dx="22" fmlaLink="'INTEGRITY CHK'!$S$5" horiz="1" inc="10" max="100" page="10" val="25"/>
</file>

<file path=xl/ctrlProps/ctrlProp418.xml><?xml version="1.0" encoding="utf-8"?>
<formControlPr xmlns="http://schemas.microsoft.com/office/spreadsheetml/2009/9/main" objectType="Scroll" dx="22" fmlaLink="'INTEGRITY CHK'!$S$6" horiz="1" inc="10" max="100" page="10" val="25"/>
</file>

<file path=xl/ctrlProps/ctrlProp419.xml><?xml version="1.0" encoding="utf-8"?>
<formControlPr xmlns="http://schemas.microsoft.com/office/spreadsheetml/2009/9/main" objectType="Scroll" dx="22" fmlaLink="'INTEGRITY CHK'!$S$7" horiz="1" inc="10" max="100" noThreeD="1" page="10" val="0"/>
</file>

<file path=xl/ctrlProps/ctrlProp420.xml><?xml version="1.0" encoding="utf-8"?>
<formControlPr xmlns="http://schemas.microsoft.com/office/spreadsheetml/2009/9/main" objectType="Scroll" dx="22" fmlaLink="'INTEGRITY CHK'!$S$9" horiz="1" inc="10" max="100" page="10" val="0"/>
</file>

<file path=xl/ctrlProps/ctrlProp421.xml><?xml version="1.0" encoding="utf-8"?>
<formControlPr xmlns="http://schemas.microsoft.com/office/spreadsheetml/2009/9/main" objectType="Scroll" dx="22" fmlaLink="'INTEGRITY CHK'!$S$11" horiz="1" inc="10" max="100" page="10" val="0"/>
</file>

<file path=xl/ctrlProps/ctrlProp422.xml><?xml version="1.0" encoding="utf-8"?>
<formControlPr xmlns="http://schemas.microsoft.com/office/spreadsheetml/2009/9/main" objectType="Scroll" dx="22" fmlaLink="'INTEGRITY CHK'!$S$8" horiz="1" inc="10" max="100" page="10" val="0"/>
</file>

<file path=xl/ctrlProps/ctrlProp423.xml><?xml version="1.0" encoding="utf-8"?>
<formControlPr xmlns="http://schemas.microsoft.com/office/spreadsheetml/2009/9/main" objectType="Scroll" dx="22" fmlaLink="'INTEGRITY CHK'!$S$10" horiz="1" inc="10" max="100" page="10" val="0"/>
</file>

<file path=xl/ctrlProps/ctrlProp424.xml><?xml version="1.0" encoding="utf-8"?>
<formControlPr xmlns="http://schemas.microsoft.com/office/spreadsheetml/2009/9/main" objectType="Scroll" dx="22" fmlaLink="'INTEGRITY CHK'!$S$12" horiz="1" inc="10" max="100" page="10" val="0"/>
</file>

<file path=xl/ctrlProps/ctrlProp425.xml><?xml version="1.0" encoding="utf-8"?>
<formControlPr xmlns="http://schemas.microsoft.com/office/spreadsheetml/2009/9/main" objectType="Scroll" dx="22" fmlaLink="$S$3" horiz="1" max="100" page="10" val="2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emf"/><Relationship Id="rId5" Type="http://schemas.openxmlformats.org/officeDocument/2006/relationships/image" Target="../media/image5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image" Target="../media/image8.emf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image" Target="../media/image7.emf"/><Relationship Id="rId2" Type="http://schemas.openxmlformats.org/officeDocument/2006/relationships/chart" Target="../charts/chart3.xml"/><Relationship Id="rId1" Type="http://schemas.openxmlformats.org/officeDocument/2006/relationships/image" Target="../media/image3.png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38.xml"/><Relationship Id="rId21" Type="http://schemas.openxmlformats.org/officeDocument/2006/relationships/chart" Target="../charts/chart33.xml"/><Relationship Id="rId42" Type="http://schemas.openxmlformats.org/officeDocument/2006/relationships/chart" Target="../charts/chart54.xml"/><Relationship Id="rId47" Type="http://schemas.openxmlformats.org/officeDocument/2006/relationships/chart" Target="../charts/chart59.xml"/><Relationship Id="rId63" Type="http://schemas.openxmlformats.org/officeDocument/2006/relationships/chart" Target="../charts/chart75.xml"/><Relationship Id="rId68" Type="http://schemas.openxmlformats.org/officeDocument/2006/relationships/chart" Target="../charts/chart80.xml"/><Relationship Id="rId84" Type="http://schemas.openxmlformats.org/officeDocument/2006/relationships/chart" Target="../charts/chart96.xml"/><Relationship Id="rId89" Type="http://schemas.openxmlformats.org/officeDocument/2006/relationships/chart" Target="../charts/chart101.xml"/><Relationship Id="rId16" Type="http://schemas.openxmlformats.org/officeDocument/2006/relationships/chart" Target="../charts/chart28.xml"/><Relationship Id="rId11" Type="http://schemas.openxmlformats.org/officeDocument/2006/relationships/chart" Target="../charts/chart23.xml"/><Relationship Id="rId32" Type="http://schemas.openxmlformats.org/officeDocument/2006/relationships/chart" Target="../charts/chart44.xml"/><Relationship Id="rId37" Type="http://schemas.openxmlformats.org/officeDocument/2006/relationships/chart" Target="../charts/chart49.xml"/><Relationship Id="rId53" Type="http://schemas.openxmlformats.org/officeDocument/2006/relationships/chart" Target="../charts/chart65.xml"/><Relationship Id="rId58" Type="http://schemas.openxmlformats.org/officeDocument/2006/relationships/chart" Target="../charts/chart70.xml"/><Relationship Id="rId74" Type="http://schemas.openxmlformats.org/officeDocument/2006/relationships/chart" Target="../charts/chart86.xml"/><Relationship Id="rId79" Type="http://schemas.openxmlformats.org/officeDocument/2006/relationships/chart" Target="../charts/chart91.xml"/><Relationship Id="rId5" Type="http://schemas.openxmlformats.org/officeDocument/2006/relationships/chart" Target="../charts/chart17.xml"/><Relationship Id="rId90" Type="http://schemas.openxmlformats.org/officeDocument/2006/relationships/chart" Target="../charts/chart102.xml"/><Relationship Id="rId22" Type="http://schemas.openxmlformats.org/officeDocument/2006/relationships/chart" Target="../charts/chart34.xml"/><Relationship Id="rId27" Type="http://schemas.openxmlformats.org/officeDocument/2006/relationships/chart" Target="../charts/chart39.xml"/><Relationship Id="rId43" Type="http://schemas.openxmlformats.org/officeDocument/2006/relationships/chart" Target="../charts/chart55.xml"/><Relationship Id="rId48" Type="http://schemas.openxmlformats.org/officeDocument/2006/relationships/chart" Target="../charts/chart60.xml"/><Relationship Id="rId64" Type="http://schemas.openxmlformats.org/officeDocument/2006/relationships/chart" Target="../charts/chart76.xml"/><Relationship Id="rId69" Type="http://schemas.openxmlformats.org/officeDocument/2006/relationships/chart" Target="../charts/chart81.xml"/><Relationship Id="rId8" Type="http://schemas.openxmlformats.org/officeDocument/2006/relationships/chart" Target="../charts/chart20.xml"/><Relationship Id="rId51" Type="http://schemas.openxmlformats.org/officeDocument/2006/relationships/chart" Target="../charts/chart63.xml"/><Relationship Id="rId72" Type="http://schemas.openxmlformats.org/officeDocument/2006/relationships/chart" Target="../charts/chart84.xml"/><Relationship Id="rId80" Type="http://schemas.openxmlformats.org/officeDocument/2006/relationships/chart" Target="../charts/chart92.xml"/><Relationship Id="rId85" Type="http://schemas.openxmlformats.org/officeDocument/2006/relationships/chart" Target="../charts/chart97.xml"/><Relationship Id="rId93" Type="http://schemas.openxmlformats.org/officeDocument/2006/relationships/image" Target="../media/image9.emf"/><Relationship Id="rId3" Type="http://schemas.openxmlformats.org/officeDocument/2006/relationships/chart" Target="../charts/chart15.xml"/><Relationship Id="rId12" Type="http://schemas.openxmlformats.org/officeDocument/2006/relationships/chart" Target="../charts/chart24.xml"/><Relationship Id="rId17" Type="http://schemas.openxmlformats.org/officeDocument/2006/relationships/chart" Target="../charts/chart29.xml"/><Relationship Id="rId25" Type="http://schemas.openxmlformats.org/officeDocument/2006/relationships/chart" Target="../charts/chart37.xml"/><Relationship Id="rId33" Type="http://schemas.openxmlformats.org/officeDocument/2006/relationships/chart" Target="../charts/chart45.xml"/><Relationship Id="rId38" Type="http://schemas.openxmlformats.org/officeDocument/2006/relationships/chart" Target="../charts/chart50.xml"/><Relationship Id="rId46" Type="http://schemas.openxmlformats.org/officeDocument/2006/relationships/chart" Target="../charts/chart58.xml"/><Relationship Id="rId59" Type="http://schemas.openxmlformats.org/officeDocument/2006/relationships/chart" Target="../charts/chart71.xml"/><Relationship Id="rId67" Type="http://schemas.openxmlformats.org/officeDocument/2006/relationships/chart" Target="../charts/chart79.xml"/><Relationship Id="rId20" Type="http://schemas.openxmlformats.org/officeDocument/2006/relationships/chart" Target="../charts/chart32.xml"/><Relationship Id="rId41" Type="http://schemas.openxmlformats.org/officeDocument/2006/relationships/chart" Target="../charts/chart53.xml"/><Relationship Id="rId54" Type="http://schemas.openxmlformats.org/officeDocument/2006/relationships/chart" Target="../charts/chart66.xml"/><Relationship Id="rId62" Type="http://schemas.openxmlformats.org/officeDocument/2006/relationships/chart" Target="../charts/chart74.xml"/><Relationship Id="rId70" Type="http://schemas.openxmlformats.org/officeDocument/2006/relationships/chart" Target="../charts/chart82.xml"/><Relationship Id="rId75" Type="http://schemas.openxmlformats.org/officeDocument/2006/relationships/chart" Target="../charts/chart87.xml"/><Relationship Id="rId83" Type="http://schemas.openxmlformats.org/officeDocument/2006/relationships/chart" Target="../charts/chart95.xml"/><Relationship Id="rId88" Type="http://schemas.openxmlformats.org/officeDocument/2006/relationships/chart" Target="../charts/chart100.xml"/><Relationship Id="rId91" Type="http://schemas.openxmlformats.org/officeDocument/2006/relationships/chart" Target="../charts/chart103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5" Type="http://schemas.openxmlformats.org/officeDocument/2006/relationships/chart" Target="../charts/chart27.xml"/><Relationship Id="rId23" Type="http://schemas.openxmlformats.org/officeDocument/2006/relationships/chart" Target="../charts/chart35.xml"/><Relationship Id="rId28" Type="http://schemas.openxmlformats.org/officeDocument/2006/relationships/chart" Target="../charts/chart40.xml"/><Relationship Id="rId36" Type="http://schemas.openxmlformats.org/officeDocument/2006/relationships/chart" Target="../charts/chart48.xml"/><Relationship Id="rId49" Type="http://schemas.openxmlformats.org/officeDocument/2006/relationships/chart" Target="../charts/chart61.xml"/><Relationship Id="rId57" Type="http://schemas.openxmlformats.org/officeDocument/2006/relationships/chart" Target="../charts/chart69.xml"/><Relationship Id="rId10" Type="http://schemas.openxmlformats.org/officeDocument/2006/relationships/chart" Target="../charts/chart22.xml"/><Relationship Id="rId31" Type="http://schemas.openxmlformats.org/officeDocument/2006/relationships/chart" Target="../charts/chart43.xml"/><Relationship Id="rId44" Type="http://schemas.openxmlformats.org/officeDocument/2006/relationships/chart" Target="../charts/chart56.xml"/><Relationship Id="rId52" Type="http://schemas.openxmlformats.org/officeDocument/2006/relationships/chart" Target="../charts/chart64.xml"/><Relationship Id="rId60" Type="http://schemas.openxmlformats.org/officeDocument/2006/relationships/chart" Target="../charts/chart72.xml"/><Relationship Id="rId65" Type="http://schemas.openxmlformats.org/officeDocument/2006/relationships/chart" Target="../charts/chart77.xml"/><Relationship Id="rId73" Type="http://schemas.openxmlformats.org/officeDocument/2006/relationships/chart" Target="../charts/chart85.xml"/><Relationship Id="rId78" Type="http://schemas.openxmlformats.org/officeDocument/2006/relationships/chart" Target="../charts/chart90.xml"/><Relationship Id="rId81" Type="http://schemas.openxmlformats.org/officeDocument/2006/relationships/chart" Target="../charts/chart93.xml"/><Relationship Id="rId86" Type="http://schemas.openxmlformats.org/officeDocument/2006/relationships/chart" Target="../charts/chart98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3" Type="http://schemas.openxmlformats.org/officeDocument/2006/relationships/chart" Target="../charts/chart25.xml"/><Relationship Id="rId18" Type="http://schemas.openxmlformats.org/officeDocument/2006/relationships/chart" Target="../charts/chart30.xml"/><Relationship Id="rId39" Type="http://schemas.openxmlformats.org/officeDocument/2006/relationships/chart" Target="../charts/chart51.xml"/><Relationship Id="rId34" Type="http://schemas.openxmlformats.org/officeDocument/2006/relationships/chart" Target="../charts/chart46.xml"/><Relationship Id="rId50" Type="http://schemas.openxmlformats.org/officeDocument/2006/relationships/chart" Target="../charts/chart62.xml"/><Relationship Id="rId55" Type="http://schemas.openxmlformats.org/officeDocument/2006/relationships/chart" Target="../charts/chart67.xml"/><Relationship Id="rId76" Type="http://schemas.openxmlformats.org/officeDocument/2006/relationships/chart" Target="../charts/chart88.xml"/><Relationship Id="rId7" Type="http://schemas.openxmlformats.org/officeDocument/2006/relationships/chart" Target="../charts/chart19.xml"/><Relationship Id="rId71" Type="http://schemas.openxmlformats.org/officeDocument/2006/relationships/chart" Target="../charts/chart83.xml"/><Relationship Id="rId92" Type="http://schemas.openxmlformats.org/officeDocument/2006/relationships/chart" Target="../charts/chart104.xml"/><Relationship Id="rId2" Type="http://schemas.openxmlformats.org/officeDocument/2006/relationships/chart" Target="../charts/chart14.xml"/><Relationship Id="rId29" Type="http://schemas.openxmlformats.org/officeDocument/2006/relationships/chart" Target="../charts/chart41.xml"/><Relationship Id="rId24" Type="http://schemas.openxmlformats.org/officeDocument/2006/relationships/chart" Target="../charts/chart36.xml"/><Relationship Id="rId40" Type="http://schemas.openxmlformats.org/officeDocument/2006/relationships/chart" Target="../charts/chart52.xml"/><Relationship Id="rId45" Type="http://schemas.openxmlformats.org/officeDocument/2006/relationships/chart" Target="../charts/chart57.xml"/><Relationship Id="rId66" Type="http://schemas.openxmlformats.org/officeDocument/2006/relationships/chart" Target="../charts/chart78.xml"/><Relationship Id="rId87" Type="http://schemas.openxmlformats.org/officeDocument/2006/relationships/chart" Target="../charts/chart99.xml"/><Relationship Id="rId61" Type="http://schemas.openxmlformats.org/officeDocument/2006/relationships/chart" Target="../charts/chart73.xml"/><Relationship Id="rId82" Type="http://schemas.openxmlformats.org/officeDocument/2006/relationships/chart" Target="../charts/chart94.xml"/><Relationship Id="rId19" Type="http://schemas.openxmlformats.org/officeDocument/2006/relationships/chart" Target="../charts/chart31.xml"/><Relationship Id="rId14" Type="http://schemas.openxmlformats.org/officeDocument/2006/relationships/chart" Target="../charts/chart26.xml"/><Relationship Id="rId30" Type="http://schemas.openxmlformats.org/officeDocument/2006/relationships/chart" Target="../charts/chart42.xml"/><Relationship Id="rId35" Type="http://schemas.openxmlformats.org/officeDocument/2006/relationships/chart" Target="../charts/chart47.xml"/><Relationship Id="rId56" Type="http://schemas.openxmlformats.org/officeDocument/2006/relationships/chart" Target="../charts/chart68.xml"/><Relationship Id="rId77" Type="http://schemas.openxmlformats.org/officeDocument/2006/relationships/chart" Target="../charts/chart8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5.xml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image" Target="../media/image12.png"/><Relationship Id="rId1" Type="http://schemas.openxmlformats.org/officeDocument/2006/relationships/chart" Target="../charts/chart106.xml"/><Relationship Id="rId5" Type="http://schemas.openxmlformats.org/officeDocument/2006/relationships/image" Target="../media/image8.emf"/><Relationship Id="rId4" Type="http://schemas.openxmlformats.org/officeDocument/2006/relationships/chart" Target="../charts/chart10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G"/><Relationship Id="rId2" Type="http://schemas.openxmlformats.org/officeDocument/2006/relationships/image" Target="../media/image14.JPG"/><Relationship Id="rId1" Type="http://schemas.openxmlformats.org/officeDocument/2006/relationships/image" Target="../media/image13.JPG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1009650</xdr:colOff>
      <xdr:row>12</xdr:row>
      <xdr:rowOff>47625</xdr:rowOff>
    </xdr:from>
    <xdr:to>
      <xdr:col>7</xdr:col>
      <xdr:colOff>485775</xdr:colOff>
      <xdr:row>13</xdr:row>
      <xdr:rowOff>141817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5229225" y="2343150"/>
          <a:ext cx="1533525" cy="285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12</xdr:row>
          <xdr:rowOff>76200</xdr:rowOff>
        </xdr:from>
        <xdr:to>
          <xdr:col>7</xdr:col>
          <xdr:colOff>1746250</xdr:colOff>
          <xdr:row>13</xdr:row>
          <xdr:rowOff>127000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 Black"/>
                </a:rPr>
                <a:t>GO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24</xdr:row>
          <xdr:rowOff>165100</xdr:rowOff>
        </xdr:from>
        <xdr:to>
          <xdr:col>13</xdr:col>
          <xdr:colOff>12700</xdr:colOff>
          <xdr:row>25</xdr:row>
          <xdr:rowOff>184150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 ALL DATA TO 0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1809750</xdr:colOff>
      <xdr:row>12</xdr:row>
      <xdr:rowOff>47625</xdr:rowOff>
    </xdr:from>
    <xdr:to>
      <xdr:col>9</xdr:col>
      <xdr:colOff>1181100</xdr:colOff>
      <xdr:row>13</xdr:row>
      <xdr:rowOff>141817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8086725" y="2343150"/>
          <a:ext cx="1533525" cy="285750"/>
        </a:xfrm>
        <a:prstGeom prst="rect">
          <a:avLst/>
        </a:prstGeom>
      </xdr:spPr>
    </xdr:pic>
    <xdr:clientData/>
  </xdr:twoCellAnchor>
  <xdr:twoCellAnchor editAs="oneCell">
    <xdr:from>
      <xdr:col>1</xdr:col>
      <xdr:colOff>758825</xdr:colOff>
      <xdr:row>25</xdr:row>
      <xdr:rowOff>0</xdr:rowOff>
    </xdr:from>
    <xdr:to>
      <xdr:col>5</xdr:col>
      <xdr:colOff>851218</xdr:colOff>
      <xdr:row>29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930275" y="4772025"/>
          <a:ext cx="4140518" cy="7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161925</xdr:rowOff>
    </xdr:from>
    <xdr:to>
      <xdr:col>0</xdr:col>
      <xdr:colOff>0</xdr:colOff>
      <xdr:row>39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0" y="6838950"/>
          <a:ext cx="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85725</xdr:rowOff>
    </xdr:from>
    <xdr:to>
      <xdr:col>1</xdr:col>
      <xdr:colOff>1600204</xdr:colOff>
      <xdr:row>29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435" t="2185" r="40128" b="61249"/>
        <a:stretch/>
      </xdr:blipFill>
      <xdr:spPr>
        <a:xfrm>
          <a:off x="0" y="4667250"/>
          <a:ext cx="1771654" cy="885825"/>
        </a:xfrm>
        <a:prstGeom prst="rect">
          <a:avLst/>
        </a:prstGeom>
      </xdr:spPr>
    </xdr:pic>
    <xdr:clientData/>
  </xdr:twoCellAnchor>
  <xdr:twoCellAnchor editAs="oneCell">
    <xdr:from>
      <xdr:col>4</xdr:col>
      <xdr:colOff>247649</xdr:colOff>
      <xdr:row>24</xdr:row>
      <xdr:rowOff>142875</xdr:rowOff>
    </xdr:from>
    <xdr:to>
      <xdr:col>5</xdr:col>
      <xdr:colOff>1666878</xdr:colOff>
      <xdr:row>29</xdr:row>
      <xdr:rowOff>123825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435" t="2185" r="40128" b="61249"/>
        <a:stretch/>
      </xdr:blipFill>
      <xdr:spPr>
        <a:xfrm>
          <a:off x="4114799" y="4724400"/>
          <a:ext cx="1771654" cy="885825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1206500</xdr:colOff>
      <xdr:row>24</xdr:row>
      <xdr:rowOff>180975</xdr:rowOff>
    </xdr:from>
    <xdr:to>
      <xdr:col>9</xdr:col>
      <xdr:colOff>1127443</xdr:colOff>
      <xdr:row>29</xdr:row>
      <xdr:rowOff>47625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5426075" y="4886325"/>
          <a:ext cx="4140518" cy="771525"/>
        </a:xfrm>
        <a:prstGeom prst="rect">
          <a:avLst/>
        </a:prstGeom>
      </xdr:spPr>
    </xdr:pic>
    <xdr:clientData/>
  </xdr:twoCellAnchor>
  <xdr:twoCellAnchor editAs="oneCell">
    <xdr:from>
      <xdr:col>9</xdr:col>
      <xdr:colOff>361949</xdr:colOff>
      <xdr:row>24</xdr:row>
      <xdr:rowOff>142875</xdr:rowOff>
    </xdr:from>
    <xdr:to>
      <xdr:col>11</xdr:col>
      <xdr:colOff>142878</xdr:colOff>
      <xdr:row>29</xdr:row>
      <xdr:rowOff>123825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435" t="2185" r="40128" b="61249"/>
        <a:stretch/>
      </xdr:blipFill>
      <xdr:spPr>
        <a:xfrm>
          <a:off x="8801099" y="4724400"/>
          <a:ext cx="1771654" cy="885825"/>
        </a:xfrm>
        <a:prstGeom prst="rect">
          <a:avLst/>
        </a:prstGeom>
      </xdr:spPr>
    </xdr:pic>
    <xdr:clientData/>
  </xdr:twoCellAnchor>
  <xdr:twoCellAnchor editAs="oneCell">
    <xdr:from>
      <xdr:col>3</xdr:col>
      <xdr:colOff>994834</xdr:colOff>
      <xdr:row>24</xdr:row>
      <xdr:rowOff>42333</xdr:rowOff>
    </xdr:from>
    <xdr:to>
      <xdr:col>9</xdr:col>
      <xdr:colOff>1241779</xdr:colOff>
      <xdr:row>26</xdr:row>
      <xdr:rowOff>40447</xdr:rowOff>
    </xdr:to>
    <xdr:pic>
      <xdr:nvPicPr>
        <xdr:cNvPr id="1043" name="Picture 19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778" y="4459111"/>
          <a:ext cx="6681612" cy="365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409425</xdr:colOff>
      <xdr:row>21</xdr:row>
      <xdr:rowOff>14707</xdr:rowOff>
    </xdr:from>
    <xdr:to>
      <xdr:col>28</xdr:col>
      <xdr:colOff>215518</xdr:colOff>
      <xdr:row>28</xdr:row>
      <xdr:rowOff>117929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10741782" y="4904207"/>
          <a:ext cx="8823093" cy="160000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6</xdr:col>
      <xdr:colOff>433918</xdr:colOff>
      <xdr:row>15</xdr:row>
      <xdr:rowOff>69763</xdr:rowOff>
    </xdr:from>
    <xdr:to>
      <xdr:col>12</xdr:col>
      <xdr:colOff>595313</xdr:colOff>
      <xdr:row>26</xdr:row>
      <xdr:rowOff>78833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6918" y="3276513"/>
          <a:ext cx="4762499" cy="2263321"/>
        </a:xfrm>
        <a:prstGeom prst="rect">
          <a:avLst/>
        </a:prstGeom>
      </xdr:spPr>
    </xdr:pic>
    <xdr:clientData/>
  </xdr:twoCellAnchor>
  <xdr:twoCellAnchor>
    <xdr:from>
      <xdr:col>0</xdr:col>
      <xdr:colOff>63500</xdr:colOff>
      <xdr:row>14</xdr:row>
      <xdr:rowOff>107156</xdr:rowOff>
    </xdr:from>
    <xdr:to>
      <xdr:col>15</xdr:col>
      <xdr:colOff>613833</xdr:colOff>
      <xdr:row>30</xdr:row>
      <xdr:rowOff>74084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165100</xdr:rowOff>
        </xdr:from>
        <xdr:to>
          <xdr:col>0</xdr:col>
          <xdr:colOff>571500</xdr:colOff>
          <xdr:row>13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</a:t>
              </a:r>
            </a:p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63501</xdr:colOff>
      <xdr:row>13</xdr:row>
      <xdr:rowOff>73025</xdr:rowOff>
    </xdr:from>
    <xdr:to>
      <xdr:col>15</xdr:col>
      <xdr:colOff>412750</xdr:colOff>
      <xdr:row>13</xdr:row>
      <xdr:rowOff>1174750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702470</xdr:colOff>
      <xdr:row>13</xdr:row>
      <xdr:rowOff>71439</xdr:rowOff>
    </xdr:from>
    <xdr:to>
      <xdr:col>4</xdr:col>
      <xdr:colOff>55563</xdr:colOff>
      <xdr:row>13</xdr:row>
      <xdr:rowOff>319665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74033" y="2516189"/>
          <a:ext cx="805655" cy="248226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0</xdr:col>
      <xdr:colOff>91281</xdr:colOff>
      <xdr:row>13</xdr:row>
      <xdr:rowOff>95249</xdr:rowOff>
    </xdr:from>
    <xdr:to>
      <xdr:col>2</xdr:col>
      <xdr:colOff>519906</xdr:colOff>
      <xdr:row>13</xdr:row>
      <xdr:rowOff>1145646</xdr:rowOff>
    </xdr:to>
    <xdr:sp macro="" textlink="$AC$3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1281" y="2539999"/>
          <a:ext cx="1500188" cy="10503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9318BBB-A028-48FD-B243-15D7B02B1F1E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554327</xdr:colOff>
      <xdr:row>13</xdr:row>
      <xdr:rowOff>40821</xdr:rowOff>
    </xdr:from>
    <xdr:to>
      <xdr:col>15</xdr:col>
      <xdr:colOff>380784</xdr:colOff>
      <xdr:row>13</xdr:row>
      <xdr:rowOff>1100666</xdr:rowOff>
    </xdr:to>
    <xdr:sp macro="" textlink="$AC$4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167648" y="2735035"/>
          <a:ext cx="1663422" cy="105984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C613B5E-7D58-47A7-8B4F-B11D5ECA6EBD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76993</xdr:colOff>
      <xdr:row>13</xdr:row>
      <xdr:rowOff>80964</xdr:rowOff>
    </xdr:from>
    <xdr:to>
      <xdr:col>5</xdr:col>
      <xdr:colOff>1588</xdr:colOff>
      <xdr:row>13</xdr:row>
      <xdr:rowOff>311728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601118" y="2525714"/>
          <a:ext cx="813595" cy="230764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23016</xdr:colOff>
      <xdr:row>13</xdr:row>
      <xdr:rowOff>78583</xdr:rowOff>
    </xdr:from>
    <xdr:to>
      <xdr:col>6</xdr:col>
      <xdr:colOff>185735</xdr:colOff>
      <xdr:row>13</xdr:row>
      <xdr:rowOff>320387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436141" y="2523333"/>
          <a:ext cx="1004094" cy="241804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199232</xdr:colOff>
      <xdr:row>13</xdr:row>
      <xdr:rowOff>76202</xdr:rowOff>
    </xdr:from>
    <xdr:to>
      <xdr:col>7</xdr:col>
      <xdr:colOff>135732</xdr:colOff>
      <xdr:row>13</xdr:row>
      <xdr:rowOff>329046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453732" y="2520952"/>
          <a:ext cx="809625" cy="252844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166543</xdr:colOff>
      <xdr:row>13</xdr:row>
      <xdr:rowOff>76762</xdr:rowOff>
    </xdr:from>
    <xdr:to>
      <xdr:col>8</xdr:col>
      <xdr:colOff>103044</xdr:colOff>
      <xdr:row>13</xdr:row>
      <xdr:rowOff>337704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041611" y="2813035"/>
          <a:ext cx="767774" cy="260942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87312</xdr:colOff>
      <xdr:row>13</xdr:row>
      <xdr:rowOff>71440</xdr:rowOff>
    </xdr:from>
    <xdr:to>
      <xdr:col>9</xdr:col>
      <xdr:colOff>23812</xdr:colOff>
      <xdr:row>13</xdr:row>
      <xdr:rowOff>337704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793653" y="2807713"/>
          <a:ext cx="767773" cy="266264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1586</xdr:colOff>
      <xdr:row>13</xdr:row>
      <xdr:rowOff>80965</xdr:rowOff>
    </xdr:from>
    <xdr:to>
      <xdr:col>9</xdr:col>
      <xdr:colOff>771524</xdr:colOff>
      <xdr:row>13</xdr:row>
      <xdr:rowOff>329045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6539200" y="2817238"/>
          <a:ext cx="769938" cy="248080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</xdr:col>
      <xdr:colOff>761204</xdr:colOff>
      <xdr:row>13</xdr:row>
      <xdr:rowOff>78584</xdr:rowOff>
    </xdr:from>
    <xdr:to>
      <xdr:col>11</xdr:col>
      <xdr:colOff>90486</xdr:colOff>
      <xdr:row>13</xdr:row>
      <xdr:rowOff>329046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7298818" y="2814857"/>
          <a:ext cx="766691" cy="250462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80166</xdr:colOff>
      <xdr:row>13</xdr:row>
      <xdr:rowOff>76203</xdr:rowOff>
    </xdr:from>
    <xdr:to>
      <xdr:col>12</xdr:col>
      <xdr:colOff>242885</xdr:colOff>
      <xdr:row>13</xdr:row>
      <xdr:rowOff>346363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8055189" y="2812476"/>
          <a:ext cx="768855" cy="27016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558800</xdr:colOff>
          <xdr:row>13</xdr:row>
          <xdr:rowOff>355600</xdr:rowOff>
        </xdr:from>
        <xdr:to>
          <xdr:col>12</xdr:col>
          <xdr:colOff>520700</xdr:colOff>
          <xdr:row>13</xdr:row>
          <xdr:rowOff>546100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13</xdr:row>
          <xdr:rowOff>584200</xdr:rowOff>
        </xdr:from>
        <xdr:to>
          <xdr:col>9</xdr:col>
          <xdr:colOff>184150</xdr:colOff>
          <xdr:row>13</xdr:row>
          <xdr:rowOff>838200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71060</xdr:colOff>
      <xdr:row>0</xdr:row>
      <xdr:rowOff>0</xdr:rowOff>
    </xdr:from>
    <xdr:to>
      <xdr:col>36</xdr:col>
      <xdr:colOff>369284</xdr:colOff>
      <xdr:row>8</xdr:row>
      <xdr:rowOff>81642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237"/>
        <a:stretch/>
      </xdr:blipFill>
      <xdr:spPr>
        <a:xfrm>
          <a:off x="14570227" y="0"/>
          <a:ext cx="9823224" cy="1669142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16</xdr:col>
      <xdr:colOff>35982</xdr:colOff>
      <xdr:row>0</xdr:row>
      <xdr:rowOff>225878</xdr:rowOff>
    </xdr:from>
    <xdr:to>
      <xdr:col>24</xdr:col>
      <xdr:colOff>117625</xdr:colOff>
      <xdr:row>19</xdr:row>
      <xdr:rowOff>91696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616"/>
        <a:stretch/>
      </xdr:blipFill>
      <xdr:spPr>
        <a:xfrm>
          <a:off x="11707282" y="225878"/>
          <a:ext cx="5263243" cy="4552118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590550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8</xdr:row>
          <xdr:rowOff>146050</xdr:rowOff>
        </xdr:from>
        <xdr:to>
          <xdr:col>15</xdr:col>
          <xdr:colOff>571500</xdr:colOff>
          <xdr:row>12</xdr:row>
          <xdr:rowOff>127000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83323</xdr:colOff>
      <xdr:row>30</xdr:row>
      <xdr:rowOff>117929</xdr:rowOff>
    </xdr:from>
    <xdr:to>
      <xdr:col>13</xdr:col>
      <xdr:colOff>599723</xdr:colOff>
      <xdr:row>33</xdr:row>
      <xdr:rowOff>68774</xdr:rowOff>
    </xdr:to>
    <xdr:pic>
      <xdr:nvPicPr>
        <xdr:cNvPr id="2083" name="Picture 35">
          <a:extLst>
            <a:ext uri="{FF2B5EF4-FFF2-40B4-BE49-F238E27FC236}">
              <a16:creationId xmlns:a16="http://schemas.microsoft.com/office/drawing/2014/main" id="{00000000-0008-0000-01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767" y="6954762"/>
          <a:ext cx="9110067" cy="501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402166</xdr:colOff>
      <xdr:row>2</xdr:row>
      <xdr:rowOff>113770</xdr:rowOff>
    </xdr:from>
    <xdr:to>
      <xdr:col>37</xdr:col>
      <xdr:colOff>635492</xdr:colOff>
      <xdr:row>28</xdr:row>
      <xdr:rowOff>381000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3791" y="550333"/>
          <a:ext cx="13909639" cy="5879042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</xdr:row>
          <xdr:rowOff>88900</xdr:rowOff>
        </xdr:from>
        <xdr:to>
          <xdr:col>0</xdr:col>
          <xdr:colOff>552450</xdr:colOff>
          <xdr:row>11</xdr:row>
          <xdr:rowOff>203200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2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R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E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S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E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T</a:t>
              </a:r>
            </a:p>
            <a:p>
              <a:pPr algn="ctr" rtl="0">
                <a:defRPr sz="1000"/>
              </a:pPr>
              <a:endParaRPr lang="en-IN" sz="800" b="1" i="0" u="none" strike="noStrike" baseline="0">
                <a:solidFill>
                  <a:srgbClr val="000000"/>
                </a:solidFill>
                <a:latin typeface="Arial Black"/>
              </a:endParaRP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ALL 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DATA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 </a:t>
              </a: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TO</a:t>
              </a:r>
            </a:p>
            <a:p>
              <a:pPr algn="ctr" rtl="0">
                <a:defRPr sz="1000"/>
              </a:pPr>
              <a:endParaRPr lang="en-IN" sz="800" b="1" i="0" u="none" strike="noStrike" baseline="0">
                <a:solidFill>
                  <a:srgbClr val="000000"/>
                </a:solidFill>
                <a:latin typeface="Arial Black"/>
              </a:endParaRPr>
            </a:p>
            <a:p>
              <a:pPr algn="ctr" rtl="0">
                <a:defRPr sz="1000"/>
              </a:pPr>
              <a:r>
                <a:rPr lang="en-IN" sz="800" b="1" i="0" u="none" strike="noStrike" baseline="0">
                  <a:solidFill>
                    <a:srgbClr val="000000"/>
                  </a:solidFill>
                  <a:latin typeface="Arial Black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497418</xdr:colOff>
      <xdr:row>12</xdr:row>
      <xdr:rowOff>31750</xdr:rowOff>
    </xdr:from>
    <xdr:to>
      <xdr:col>13</xdr:col>
      <xdr:colOff>84667</xdr:colOff>
      <xdr:row>13</xdr:row>
      <xdr:rowOff>921808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52917</xdr:colOff>
      <xdr:row>12</xdr:row>
      <xdr:rowOff>52917</xdr:rowOff>
    </xdr:from>
    <xdr:to>
      <xdr:col>2</xdr:col>
      <xdr:colOff>478518</xdr:colOff>
      <xdr:row>13</xdr:row>
      <xdr:rowOff>891647</xdr:rowOff>
    </xdr:to>
    <xdr:sp macro="" textlink="$AD$3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2917" y="2571750"/>
          <a:ext cx="1653268" cy="105039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F2A6524-1F24-4ED1-BB6F-1850C4EA3122}" type="TxLink">
            <a:rPr lang="en-US" sz="1200" b="0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</a:t>
          </a:fld>
          <a:endParaRPr lang="en-US" sz="18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107950</xdr:rowOff>
        </xdr:from>
        <xdr:to>
          <xdr:col>12</xdr:col>
          <xdr:colOff>533400</xdr:colOff>
          <xdr:row>13</xdr:row>
          <xdr:rowOff>323850</xdr:rowOff>
        </xdr:to>
        <xdr:sp macro="" textlink="">
          <xdr:nvSpPr>
            <xdr:cNvPr id="6173" name="Scroll Bar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2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13</xdr:row>
          <xdr:rowOff>400050</xdr:rowOff>
        </xdr:from>
        <xdr:to>
          <xdr:col>10</xdr:col>
          <xdr:colOff>304800</xdr:colOff>
          <xdr:row>13</xdr:row>
          <xdr:rowOff>603250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2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111125</xdr:colOff>
      <xdr:row>12</xdr:row>
      <xdr:rowOff>50168</xdr:rowOff>
    </xdr:from>
    <xdr:to>
      <xdr:col>4</xdr:col>
      <xdr:colOff>141726</xdr:colOff>
      <xdr:row>13</xdr:row>
      <xdr:rowOff>80455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944688" y="2526668"/>
          <a:ext cx="641788" cy="23666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150814</xdr:colOff>
      <xdr:row>12</xdr:row>
      <xdr:rowOff>46973</xdr:rowOff>
    </xdr:from>
    <xdr:to>
      <xdr:col>5</xdr:col>
      <xdr:colOff>173410</xdr:colOff>
      <xdr:row>13</xdr:row>
      <xdr:rowOff>79782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595564" y="2523473"/>
          <a:ext cx="633784" cy="239184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198437</xdr:colOff>
      <xdr:row>12</xdr:row>
      <xdr:rowOff>45406</xdr:rowOff>
    </xdr:from>
    <xdr:to>
      <xdr:col>6</xdr:col>
      <xdr:colOff>214313</xdr:colOff>
      <xdr:row>13</xdr:row>
      <xdr:rowOff>80596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254375" y="2521906"/>
          <a:ext cx="627063" cy="241565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246063</xdr:colOff>
      <xdr:row>12</xdr:row>
      <xdr:rowOff>49539</xdr:rowOff>
    </xdr:from>
    <xdr:to>
      <xdr:col>7</xdr:col>
      <xdr:colOff>261906</xdr:colOff>
      <xdr:row>13</xdr:row>
      <xdr:rowOff>80596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3913188" y="2526039"/>
          <a:ext cx="627031" cy="237432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269875</xdr:colOff>
      <xdr:row>12</xdr:row>
      <xdr:rowOff>50097</xdr:rowOff>
    </xdr:from>
    <xdr:to>
      <xdr:col>8</xdr:col>
      <xdr:colOff>308448</xdr:colOff>
      <xdr:row>13</xdr:row>
      <xdr:rowOff>80596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4548188" y="2526597"/>
          <a:ext cx="649760" cy="236874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317501</xdr:colOff>
      <xdr:row>12</xdr:row>
      <xdr:rowOff>52714</xdr:rowOff>
    </xdr:from>
    <xdr:to>
      <xdr:col>9</xdr:col>
      <xdr:colOff>336735</xdr:colOff>
      <xdr:row>13</xdr:row>
      <xdr:rowOff>81207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207001" y="2529214"/>
          <a:ext cx="630422" cy="234868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357187</xdr:colOff>
      <xdr:row>12</xdr:row>
      <xdr:rowOff>54913</xdr:rowOff>
    </xdr:from>
    <xdr:to>
      <xdr:col>10</xdr:col>
      <xdr:colOff>383975</xdr:colOff>
      <xdr:row>13</xdr:row>
      <xdr:rowOff>81208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857875" y="2531413"/>
          <a:ext cx="637975" cy="232670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396876</xdr:colOff>
      <xdr:row>12</xdr:row>
      <xdr:rowOff>52530</xdr:rowOff>
    </xdr:from>
    <xdr:to>
      <xdr:col>11</xdr:col>
      <xdr:colOff>414860</xdr:colOff>
      <xdr:row>13</xdr:row>
      <xdr:rowOff>88533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6508751" y="2529030"/>
          <a:ext cx="629172" cy="242378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436562</xdr:colOff>
      <xdr:row>12</xdr:row>
      <xdr:rowOff>39688</xdr:rowOff>
    </xdr:from>
    <xdr:to>
      <xdr:col>12</xdr:col>
      <xdr:colOff>465463</xdr:colOff>
      <xdr:row>13</xdr:row>
      <xdr:rowOff>97083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7159625" y="2516188"/>
          <a:ext cx="640088" cy="263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85826</xdr:colOff>
      <xdr:row>12</xdr:row>
      <xdr:rowOff>42334</xdr:rowOff>
    </xdr:from>
    <xdr:to>
      <xdr:col>15</xdr:col>
      <xdr:colOff>521581</xdr:colOff>
      <xdr:row>13</xdr:row>
      <xdr:rowOff>902230</xdr:rowOff>
    </xdr:to>
    <xdr:sp macro="" textlink="$AD$4">
      <xdr:nvSpPr>
        <xdr:cNvPr id="41" name="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8065659" y="2561167"/>
          <a:ext cx="1663422" cy="107156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4009A55-142D-4784-8310-E4A1EA7D8FC4}" type="TxLink">
            <a:rPr lang="en-US" sz="1100" b="0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527134</xdr:colOff>
      <xdr:row>42</xdr:row>
      <xdr:rowOff>54507</xdr:rowOff>
    </xdr:from>
    <xdr:to>
      <xdr:col>13</xdr:col>
      <xdr:colOff>126793</xdr:colOff>
      <xdr:row>43</xdr:row>
      <xdr:rowOff>944565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88900</xdr:colOff>
      <xdr:row>42</xdr:row>
      <xdr:rowOff>75572</xdr:rowOff>
    </xdr:from>
    <xdr:to>
      <xdr:col>2</xdr:col>
      <xdr:colOff>508544</xdr:colOff>
      <xdr:row>43</xdr:row>
      <xdr:rowOff>914549</xdr:rowOff>
    </xdr:to>
    <xdr:sp macro="" textlink="$AD$33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88900" y="10346697"/>
          <a:ext cx="1626144" cy="104535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88642D3-AFF6-4CE5-A23D-42EDF3486155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469900</xdr:colOff>
          <xdr:row>43</xdr:row>
          <xdr:rowOff>400050</xdr:rowOff>
        </xdr:from>
        <xdr:to>
          <xdr:col>10</xdr:col>
          <xdr:colOff>342900</xdr:colOff>
          <xdr:row>43</xdr:row>
          <xdr:rowOff>603250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2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147691</xdr:colOff>
      <xdr:row>42</xdr:row>
      <xdr:rowOff>72837</xdr:rowOff>
    </xdr:from>
    <xdr:to>
      <xdr:col>4</xdr:col>
      <xdr:colOff>178302</xdr:colOff>
      <xdr:row>43</xdr:row>
      <xdr:rowOff>107254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1957441" y="10343962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187241</xdr:colOff>
      <xdr:row>42</xdr:row>
      <xdr:rowOff>69657</xdr:rowOff>
    </xdr:from>
    <xdr:to>
      <xdr:col>5</xdr:col>
      <xdr:colOff>209980</xdr:colOff>
      <xdr:row>43</xdr:row>
      <xdr:rowOff>106584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2600241" y="10340782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234596</xdr:colOff>
      <xdr:row>42</xdr:row>
      <xdr:rowOff>68097</xdr:rowOff>
    </xdr:from>
    <xdr:to>
      <xdr:col>6</xdr:col>
      <xdr:colOff>250724</xdr:colOff>
      <xdr:row>43</xdr:row>
      <xdr:rowOff>107393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3250846" y="10339222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281953</xdr:colOff>
      <xdr:row>42</xdr:row>
      <xdr:rowOff>72211</xdr:rowOff>
    </xdr:from>
    <xdr:to>
      <xdr:col>7</xdr:col>
      <xdr:colOff>298048</xdr:colOff>
      <xdr:row>43</xdr:row>
      <xdr:rowOff>107394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3901453" y="10343336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305886</xdr:colOff>
      <xdr:row>42</xdr:row>
      <xdr:rowOff>72766</xdr:rowOff>
    </xdr:from>
    <xdr:to>
      <xdr:col>8</xdr:col>
      <xdr:colOff>344339</xdr:colOff>
      <xdr:row>43</xdr:row>
      <xdr:rowOff>107394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4528636" y="10343891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353244</xdr:colOff>
      <xdr:row>42</xdr:row>
      <xdr:rowOff>75370</xdr:rowOff>
    </xdr:from>
    <xdr:to>
      <xdr:col>9</xdr:col>
      <xdr:colOff>372675</xdr:colOff>
      <xdr:row>43</xdr:row>
      <xdr:rowOff>108001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5179244" y="10346495"/>
          <a:ext cx="622681" cy="239006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392791</xdr:colOff>
      <xdr:row>42</xdr:row>
      <xdr:rowOff>77559</xdr:rowOff>
    </xdr:from>
    <xdr:to>
      <xdr:col>10</xdr:col>
      <xdr:colOff>419652</xdr:colOff>
      <xdr:row>43</xdr:row>
      <xdr:rowOff>108003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822041" y="10348684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432342</xdr:colOff>
      <xdr:row>42</xdr:row>
      <xdr:rowOff>75187</xdr:rowOff>
    </xdr:from>
    <xdr:to>
      <xdr:col>11</xdr:col>
      <xdr:colOff>450544</xdr:colOff>
      <xdr:row>43</xdr:row>
      <xdr:rowOff>115292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6464842" y="10346312"/>
          <a:ext cx="621452" cy="246480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471890</xdr:colOff>
      <xdr:row>42</xdr:row>
      <xdr:rowOff>62407</xdr:rowOff>
    </xdr:from>
    <xdr:to>
      <xdr:col>12</xdr:col>
      <xdr:colOff>500829</xdr:colOff>
      <xdr:row>43</xdr:row>
      <xdr:rowOff>123802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7107640" y="10333532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127933</xdr:colOff>
      <xdr:row>42</xdr:row>
      <xdr:rowOff>65040</xdr:rowOff>
    </xdr:from>
    <xdr:to>
      <xdr:col>15</xdr:col>
      <xdr:colOff>557564</xdr:colOff>
      <xdr:row>43</xdr:row>
      <xdr:rowOff>925081</xdr:rowOff>
    </xdr:to>
    <xdr:sp macro="" textlink="$AD$34">
      <xdr:nvSpPr>
        <xdr:cNvPr id="84" name="Rectangle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7970183" y="10336165"/>
          <a:ext cx="1636131" cy="106641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577E22D-AF70-49EE-8841-7BD27B9C90D5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491150</xdr:colOff>
      <xdr:row>57</xdr:row>
      <xdr:rowOff>26989</xdr:rowOff>
    </xdr:from>
    <xdr:to>
      <xdr:col>13</xdr:col>
      <xdr:colOff>90809</xdr:colOff>
      <xdr:row>58</xdr:row>
      <xdr:rowOff>917047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52916</xdr:colOff>
      <xdr:row>57</xdr:row>
      <xdr:rowOff>48054</xdr:rowOff>
    </xdr:from>
    <xdr:to>
      <xdr:col>2</xdr:col>
      <xdr:colOff>472560</xdr:colOff>
      <xdr:row>58</xdr:row>
      <xdr:rowOff>887031</xdr:rowOff>
    </xdr:to>
    <xdr:sp macro="" textlink="$AD$50">
      <xdr:nvSpPr>
        <xdr:cNvPr id="87" name="Rectangle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>
          <a:off x="52916" y="14208554"/>
          <a:ext cx="1626144" cy="104535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6588330-A988-4DB3-890C-120733328142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58</xdr:row>
          <xdr:rowOff>107950</xdr:rowOff>
        </xdr:from>
        <xdr:to>
          <xdr:col>12</xdr:col>
          <xdr:colOff>539750</xdr:colOff>
          <xdr:row>58</xdr:row>
          <xdr:rowOff>323850</xdr:rowOff>
        </xdr:to>
        <xdr:sp macro="" textlink="">
          <xdr:nvSpPr>
            <xdr:cNvPr id="6180" name="Scroll Bar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58</xdr:row>
          <xdr:rowOff>374650</xdr:rowOff>
        </xdr:from>
        <xdr:to>
          <xdr:col>10</xdr:col>
          <xdr:colOff>304800</xdr:colOff>
          <xdr:row>58</xdr:row>
          <xdr:rowOff>571500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111707</xdr:colOff>
      <xdr:row>57</xdr:row>
      <xdr:rowOff>45319</xdr:rowOff>
    </xdr:from>
    <xdr:to>
      <xdr:col>4</xdr:col>
      <xdr:colOff>142318</xdr:colOff>
      <xdr:row>58</xdr:row>
      <xdr:rowOff>79736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1921457" y="14205819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151257</xdr:colOff>
      <xdr:row>57</xdr:row>
      <xdr:rowOff>42139</xdr:rowOff>
    </xdr:from>
    <xdr:to>
      <xdr:col>5</xdr:col>
      <xdr:colOff>173996</xdr:colOff>
      <xdr:row>58</xdr:row>
      <xdr:rowOff>79066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>
        <a:xfrm>
          <a:off x="2564257" y="14202639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198612</xdr:colOff>
      <xdr:row>57</xdr:row>
      <xdr:rowOff>40579</xdr:rowOff>
    </xdr:from>
    <xdr:to>
      <xdr:col>6</xdr:col>
      <xdr:colOff>214740</xdr:colOff>
      <xdr:row>58</xdr:row>
      <xdr:rowOff>79875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>
          <a:off x="3214862" y="14201079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245969</xdr:colOff>
      <xdr:row>57</xdr:row>
      <xdr:rowOff>44693</xdr:rowOff>
    </xdr:from>
    <xdr:to>
      <xdr:col>7</xdr:col>
      <xdr:colOff>262064</xdr:colOff>
      <xdr:row>58</xdr:row>
      <xdr:rowOff>79876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>
          <a:off x="3865469" y="14205193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269902</xdr:colOff>
      <xdr:row>57</xdr:row>
      <xdr:rowOff>45248</xdr:rowOff>
    </xdr:from>
    <xdr:to>
      <xdr:col>8</xdr:col>
      <xdr:colOff>308355</xdr:colOff>
      <xdr:row>58</xdr:row>
      <xdr:rowOff>79876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4492652" y="14205748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317260</xdr:colOff>
      <xdr:row>57</xdr:row>
      <xdr:rowOff>47852</xdr:rowOff>
    </xdr:from>
    <xdr:to>
      <xdr:col>9</xdr:col>
      <xdr:colOff>336691</xdr:colOff>
      <xdr:row>58</xdr:row>
      <xdr:rowOff>80483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43260" y="14208352"/>
          <a:ext cx="622681" cy="239006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356807</xdr:colOff>
      <xdr:row>57</xdr:row>
      <xdr:rowOff>50041</xdr:rowOff>
    </xdr:from>
    <xdr:to>
      <xdr:col>10</xdr:col>
      <xdr:colOff>383668</xdr:colOff>
      <xdr:row>58</xdr:row>
      <xdr:rowOff>80485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>
        <a:xfrm>
          <a:off x="5786057" y="14210541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396358</xdr:colOff>
      <xdr:row>57</xdr:row>
      <xdr:rowOff>47669</xdr:rowOff>
    </xdr:from>
    <xdr:to>
      <xdr:col>11</xdr:col>
      <xdr:colOff>414560</xdr:colOff>
      <xdr:row>58</xdr:row>
      <xdr:rowOff>87774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>
          <a:off x="6428858" y="14208169"/>
          <a:ext cx="621452" cy="246480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435906</xdr:colOff>
      <xdr:row>57</xdr:row>
      <xdr:rowOff>34889</xdr:rowOff>
    </xdr:from>
    <xdr:to>
      <xdr:col>12</xdr:col>
      <xdr:colOff>464845</xdr:colOff>
      <xdr:row>58</xdr:row>
      <xdr:rowOff>96284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71656" y="14195389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91949</xdr:colOff>
      <xdr:row>57</xdr:row>
      <xdr:rowOff>37522</xdr:rowOff>
    </xdr:from>
    <xdr:to>
      <xdr:col>15</xdr:col>
      <xdr:colOff>521580</xdr:colOff>
      <xdr:row>58</xdr:row>
      <xdr:rowOff>897563</xdr:rowOff>
    </xdr:to>
    <xdr:sp macro="" textlink="$AD$51">
      <xdr:nvSpPr>
        <xdr:cNvPr id="99" name="Rectangle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934199" y="14198022"/>
          <a:ext cx="1636131" cy="106641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1280A4C-6843-42C5-B904-88ECFB94AC83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512317</xdr:colOff>
      <xdr:row>72</xdr:row>
      <xdr:rowOff>31222</xdr:rowOff>
    </xdr:from>
    <xdr:to>
      <xdr:col>13</xdr:col>
      <xdr:colOff>111976</xdr:colOff>
      <xdr:row>73</xdr:row>
      <xdr:rowOff>921280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74083</xdr:colOff>
      <xdr:row>72</xdr:row>
      <xdr:rowOff>52287</xdr:rowOff>
    </xdr:from>
    <xdr:to>
      <xdr:col>2</xdr:col>
      <xdr:colOff>493727</xdr:colOff>
      <xdr:row>73</xdr:row>
      <xdr:rowOff>891264</xdr:rowOff>
    </xdr:to>
    <xdr:sp macro="" textlink="$AD$64">
      <xdr:nvSpPr>
        <xdr:cNvPr id="102" name="Rectangle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4083" y="18102162"/>
          <a:ext cx="1626144" cy="104535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E55275F-C148-4AFF-9DE4-FA991BC6A01E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73</xdr:row>
          <xdr:rowOff>107950</xdr:rowOff>
        </xdr:from>
        <xdr:to>
          <xdr:col>12</xdr:col>
          <xdr:colOff>558800</xdr:colOff>
          <xdr:row>73</xdr:row>
          <xdr:rowOff>323850</xdr:rowOff>
        </xdr:to>
        <xdr:sp macro="" textlink="">
          <xdr:nvSpPr>
            <xdr:cNvPr id="6182" name="Scroll Bar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2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73</xdr:row>
          <xdr:rowOff>381000</xdr:rowOff>
        </xdr:from>
        <xdr:to>
          <xdr:col>10</xdr:col>
          <xdr:colOff>323850</xdr:colOff>
          <xdr:row>73</xdr:row>
          <xdr:rowOff>571500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132874</xdr:colOff>
      <xdr:row>72</xdr:row>
      <xdr:rowOff>49552</xdr:rowOff>
    </xdr:from>
    <xdr:to>
      <xdr:col>4</xdr:col>
      <xdr:colOff>163485</xdr:colOff>
      <xdr:row>73</xdr:row>
      <xdr:rowOff>83969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1942624" y="18099427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172424</xdr:colOff>
      <xdr:row>72</xdr:row>
      <xdr:rowOff>46372</xdr:rowOff>
    </xdr:from>
    <xdr:to>
      <xdr:col>5</xdr:col>
      <xdr:colOff>195163</xdr:colOff>
      <xdr:row>73</xdr:row>
      <xdr:rowOff>83299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2585424" y="18096247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219779</xdr:colOff>
      <xdr:row>72</xdr:row>
      <xdr:rowOff>44812</xdr:rowOff>
    </xdr:from>
    <xdr:to>
      <xdr:col>6</xdr:col>
      <xdr:colOff>235907</xdr:colOff>
      <xdr:row>73</xdr:row>
      <xdr:rowOff>84108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3236029" y="18094687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267136</xdr:colOff>
      <xdr:row>72</xdr:row>
      <xdr:rowOff>48926</xdr:rowOff>
    </xdr:from>
    <xdr:to>
      <xdr:col>7</xdr:col>
      <xdr:colOff>283231</xdr:colOff>
      <xdr:row>73</xdr:row>
      <xdr:rowOff>84109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3886636" y="18098801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291069</xdr:colOff>
      <xdr:row>72</xdr:row>
      <xdr:rowOff>49481</xdr:rowOff>
    </xdr:from>
    <xdr:to>
      <xdr:col>8</xdr:col>
      <xdr:colOff>329522</xdr:colOff>
      <xdr:row>73</xdr:row>
      <xdr:rowOff>84109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4513819" y="18099356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338427</xdr:colOff>
      <xdr:row>72</xdr:row>
      <xdr:rowOff>52085</xdr:rowOff>
    </xdr:from>
    <xdr:to>
      <xdr:col>9</xdr:col>
      <xdr:colOff>357858</xdr:colOff>
      <xdr:row>73</xdr:row>
      <xdr:rowOff>84716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5164427" y="18101960"/>
          <a:ext cx="622681" cy="239006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377974</xdr:colOff>
      <xdr:row>72</xdr:row>
      <xdr:rowOff>54274</xdr:rowOff>
    </xdr:from>
    <xdr:to>
      <xdr:col>10</xdr:col>
      <xdr:colOff>404835</xdr:colOff>
      <xdr:row>73</xdr:row>
      <xdr:rowOff>84718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>
          <a:off x="5807224" y="18104149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417525</xdr:colOff>
      <xdr:row>72</xdr:row>
      <xdr:rowOff>51902</xdr:rowOff>
    </xdr:from>
    <xdr:to>
      <xdr:col>11</xdr:col>
      <xdr:colOff>435727</xdr:colOff>
      <xdr:row>73</xdr:row>
      <xdr:rowOff>92007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6450025" y="18101777"/>
          <a:ext cx="621452" cy="246480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457073</xdr:colOff>
      <xdr:row>72</xdr:row>
      <xdr:rowOff>39122</xdr:rowOff>
    </xdr:from>
    <xdr:to>
      <xdr:col>12</xdr:col>
      <xdr:colOff>486012</xdr:colOff>
      <xdr:row>73</xdr:row>
      <xdr:rowOff>100517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>
          <a:off x="7092823" y="18088997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113116</xdr:colOff>
      <xdr:row>72</xdr:row>
      <xdr:rowOff>41755</xdr:rowOff>
    </xdr:from>
    <xdr:to>
      <xdr:col>15</xdr:col>
      <xdr:colOff>542747</xdr:colOff>
      <xdr:row>73</xdr:row>
      <xdr:rowOff>901796</xdr:rowOff>
    </xdr:to>
    <xdr:sp macro="" textlink="$AD$65">
      <xdr:nvSpPr>
        <xdr:cNvPr id="114" name="Rectangle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>
          <a:off x="7955366" y="18091630"/>
          <a:ext cx="1636131" cy="106641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A325153-909F-47F6-86FE-ACE1BD242E38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505967</xdr:colOff>
      <xdr:row>87</xdr:row>
      <xdr:rowOff>35455</xdr:rowOff>
    </xdr:from>
    <xdr:to>
      <xdr:col>13</xdr:col>
      <xdr:colOff>105626</xdr:colOff>
      <xdr:row>88</xdr:row>
      <xdr:rowOff>925514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67733</xdr:colOff>
      <xdr:row>87</xdr:row>
      <xdr:rowOff>56520</xdr:rowOff>
    </xdr:from>
    <xdr:to>
      <xdr:col>2</xdr:col>
      <xdr:colOff>487377</xdr:colOff>
      <xdr:row>88</xdr:row>
      <xdr:rowOff>895498</xdr:rowOff>
    </xdr:to>
    <xdr:sp macro="" textlink="$AD$79">
      <xdr:nvSpPr>
        <xdr:cNvPr id="117" name="Rectangle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67733" y="21995770"/>
          <a:ext cx="1626144" cy="104535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D9F844E-D55D-429C-B792-DD508C4F8B8C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88</xdr:row>
          <xdr:rowOff>114300</xdr:rowOff>
        </xdr:from>
        <xdr:to>
          <xdr:col>12</xdr:col>
          <xdr:colOff>558800</xdr:colOff>
          <xdr:row>88</xdr:row>
          <xdr:rowOff>323850</xdr:rowOff>
        </xdr:to>
        <xdr:sp macro="" textlink="">
          <xdr:nvSpPr>
            <xdr:cNvPr id="6184" name="Scroll Bar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2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450850</xdr:colOff>
          <xdr:row>88</xdr:row>
          <xdr:rowOff>381000</xdr:rowOff>
        </xdr:from>
        <xdr:to>
          <xdr:col>10</xdr:col>
          <xdr:colOff>323850</xdr:colOff>
          <xdr:row>88</xdr:row>
          <xdr:rowOff>584200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2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126524</xdr:colOff>
      <xdr:row>87</xdr:row>
      <xdr:rowOff>53785</xdr:rowOff>
    </xdr:from>
    <xdr:to>
      <xdr:col>4</xdr:col>
      <xdr:colOff>157135</xdr:colOff>
      <xdr:row>88</xdr:row>
      <xdr:rowOff>88202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1936274" y="21993035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166074</xdr:colOff>
      <xdr:row>87</xdr:row>
      <xdr:rowOff>50605</xdr:rowOff>
    </xdr:from>
    <xdr:to>
      <xdr:col>5</xdr:col>
      <xdr:colOff>188813</xdr:colOff>
      <xdr:row>88</xdr:row>
      <xdr:rowOff>87532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2579074" y="21989855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213429</xdr:colOff>
      <xdr:row>87</xdr:row>
      <xdr:rowOff>49045</xdr:rowOff>
    </xdr:from>
    <xdr:to>
      <xdr:col>6</xdr:col>
      <xdr:colOff>229557</xdr:colOff>
      <xdr:row>88</xdr:row>
      <xdr:rowOff>88341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/>
      </xdr:nvSpPr>
      <xdr:spPr>
        <a:xfrm>
          <a:off x="3229679" y="21988295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260786</xdr:colOff>
      <xdr:row>87</xdr:row>
      <xdr:rowOff>53159</xdr:rowOff>
    </xdr:from>
    <xdr:to>
      <xdr:col>7</xdr:col>
      <xdr:colOff>276881</xdr:colOff>
      <xdr:row>88</xdr:row>
      <xdr:rowOff>88342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>
          <a:off x="3880286" y="21992409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284719</xdr:colOff>
      <xdr:row>87</xdr:row>
      <xdr:rowOff>53714</xdr:rowOff>
    </xdr:from>
    <xdr:to>
      <xdr:col>8</xdr:col>
      <xdr:colOff>323172</xdr:colOff>
      <xdr:row>88</xdr:row>
      <xdr:rowOff>88342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4507469" y="21992964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332077</xdr:colOff>
      <xdr:row>87</xdr:row>
      <xdr:rowOff>56318</xdr:rowOff>
    </xdr:from>
    <xdr:to>
      <xdr:col>9</xdr:col>
      <xdr:colOff>351508</xdr:colOff>
      <xdr:row>88</xdr:row>
      <xdr:rowOff>88950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5158077" y="21995568"/>
          <a:ext cx="622681" cy="239007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371624</xdr:colOff>
      <xdr:row>87</xdr:row>
      <xdr:rowOff>58507</xdr:rowOff>
    </xdr:from>
    <xdr:to>
      <xdr:col>10</xdr:col>
      <xdr:colOff>398485</xdr:colOff>
      <xdr:row>88</xdr:row>
      <xdr:rowOff>88951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5800874" y="21997757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411175</xdr:colOff>
      <xdr:row>87</xdr:row>
      <xdr:rowOff>56135</xdr:rowOff>
    </xdr:from>
    <xdr:to>
      <xdr:col>11</xdr:col>
      <xdr:colOff>429377</xdr:colOff>
      <xdr:row>88</xdr:row>
      <xdr:rowOff>96241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6443675" y="21995385"/>
          <a:ext cx="621452" cy="24648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450723</xdr:colOff>
      <xdr:row>87</xdr:row>
      <xdr:rowOff>43355</xdr:rowOff>
    </xdr:from>
    <xdr:to>
      <xdr:col>12</xdr:col>
      <xdr:colOff>479662</xdr:colOff>
      <xdr:row>88</xdr:row>
      <xdr:rowOff>104750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7086473" y="21982605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106766</xdr:colOff>
      <xdr:row>87</xdr:row>
      <xdr:rowOff>45988</xdr:rowOff>
    </xdr:from>
    <xdr:to>
      <xdr:col>15</xdr:col>
      <xdr:colOff>536397</xdr:colOff>
      <xdr:row>88</xdr:row>
      <xdr:rowOff>906030</xdr:rowOff>
    </xdr:to>
    <xdr:sp macro="" textlink="$AD$80">
      <xdr:nvSpPr>
        <xdr:cNvPr id="129" name="Rectangle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>
          <a:off x="7949016" y="21985238"/>
          <a:ext cx="1636131" cy="106641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D386AC9-7216-42FC-B845-8FBF7C91364B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499618</xdr:colOff>
      <xdr:row>102</xdr:row>
      <xdr:rowOff>39689</xdr:rowOff>
    </xdr:from>
    <xdr:to>
      <xdr:col>13</xdr:col>
      <xdr:colOff>99277</xdr:colOff>
      <xdr:row>103</xdr:row>
      <xdr:rowOff>929747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61384</xdr:colOff>
      <xdr:row>102</xdr:row>
      <xdr:rowOff>60754</xdr:rowOff>
    </xdr:from>
    <xdr:to>
      <xdr:col>2</xdr:col>
      <xdr:colOff>481028</xdr:colOff>
      <xdr:row>103</xdr:row>
      <xdr:rowOff>899731</xdr:rowOff>
    </xdr:to>
    <xdr:sp macro="" textlink="$AD$94">
      <xdr:nvSpPr>
        <xdr:cNvPr id="132" name="Rectangle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/>
      </xdr:nvSpPr>
      <xdr:spPr>
        <a:xfrm>
          <a:off x="61384" y="25889379"/>
          <a:ext cx="1626144" cy="104535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913CD67-52B0-42D0-8C63-7FE1870208A6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103</xdr:row>
          <xdr:rowOff>114300</xdr:rowOff>
        </xdr:from>
        <xdr:to>
          <xdr:col>12</xdr:col>
          <xdr:colOff>552450</xdr:colOff>
          <xdr:row>103</xdr:row>
          <xdr:rowOff>336550</xdr:rowOff>
        </xdr:to>
        <xdr:sp macro="" textlink="">
          <xdr:nvSpPr>
            <xdr:cNvPr id="6186" name="Scroll Bar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2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103</xdr:row>
          <xdr:rowOff>393700</xdr:rowOff>
        </xdr:from>
        <xdr:to>
          <xdr:col>10</xdr:col>
          <xdr:colOff>317500</xdr:colOff>
          <xdr:row>103</xdr:row>
          <xdr:rowOff>584200</xdr:rowOff>
        </xdr:to>
        <xdr:sp macro="" textlink="">
          <xdr:nvSpPr>
            <xdr:cNvPr id="6187" name="Butto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2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120175</xdr:colOff>
      <xdr:row>102</xdr:row>
      <xdr:rowOff>58019</xdr:rowOff>
    </xdr:from>
    <xdr:to>
      <xdr:col>4</xdr:col>
      <xdr:colOff>150786</xdr:colOff>
      <xdr:row>103</xdr:row>
      <xdr:rowOff>92436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>
          <a:off x="1929925" y="25886644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159725</xdr:colOff>
      <xdr:row>102</xdr:row>
      <xdr:rowOff>54839</xdr:rowOff>
    </xdr:from>
    <xdr:to>
      <xdr:col>5</xdr:col>
      <xdr:colOff>182464</xdr:colOff>
      <xdr:row>103</xdr:row>
      <xdr:rowOff>91766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2572725" y="25883464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207080</xdr:colOff>
      <xdr:row>102</xdr:row>
      <xdr:rowOff>53279</xdr:rowOff>
    </xdr:from>
    <xdr:to>
      <xdr:col>6</xdr:col>
      <xdr:colOff>223208</xdr:colOff>
      <xdr:row>103</xdr:row>
      <xdr:rowOff>92575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3223330" y="25881904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254437</xdr:colOff>
      <xdr:row>102</xdr:row>
      <xdr:rowOff>57393</xdr:rowOff>
    </xdr:from>
    <xdr:to>
      <xdr:col>7</xdr:col>
      <xdr:colOff>270532</xdr:colOff>
      <xdr:row>103</xdr:row>
      <xdr:rowOff>92576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/>
      </xdr:nvSpPr>
      <xdr:spPr>
        <a:xfrm>
          <a:off x="3873937" y="25886018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278370</xdr:colOff>
      <xdr:row>102</xdr:row>
      <xdr:rowOff>57948</xdr:rowOff>
    </xdr:from>
    <xdr:to>
      <xdr:col>8</xdr:col>
      <xdr:colOff>316823</xdr:colOff>
      <xdr:row>103</xdr:row>
      <xdr:rowOff>92576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>
          <a:off x="4501120" y="25886573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325728</xdr:colOff>
      <xdr:row>102</xdr:row>
      <xdr:rowOff>60552</xdr:rowOff>
    </xdr:from>
    <xdr:to>
      <xdr:col>9</xdr:col>
      <xdr:colOff>345159</xdr:colOff>
      <xdr:row>103</xdr:row>
      <xdr:rowOff>93183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5151728" y="25889177"/>
          <a:ext cx="622681" cy="239006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365275</xdr:colOff>
      <xdr:row>102</xdr:row>
      <xdr:rowOff>62741</xdr:rowOff>
    </xdr:from>
    <xdr:to>
      <xdr:col>10</xdr:col>
      <xdr:colOff>392136</xdr:colOff>
      <xdr:row>103</xdr:row>
      <xdr:rowOff>93185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/>
      </xdr:nvSpPr>
      <xdr:spPr>
        <a:xfrm>
          <a:off x="5794525" y="25891366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404826</xdr:colOff>
      <xdr:row>102</xdr:row>
      <xdr:rowOff>60369</xdr:rowOff>
    </xdr:from>
    <xdr:to>
      <xdr:col>11</xdr:col>
      <xdr:colOff>423028</xdr:colOff>
      <xdr:row>103</xdr:row>
      <xdr:rowOff>100474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/>
      </xdr:nvSpPr>
      <xdr:spPr>
        <a:xfrm>
          <a:off x="6437326" y="25888994"/>
          <a:ext cx="621452" cy="246480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444374</xdr:colOff>
      <xdr:row>102</xdr:row>
      <xdr:rowOff>47589</xdr:rowOff>
    </xdr:from>
    <xdr:to>
      <xdr:col>12</xdr:col>
      <xdr:colOff>473313</xdr:colOff>
      <xdr:row>103</xdr:row>
      <xdr:rowOff>108984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/>
      </xdr:nvSpPr>
      <xdr:spPr>
        <a:xfrm>
          <a:off x="7080124" y="25876214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100417</xdr:colOff>
      <xdr:row>102</xdr:row>
      <xdr:rowOff>50222</xdr:rowOff>
    </xdr:from>
    <xdr:to>
      <xdr:col>15</xdr:col>
      <xdr:colOff>530048</xdr:colOff>
      <xdr:row>103</xdr:row>
      <xdr:rowOff>910263</xdr:rowOff>
    </xdr:to>
    <xdr:sp macro="" textlink="$AD$95">
      <xdr:nvSpPr>
        <xdr:cNvPr id="144" name="Rectangle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/>
      </xdr:nvSpPr>
      <xdr:spPr>
        <a:xfrm>
          <a:off x="7942667" y="25878847"/>
          <a:ext cx="1636131" cy="106641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D7B7EE2-39C0-4ACE-8AF0-11EB5130F0A5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493269</xdr:colOff>
      <xdr:row>117</xdr:row>
      <xdr:rowOff>43923</xdr:rowOff>
    </xdr:from>
    <xdr:to>
      <xdr:col>13</xdr:col>
      <xdr:colOff>92928</xdr:colOff>
      <xdr:row>118</xdr:row>
      <xdr:rowOff>933981</xdr:rowOff>
    </xdr:to>
    <xdr:graphicFrame macro="">
      <xdr:nvGraphicFramePr>
        <xdr:cNvPr id="146" name="Chart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55035</xdr:colOff>
      <xdr:row>117</xdr:row>
      <xdr:rowOff>64988</xdr:rowOff>
    </xdr:from>
    <xdr:to>
      <xdr:col>2</xdr:col>
      <xdr:colOff>474679</xdr:colOff>
      <xdr:row>118</xdr:row>
      <xdr:rowOff>903965</xdr:rowOff>
    </xdr:to>
    <xdr:sp macro="" textlink="$AD$109">
      <xdr:nvSpPr>
        <xdr:cNvPr id="147" name="Rectangle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>
          <a:off x="55035" y="29782988"/>
          <a:ext cx="1626144" cy="104535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5010F89-DC5E-41C7-9C6F-8E0F46CCA972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118</xdr:row>
          <xdr:rowOff>127000</xdr:rowOff>
        </xdr:from>
        <xdr:to>
          <xdr:col>12</xdr:col>
          <xdr:colOff>539750</xdr:colOff>
          <xdr:row>118</xdr:row>
          <xdr:rowOff>336550</xdr:rowOff>
        </xdr:to>
        <xdr:sp macro="" textlink="">
          <xdr:nvSpPr>
            <xdr:cNvPr id="6188" name="Scroll Bar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2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118</xdr:row>
          <xdr:rowOff>393700</xdr:rowOff>
        </xdr:from>
        <xdr:to>
          <xdr:col>10</xdr:col>
          <xdr:colOff>304800</xdr:colOff>
          <xdr:row>118</xdr:row>
          <xdr:rowOff>584200</xdr:rowOff>
        </xdr:to>
        <xdr:sp macro="" textlink="">
          <xdr:nvSpPr>
            <xdr:cNvPr id="6189" name="Button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2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113826</xdr:colOff>
      <xdr:row>117</xdr:row>
      <xdr:rowOff>62253</xdr:rowOff>
    </xdr:from>
    <xdr:to>
      <xdr:col>4</xdr:col>
      <xdr:colOff>144437</xdr:colOff>
      <xdr:row>118</xdr:row>
      <xdr:rowOff>96670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/>
      </xdr:nvSpPr>
      <xdr:spPr>
        <a:xfrm>
          <a:off x="1923576" y="29780253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153376</xdr:colOff>
      <xdr:row>117</xdr:row>
      <xdr:rowOff>59073</xdr:rowOff>
    </xdr:from>
    <xdr:to>
      <xdr:col>5</xdr:col>
      <xdr:colOff>176115</xdr:colOff>
      <xdr:row>118</xdr:row>
      <xdr:rowOff>96000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2566376" y="29777073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200731</xdr:colOff>
      <xdr:row>117</xdr:row>
      <xdr:rowOff>57513</xdr:rowOff>
    </xdr:from>
    <xdr:to>
      <xdr:col>6</xdr:col>
      <xdr:colOff>216859</xdr:colOff>
      <xdr:row>118</xdr:row>
      <xdr:rowOff>96809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/>
      </xdr:nvSpPr>
      <xdr:spPr>
        <a:xfrm>
          <a:off x="3216981" y="29775513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248088</xdr:colOff>
      <xdr:row>117</xdr:row>
      <xdr:rowOff>61627</xdr:rowOff>
    </xdr:from>
    <xdr:to>
      <xdr:col>7</xdr:col>
      <xdr:colOff>264183</xdr:colOff>
      <xdr:row>118</xdr:row>
      <xdr:rowOff>96810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3867588" y="29779627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272021</xdr:colOff>
      <xdr:row>117</xdr:row>
      <xdr:rowOff>62182</xdr:rowOff>
    </xdr:from>
    <xdr:to>
      <xdr:col>8</xdr:col>
      <xdr:colOff>310474</xdr:colOff>
      <xdr:row>118</xdr:row>
      <xdr:rowOff>96810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4494771" y="29780182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319379</xdr:colOff>
      <xdr:row>117</xdr:row>
      <xdr:rowOff>64786</xdr:rowOff>
    </xdr:from>
    <xdr:to>
      <xdr:col>9</xdr:col>
      <xdr:colOff>338810</xdr:colOff>
      <xdr:row>118</xdr:row>
      <xdr:rowOff>97417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>
          <a:off x="5145379" y="29782786"/>
          <a:ext cx="622681" cy="239006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358926</xdr:colOff>
      <xdr:row>117</xdr:row>
      <xdr:rowOff>66975</xdr:rowOff>
    </xdr:from>
    <xdr:to>
      <xdr:col>10</xdr:col>
      <xdr:colOff>385787</xdr:colOff>
      <xdr:row>118</xdr:row>
      <xdr:rowOff>97419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/>
      </xdr:nvSpPr>
      <xdr:spPr>
        <a:xfrm>
          <a:off x="5788176" y="29784975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398477</xdr:colOff>
      <xdr:row>117</xdr:row>
      <xdr:rowOff>64603</xdr:rowOff>
    </xdr:from>
    <xdr:to>
      <xdr:col>11</xdr:col>
      <xdr:colOff>416679</xdr:colOff>
      <xdr:row>118</xdr:row>
      <xdr:rowOff>104708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/>
      </xdr:nvSpPr>
      <xdr:spPr>
        <a:xfrm>
          <a:off x="6430977" y="29782603"/>
          <a:ext cx="621452" cy="246480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438025</xdr:colOff>
      <xdr:row>117</xdr:row>
      <xdr:rowOff>51823</xdr:rowOff>
    </xdr:from>
    <xdr:to>
      <xdr:col>12</xdr:col>
      <xdr:colOff>466964</xdr:colOff>
      <xdr:row>118</xdr:row>
      <xdr:rowOff>113218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/>
      </xdr:nvSpPr>
      <xdr:spPr>
        <a:xfrm>
          <a:off x="7073775" y="29769823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94068</xdr:colOff>
      <xdr:row>117</xdr:row>
      <xdr:rowOff>54456</xdr:rowOff>
    </xdr:from>
    <xdr:to>
      <xdr:col>15</xdr:col>
      <xdr:colOff>523699</xdr:colOff>
      <xdr:row>118</xdr:row>
      <xdr:rowOff>914497</xdr:rowOff>
    </xdr:to>
    <xdr:sp macro="" textlink="$AD$110">
      <xdr:nvSpPr>
        <xdr:cNvPr id="159" name="Rectangle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/>
      </xdr:nvSpPr>
      <xdr:spPr>
        <a:xfrm>
          <a:off x="7936318" y="29772456"/>
          <a:ext cx="1636131" cy="106641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407A518-0F4C-4D94-9578-CC563416DB66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491151</xdr:colOff>
      <xdr:row>132</xdr:row>
      <xdr:rowOff>33338</xdr:rowOff>
    </xdr:from>
    <xdr:to>
      <xdr:col>13</xdr:col>
      <xdr:colOff>90810</xdr:colOff>
      <xdr:row>133</xdr:row>
      <xdr:rowOff>923397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52917</xdr:colOff>
      <xdr:row>132</xdr:row>
      <xdr:rowOff>54403</xdr:rowOff>
    </xdr:from>
    <xdr:to>
      <xdr:col>2</xdr:col>
      <xdr:colOff>472561</xdr:colOff>
      <xdr:row>133</xdr:row>
      <xdr:rowOff>893381</xdr:rowOff>
    </xdr:to>
    <xdr:sp macro="" textlink="$AD$123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52917" y="33661778"/>
          <a:ext cx="1626144" cy="104535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E6CF961-EF41-4D4B-8B60-8FCEF600AE2E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133</xdr:row>
          <xdr:rowOff>114300</xdr:rowOff>
        </xdr:from>
        <xdr:to>
          <xdr:col>12</xdr:col>
          <xdr:colOff>539750</xdr:colOff>
          <xdr:row>133</xdr:row>
          <xdr:rowOff>323850</xdr:rowOff>
        </xdr:to>
        <xdr:sp macro="" textlink="">
          <xdr:nvSpPr>
            <xdr:cNvPr id="6190" name="Scroll Bar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2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133</xdr:row>
          <xdr:rowOff>381000</xdr:rowOff>
        </xdr:from>
        <xdr:to>
          <xdr:col>10</xdr:col>
          <xdr:colOff>304800</xdr:colOff>
          <xdr:row>133</xdr:row>
          <xdr:rowOff>571500</xdr:rowOff>
        </xdr:to>
        <xdr:sp macro="" textlink="">
          <xdr:nvSpPr>
            <xdr:cNvPr id="6191" name="Button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2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111708</xdr:colOff>
      <xdr:row>132</xdr:row>
      <xdr:rowOff>51668</xdr:rowOff>
    </xdr:from>
    <xdr:to>
      <xdr:col>4</xdr:col>
      <xdr:colOff>142319</xdr:colOff>
      <xdr:row>133</xdr:row>
      <xdr:rowOff>86085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1921458" y="33659043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151258</xdr:colOff>
      <xdr:row>132</xdr:row>
      <xdr:rowOff>48488</xdr:rowOff>
    </xdr:from>
    <xdr:to>
      <xdr:col>5</xdr:col>
      <xdr:colOff>173997</xdr:colOff>
      <xdr:row>133</xdr:row>
      <xdr:rowOff>85415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2564258" y="33655863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198613</xdr:colOff>
      <xdr:row>132</xdr:row>
      <xdr:rowOff>46928</xdr:rowOff>
    </xdr:from>
    <xdr:to>
      <xdr:col>6</xdr:col>
      <xdr:colOff>214741</xdr:colOff>
      <xdr:row>133</xdr:row>
      <xdr:rowOff>86224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/>
      </xdr:nvSpPr>
      <xdr:spPr>
        <a:xfrm>
          <a:off x="3214863" y="33654303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245970</xdr:colOff>
      <xdr:row>132</xdr:row>
      <xdr:rowOff>51042</xdr:rowOff>
    </xdr:from>
    <xdr:to>
      <xdr:col>7</xdr:col>
      <xdr:colOff>262065</xdr:colOff>
      <xdr:row>133</xdr:row>
      <xdr:rowOff>86225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/>
      </xdr:nvSpPr>
      <xdr:spPr>
        <a:xfrm>
          <a:off x="3865470" y="33658417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269903</xdr:colOff>
      <xdr:row>132</xdr:row>
      <xdr:rowOff>51597</xdr:rowOff>
    </xdr:from>
    <xdr:to>
      <xdr:col>8</xdr:col>
      <xdr:colOff>308356</xdr:colOff>
      <xdr:row>133</xdr:row>
      <xdr:rowOff>86225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4492653" y="33658972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317261</xdr:colOff>
      <xdr:row>132</xdr:row>
      <xdr:rowOff>54201</xdr:rowOff>
    </xdr:from>
    <xdr:to>
      <xdr:col>9</xdr:col>
      <xdr:colOff>336692</xdr:colOff>
      <xdr:row>133</xdr:row>
      <xdr:rowOff>86833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5143261" y="33661576"/>
          <a:ext cx="622681" cy="239007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356808</xdr:colOff>
      <xdr:row>132</xdr:row>
      <xdr:rowOff>56390</xdr:rowOff>
    </xdr:from>
    <xdr:to>
      <xdr:col>10</xdr:col>
      <xdr:colOff>383669</xdr:colOff>
      <xdr:row>133</xdr:row>
      <xdr:rowOff>86834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5786058" y="33663765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396359</xdr:colOff>
      <xdr:row>132</xdr:row>
      <xdr:rowOff>54018</xdr:rowOff>
    </xdr:from>
    <xdr:to>
      <xdr:col>11</xdr:col>
      <xdr:colOff>414561</xdr:colOff>
      <xdr:row>133</xdr:row>
      <xdr:rowOff>94124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6428859" y="33661393"/>
          <a:ext cx="621452" cy="24648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435907</xdr:colOff>
      <xdr:row>132</xdr:row>
      <xdr:rowOff>41238</xdr:rowOff>
    </xdr:from>
    <xdr:to>
      <xdr:col>12</xdr:col>
      <xdr:colOff>464846</xdr:colOff>
      <xdr:row>133</xdr:row>
      <xdr:rowOff>102633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7071657" y="33648613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91950</xdr:colOff>
      <xdr:row>132</xdr:row>
      <xdr:rowOff>43871</xdr:rowOff>
    </xdr:from>
    <xdr:to>
      <xdr:col>15</xdr:col>
      <xdr:colOff>521581</xdr:colOff>
      <xdr:row>133</xdr:row>
      <xdr:rowOff>903913</xdr:rowOff>
    </xdr:to>
    <xdr:sp macro="" textlink="$AD$124">
      <xdr:nvSpPr>
        <xdr:cNvPr id="174" name="Rectangle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7934200" y="33651246"/>
          <a:ext cx="1636131" cy="106641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30704DD-7FCD-4709-9BDA-7B77435F5439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516551</xdr:colOff>
      <xdr:row>147</xdr:row>
      <xdr:rowOff>48155</xdr:rowOff>
    </xdr:from>
    <xdr:to>
      <xdr:col>13</xdr:col>
      <xdr:colOff>116210</xdr:colOff>
      <xdr:row>148</xdr:row>
      <xdr:rowOff>938214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78317</xdr:colOff>
      <xdr:row>147</xdr:row>
      <xdr:rowOff>69220</xdr:rowOff>
    </xdr:from>
    <xdr:to>
      <xdr:col>2</xdr:col>
      <xdr:colOff>497961</xdr:colOff>
      <xdr:row>148</xdr:row>
      <xdr:rowOff>908198</xdr:rowOff>
    </xdr:to>
    <xdr:sp macro="" textlink="$AD$138">
      <xdr:nvSpPr>
        <xdr:cNvPr id="192" name="Rectangle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/>
      </xdr:nvSpPr>
      <xdr:spPr>
        <a:xfrm>
          <a:off x="78317" y="37550095"/>
          <a:ext cx="1626144" cy="104535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D43E5E3-A0CC-49FD-9BE9-2C3C9DB00B5F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148</xdr:row>
          <xdr:rowOff>127000</xdr:rowOff>
        </xdr:from>
        <xdr:to>
          <xdr:col>12</xdr:col>
          <xdr:colOff>571500</xdr:colOff>
          <xdr:row>148</xdr:row>
          <xdr:rowOff>342900</xdr:rowOff>
        </xdr:to>
        <xdr:sp macro="" textlink="">
          <xdr:nvSpPr>
            <xdr:cNvPr id="6194" name="Scroll Bar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2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148</xdr:row>
          <xdr:rowOff>393700</xdr:rowOff>
        </xdr:from>
        <xdr:to>
          <xdr:col>10</xdr:col>
          <xdr:colOff>336550</xdr:colOff>
          <xdr:row>148</xdr:row>
          <xdr:rowOff>590550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2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137108</xdr:colOff>
      <xdr:row>147</xdr:row>
      <xdr:rowOff>66485</xdr:rowOff>
    </xdr:from>
    <xdr:to>
      <xdr:col>4</xdr:col>
      <xdr:colOff>167719</xdr:colOff>
      <xdr:row>148</xdr:row>
      <xdr:rowOff>100902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1946858" y="37547360"/>
          <a:ext cx="633861" cy="24079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176658</xdr:colOff>
      <xdr:row>147</xdr:row>
      <xdr:rowOff>63305</xdr:rowOff>
    </xdr:from>
    <xdr:to>
      <xdr:col>5</xdr:col>
      <xdr:colOff>199397</xdr:colOff>
      <xdr:row>148</xdr:row>
      <xdr:rowOff>100232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2589658" y="37544180"/>
          <a:ext cx="625989" cy="243302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224013</xdr:colOff>
      <xdr:row>147</xdr:row>
      <xdr:rowOff>61745</xdr:rowOff>
    </xdr:from>
    <xdr:to>
      <xdr:col>6</xdr:col>
      <xdr:colOff>240141</xdr:colOff>
      <xdr:row>148</xdr:row>
      <xdr:rowOff>101041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/>
      </xdr:nvSpPr>
      <xdr:spPr>
        <a:xfrm>
          <a:off x="3240263" y="37542620"/>
          <a:ext cx="619378" cy="245671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271370</xdr:colOff>
      <xdr:row>147</xdr:row>
      <xdr:rowOff>65859</xdr:rowOff>
    </xdr:from>
    <xdr:to>
      <xdr:col>7</xdr:col>
      <xdr:colOff>287465</xdr:colOff>
      <xdr:row>148</xdr:row>
      <xdr:rowOff>101042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/>
      </xdr:nvSpPr>
      <xdr:spPr>
        <a:xfrm>
          <a:off x="3890870" y="37546734"/>
          <a:ext cx="619345" cy="241558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295303</xdr:colOff>
      <xdr:row>147</xdr:row>
      <xdr:rowOff>66414</xdr:rowOff>
    </xdr:from>
    <xdr:to>
      <xdr:col>8</xdr:col>
      <xdr:colOff>333756</xdr:colOff>
      <xdr:row>148</xdr:row>
      <xdr:rowOff>101042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/>
      </xdr:nvSpPr>
      <xdr:spPr>
        <a:xfrm>
          <a:off x="4518053" y="37547289"/>
          <a:ext cx="641703" cy="241003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342661</xdr:colOff>
      <xdr:row>147</xdr:row>
      <xdr:rowOff>69018</xdr:rowOff>
    </xdr:from>
    <xdr:to>
      <xdr:col>9</xdr:col>
      <xdr:colOff>362092</xdr:colOff>
      <xdr:row>148</xdr:row>
      <xdr:rowOff>101650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/>
      </xdr:nvSpPr>
      <xdr:spPr>
        <a:xfrm>
          <a:off x="5168661" y="37549893"/>
          <a:ext cx="622681" cy="239007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382208</xdr:colOff>
      <xdr:row>147</xdr:row>
      <xdr:rowOff>71207</xdr:rowOff>
    </xdr:from>
    <xdr:to>
      <xdr:col>10</xdr:col>
      <xdr:colOff>409069</xdr:colOff>
      <xdr:row>148</xdr:row>
      <xdr:rowOff>101651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5811458" y="37552082"/>
          <a:ext cx="630111" cy="23681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421759</xdr:colOff>
      <xdr:row>147</xdr:row>
      <xdr:rowOff>68835</xdr:rowOff>
    </xdr:from>
    <xdr:to>
      <xdr:col>11</xdr:col>
      <xdr:colOff>439961</xdr:colOff>
      <xdr:row>148</xdr:row>
      <xdr:rowOff>108941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6454259" y="37549710"/>
          <a:ext cx="621452" cy="24648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461307</xdr:colOff>
      <xdr:row>147</xdr:row>
      <xdr:rowOff>56055</xdr:rowOff>
    </xdr:from>
    <xdr:to>
      <xdr:col>12</xdr:col>
      <xdr:colOff>490246</xdr:colOff>
      <xdr:row>148</xdr:row>
      <xdr:rowOff>117450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/>
      </xdr:nvSpPr>
      <xdr:spPr>
        <a:xfrm>
          <a:off x="7097057" y="37536930"/>
          <a:ext cx="632189" cy="267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117350</xdr:colOff>
      <xdr:row>147</xdr:row>
      <xdr:rowOff>58688</xdr:rowOff>
    </xdr:from>
    <xdr:to>
      <xdr:col>15</xdr:col>
      <xdr:colOff>546981</xdr:colOff>
      <xdr:row>148</xdr:row>
      <xdr:rowOff>918730</xdr:rowOff>
    </xdr:to>
    <xdr:sp macro="" textlink="$AD$139">
      <xdr:nvSpPr>
        <xdr:cNvPr id="204" name="Rectangle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/>
      </xdr:nvSpPr>
      <xdr:spPr>
        <a:xfrm>
          <a:off x="7959600" y="37539563"/>
          <a:ext cx="1636131" cy="106641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A4643A7-46A1-4C12-A268-D17165674400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497418</xdr:colOff>
      <xdr:row>27</xdr:row>
      <xdr:rowOff>71438</xdr:rowOff>
    </xdr:from>
    <xdr:to>
      <xdr:col>13</xdr:col>
      <xdr:colOff>84667</xdr:colOff>
      <xdr:row>28</xdr:row>
      <xdr:rowOff>961496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52917</xdr:colOff>
      <xdr:row>27</xdr:row>
      <xdr:rowOff>92605</xdr:rowOff>
    </xdr:from>
    <xdr:to>
      <xdr:col>2</xdr:col>
      <xdr:colOff>478518</xdr:colOff>
      <xdr:row>28</xdr:row>
      <xdr:rowOff>931335</xdr:rowOff>
    </xdr:to>
    <xdr:sp macro="" textlink="$AD$8">
      <xdr:nvSpPr>
        <xdr:cNvPr id="194" name="Rectangle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52917" y="6442605"/>
          <a:ext cx="1632101" cy="104510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A4C3B74-E9F6-4088-97C3-B1794BC8BDE8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8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146050</xdr:rowOff>
        </xdr:from>
        <xdr:to>
          <xdr:col>12</xdr:col>
          <xdr:colOff>533400</xdr:colOff>
          <xdr:row>28</xdr:row>
          <xdr:rowOff>361950</xdr:rowOff>
        </xdr:to>
        <xdr:sp macro="" textlink="">
          <xdr:nvSpPr>
            <xdr:cNvPr id="6196" name="Scroll Bar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2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28</xdr:row>
          <xdr:rowOff>438150</xdr:rowOff>
        </xdr:from>
        <xdr:to>
          <xdr:col>10</xdr:col>
          <xdr:colOff>304800</xdr:colOff>
          <xdr:row>28</xdr:row>
          <xdr:rowOff>641350</xdr:rowOff>
        </xdr:to>
        <xdr:sp macro="" textlink="">
          <xdr:nvSpPr>
            <xdr:cNvPr id="6197" name="Button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2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111125</xdr:colOff>
      <xdr:row>27</xdr:row>
      <xdr:rowOff>89856</xdr:rowOff>
    </xdr:from>
    <xdr:to>
      <xdr:col>4</xdr:col>
      <xdr:colOff>141726</xdr:colOff>
      <xdr:row>28</xdr:row>
      <xdr:rowOff>120143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/>
      </xdr:nvSpPr>
      <xdr:spPr>
        <a:xfrm>
          <a:off x="1920875" y="6439856"/>
          <a:ext cx="633851" cy="236662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150814</xdr:colOff>
      <xdr:row>27</xdr:row>
      <xdr:rowOff>86661</xdr:rowOff>
    </xdr:from>
    <xdr:to>
      <xdr:col>5</xdr:col>
      <xdr:colOff>173410</xdr:colOff>
      <xdr:row>28</xdr:row>
      <xdr:rowOff>119470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/>
      </xdr:nvSpPr>
      <xdr:spPr>
        <a:xfrm>
          <a:off x="2563814" y="6436661"/>
          <a:ext cx="625846" cy="239184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198437</xdr:colOff>
      <xdr:row>27</xdr:row>
      <xdr:rowOff>85094</xdr:rowOff>
    </xdr:from>
    <xdr:to>
      <xdr:col>6</xdr:col>
      <xdr:colOff>214313</xdr:colOff>
      <xdr:row>28</xdr:row>
      <xdr:rowOff>120284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3214687" y="6435094"/>
          <a:ext cx="619126" cy="241565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246063</xdr:colOff>
      <xdr:row>27</xdr:row>
      <xdr:rowOff>89227</xdr:rowOff>
    </xdr:from>
    <xdr:to>
      <xdr:col>7</xdr:col>
      <xdr:colOff>261906</xdr:colOff>
      <xdr:row>28</xdr:row>
      <xdr:rowOff>120284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3865563" y="6439227"/>
          <a:ext cx="619093" cy="237432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269875</xdr:colOff>
      <xdr:row>27</xdr:row>
      <xdr:rowOff>89785</xdr:rowOff>
    </xdr:from>
    <xdr:to>
      <xdr:col>8</xdr:col>
      <xdr:colOff>308448</xdr:colOff>
      <xdr:row>28</xdr:row>
      <xdr:rowOff>120284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/>
      </xdr:nvSpPr>
      <xdr:spPr>
        <a:xfrm>
          <a:off x="4492625" y="6439785"/>
          <a:ext cx="641823" cy="236874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317501</xdr:colOff>
      <xdr:row>27</xdr:row>
      <xdr:rowOff>92402</xdr:rowOff>
    </xdr:from>
    <xdr:to>
      <xdr:col>9</xdr:col>
      <xdr:colOff>336735</xdr:colOff>
      <xdr:row>28</xdr:row>
      <xdr:rowOff>120895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/>
      </xdr:nvSpPr>
      <xdr:spPr>
        <a:xfrm>
          <a:off x="5143501" y="6442402"/>
          <a:ext cx="622484" cy="234868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357187</xdr:colOff>
      <xdr:row>27</xdr:row>
      <xdr:rowOff>94601</xdr:rowOff>
    </xdr:from>
    <xdr:to>
      <xdr:col>10</xdr:col>
      <xdr:colOff>383975</xdr:colOff>
      <xdr:row>28</xdr:row>
      <xdr:rowOff>120896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/>
      </xdr:nvSpPr>
      <xdr:spPr>
        <a:xfrm>
          <a:off x="5786437" y="6444601"/>
          <a:ext cx="630038" cy="232670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396876</xdr:colOff>
      <xdr:row>27</xdr:row>
      <xdr:rowOff>92218</xdr:rowOff>
    </xdr:from>
    <xdr:to>
      <xdr:col>11</xdr:col>
      <xdr:colOff>414860</xdr:colOff>
      <xdr:row>28</xdr:row>
      <xdr:rowOff>128221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/>
      </xdr:nvSpPr>
      <xdr:spPr>
        <a:xfrm>
          <a:off x="6429376" y="6442218"/>
          <a:ext cx="621234" cy="242378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</xdr:col>
      <xdr:colOff>436562</xdr:colOff>
      <xdr:row>27</xdr:row>
      <xdr:rowOff>79376</xdr:rowOff>
    </xdr:from>
    <xdr:to>
      <xdr:col>12</xdr:col>
      <xdr:colOff>465463</xdr:colOff>
      <xdr:row>28</xdr:row>
      <xdr:rowOff>136771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/>
      </xdr:nvSpPr>
      <xdr:spPr>
        <a:xfrm>
          <a:off x="7072312" y="6429376"/>
          <a:ext cx="632151" cy="26377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xdr:twoCellAnchor>
    <xdr:from>
      <xdr:col>13</xdr:col>
      <xdr:colOff>85826</xdr:colOff>
      <xdr:row>27</xdr:row>
      <xdr:rowOff>82022</xdr:rowOff>
    </xdr:from>
    <xdr:to>
      <xdr:col>15</xdr:col>
      <xdr:colOff>521581</xdr:colOff>
      <xdr:row>28</xdr:row>
      <xdr:rowOff>941918</xdr:rowOff>
    </xdr:to>
    <xdr:sp macro="" textlink="$AD$9">
      <xdr:nvSpPr>
        <xdr:cNvPr id="214" name="Rectangle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/>
      </xdr:nvSpPr>
      <xdr:spPr>
        <a:xfrm>
          <a:off x="7928076" y="6432022"/>
          <a:ext cx="1642255" cy="1066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CCBCF3E-9AA9-46B0-B701-1B83BAA77917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IN" sz="1600" b="1">
            <a:solidFill>
              <a:schemeClr val="bg1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43</xdr:row>
          <xdr:rowOff>114300</xdr:rowOff>
        </xdr:from>
        <xdr:to>
          <xdr:col>12</xdr:col>
          <xdr:colOff>552450</xdr:colOff>
          <xdr:row>43</xdr:row>
          <xdr:rowOff>336550</xdr:rowOff>
        </xdr:to>
        <xdr:sp macro="" textlink="">
          <xdr:nvSpPr>
            <xdr:cNvPr id="6201" name="Scroll Bar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2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8</xdr:row>
          <xdr:rowOff>19050</xdr:rowOff>
        </xdr:from>
        <xdr:to>
          <xdr:col>15</xdr:col>
          <xdr:colOff>603250</xdr:colOff>
          <xdr:row>12</xdr:row>
          <xdr:rowOff>0</xdr:rowOff>
        </xdr:to>
        <xdr:sp macro="" textlink="">
          <xdr:nvSpPr>
            <xdr:cNvPr id="6204" name="Button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2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50800</xdr:rowOff>
        </xdr:from>
        <xdr:to>
          <xdr:col>15</xdr:col>
          <xdr:colOff>590550</xdr:colOff>
          <xdr:row>11</xdr:row>
          <xdr:rowOff>177800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2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38100</xdr:rowOff>
        </xdr:from>
        <xdr:to>
          <xdr:col>15</xdr:col>
          <xdr:colOff>628650</xdr:colOff>
          <xdr:row>27</xdr:row>
          <xdr:rowOff>19050</xdr:rowOff>
        </xdr:to>
        <xdr:sp macro="" textlink="">
          <xdr:nvSpPr>
            <xdr:cNvPr id="6207" name="Button 63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2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23</xdr:row>
          <xdr:rowOff>12700</xdr:rowOff>
        </xdr:from>
        <xdr:to>
          <xdr:col>15</xdr:col>
          <xdr:colOff>622300</xdr:colOff>
          <xdr:row>27</xdr:row>
          <xdr:rowOff>0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2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38</xdr:row>
          <xdr:rowOff>31750</xdr:rowOff>
        </xdr:from>
        <xdr:to>
          <xdr:col>15</xdr:col>
          <xdr:colOff>622300</xdr:colOff>
          <xdr:row>42</xdr:row>
          <xdr:rowOff>12700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00000000-0008-0000-0200-00004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38</xdr:row>
          <xdr:rowOff>57150</xdr:rowOff>
        </xdr:from>
        <xdr:to>
          <xdr:col>15</xdr:col>
          <xdr:colOff>609600</xdr:colOff>
          <xdr:row>42</xdr:row>
          <xdr:rowOff>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2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53</xdr:row>
          <xdr:rowOff>31750</xdr:rowOff>
        </xdr:from>
        <xdr:to>
          <xdr:col>15</xdr:col>
          <xdr:colOff>641350</xdr:colOff>
          <xdr:row>57</xdr:row>
          <xdr:rowOff>12700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2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57150</xdr:rowOff>
        </xdr:from>
        <xdr:to>
          <xdr:col>15</xdr:col>
          <xdr:colOff>628650</xdr:colOff>
          <xdr:row>57</xdr:row>
          <xdr:rowOff>0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2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68</xdr:row>
          <xdr:rowOff>12700</xdr:rowOff>
        </xdr:from>
        <xdr:to>
          <xdr:col>15</xdr:col>
          <xdr:colOff>628650</xdr:colOff>
          <xdr:row>72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2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68</xdr:row>
          <xdr:rowOff>50800</xdr:rowOff>
        </xdr:from>
        <xdr:to>
          <xdr:col>15</xdr:col>
          <xdr:colOff>622300</xdr:colOff>
          <xdr:row>71</xdr:row>
          <xdr:rowOff>184150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2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83</xdr:row>
          <xdr:rowOff>19050</xdr:rowOff>
        </xdr:from>
        <xdr:to>
          <xdr:col>15</xdr:col>
          <xdr:colOff>628650</xdr:colOff>
          <xdr:row>87</xdr:row>
          <xdr:rowOff>12700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2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83</xdr:row>
          <xdr:rowOff>69850</xdr:rowOff>
        </xdr:from>
        <xdr:to>
          <xdr:col>15</xdr:col>
          <xdr:colOff>622300</xdr:colOff>
          <xdr:row>87</xdr:row>
          <xdr:rowOff>12700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2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98</xdr:row>
          <xdr:rowOff>19050</xdr:rowOff>
        </xdr:from>
        <xdr:to>
          <xdr:col>15</xdr:col>
          <xdr:colOff>641350</xdr:colOff>
          <xdr:row>102</xdr:row>
          <xdr:rowOff>12700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2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98</xdr:row>
          <xdr:rowOff>50800</xdr:rowOff>
        </xdr:from>
        <xdr:to>
          <xdr:col>15</xdr:col>
          <xdr:colOff>622300</xdr:colOff>
          <xdr:row>101</xdr:row>
          <xdr:rowOff>171450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2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113</xdr:row>
          <xdr:rowOff>31750</xdr:rowOff>
        </xdr:from>
        <xdr:to>
          <xdr:col>15</xdr:col>
          <xdr:colOff>641350</xdr:colOff>
          <xdr:row>117</xdr:row>
          <xdr:rowOff>19050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2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113</xdr:row>
          <xdr:rowOff>76200</xdr:rowOff>
        </xdr:from>
        <xdr:to>
          <xdr:col>15</xdr:col>
          <xdr:colOff>622300</xdr:colOff>
          <xdr:row>117</xdr:row>
          <xdr:rowOff>12700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2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128</xdr:row>
          <xdr:rowOff>12700</xdr:rowOff>
        </xdr:from>
        <xdr:to>
          <xdr:col>15</xdr:col>
          <xdr:colOff>628650</xdr:colOff>
          <xdr:row>131</xdr:row>
          <xdr:rowOff>184150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2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128</xdr:row>
          <xdr:rowOff>50800</xdr:rowOff>
        </xdr:from>
        <xdr:to>
          <xdr:col>15</xdr:col>
          <xdr:colOff>622300</xdr:colOff>
          <xdr:row>131</xdr:row>
          <xdr:rowOff>184150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2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143</xdr:row>
          <xdr:rowOff>19050</xdr:rowOff>
        </xdr:from>
        <xdr:to>
          <xdr:col>15</xdr:col>
          <xdr:colOff>628650</xdr:colOff>
          <xdr:row>147</xdr:row>
          <xdr:rowOff>12700</xdr:rowOff>
        </xdr:to>
        <xdr:sp macro="" textlink="">
          <xdr:nvSpPr>
            <xdr:cNvPr id="6225" name="Button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2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143</xdr:row>
          <xdr:rowOff>57150</xdr:rowOff>
        </xdr:from>
        <xdr:to>
          <xdr:col>15</xdr:col>
          <xdr:colOff>622300</xdr:colOff>
          <xdr:row>146</xdr:row>
          <xdr:rowOff>171450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2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207963</xdr:colOff>
      <xdr:row>30</xdr:row>
      <xdr:rowOff>189441</xdr:rowOff>
    </xdr:from>
    <xdr:to>
      <xdr:col>37</xdr:col>
      <xdr:colOff>441289</xdr:colOff>
      <xdr:row>57</xdr:row>
      <xdr:rowOff>181505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9588" y="7436379"/>
          <a:ext cx="13909639" cy="5873751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16</xdr:col>
      <xdr:colOff>267758</xdr:colOff>
      <xdr:row>58</xdr:row>
      <xdr:rowOff>505883</xdr:rowOff>
    </xdr:from>
    <xdr:to>
      <xdr:col>37</xdr:col>
      <xdr:colOff>501084</xdr:colOff>
      <xdr:row>83</xdr:row>
      <xdr:rowOff>93133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7091" y="13692716"/>
          <a:ext cx="13959910" cy="582083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16</xdr:col>
      <xdr:colOff>420158</xdr:colOff>
      <xdr:row>88</xdr:row>
      <xdr:rowOff>372534</xdr:rowOff>
    </xdr:from>
    <xdr:to>
      <xdr:col>38</xdr:col>
      <xdr:colOff>7901</xdr:colOff>
      <xdr:row>112</xdr:row>
      <xdr:rowOff>139701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9491" y="20692534"/>
          <a:ext cx="13959910" cy="5820834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16</xdr:col>
      <xdr:colOff>424392</xdr:colOff>
      <xdr:row>118</xdr:row>
      <xdr:rowOff>80432</xdr:rowOff>
    </xdr:from>
    <xdr:to>
      <xdr:col>39</xdr:col>
      <xdr:colOff>265060</xdr:colOff>
      <xdr:row>143</xdr:row>
      <xdr:rowOff>42332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27533599"/>
          <a:ext cx="14858418" cy="6195483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19</xdr:col>
      <xdr:colOff>134937</xdr:colOff>
      <xdr:row>1</xdr:row>
      <xdr:rowOff>150813</xdr:rowOff>
    </xdr:from>
    <xdr:to>
      <xdr:col>32</xdr:col>
      <xdr:colOff>87313</xdr:colOff>
      <xdr:row>4</xdr:row>
      <xdr:rowOff>59947</xdr:rowOff>
    </xdr:to>
    <xdr:pic>
      <xdr:nvPicPr>
        <xdr:cNvPr id="6227" name="Picture 83">
          <a:extLst>
            <a:ext uri="{FF2B5EF4-FFF2-40B4-BE49-F238E27FC236}">
              <a16:creationId xmlns:a16="http://schemas.microsoft.com/office/drawing/2014/main" id="{00000000-0008-0000-0200-00005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404813"/>
          <a:ext cx="8485188" cy="464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28</xdr:row>
      <xdr:rowOff>0</xdr:rowOff>
    </xdr:from>
    <xdr:to>
      <xdr:col>32</xdr:col>
      <xdr:colOff>609600</xdr:colOff>
      <xdr:row>28</xdr:row>
      <xdr:rowOff>463550</xdr:rowOff>
    </xdr:to>
    <xdr:pic>
      <xdr:nvPicPr>
        <xdr:cNvPr id="6228" name="Picture 84">
          <a:extLst>
            <a:ext uri="{FF2B5EF4-FFF2-40B4-BE49-F238E27FC236}">
              <a16:creationId xmlns:a16="http://schemas.microsoft.com/office/drawing/2014/main" id="{00000000-0008-0000-0200-00005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04800" y="6083300"/>
          <a:ext cx="8483600" cy="46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58</xdr:row>
      <xdr:rowOff>0</xdr:rowOff>
    </xdr:from>
    <xdr:to>
      <xdr:col>32</xdr:col>
      <xdr:colOff>609600</xdr:colOff>
      <xdr:row>58</xdr:row>
      <xdr:rowOff>463550</xdr:rowOff>
    </xdr:to>
    <xdr:pic>
      <xdr:nvPicPr>
        <xdr:cNvPr id="6229" name="Picture 85">
          <a:extLst>
            <a:ext uri="{FF2B5EF4-FFF2-40B4-BE49-F238E27FC236}">
              <a16:creationId xmlns:a16="http://schemas.microsoft.com/office/drawing/2014/main" id="{00000000-0008-0000-0200-00005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04800" y="13385800"/>
          <a:ext cx="8483600" cy="46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468313</xdr:colOff>
      <xdr:row>87</xdr:row>
      <xdr:rowOff>166688</xdr:rowOff>
    </xdr:from>
    <xdr:to>
      <xdr:col>33</xdr:col>
      <xdr:colOff>434975</xdr:colOff>
      <xdr:row>88</xdr:row>
      <xdr:rowOff>447675</xdr:rowOff>
    </xdr:to>
    <xdr:pic>
      <xdr:nvPicPr>
        <xdr:cNvPr id="6230" name="Picture 86">
          <a:extLst>
            <a:ext uri="{FF2B5EF4-FFF2-40B4-BE49-F238E27FC236}">
              <a16:creationId xmlns:a16="http://schemas.microsoft.com/office/drawing/2014/main" id="{00000000-0008-0000-0200-00005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8813" y="21089938"/>
          <a:ext cx="8412162" cy="471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117</xdr:row>
      <xdr:rowOff>0</xdr:rowOff>
    </xdr:from>
    <xdr:to>
      <xdr:col>33</xdr:col>
      <xdr:colOff>539750</xdr:colOff>
      <xdr:row>118</xdr:row>
      <xdr:rowOff>292100</xdr:rowOff>
    </xdr:to>
    <xdr:pic>
      <xdr:nvPicPr>
        <xdr:cNvPr id="6231" name="Picture 87">
          <a:extLst>
            <a:ext uri="{FF2B5EF4-FFF2-40B4-BE49-F238E27FC236}">
              <a16:creationId xmlns:a16="http://schemas.microsoft.com/office/drawing/2014/main" id="{00000000-0008-0000-0200-00005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6150" y="27705050"/>
          <a:ext cx="84137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8</xdr:row>
          <xdr:rowOff>31750</xdr:rowOff>
        </xdr:from>
        <xdr:to>
          <xdr:col>151</xdr:col>
          <xdr:colOff>641350</xdr:colOff>
          <xdr:row>12</xdr:row>
          <xdr:rowOff>190500</xdr:rowOff>
        </xdr:to>
        <xdr:sp macro="" textlink="">
          <xdr:nvSpPr>
            <xdr:cNvPr id="7754" name="Button 586" hidden="1">
              <a:extLst>
                <a:ext uri="{63B3BB69-23CF-44E3-9099-C40C66FF867C}">
                  <a14:compatExt spid="_x0000_s7754"/>
                </a:ext>
                <a:ext uri="{FF2B5EF4-FFF2-40B4-BE49-F238E27FC236}">
                  <a16:creationId xmlns:a16="http://schemas.microsoft.com/office/drawing/2014/main" id="{00000000-0008-0000-0300-00004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23</xdr:row>
          <xdr:rowOff>31750</xdr:rowOff>
        </xdr:from>
        <xdr:to>
          <xdr:col>151</xdr:col>
          <xdr:colOff>641350</xdr:colOff>
          <xdr:row>27</xdr:row>
          <xdr:rowOff>190500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  <a:ext uri="{FF2B5EF4-FFF2-40B4-BE49-F238E27FC236}">
                  <a16:creationId xmlns:a16="http://schemas.microsoft.com/office/drawing/2014/main" id="{00000000-0008-0000-0300-00004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38</xdr:row>
          <xdr:rowOff>38100</xdr:rowOff>
        </xdr:from>
        <xdr:to>
          <xdr:col>151</xdr:col>
          <xdr:colOff>641350</xdr:colOff>
          <xdr:row>43</xdr:row>
          <xdr:rowOff>12700</xdr:rowOff>
        </xdr:to>
        <xdr:sp macro="" textlink="">
          <xdr:nvSpPr>
            <xdr:cNvPr id="7758" name="Button 590" hidden="1">
              <a:extLst>
                <a:ext uri="{63B3BB69-23CF-44E3-9099-C40C66FF867C}">
                  <a14:compatExt spid="_x0000_s7758"/>
                </a:ext>
                <a:ext uri="{FF2B5EF4-FFF2-40B4-BE49-F238E27FC236}">
                  <a16:creationId xmlns:a16="http://schemas.microsoft.com/office/drawing/2014/main" id="{00000000-0008-0000-0300-00004E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38100</xdr:colOff>
          <xdr:row>53</xdr:row>
          <xdr:rowOff>12700</xdr:rowOff>
        </xdr:from>
        <xdr:to>
          <xdr:col>151</xdr:col>
          <xdr:colOff>647700</xdr:colOff>
          <xdr:row>57</xdr:row>
          <xdr:rowOff>171450</xdr:rowOff>
        </xdr:to>
        <xdr:sp macro="" textlink="">
          <xdr:nvSpPr>
            <xdr:cNvPr id="7760" name="Button 592" hidden="1">
              <a:extLst>
                <a:ext uri="{63B3BB69-23CF-44E3-9099-C40C66FF867C}">
                  <a14:compatExt spid="_x0000_s7760"/>
                </a:ext>
                <a:ext uri="{FF2B5EF4-FFF2-40B4-BE49-F238E27FC236}">
                  <a16:creationId xmlns:a16="http://schemas.microsoft.com/office/drawing/2014/main" id="{00000000-0008-0000-0300-00005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19050</xdr:colOff>
          <xdr:row>68</xdr:row>
          <xdr:rowOff>19050</xdr:rowOff>
        </xdr:from>
        <xdr:to>
          <xdr:col>151</xdr:col>
          <xdr:colOff>641350</xdr:colOff>
          <xdr:row>72</xdr:row>
          <xdr:rowOff>184150</xdr:rowOff>
        </xdr:to>
        <xdr:sp macro="" textlink="">
          <xdr:nvSpPr>
            <xdr:cNvPr id="7762" name="Button 594" hidden="1">
              <a:extLst>
                <a:ext uri="{63B3BB69-23CF-44E3-9099-C40C66FF867C}">
                  <a14:compatExt spid="_x0000_s7762"/>
                </a:ext>
                <a:ext uri="{FF2B5EF4-FFF2-40B4-BE49-F238E27FC236}">
                  <a16:creationId xmlns:a16="http://schemas.microsoft.com/office/drawing/2014/main" id="{00000000-0008-0000-0300-00005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83</xdr:row>
          <xdr:rowOff>19050</xdr:rowOff>
        </xdr:from>
        <xdr:to>
          <xdr:col>151</xdr:col>
          <xdr:colOff>647700</xdr:colOff>
          <xdr:row>87</xdr:row>
          <xdr:rowOff>184150</xdr:rowOff>
        </xdr:to>
        <xdr:sp macro="" textlink="">
          <xdr:nvSpPr>
            <xdr:cNvPr id="7764" name="Button 596" hidden="1">
              <a:extLst>
                <a:ext uri="{63B3BB69-23CF-44E3-9099-C40C66FF867C}">
                  <a14:compatExt spid="_x0000_s7764"/>
                </a:ext>
                <a:ext uri="{FF2B5EF4-FFF2-40B4-BE49-F238E27FC236}">
                  <a16:creationId xmlns:a16="http://schemas.microsoft.com/office/drawing/2014/main" id="{00000000-0008-0000-0300-00005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12700</xdr:colOff>
          <xdr:row>98</xdr:row>
          <xdr:rowOff>31750</xdr:rowOff>
        </xdr:from>
        <xdr:to>
          <xdr:col>151</xdr:col>
          <xdr:colOff>641350</xdr:colOff>
          <xdr:row>102</xdr:row>
          <xdr:rowOff>190500</xdr:rowOff>
        </xdr:to>
        <xdr:sp macro="" textlink="">
          <xdr:nvSpPr>
            <xdr:cNvPr id="7766" name="Button 598" hidden="1">
              <a:extLst>
                <a:ext uri="{63B3BB69-23CF-44E3-9099-C40C66FF867C}">
                  <a14:compatExt spid="_x0000_s7766"/>
                </a:ext>
                <a:ext uri="{FF2B5EF4-FFF2-40B4-BE49-F238E27FC236}">
                  <a16:creationId xmlns:a16="http://schemas.microsoft.com/office/drawing/2014/main" id="{00000000-0008-0000-0300-00005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113</xdr:row>
          <xdr:rowOff>31750</xdr:rowOff>
        </xdr:from>
        <xdr:to>
          <xdr:col>151</xdr:col>
          <xdr:colOff>628650</xdr:colOff>
          <xdr:row>117</xdr:row>
          <xdr:rowOff>190500</xdr:rowOff>
        </xdr:to>
        <xdr:sp macro="" textlink="">
          <xdr:nvSpPr>
            <xdr:cNvPr id="7768" name="Button 600" hidden="1">
              <a:extLst>
                <a:ext uri="{63B3BB69-23CF-44E3-9099-C40C66FF867C}">
                  <a14:compatExt spid="_x0000_s7768"/>
                </a:ext>
                <a:ext uri="{FF2B5EF4-FFF2-40B4-BE49-F238E27FC236}">
                  <a16:creationId xmlns:a16="http://schemas.microsoft.com/office/drawing/2014/main" id="{00000000-0008-0000-0300-00005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31750</xdr:colOff>
          <xdr:row>128</xdr:row>
          <xdr:rowOff>31750</xdr:rowOff>
        </xdr:from>
        <xdr:to>
          <xdr:col>151</xdr:col>
          <xdr:colOff>628650</xdr:colOff>
          <xdr:row>132</xdr:row>
          <xdr:rowOff>190500</xdr:rowOff>
        </xdr:to>
        <xdr:sp macro="" textlink="">
          <xdr:nvSpPr>
            <xdr:cNvPr id="7770" name="Button 602" hidden="1">
              <a:extLst>
                <a:ext uri="{63B3BB69-23CF-44E3-9099-C40C66FF867C}">
                  <a14:compatExt spid="_x0000_s7770"/>
                </a:ext>
                <a:ext uri="{FF2B5EF4-FFF2-40B4-BE49-F238E27FC236}">
                  <a16:creationId xmlns:a16="http://schemas.microsoft.com/office/drawing/2014/main" id="{00000000-0008-0000-0300-00005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150</xdr:col>
          <xdr:colOff>38100</xdr:colOff>
          <xdr:row>143</xdr:row>
          <xdr:rowOff>12700</xdr:rowOff>
        </xdr:from>
        <xdr:to>
          <xdr:col>151</xdr:col>
          <xdr:colOff>641350</xdr:colOff>
          <xdr:row>147</xdr:row>
          <xdr:rowOff>171450</xdr:rowOff>
        </xdr:to>
        <xdr:sp macro="" textlink="">
          <xdr:nvSpPr>
            <xdr:cNvPr id="7772" name="Button 604" hidden="1">
              <a:extLst>
                <a:ext uri="{63B3BB69-23CF-44E3-9099-C40C66FF867C}">
                  <a14:compatExt spid="_x0000_s7772"/>
                </a:ext>
                <a:ext uri="{FF2B5EF4-FFF2-40B4-BE49-F238E27FC236}">
                  <a16:creationId xmlns:a16="http://schemas.microsoft.com/office/drawing/2014/main" id="{00000000-0008-0000-0300-00005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143</xdr:row>
          <xdr:rowOff>31750</xdr:rowOff>
        </xdr:from>
        <xdr:to>
          <xdr:col>100</xdr:col>
          <xdr:colOff>622300</xdr:colOff>
          <xdr:row>148</xdr:row>
          <xdr:rowOff>0</xdr:rowOff>
        </xdr:to>
        <xdr:sp macro="" textlink="">
          <xdr:nvSpPr>
            <xdr:cNvPr id="7694" name="Button 526" hidden="1">
              <a:extLst>
                <a:ext uri="{63B3BB69-23CF-44E3-9099-C40C66FF867C}">
                  <a14:compatExt spid="_x0000_s7694"/>
                </a:ext>
                <a:ext uri="{FF2B5EF4-FFF2-40B4-BE49-F238E27FC236}">
                  <a16:creationId xmlns:a16="http://schemas.microsoft.com/office/drawing/2014/main" id="{00000000-0008-0000-0300-00000E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19050</xdr:colOff>
          <xdr:row>143</xdr:row>
          <xdr:rowOff>38100</xdr:rowOff>
        </xdr:from>
        <xdr:to>
          <xdr:col>117</xdr:col>
          <xdr:colOff>622300</xdr:colOff>
          <xdr:row>148</xdr:row>
          <xdr:rowOff>12700</xdr:rowOff>
        </xdr:to>
        <xdr:sp macro="" textlink="">
          <xdr:nvSpPr>
            <xdr:cNvPr id="7732" name="Button 564" hidden="1">
              <a:extLst>
                <a:ext uri="{63B3BB69-23CF-44E3-9099-C40C66FF867C}">
                  <a14:compatExt spid="_x0000_s7732"/>
                </a:ext>
                <a:ext uri="{FF2B5EF4-FFF2-40B4-BE49-F238E27FC236}">
                  <a16:creationId xmlns:a16="http://schemas.microsoft.com/office/drawing/2014/main" id="{00000000-0008-0000-0300-00003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38100</xdr:colOff>
          <xdr:row>143</xdr:row>
          <xdr:rowOff>12700</xdr:rowOff>
        </xdr:from>
        <xdr:to>
          <xdr:col>134</xdr:col>
          <xdr:colOff>641350</xdr:colOff>
          <xdr:row>147</xdr:row>
          <xdr:rowOff>171450</xdr:rowOff>
        </xdr:to>
        <xdr:sp macro="" textlink="">
          <xdr:nvSpPr>
            <xdr:cNvPr id="7734" name="Button 566" hidden="1">
              <a:extLst>
                <a:ext uri="{63B3BB69-23CF-44E3-9099-C40C66FF867C}">
                  <a14:compatExt spid="_x0000_s7734"/>
                </a:ext>
                <a:ext uri="{FF2B5EF4-FFF2-40B4-BE49-F238E27FC236}">
                  <a16:creationId xmlns:a16="http://schemas.microsoft.com/office/drawing/2014/main" id="{00000000-0008-0000-0300-00003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128</xdr:row>
          <xdr:rowOff>31750</xdr:rowOff>
        </xdr:from>
        <xdr:to>
          <xdr:col>100</xdr:col>
          <xdr:colOff>622300</xdr:colOff>
          <xdr:row>133</xdr:row>
          <xdr:rowOff>0</xdr:rowOff>
        </xdr:to>
        <xdr:sp macro="" textlink="">
          <xdr:nvSpPr>
            <xdr:cNvPr id="7696" name="Button 528" hidden="1">
              <a:extLst>
                <a:ext uri="{63B3BB69-23CF-44E3-9099-C40C66FF867C}">
                  <a14:compatExt spid="_x0000_s7696"/>
                </a:ext>
                <a:ext uri="{FF2B5EF4-FFF2-40B4-BE49-F238E27FC236}">
                  <a16:creationId xmlns:a16="http://schemas.microsoft.com/office/drawing/2014/main" id="{00000000-0008-0000-0300-00001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113</xdr:row>
          <xdr:rowOff>31750</xdr:rowOff>
        </xdr:from>
        <xdr:to>
          <xdr:col>100</xdr:col>
          <xdr:colOff>622300</xdr:colOff>
          <xdr:row>118</xdr:row>
          <xdr:rowOff>0</xdr:rowOff>
        </xdr:to>
        <xdr:sp macro="" textlink="">
          <xdr:nvSpPr>
            <xdr:cNvPr id="7698" name="Button 530" hidden="1">
              <a:extLst>
                <a:ext uri="{63B3BB69-23CF-44E3-9099-C40C66FF867C}">
                  <a14:compatExt spid="_x0000_s7698"/>
                </a:ext>
                <a:ext uri="{FF2B5EF4-FFF2-40B4-BE49-F238E27FC236}">
                  <a16:creationId xmlns:a16="http://schemas.microsoft.com/office/drawing/2014/main" id="{00000000-0008-0000-0300-00001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98</xdr:row>
          <xdr:rowOff>31750</xdr:rowOff>
        </xdr:from>
        <xdr:to>
          <xdr:col>100</xdr:col>
          <xdr:colOff>622300</xdr:colOff>
          <xdr:row>103</xdr:row>
          <xdr:rowOff>0</xdr:rowOff>
        </xdr:to>
        <xdr:sp macro="" textlink="">
          <xdr:nvSpPr>
            <xdr:cNvPr id="7700" name="Button 532" hidden="1">
              <a:extLst>
                <a:ext uri="{63B3BB69-23CF-44E3-9099-C40C66FF867C}">
                  <a14:compatExt spid="_x0000_s7700"/>
                </a:ext>
                <a:ext uri="{FF2B5EF4-FFF2-40B4-BE49-F238E27FC236}">
                  <a16:creationId xmlns:a16="http://schemas.microsoft.com/office/drawing/2014/main" id="{00000000-0008-0000-0300-00001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31750</xdr:colOff>
          <xdr:row>98</xdr:row>
          <xdr:rowOff>31750</xdr:rowOff>
        </xdr:from>
        <xdr:to>
          <xdr:col>117</xdr:col>
          <xdr:colOff>622300</xdr:colOff>
          <xdr:row>103</xdr:row>
          <xdr:rowOff>0</xdr:rowOff>
        </xdr:to>
        <xdr:sp macro="" textlink="">
          <xdr:nvSpPr>
            <xdr:cNvPr id="7726" name="Button 558" hidden="1">
              <a:extLst>
                <a:ext uri="{63B3BB69-23CF-44E3-9099-C40C66FF867C}">
                  <a14:compatExt spid="_x0000_s7726"/>
                </a:ext>
                <a:ext uri="{FF2B5EF4-FFF2-40B4-BE49-F238E27FC236}">
                  <a16:creationId xmlns:a16="http://schemas.microsoft.com/office/drawing/2014/main" id="{00000000-0008-0000-0300-00002E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38100</xdr:colOff>
          <xdr:row>113</xdr:row>
          <xdr:rowOff>19050</xdr:rowOff>
        </xdr:from>
        <xdr:to>
          <xdr:col>117</xdr:col>
          <xdr:colOff>628650</xdr:colOff>
          <xdr:row>117</xdr:row>
          <xdr:rowOff>184150</xdr:rowOff>
        </xdr:to>
        <xdr:sp macro="" textlink="">
          <xdr:nvSpPr>
            <xdr:cNvPr id="7728" name="Button 560" hidden="1">
              <a:extLst>
                <a:ext uri="{63B3BB69-23CF-44E3-9099-C40C66FF867C}">
                  <a14:compatExt spid="_x0000_s7728"/>
                </a:ext>
                <a:ext uri="{FF2B5EF4-FFF2-40B4-BE49-F238E27FC236}">
                  <a16:creationId xmlns:a16="http://schemas.microsoft.com/office/drawing/2014/main" id="{00000000-0008-0000-0300-00003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38100</xdr:colOff>
          <xdr:row>128</xdr:row>
          <xdr:rowOff>19050</xdr:rowOff>
        </xdr:from>
        <xdr:to>
          <xdr:col>117</xdr:col>
          <xdr:colOff>628650</xdr:colOff>
          <xdr:row>132</xdr:row>
          <xdr:rowOff>184150</xdr:rowOff>
        </xdr:to>
        <xdr:sp macro="" textlink="">
          <xdr:nvSpPr>
            <xdr:cNvPr id="7730" name="Button 562" hidden="1">
              <a:extLst>
                <a:ext uri="{63B3BB69-23CF-44E3-9099-C40C66FF867C}">
                  <a14:compatExt spid="_x0000_s7730"/>
                </a:ext>
                <a:ext uri="{FF2B5EF4-FFF2-40B4-BE49-F238E27FC236}">
                  <a16:creationId xmlns:a16="http://schemas.microsoft.com/office/drawing/2014/main" id="{00000000-0008-0000-0300-00003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12700</xdr:colOff>
          <xdr:row>128</xdr:row>
          <xdr:rowOff>31750</xdr:rowOff>
        </xdr:from>
        <xdr:to>
          <xdr:col>134</xdr:col>
          <xdr:colOff>609600</xdr:colOff>
          <xdr:row>132</xdr:row>
          <xdr:rowOff>190500</xdr:rowOff>
        </xdr:to>
        <xdr:sp macro="" textlink="">
          <xdr:nvSpPr>
            <xdr:cNvPr id="7736" name="Button 568" hidden="1">
              <a:extLst>
                <a:ext uri="{63B3BB69-23CF-44E3-9099-C40C66FF867C}">
                  <a14:compatExt spid="_x0000_s7736"/>
                </a:ext>
                <a:ext uri="{FF2B5EF4-FFF2-40B4-BE49-F238E27FC236}">
                  <a16:creationId xmlns:a16="http://schemas.microsoft.com/office/drawing/2014/main" id="{00000000-0008-0000-0300-00003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38100</xdr:colOff>
          <xdr:row>113</xdr:row>
          <xdr:rowOff>31750</xdr:rowOff>
        </xdr:from>
        <xdr:to>
          <xdr:col>134</xdr:col>
          <xdr:colOff>641350</xdr:colOff>
          <xdr:row>117</xdr:row>
          <xdr:rowOff>190500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  <a:ext uri="{FF2B5EF4-FFF2-40B4-BE49-F238E27FC236}">
                  <a16:creationId xmlns:a16="http://schemas.microsoft.com/office/drawing/2014/main" id="{00000000-0008-0000-0300-00003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19050</xdr:colOff>
          <xdr:row>98</xdr:row>
          <xdr:rowOff>31750</xdr:rowOff>
        </xdr:from>
        <xdr:to>
          <xdr:col>134</xdr:col>
          <xdr:colOff>628650</xdr:colOff>
          <xdr:row>102</xdr:row>
          <xdr:rowOff>190500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  <a:ext uri="{FF2B5EF4-FFF2-40B4-BE49-F238E27FC236}">
                  <a16:creationId xmlns:a16="http://schemas.microsoft.com/office/drawing/2014/main" id="{00000000-0008-0000-0300-00003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19050</xdr:colOff>
          <xdr:row>83</xdr:row>
          <xdr:rowOff>31750</xdr:rowOff>
        </xdr:from>
        <xdr:to>
          <xdr:col>100</xdr:col>
          <xdr:colOff>609600</xdr:colOff>
          <xdr:row>88</xdr:row>
          <xdr:rowOff>0</xdr:rowOff>
        </xdr:to>
        <xdr:sp macro="" textlink="">
          <xdr:nvSpPr>
            <xdr:cNvPr id="7702" name="Button 534" hidden="1">
              <a:extLst>
                <a:ext uri="{63B3BB69-23CF-44E3-9099-C40C66FF867C}">
                  <a14:compatExt spid="_x0000_s7702"/>
                </a:ext>
                <a:ext uri="{FF2B5EF4-FFF2-40B4-BE49-F238E27FC236}">
                  <a16:creationId xmlns:a16="http://schemas.microsoft.com/office/drawing/2014/main" id="{00000000-0008-0000-0300-00001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19050</xdr:colOff>
          <xdr:row>68</xdr:row>
          <xdr:rowOff>19050</xdr:rowOff>
        </xdr:from>
        <xdr:to>
          <xdr:col>100</xdr:col>
          <xdr:colOff>609600</xdr:colOff>
          <xdr:row>72</xdr:row>
          <xdr:rowOff>184150</xdr:rowOff>
        </xdr:to>
        <xdr:sp macro="" textlink="">
          <xdr:nvSpPr>
            <xdr:cNvPr id="7704" name="Button 536" hidden="1">
              <a:extLst>
                <a:ext uri="{63B3BB69-23CF-44E3-9099-C40C66FF867C}">
                  <a14:compatExt spid="_x0000_s7704"/>
                </a:ext>
                <a:ext uri="{FF2B5EF4-FFF2-40B4-BE49-F238E27FC236}">
                  <a16:creationId xmlns:a16="http://schemas.microsoft.com/office/drawing/2014/main" id="{00000000-0008-0000-0300-00001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53</xdr:row>
          <xdr:rowOff>12700</xdr:rowOff>
        </xdr:from>
        <xdr:to>
          <xdr:col>100</xdr:col>
          <xdr:colOff>622300</xdr:colOff>
          <xdr:row>57</xdr:row>
          <xdr:rowOff>171450</xdr:rowOff>
        </xdr:to>
        <xdr:sp macro="" textlink="">
          <xdr:nvSpPr>
            <xdr:cNvPr id="7706" name="Button 538" hidden="1">
              <a:extLst>
                <a:ext uri="{63B3BB69-23CF-44E3-9099-C40C66FF867C}">
                  <a14:compatExt spid="_x0000_s7706"/>
                </a:ext>
                <a:ext uri="{FF2B5EF4-FFF2-40B4-BE49-F238E27FC236}">
                  <a16:creationId xmlns:a16="http://schemas.microsoft.com/office/drawing/2014/main" id="{00000000-0008-0000-0300-00001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31750</xdr:colOff>
          <xdr:row>53</xdr:row>
          <xdr:rowOff>19050</xdr:rowOff>
        </xdr:from>
        <xdr:to>
          <xdr:col>117</xdr:col>
          <xdr:colOff>622300</xdr:colOff>
          <xdr:row>57</xdr:row>
          <xdr:rowOff>184150</xdr:rowOff>
        </xdr:to>
        <xdr:sp macro="" textlink="">
          <xdr:nvSpPr>
            <xdr:cNvPr id="7720" name="Button 552" hidden="1">
              <a:extLst>
                <a:ext uri="{63B3BB69-23CF-44E3-9099-C40C66FF867C}">
                  <a14:compatExt spid="_x0000_s7720"/>
                </a:ext>
                <a:ext uri="{FF2B5EF4-FFF2-40B4-BE49-F238E27FC236}">
                  <a16:creationId xmlns:a16="http://schemas.microsoft.com/office/drawing/2014/main" id="{00000000-0008-0000-0300-00002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31750</xdr:colOff>
          <xdr:row>68</xdr:row>
          <xdr:rowOff>31750</xdr:rowOff>
        </xdr:from>
        <xdr:to>
          <xdr:col>117</xdr:col>
          <xdr:colOff>622300</xdr:colOff>
          <xdr:row>73</xdr:row>
          <xdr:rowOff>0</xdr:rowOff>
        </xdr:to>
        <xdr:sp macro="" textlink="">
          <xdr:nvSpPr>
            <xdr:cNvPr id="7722" name="Button 554" hidden="1">
              <a:extLst>
                <a:ext uri="{63B3BB69-23CF-44E3-9099-C40C66FF867C}">
                  <a14:compatExt spid="_x0000_s7722"/>
                </a:ext>
                <a:ext uri="{FF2B5EF4-FFF2-40B4-BE49-F238E27FC236}">
                  <a16:creationId xmlns:a16="http://schemas.microsoft.com/office/drawing/2014/main" id="{00000000-0008-0000-0300-00002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38100</xdr:colOff>
          <xdr:row>83</xdr:row>
          <xdr:rowOff>31750</xdr:rowOff>
        </xdr:from>
        <xdr:to>
          <xdr:col>117</xdr:col>
          <xdr:colOff>628650</xdr:colOff>
          <xdr:row>88</xdr:row>
          <xdr:rowOff>0</xdr:rowOff>
        </xdr:to>
        <xdr:sp macro="" textlink="">
          <xdr:nvSpPr>
            <xdr:cNvPr id="7724" name="Button 556" hidden="1">
              <a:extLst>
                <a:ext uri="{63B3BB69-23CF-44E3-9099-C40C66FF867C}">
                  <a14:compatExt spid="_x0000_s7724"/>
                </a:ext>
                <a:ext uri="{FF2B5EF4-FFF2-40B4-BE49-F238E27FC236}">
                  <a16:creationId xmlns:a16="http://schemas.microsoft.com/office/drawing/2014/main" id="{00000000-0008-0000-0300-00002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83</xdr:row>
          <xdr:rowOff>31750</xdr:rowOff>
        </xdr:from>
        <xdr:to>
          <xdr:col>134</xdr:col>
          <xdr:colOff>641350</xdr:colOff>
          <xdr:row>87</xdr:row>
          <xdr:rowOff>190500</xdr:rowOff>
        </xdr:to>
        <xdr:sp macro="" textlink="">
          <xdr:nvSpPr>
            <xdr:cNvPr id="7742" name="Button 574" hidden="1">
              <a:extLst>
                <a:ext uri="{63B3BB69-23CF-44E3-9099-C40C66FF867C}">
                  <a14:compatExt spid="_x0000_s7742"/>
                </a:ext>
                <a:ext uri="{FF2B5EF4-FFF2-40B4-BE49-F238E27FC236}">
                  <a16:creationId xmlns:a16="http://schemas.microsoft.com/office/drawing/2014/main" id="{00000000-0008-0000-0300-00003E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68</xdr:row>
          <xdr:rowOff>31750</xdr:rowOff>
        </xdr:from>
        <xdr:to>
          <xdr:col>134</xdr:col>
          <xdr:colOff>641350</xdr:colOff>
          <xdr:row>72</xdr:row>
          <xdr:rowOff>190500</xdr:rowOff>
        </xdr:to>
        <xdr:sp macro="" textlink="">
          <xdr:nvSpPr>
            <xdr:cNvPr id="7744" name="Button 576" hidden="1">
              <a:extLst>
                <a:ext uri="{63B3BB69-23CF-44E3-9099-C40C66FF867C}">
                  <a14:compatExt spid="_x0000_s7744"/>
                </a:ext>
                <a:ext uri="{FF2B5EF4-FFF2-40B4-BE49-F238E27FC236}">
                  <a16:creationId xmlns:a16="http://schemas.microsoft.com/office/drawing/2014/main" id="{00000000-0008-0000-0300-00004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53</xdr:row>
          <xdr:rowOff>0</xdr:rowOff>
        </xdr:from>
        <xdr:to>
          <xdr:col>134</xdr:col>
          <xdr:colOff>641350</xdr:colOff>
          <xdr:row>57</xdr:row>
          <xdr:rowOff>165100</xdr:rowOff>
        </xdr:to>
        <xdr:sp macro="" textlink="">
          <xdr:nvSpPr>
            <xdr:cNvPr id="7746" name="Button 578" hidden="1">
              <a:extLst>
                <a:ext uri="{63B3BB69-23CF-44E3-9099-C40C66FF867C}">
                  <a14:compatExt spid="_x0000_s7746"/>
                </a:ext>
                <a:ext uri="{FF2B5EF4-FFF2-40B4-BE49-F238E27FC236}">
                  <a16:creationId xmlns:a16="http://schemas.microsoft.com/office/drawing/2014/main" id="{00000000-0008-0000-0300-00004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38</xdr:row>
          <xdr:rowOff>31750</xdr:rowOff>
        </xdr:from>
        <xdr:to>
          <xdr:col>100</xdr:col>
          <xdr:colOff>622300</xdr:colOff>
          <xdr:row>43</xdr:row>
          <xdr:rowOff>0</xdr:rowOff>
        </xdr:to>
        <xdr:sp macro="" textlink="">
          <xdr:nvSpPr>
            <xdr:cNvPr id="7708" name="Button 540" hidden="1">
              <a:extLst>
                <a:ext uri="{63B3BB69-23CF-44E3-9099-C40C66FF867C}">
                  <a14:compatExt spid="_x0000_s7708"/>
                </a:ext>
                <a:ext uri="{FF2B5EF4-FFF2-40B4-BE49-F238E27FC236}">
                  <a16:creationId xmlns:a16="http://schemas.microsoft.com/office/drawing/2014/main" id="{00000000-0008-0000-0300-00001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19050</xdr:colOff>
          <xdr:row>23</xdr:row>
          <xdr:rowOff>19050</xdr:rowOff>
        </xdr:from>
        <xdr:to>
          <xdr:col>100</xdr:col>
          <xdr:colOff>609600</xdr:colOff>
          <xdr:row>27</xdr:row>
          <xdr:rowOff>184150</xdr:rowOff>
        </xdr:to>
        <xdr:sp macro="" textlink="">
          <xdr:nvSpPr>
            <xdr:cNvPr id="7710" name="Button 542" hidden="1">
              <a:extLst>
                <a:ext uri="{63B3BB69-23CF-44E3-9099-C40C66FF867C}">
                  <a14:compatExt spid="_x0000_s7710"/>
                </a:ext>
                <a:ext uri="{FF2B5EF4-FFF2-40B4-BE49-F238E27FC236}">
                  <a16:creationId xmlns:a16="http://schemas.microsoft.com/office/drawing/2014/main" id="{00000000-0008-0000-0300-00001E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</xdr:col>
          <xdr:colOff>31750</xdr:colOff>
          <xdr:row>8</xdr:row>
          <xdr:rowOff>19050</xdr:rowOff>
        </xdr:from>
        <xdr:to>
          <xdr:col>100</xdr:col>
          <xdr:colOff>622300</xdr:colOff>
          <xdr:row>12</xdr:row>
          <xdr:rowOff>184150</xdr:rowOff>
        </xdr:to>
        <xdr:sp macro="" textlink="">
          <xdr:nvSpPr>
            <xdr:cNvPr id="7712" name="Button 544" hidden="1">
              <a:extLst>
                <a:ext uri="{63B3BB69-23CF-44E3-9099-C40C66FF867C}">
                  <a14:compatExt spid="_x0000_s7712"/>
                </a:ext>
                <a:ext uri="{FF2B5EF4-FFF2-40B4-BE49-F238E27FC236}">
                  <a16:creationId xmlns:a16="http://schemas.microsoft.com/office/drawing/2014/main" id="{00000000-0008-0000-0300-00002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31750</xdr:colOff>
          <xdr:row>8</xdr:row>
          <xdr:rowOff>19050</xdr:rowOff>
        </xdr:from>
        <xdr:to>
          <xdr:col>117</xdr:col>
          <xdr:colOff>622300</xdr:colOff>
          <xdr:row>12</xdr:row>
          <xdr:rowOff>184150</xdr:rowOff>
        </xdr:to>
        <xdr:sp macro="" textlink="">
          <xdr:nvSpPr>
            <xdr:cNvPr id="7714" name="Button 546" hidden="1">
              <a:extLst>
                <a:ext uri="{63B3BB69-23CF-44E3-9099-C40C66FF867C}">
                  <a14:compatExt spid="_x0000_s7714"/>
                </a:ext>
                <a:ext uri="{FF2B5EF4-FFF2-40B4-BE49-F238E27FC236}">
                  <a16:creationId xmlns:a16="http://schemas.microsoft.com/office/drawing/2014/main" id="{00000000-0008-0000-0300-00002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19050</xdr:colOff>
          <xdr:row>23</xdr:row>
          <xdr:rowOff>31750</xdr:rowOff>
        </xdr:from>
        <xdr:to>
          <xdr:col>117</xdr:col>
          <xdr:colOff>609600</xdr:colOff>
          <xdr:row>28</xdr:row>
          <xdr:rowOff>0</xdr:rowOff>
        </xdr:to>
        <xdr:sp macro="" textlink="">
          <xdr:nvSpPr>
            <xdr:cNvPr id="7716" name="Button 548" hidden="1">
              <a:extLst>
                <a:ext uri="{63B3BB69-23CF-44E3-9099-C40C66FF867C}">
                  <a14:compatExt spid="_x0000_s7716"/>
                </a:ext>
                <a:ext uri="{FF2B5EF4-FFF2-40B4-BE49-F238E27FC236}">
                  <a16:creationId xmlns:a16="http://schemas.microsoft.com/office/drawing/2014/main" id="{00000000-0008-0000-0300-00002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38100</xdr:colOff>
          <xdr:row>38</xdr:row>
          <xdr:rowOff>31750</xdr:rowOff>
        </xdr:from>
        <xdr:to>
          <xdr:col>117</xdr:col>
          <xdr:colOff>628650</xdr:colOff>
          <xdr:row>43</xdr:row>
          <xdr:rowOff>0</xdr:rowOff>
        </xdr:to>
        <xdr:sp macro="" textlink="">
          <xdr:nvSpPr>
            <xdr:cNvPr id="7718" name="Button 550" hidden="1">
              <a:extLst>
                <a:ext uri="{63B3BB69-23CF-44E3-9099-C40C66FF867C}">
                  <a14:compatExt spid="_x0000_s7718"/>
                </a:ext>
                <a:ext uri="{FF2B5EF4-FFF2-40B4-BE49-F238E27FC236}">
                  <a16:creationId xmlns:a16="http://schemas.microsoft.com/office/drawing/2014/main" id="{00000000-0008-0000-0300-00002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38</xdr:row>
          <xdr:rowOff>19050</xdr:rowOff>
        </xdr:from>
        <xdr:to>
          <xdr:col>134</xdr:col>
          <xdr:colOff>641350</xdr:colOff>
          <xdr:row>42</xdr:row>
          <xdr:rowOff>184150</xdr:rowOff>
        </xdr:to>
        <xdr:sp macro="" textlink="">
          <xdr:nvSpPr>
            <xdr:cNvPr id="7748" name="Button 580" hidden="1">
              <a:extLst>
                <a:ext uri="{63B3BB69-23CF-44E3-9099-C40C66FF867C}">
                  <a14:compatExt spid="_x0000_s7748"/>
                </a:ext>
                <a:ext uri="{FF2B5EF4-FFF2-40B4-BE49-F238E27FC236}">
                  <a16:creationId xmlns:a16="http://schemas.microsoft.com/office/drawing/2014/main" id="{00000000-0008-0000-0300-00004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23</xdr:row>
          <xdr:rowOff>19050</xdr:rowOff>
        </xdr:from>
        <xdr:to>
          <xdr:col>134</xdr:col>
          <xdr:colOff>641350</xdr:colOff>
          <xdr:row>27</xdr:row>
          <xdr:rowOff>184150</xdr:rowOff>
        </xdr:to>
        <xdr:sp macro="" textlink="">
          <xdr:nvSpPr>
            <xdr:cNvPr id="7750" name="Button 582" hidden="1">
              <a:extLst>
                <a:ext uri="{63B3BB69-23CF-44E3-9099-C40C66FF867C}">
                  <a14:compatExt spid="_x0000_s7750"/>
                </a:ext>
                <a:ext uri="{FF2B5EF4-FFF2-40B4-BE49-F238E27FC236}">
                  <a16:creationId xmlns:a16="http://schemas.microsoft.com/office/drawing/2014/main" id="{00000000-0008-0000-0300-00004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31750</xdr:colOff>
          <xdr:row>8</xdr:row>
          <xdr:rowOff>31750</xdr:rowOff>
        </xdr:from>
        <xdr:to>
          <xdr:col>134</xdr:col>
          <xdr:colOff>641350</xdr:colOff>
          <xdr:row>12</xdr:row>
          <xdr:rowOff>190500</xdr:rowOff>
        </xdr:to>
        <xdr:sp macro="" textlink="">
          <xdr:nvSpPr>
            <xdr:cNvPr id="7752" name="Button 584" hidden="1">
              <a:extLst>
                <a:ext uri="{63B3BB69-23CF-44E3-9099-C40C66FF867C}">
                  <a14:compatExt spid="_x0000_s7752"/>
                </a:ext>
                <a:ext uri="{FF2B5EF4-FFF2-40B4-BE49-F238E27FC236}">
                  <a16:creationId xmlns:a16="http://schemas.microsoft.com/office/drawing/2014/main" id="{00000000-0008-0000-0300-00004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31750</xdr:colOff>
          <xdr:row>38</xdr:row>
          <xdr:rowOff>31750</xdr:rowOff>
        </xdr:from>
        <xdr:to>
          <xdr:col>66</xdr:col>
          <xdr:colOff>622300</xdr:colOff>
          <xdr:row>42</xdr:row>
          <xdr:rowOff>190500</xdr:rowOff>
        </xdr:to>
        <xdr:sp macro="" textlink="">
          <xdr:nvSpPr>
            <xdr:cNvPr id="7668" name="Button 500" hidden="1">
              <a:extLst>
                <a:ext uri="{63B3BB69-23CF-44E3-9099-C40C66FF867C}">
                  <a14:compatExt spid="_x0000_s7668"/>
                </a:ext>
                <a:ext uri="{FF2B5EF4-FFF2-40B4-BE49-F238E27FC236}">
                  <a16:creationId xmlns:a16="http://schemas.microsoft.com/office/drawing/2014/main" id="{00000000-0008-0000-0300-0000F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23</xdr:row>
          <xdr:rowOff>19050</xdr:rowOff>
        </xdr:from>
        <xdr:to>
          <xdr:col>66</xdr:col>
          <xdr:colOff>609600</xdr:colOff>
          <xdr:row>27</xdr:row>
          <xdr:rowOff>184150</xdr:rowOff>
        </xdr:to>
        <xdr:sp macro="" textlink="">
          <xdr:nvSpPr>
            <xdr:cNvPr id="7670" name="Button 502" hidden="1">
              <a:extLst>
                <a:ext uri="{63B3BB69-23CF-44E3-9099-C40C66FF867C}">
                  <a14:compatExt spid="_x0000_s7670"/>
                </a:ext>
                <a:ext uri="{FF2B5EF4-FFF2-40B4-BE49-F238E27FC236}">
                  <a16:creationId xmlns:a16="http://schemas.microsoft.com/office/drawing/2014/main" id="{00000000-0008-0000-0300-0000F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31750</xdr:colOff>
          <xdr:row>8</xdr:row>
          <xdr:rowOff>19050</xdr:rowOff>
        </xdr:from>
        <xdr:to>
          <xdr:col>66</xdr:col>
          <xdr:colOff>622300</xdr:colOff>
          <xdr:row>12</xdr:row>
          <xdr:rowOff>184150</xdr:rowOff>
        </xdr:to>
        <xdr:sp macro="" textlink="">
          <xdr:nvSpPr>
            <xdr:cNvPr id="7672" name="Button 504" hidden="1">
              <a:extLst>
                <a:ext uri="{63B3BB69-23CF-44E3-9099-C40C66FF867C}">
                  <a14:compatExt spid="_x0000_s7672"/>
                </a:ext>
                <a:ext uri="{FF2B5EF4-FFF2-40B4-BE49-F238E27FC236}">
                  <a16:creationId xmlns:a16="http://schemas.microsoft.com/office/drawing/2014/main" id="{00000000-0008-0000-0300-0000F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31750</xdr:colOff>
          <xdr:row>8</xdr:row>
          <xdr:rowOff>31750</xdr:rowOff>
        </xdr:from>
        <xdr:to>
          <xdr:col>83</xdr:col>
          <xdr:colOff>622300</xdr:colOff>
          <xdr:row>13</xdr:row>
          <xdr:rowOff>0</xdr:rowOff>
        </xdr:to>
        <xdr:sp macro="" textlink="">
          <xdr:nvSpPr>
            <xdr:cNvPr id="7674" name="Button 506" hidden="1">
              <a:extLst>
                <a:ext uri="{63B3BB69-23CF-44E3-9099-C40C66FF867C}">
                  <a14:compatExt spid="_x0000_s7674"/>
                </a:ext>
                <a:ext uri="{FF2B5EF4-FFF2-40B4-BE49-F238E27FC236}">
                  <a16:creationId xmlns:a16="http://schemas.microsoft.com/office/drawing/2014/main" id="{00000000-0008-0000-0300-0000F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0</xdr:colOff>
          <xdr:row>23</xdr:row>
          <xdr:rowOff>12700</xdr:rowOff>
        </xdr:from>
        <xdr:to>
          <xdr:col>83</xdr:col>
          <xdr:colOff>590550</xdr:colOff>
          <xdr:row>27</xdr:row>
          <xdr:rowOff>152400</xdr:rowOff>
        </xdr:to>
        <xdr:sp macro="" textlink="">
          <xdr:nvSpPr>
            <xdr:cNvPr id="7676" name="Button 508" hidden="1">
              <a:extLst>
                <a:ext uri="{63B3BB69-23CF-44E3-9099-C40C66FF867C}">
                  <a14:compatExt spid="_x0000_s7676"/>
                </a:ext>
                <a:ext uri="{FF2B5EF4-FFF2-40B4-BE49-F238E27FC236}">
                  <a16:creationId xmlns:a16="http://schemas.microsoft.com/office/drawing/2014/main" id="{00000000-0008-0000-0300-0000F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6350</xdr:colOff>
          <xdr:row>38</xdr:row>
          <xdr:rowOff>38100</xdr:rowOff>
        </xdr:from>
        <xdr:to>
          <xdr:col>83</xdr:col>
          <xdr:colOff>596900</xdr:colOff>
          <xdr:row>43</xdr:row>
          <xdr:rowOff>19050</xdr:rowOff>
        </xdr:to>
        <xdr:sp macro="" textlink="">
          <xdr:nvSpPr>
            <xdr:cNvPr id="7678" name="Button 510" hidden="1">
              <a:extLst>
                <a:ext uri="{63B3BB69-23CF-44E3-9099-C40C66FF867C}">
                  <a14:compatExt spid="_x0000_s7678"/>
                </a:ext>
                <a:ext uri="{FF2B5EF4-FFF2-40B4-BE49-F238E27FC236}">
                  <a16:creationId xmlns:a16="http://schemas.microsoft.com/office/drawing/2014/main" id="{00000000-0008-0000-0300-0000F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25400</xdr:colOff>
          <xdr:row>53</xdr:row>
          <xdr:rowOff>19050</xdr:rowOff>
        </xdr:from>
        <xdr:to>
          <xdr:col>83</xdr:col>
          <xdr:colOff>615950</xdr:colOff>
          <xdr:row>57</xdr:row>
          <xdr:rowOff>177800</xdr:rowOff>
        </xdr:to>
        <xdr:sp macro="" textlink="">
          <xdr:nvSpPr>
            <xdr:cNvPr id="7680" name="Button 512" hidden="1">
              <a:extLst>
                <a:ext uri="{63B3BB69-23CF-44E3-9099-C40C66FF867C}">
                  <a14:compatExt spid="_x0000_s7680"/>
                </a:ext>
                <a:ext uri="{FF2B5EF4-FFF2-40B4-BE49-F238E27FC236}">
                  <a16:creationId xmlns:a16="http://schemas.microsoft.com/office/drawing/2014/main" id="{00000000-0008-0000-0300-00000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38100</xdr:colOff>
          <xdr:row>68</xdr:row>
          <xdr:rowOff>38100</xdr:rowOff>
        </xdr:from>
        <xdr:to>
          <xdr:col>83</xdr:col>
          <xdr:colOff>628650</xdr:colOff>
          <xdr:row>73</xdr:row>
          <xdr:rowOff>12700</xdr:rowOff>
        </xdr:to>
        <xdr:sp macro="" textlink="">
          <xdr:nvSpPr>
            <xdr:cNvPr id="7682" name="Button 514" hidden="1">
              <a:extLst>
                <a:ext uri="{63B3BB69-23CF-44E3-9099-C40C66FF867C}">
                  <a14:compatExt spid="_x0000_s7682"/>
                </a:ext>
                <a:ext uri="{FF2B5EF4-FFF2-40B4-BE49-F238E27FC236}">
                  <a16:creationId xmlns:a16="http://schemas.microsoft.com/office/drawing/2014/main" id="{00000000-0008-0000-0300-000002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19050</xdr:colOff>
          <xdr:row>83</xdr:row>
          <xdr:rowOff>31750</xdr:rowOff>
        </xdr:from>
        <xdr:to>
          <xdr:col>83</xdr:col>
          <xdr:colOff>609600</xdr:colOff>
          <xdr:row>88</xdr:row>
          <xdr:rowOff>0</xdr:rowOff>
        </xdr:to>
        <xdr:sp macro="" textlink="">
          <xdr:nvSpPr>
            <xdr:cNvPr id="7684" name="Button 516" hidden="1">
              <a:extLst>
                <a:ext uri="{63B3BB69-23CF-44E3-9099-C40C66FF867C}">
                  <a14:compatExt spid="_x0000_s7684"/>
                </a:ext>
                <a:ext uri="{FF2B5EF4-FFF2-40B4-BE49-F238E27FC236}">
                  <a16:creationId xmlns:a16="http://schemas.microsoft.com/office/drawing/2014/main" id="{00000000-0008-0000-0300-000004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31750</xdr:colOff>
          <xdr:row>98</xdr:row>
          <xdr:rowOff>19050</xdr:rowOff>
        </xdr:from>
        <xdr:to>
          <xdr:col>83</xdr:col>
          <xdr:colOff>622300</xdr:colOff>
          <xdr:row>102</xdr:row>
          <xdr:rowOff>184150</xdr:rowOff>
        </xdr:to>
        <xdr:sp macro="" textlink="">
          <xdr:nvSpPr>
            <xdr:cNvPr id="7686" name="Button 518" hidden="1">
              <a:extLst>
                <a:ext uri="{63B3BB69-23CF-44E3-9099-C40C66FF867C}">
                  <a14:compatExt spid="_x0000_s7686"/>
                </a:ext>
                <a:ext uri="{FF2B5EF4-FFF2-40B4-BE49-F238E27FC236}">
                  <a16:creationId xmlns:a16="http://schemas.microsoft.com/office/drawing/2014/main" id="{00000000-0008-0000-0300-00000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38100</xdr:colOff>
          <xdr:row>113</xdr:row>
          <xdr:rowOff>38100</xdr:rowOff>
        </xdr:from>
        <xdr:to>
          <xdr:col>83</xdr:col>
          <xdr:colOff>628650</xdr:colOff>
          <xdr:row>118</xdr:row>
          <xdr:rowOff>12700</xdr:rowOff>
        </xdr:to>
        <xdr:sp macro="" textlink="">
          <xdr:nvSpPr>
            <xdr:cNvPr id="7688" name="Button 520" hidden="1">
              <a:extLst>
                <a:ext uri="{63B3BB69-23CF-44E3-9099-C40C66FF867C}">
                  <a14:compatExt spid="_x0000_s7688"/>
                </a:ext>
                <a:ext uri="{FF2B5EF4-FFF2-40B4-BE49-F238E27FC236}">
                  <a16:creationId xmlns:a16="http://schemas.microsoft.com/office/drawing/2014/main" id="{00000000-0008-0000-0300-000008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31750</xdr:colOff>
          <xdr:row>128</xdr:row>
          <xdr:rowOff>31750</xdr:rowOff>
        </xdr:from>
        <xdr:to>
          <xdr:col>83</xdr:col>
          <xdr:colOff>622300</xdr:colOff>
          <xdr:row>133</xdr:row>
          <xdr:rowOff>0</xdr:rowOff>
        </xdr:to>
        <xdr:sp macro="" textlink="">
          <xdr:nvSpPr>
            <xdr:cNvPr id="7690" name="Button 522" hidden="1">
              <a:extLst>
                <a:ext uri="{63B3BB69-23CF-44E3-9099-C40C66FF867C}">
                  <a14:compatExt spid="_x0000_s7690"/>
                </a:ext>
                <a:ext uri="{FF2B5EF4-FFF2-40B4-BE49-F238E27FC236}">
                  <a16:creationId xmlns:a16="http://schemas.microsoft.com/office/drawing/2014/main" id="{00000000-0008-0000-0300-00000A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31750</xdr:colOff>
          <xdr:row>143</xdr:row>
          <xdr:rowOff>31750</xdr:rowOff>
        </xdr:from>
        <xdr:to>
          <xdr:col>83</xdr:col>
          <xdr:colOff>622300</xdr:colOff>
          <xdr:row>148</xdr:row>
          <xdr:rowOff>0</xdr:rowOff>
        </xdr:to>
        <xdr:sp macro="" textlink="">
          <xdr:nvSpPr>
            <xdr:cNvPr id="7692" name="Button 524" hidden="1">
              <a:extLst>
                <a:ext uri="{63B3BB69-23CF-44E3-9099-C40C66FF867C}">
                  <a14:compatExt spid="_x0000_s7692"/>
                </a:ext>
                <a:ext uri="{FF2B5EF4-FFF2-40B4-BE49-F238E27FC236}">
                  <a16:creationId xmlns:a16="http://schemas.microsoft.com/office/drawing/2014/main" id="{00000000-0008-0000-0300-00000C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143</xdr:row>
          <xdr:rowOff>31750</xdr:rowOff>
        </xdr:from>
        <xdr:to>
          <xdr:col>66</xdr:col>
          <xdr:colOff>622300</xdr:colOff>
          <xdr:row>148</xdr:row>
          <xdr:rowOff>0</xdr:rowOff>
        </xdr:to>
        <xdr:sp macro="" textlink="">
          <xdr:nvSpPr>
            <xdr:cNvPr id="7654" name="Button 486" hidden="1">
              <a:extLst>
                <a:ext uri="{63B3BB69-23CF-44E3-9099-C40C66FF867C}">
                  <a14:compatExt spid="_x0000_s7654"/>
                </a:ext>
                <a:ext uri="{FF2B5EF4-FFF2-40B4-BE49-F238E27FC236}">
                  <a16:creationId xmlns:a16="http://schemas.microsoft.com/office/drawing/2014/main" id="{00000000-0008-0000-0300-0000E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31750</xdr:colOff>
          <xdr:row>143</xdr:row>
          <xdr:rowOff>0</xdr:rowOff>
        </xdr:from>
        <xdr:to>
          <xdr:col>49</xdr:col>
          <xdr:colOff>628650</xdr:colOff>
          <xdr:row>148</xdr:row>
          <xdr:rowOff>0</xdr:rowOff>
        </xdr:to>
        <xdr:sp macro="" textlink="">
          <xdr:nvSpPr>
            <xdr:cNvPr id="7652" name="Button 484" hidden="1">
              <a:extLst>
                <a:ext uri="{63B3BB69-23CF-44E3-9099-C40C66FF867C}">
                  <a14:compatExt spid="_x0000_s7652"/>
                </a:ext>
                <a:ext uri="{FF2B5EF4-FFF2-40B4-BE49-F238E27FC236}">
                  <a16:creationId xmlns:a16="http://schemas.microsoft.com/office/drawing/2014/main" id="{00000000-0008-0000-0300-0000E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53</xdr:row>
          <xdr:rowOff>38100</xdr:rowOff>
        </xdr:from>
        <xdr:to>
          <xdr:col>66</xdr:col>
          <xdr:colOff>609600</xdr:colOff>
          <xdr:row>58</xdr:row>
          <xdr:rowOff>12700</xdr:rowOff>
        </xdr:to>
        <xdr:sp macro="" textlink="">
          <xdr:nvSpPr>
            <xdr:cNvPr id="7666" name="Button 498" hidden="1">
              <a:extLst>
                <a:ext uri="{63B3BB69-23CF-44E3-9099-C40C66FF867C}">
                  <a14:compatExt spid="_x0000_s7666"/>
                </a:ext>
                <a:ext uri="{FF2B5EF4-FFF2-40B4-BE49-F238E27FC236}">
                  <a16:creationId xmlns:a16="http://schemas.microsoft.com/office/drawing/2014/main" id="{00000000-0008-0000-0300-0000F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38100</xdr:colOff>
          <xdr:row>68</xdr:row>
          <xdr:rowOff>12700</xdr:rowOff>
        </xdr:from>
        <xdr:to>
          <xdr:col>66</xdr:col>
          <xdr:colOff>628650</xdr:colOff>
          <xdr:row>72</xdr:row>
          <xdr:rowOff>171450</xdr:rowOff>
        </xdr:to>
        <xdr:sp macro="" textlink="">
          <xdr:nvSpPr>
            <xdr:cNvPr id="7664" name="Button 496" hidden="1">
              <a:extLst>
                <a:ext uri="{63B3BB69-23CF-44E3-9099-C40C66FF867C}">
                  <a14:compatExt spid="_x0000_s7664"/>
                </a:ext>
                <a:ext uri="{FF2B5EF4-FFF2-40B4-BE49-F238E27FC236}">
                  <a16:creationId xmlns:a16="http://schemas.microsoft.com/office/drawing/2014/main" id="{00000000-0008-0000-0300-0000F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38100</xdr:colOff>
          <xdr:row>83</xdr:row>
          <xdr:rowOff>31750</xdr:rowOff>
        </xdr:from>
        <xdr:to>
          <xdr:col>66</xdr:col>
          <xdr:colOff>628650</xdr:colOff>
          <xdr:row>88</xdr:row>
          <xdr:rowOff>0</xdr:rowOff>
        </xdr:to>
        <xdr:sp macro="" textlink="">
          <xdr:nvSpPr>
            <xdr:cNvPr id="7662" name="Button 494" hidden="1">
              <a:extLst>
                <a:ext uri="{63B3BB69-23CF-44E3-9099-C40C66FF867C}">
                  <a14:compatExt spid="_x0000_s7662"/>
                </a:ext>
                <a:ext uri="{FF2B5EF4-FFF2-40B4-BE49-F238E27FC236}">
                  <a16:creationId xmlns:a16="http://schemas.microsoft.com/office/drawing/2014/main" id="{00000000-0008-0000-0300-0000E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98</xdr:row>
          <xdr:rowOff>31750</xdr:rowOff>
        </xdr:from>
        <xdr:to>
          <xdr:col>66</xdr:col>
          <xdr:colOff>622300</xdr:colOff>
          <xdr:row>103</xdr:row>
          <xdr:rowOff>0</xdr:rowOff>
        </xdr:to>
        <xdr:sp macro="" textlink="">
          <xdr:nvSpPr>
            <xdr:cNvPr id="7660" name="Button 492" hidden="1">
              <a:extLst>
                <a:ext uri="{63B3BB69-23CF-44E3-9099-C40C66FF867C}">
                  <a14:compatExt spid="_x0000_s7660"/>
                </a:ext>
                <a:ext uri="{FF2B5EF4-FFF2-40B4-BE49-F238E27FC236}">
                  <a16:creationId xmlns:a16="http://schemas.microsoft.com/office/drawing/2014/main" id="{00000000-0008-0000-0300-0000E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113</xdr:row>
          <xdr:rowOff>31750</xdr:rowOff>
        </xdr:from>
        <xdr:to>
          <xdr:col>66</xdr:col>
          <xdr:colOff>622300</xdr:colOff>
          <xdr:row>118</xdr:row>
          <xdr:rowOff>0</xdr:rowOff>
        </xdr:to>
        <xdr:sp macro="" textlink="">
          <xdr:nvSpPr>
            <xdr:cNvPr id="7658" name="Button 490" hidden="1">
              <a:extLst>
                <a:ext uri="{63B3BB69-23CF-44E3-9099-C40C66FF867C}">
                  <a14:compatExt spid="_x0000_s7658"/>
                </a:ext>
                <a:ext uri="{FF2B5EF4-FFF2-40B4-BE49-F238E27FC236}">
                  <a16:creationId xmlns:a16="http://schemas.microsoft.com/office/drawing/2014/main" id="{00000000-0008-0000-0300-0000E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128</xdr:row>
          <xdr:rowOff>31750</xdr:rowOff>
        </xdr:from>
        <xdr:to>
          <xdr:col>66</xdr:col>
          <xdr:colOff>622300</xdr:colOff>
          <xdr:row>133</xdr:row>
          <xdr:rowOff>0</xdr:rowOff>
        </xdr:to>
        <xdr:sp macro="" textlink="">
          <xdr:nvSpPr>
            <xdr:cNvPr id="7656" name="Button 488" hidden="1">
              <a:extLst>
                <a:ext uri="{63B3BB69-23CF-44E3-9099-C40C66FF867C}">
                  <a14:compatExt spid="_x0000_s7656"/>
                </a:ext>
                <a:ext uri="{FF2B5EF4-FFF2-40B4-BE49-F238E27FC236}">
                  <a16:creationId xmlns:a16="http://schemas.microsoft.com/office/drawing/2014/main" id="{00000000-0008-0000-0300-0000E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31750</xdr:colOff>
          <xdr:row>128</xdr:row>
          <xdr:rowOff>12700</xdr:rowOff>
        </xdr:from>
        <xdr:to>
          <xdr:col>49</xdr:col>
          <xdr:colOff>628650</xdr:colOff>
          <xdr:row>133</xdr:row>
          <xdr:rowOff>12700</xdr:rowOff>
        </xdr:to>
        <xdr:sp macro="" textlink="">
          <xdr:nvSpPr>
            <xdr:cNvPr id="7650" name="Button 482" hidden="1">
              <a:extLst>
                <a:ext uri="{63B3BB69-23CF-44E3-9099-C40C66FF867C}">
                  <a14:compatExt spid="_x0000_s7650"/>
                </a:ext>
                <a:ext uri="{FF2B5EF4-FFF2-40B4-BE49-F238E27FC236}">
                  <a16:creationId xmlns:a16="http://schemas.microsoft.com/office/drawing/2014/main" id="{00000000-0008-0000-0300-0000E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31750</xdr:colOff>
          <xdr:row>113</xdr:row>
          <xdr:rowOff>31750</xdr:rowOff>
        </xdr:from>
        <xdr:to>
          <xdr:col>49</xdr:col>
          <xdr:colOff>628650</xdr:colOff>
          <xdr:row>118</xdr:row>
          <xdr:rowOff>31750</xdr:rowOff>
        </xdr:to>
        <xdr:sp macro="" textlink="">
          <xdr:nvSpPr>
            <xdr:cNvPr id="7648" name="Button 480" hidden="1">
              <a:extLst>
                <a:ext uri="{63B3BB69-23CF-44E3-9099-C40C66FF867C}">
                  <a14:compatExt spid="_x0000_s7648"/>
                </a:ext>
                <a:ext uri="{FF2B5EF4-FFF2-40B4-BE49-F238E27FC236}">
                  <a16:creationId xmlns:a16="http://schemas.microsoft.com/office/drawing/2014/main" id="{00000000-0008-0000-0300-0000E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63501</xdr:colOff>
      <xdr:row>13</xdr:row>
      <xdr:rowOff>59532</xdr:rowOff>
    </xdr:from>
    <xdr:to>
      <xdr:col>12</xdr:col>
      <xdr:colOff>889000</xdr:colOff>
      <xdr:row>13</xdr:row>
      <xdr:rowOff>1163902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13</xdr:row>
          <xdr:rowOff>622300</xdr:rowOff>
        </xdr:from>
        <xdr:to>
          <xdr:col>10</xdr:col>
          <xdr:colOff>431800</xdr:colOff>
          <xdr:row>13</xdr:row>
          <xdr:rowOff>819150</xdr:rowOff>
        </xdr:to>
        <xdr:sp macro="" textlink="">
          <xdr:nvSpPr>
            <xdr:cNvPr id="7266" name="Button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284426</xdr:colOff>
      <xdr:row>13</xdr:row>
      <xdr:rowOff>77950</xdr:rowOff>
    </xdr:from>
    <xdr:to>
      <xdr:col>4</xdr:col>
      <xdr:colOff>338840</xdr:colOff>
      <xdr:row>13</xdr:row>
      <xdr:rowOff>322549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1975114" y="2566356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347928</xdr:colOff>
      <xdr:row>13</xdr:row>
      <xdr:rowOff>74755</xdr:rowOff>
    </xdr:from>
    <xdr:to>
      <xdr:col>5</xdr:col>
      <xdr:colOff>394337</xdr:colOff>
      <xdr:row>13</xdr:row>
      <xdr:rowOff>321876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622022" y="2563161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419364</xdr:colOff>
      <xdr:row>13</xdr:row>
      <xdr:rowOff>73188</xdr:rowOff>
    </xdr:from>
    <xdr:to>
      <xdr:col>6</xdr:col>
      <xdr:colOff>459053</xdr:colOff>
      <xdr:row>13</xdr:row>
      <xdr:rowOff>322690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3276864" y="2561594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490803</xdr:colOff>
      <xdr:row>13</xdr:row>
      <xdr:rowOff>77321</xdr:rowOff>
    </xdr:from>
    <xdr:to>
      <xdr:col>7</xdr:col>
      <xdr:colOff>339957</xdr:colOff>
      <xdr:row>13</xdr:row>
      <xdr:rowOff>322690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931709" y="2565727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347926</xdr:colOff>
      <xdr:row>13</xdr:row>
      <xdr:rowOff>77879</xdr:rowOff>
    </xdr:from>
    <xdr:to>
      <xdr:col>8</xdr:col>
      <xdr:colOff>410312</xdr:colOff>
      <xdr:row>13</xdr:row>
      <xdr:rowOff>322690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562739" y="2566285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419365</xdr:colOff>
      <xdr:row>13</xdr:row>
      <xdr:rowOff>80496</xdr:rowOff>
    </xdr:from>
    <xdr:to>
      <xdr:col>9</xdr:col>
      <xdr:colOff>462412</xdr:colOff>
      <xdr:row>13</xdr:row>
      <xdr:rowOff>323301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217584" y="2568902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482864</xdr:colOff>
      <xdr:row>13</xdr:row>
      <xdr:rowOff>82695</xdr:rowOff>
    </xdr:from>
    <xdr:to>
      <xdr:col>10</xdr:col>
      <xdr:colOff>533465</xdr:colOff>
      <xdr:row>13</xdr:row>
      <xdr:rowOff>323302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864489" y="2571101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546366</xdr:colOff>
      <xdr:row>13</xdr:row>
      <xdr:rowOff>80312</xdr:rowOff>
    </xdr:from>
    <xdr:to>
      <xdr:col>12</xdr:col>
      <xdr:colOff>4755</xdr:colOff>
      <xdr:row>13</xdr:row>
      <xdr:rowOff>330627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6511397" y="2568718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26457</xdr:colOff>
      <xdr:row>13</xdr:row>
      <xdr:rowOff>67470</xdr:rowOff>
    </xdr:from>
    <xdr:to>
      <xdr:col>12</xdr:col>
      <xdr:colOff>662577</xdr:colOff>
      <xdr:row>13</xdr:row>
      <xdr:rowOff>339177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7158301" y="2555876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13</xdr:row>
          <xdr:rowOff>342900</xdr:rowOff>
        </xdr:from>
        <xdr:to>
          <xdr:col>12</xdr:col>
          <xdr:colOff>901700</xdr:colOff>
          <xdr:row>13</xdr:row>
          <xdr:rowOff>565150</xdr:rowOff>
        </xdr:to>
        <xdr:sp macro="" textlink="">
          <xdr:nvSpPr>
            <xdr:cNvPr id="7267" name="Scroll Bar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890159</xdr:colOff>
      <xdr:row>13</xdr:row>
      <xdr:rowOff>70116</xdr:rowOff>
    </xdr:from>
    <xdr:to>
      <xdr:col>15</xdr:col>
      <xdr:colOff>552007</xdr:colOff>
      <xdr:row>13</xdr:row>
      <xdr:rowOff>1144324</xdr:rowOff>
    </xdr:to>
    <xdr:sp macro="" textlink="$P$11">
      <xdr:nvSpPr>
        <xdr:cNvPr id="118" name="Rectangle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8022003" y="2558522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98CDBD6-B1FF-4E8A-94CB-D129D0EAE57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0.00</a:t>
          </a:fld>
          <a:endParaRPr lang="en-US" sz="12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95250</xdr:colOff>
      <xdr:row>13</xdr:row>
      <xdr:rowOff>80699</xdr:rowOff>
    </xdr:from>
    <xdr:to>
      <xdr:col>3</xdr:col>
      <xdr:colOff>44601</xdr:colOff>
      <xdr:row>13</xdr:row>
      <xdr:rowOff>1133741</xdr:rowOff>
    </xdr:to>
    <xdr:sp macro="" textlink="$P$10">
      <xdr:nvSpPr>
        <xdr:cNvPr id="107" name="Rectangle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95250" y="2569105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EBAD5C8-5416-438F-97DE-1117E2B23076}" type="TxLink">
            <a:rPr lang="en-US" sz="11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0.00</a:t>
          </a:fld>
          <a:endParaRPr lang="en-US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63501</xdr:colOff>
      <xdr:row>28</xdr:row>
      <xdr:rowOff>47626</xdr:rowOff>
    </xdr:from>
    <xdr:to>
      <xdr:col>12</xdr:col>
      <xdr:colOff>889000</xdr:colOff>
      <xdr:row>28</xdr:row>
      <xdr:rowOff>1151996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28</xdr:row>
          <xdr:rowOff>609600</xdr:rowOff>
        </xdr:from>
        <xdr:to>
          <xdr:col>10</xdr:col>
          <xdr:colOff>431800</xdr:colOff>
          <xdr:row>28</xdr:row>
          <xdr:rowOff>812800</xdr:rowOff>
        </xdr:to>
        <xdr:sp macro="" textlink="">
          <xdr:nvSpPr>
            <xdr:cNvPr id="7268" name="Button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284426</xdr:colOff>
      <xdr:row>28</xdr:row>
      <xdr:rowOff>66044</xdr:rowOff>
    </xdr:from>
    <xdr:to>
      <xdr:col>4</xdr:col>
      <xdr:colOff>338840</xdr:colOff>
      <xdr:row>28</xdr:row>
      <xdr:rowOff>310643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1975114" y="6459700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347928</xdr:colOff>
      <xdr:row>28</xdr:row>
      <xdr:rowOff>62849</xdr:rowOff>
    </xdr:from>
    <xdr:to>
      <xdr:col>5</xdr:col>
      <xdr:colOff>394337</xdr:colOff>
      <xdr:row>28</xdr:row>
      <xdr:rowOff>309970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622022" y="6456505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419364</xdr:colOff>
      <xdr:row>28</xdr:row>
      <xdr:rowOff>61282</xdr:rowOff>
    </xdr:from>
    <xdr:to>
      <xdr:col>6</xdr:col>
      <xdr:colOff>459053</xdr:colOff>
      <xdr:row>28</xdr:row>
      <xdr:rowOff>310784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76864" y="6454938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490803</xdr:colOff>
      <xdr:row>28</xdr:row>
      <xdr:rowOff>65415</xdr:rowOff>
    </xdr:from>
    <xdr:to>
      <xdr:col>7</xdr:col>
      <xdr:colOff>339957</xdr:colOff>
      <xdr:row>28</xdr:row>
      <xdr:rowOff>310784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931709" y="6459071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347926</xdr:colOff>
      <xdr:row>28</xdr:row>
      <xdr:rowOff>65973</xdr:rowOff>
    </xdr:from>
    <xdr:to>
      <xdr:col>8</xdr:col>
      <xdr:colOff>410312</xdr:colOff>
      <xdr:row>28</xdr:row>
      <xdr:rowOff>310784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4562739" y="6459629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419365</xdr:colOff>
      <xdr:row>28</xdr:row>
      <xdr:rowOff>68590</xdr:rowOff>
    </xdr:from>
    <xdr:to>
      <xdr:col>9</xdr:col>
      <xdr:colOff>462412</xdr:colOff>
      <xdr:row>28</xdr:row>
      <xdr:rowOff>311395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217584" y="6462246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482864</xdr:colOff>
      <xdr:row>28</xdr:row>
      <xdr:rowOff>70789</xdr:rowOff>
    </xdr:from>
    <xdr:to>
      <xdr:col>10</xdr:col>
      <xdr:colOff>533465</xdr:colOff>
      <xdr:row>28</xdr:row>
      <xdr:rowOff>311396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864489" y="6464445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546366</xdr:colOff>
      <xdr:row>28</xdr:row>
      <xdr:rowOff>68406</xdr:rowOff>
    </xdr:from>
    <xdr:to>
      <xdr:col>12</xdr:col>
      <xdr:colOff>4755</xdr:colOff>
      <xdr:row>28</xdr:row>
      <xdr:rowOff>318721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6511397" y="6462062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26457</xdr:colOff>
      <xdr:row>28</xdr:row>
      <xdr:rowOff>55564</xdr:rowOff>
    </xdr:from>
    <xdr:to>
      <xdr:col>12</xdr:col>
      <xdr:colOff>662577</xdr:colOff>
      <xdr:row>28</xdr:row>
      <xdr:rowOff>327271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7158301" y="6449220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28</xdr:row>
          <xdr:rowOff>323850</xdr:rowOff>
        </xdr:from>
        <xdr:to>
          <xdr:col>12</xdr:col>
          <xdr:colOff>901700</xdr:colOff>
          <xdr:row>28</xdr:row>
          <xdr:rowOff>546100</xdr:rowOff>
        </xdr:to>
        <xdr:sp macro="" textlink="">
          <xdr:nvSpPr>
            <xdr:cNvPr id="7269" name="Scroll Bar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3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890159</xdr:colOff>
      <xdr:row>28</xdr:row>
      <xdr:rowOff>58210</xdr:rowOff>
    </xdr:from>
    <xdr:to>
      <xdr:col>15</xdr:col>
      <xdr:colOff>552007</xdr:colOff>
      <xdr:row>28</xdr:row>
      <xdr:rowOff>1132418</xdr:rowOff>
    </xdr:to>
    <xdr:sp macro="" textlink="$P$26">
      <xdr:nvSpPr>
        <xdr:cNvPr id="133" name="Rectangle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8022003" y="6451866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0D3DB3F-58A8-43D0-A3D4-2621B1F77E9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95250</xdr:colOff>
      <xdr:row>28</xdr:row>
      <xdr:rowOff>68793</xdr:rowOff>
    </xdr:from>
    <xdr:to>
      <xdr:col>3</xdr:col>
      <xdr:colOff>44601</xdr:colOff>
      <xdr:row>28</xdr:row>
      <xdr:rowOff>1121835</xdr:rowOff>
    </xdr:to>
    <xdr:sp macro="" textlink="$P$25">
      <xdr:nvSpPr>
        <xdr:cNvPr id="134" name="Rectangle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95250" y="6462449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00650DD-7EDE-4F66-930D-B3D091827FD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37</xdr:col>
      <xdr:colOff>51596</xdr:colOff>
      <xdr:row>13</xdr:row>
      <xdr:rowOff>56131</xdr:rowOff>
    </xdr:from>
    <xdr:to>
      <xdr:col>46</xdr:col>
      <xdr:colOff>877095</xdr:colOff>
      <xdr:row>13</xdr:row>
      <xdr:rowOff>1160501</xdr:rowOff>
    </xdr:to>
    <xdr:graphicFrame macro="">
      <xdr:nvGraphicFramePr>
        <xdr:cNvPr id="151" name="Chart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38100</xdr:colOff>
          <xdr:row>13</xdr:row>
          <xdr:rowOff>609600</xdr:rowOff>
        </xdr:from>
        <xdr:to>
          <xdr:col>44</xdr:col>
          <xdr:colOff>419100</xdr:colOff>
          <xdr:row>13</xdr:row>
          <xdr:rowOff>812800</xdr:rowOff>
        </xdr:to>
        <xdr:sp macro="" textlink="">
          <xdr:nvSpPr>
            <xdr:cNvPr id="7272" name="Button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3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272521</xdr:colOff>
      <xdr:row>13</xdr:row>
      <xdr:rowOff>74549</xdr:rowOff>
    </xdr:from>
    <xdr:to>
      <xdr:col>38</xdr:col>
      <xdr:colOff>326935</xdr:colOff>
      <xdr:row>13</xdr:row>
      <xdr:rowOff>319148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22561021" y="2562955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336023</xdr:colOff>
      <xdr:row>13</xdr:row>
      <xdr:rowOff>71354</xdr:rowOff>
    </xdr:from>
    <xdr:to>
      <xdr:col>39</xdr:col>
      <xdr:colOff>382431</xdr:colOff>
      <xdr:row>13</xdr:row>
      <xdr:rowOff>318475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23207929" y="2559760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407458</xdr:colOff>
      <xdr:row>13</xdr:row>
      <xdr:rowOff>69787</xdr:rowOff>
    </xdr:from>
    <xdr:to>
      <xdr:col>40</xdr:col>
      <xdr:colOff>447147</xdr:colOff>
      <xdr:row>13</xdr:row>
      <xdr:rowOff>319289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23862771" y="2558193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478897</xdr:colOff>
      <xdr:row>13</xdr:row>
      <xdr:rowOff>73920</xdr:rowOff>
    </xdr:from>
    <xdr:to>
      <xdr:col>41</xdr:col>
      <xdr:colOff>328052</xdr:colOff>
      <xdr:row>13</xdr:row>
      <xdr:rowOff>319289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24517616" y="2562326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336021</xdr:colOff>
      <xdr:row>13</xdr:row>
      <xdr:rowOff>74478</xdr:rowOff>
    </xdr:from>
    <xdr:to>
      <xdr:col>42</xdr:col>
      <xdr:colOff>398407</xdr:colOff>
      <xdr:row>13</xdr:row>
      <xdr:rowOff>319289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25148646" y="2562884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407460</xdr:colOff>
      <xdr:row>13</xdr:row>
      <xdr:rowOff>77095</xdr:rowOff>
    </xdr:from>
    <xdr:to>
      <xdr:col>43</xdr:col>
      <xdr:colOff>450506</xdr:colOff>
      <xdr:row>13</xdr:row>
      <xdr:rowOff>319900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25803491" y="2565501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470958</xdr:colOff>
      <xdr:row>13</xdr:row>
      <xdr:rowOff>79294</xdr:rowOff>
    </xdr:from>
    <xdr:to>
      <xdr:col>44</xdr:col>
      <xdr:colOff>521559</xdr:colOff>
      <xdr:row>13</xdr:row>
      <xdr:rowOff>319901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26450396" y="2567700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534460</xdr:colOff>
      <xdr:row>13</xdr:row>
      <xdr:rowOff>76911</xdr:rowOff>
    </xdr:from>
    <xdr:to>
      <xdr:col>45</xdr:col>
      <xdr:colOff>576256</xdr:colOff>
      <xdr:row>13</xdr:row>
      <xdr:rowOff>327226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27097304" y="2565317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14552</xdr:colOff>
      <xdr:row>13</xdr:row>
      <xdr:rowOff>64069</xdr:rowOff>
    </xdr:from>
    <xdr:to>
      <xdr:col>46</xdr:col>
      <xdr:colOff>650672</xdr:colOff>
      <xdr:row>13</xdr:row>
      <xdr:rowOff>335776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27744208" y="2552475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13</xdr:row>
          <xdr:rowOff>336550</xdr:rowOff>
        </xdr:from>
        <xdr:to>
          <xdr:col>46</xdr:col>
          <xdr:colOff>895350</xdr:colOff>
          <xdr:row>13</xdr:row>
          <xdr:rowOff>552450</xdr:rowOff>
        </xdr:to>
        <xdr:sp macro="" textlink="">
          <xdr:nvSpPr>
            <xdr:cNvPr id="7273" name="Scroll Bar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46</xdr:col>
      <xdr:colOff>878254</xdr:colOff>
      <xdr:row>13</xdr:row>
      <xdr:rowOff>66715</xdr:rowOff>
    </xdr:from>
    <xdr:to>
      <xdr:col>49</xdr:col>
      <xdr:colOff>540102</xdr:colOff>
      <xdr:row>13</xdr:row>
      <xdr:rowOff>1140923</xdr:rowOff>
    </xdr:to>
    <xdr:sp macro="" textlink="$AX$11">
      <xdr:nvSpPr>
        <xdr:cNvPr id="163" name="Rectangle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28607910" y="2555121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9D383FC-3C4A-4419-A6DA-CBDB7AF0767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83344</xdr:colOff>
      <xdr:row>13</xdr:row>
      <xdr:rowOff>77298</xdr:rowOff>
    </xdr:from>
    <xdr:to>
      <xdr:col>37</xdr:col>
      <xdr:colOff>32696</xdr:colOff>
      <xdr:row>13</xdr:row>
      <xdr:rowOff>1130340</xdr:rowOff>
    </xdr:to>
    <xdr:sp macro="" textlink="$AX$10">
      <xdr:nvSpPr>
        <xdr:cNvPr id="164" name="Rectangle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20681157" y="2565704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E1FC18F-4231-40BC-8D59-4B4D252BA26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78784</xdr:colOff>
      <xdr:row>13</xdr:row>
      <xdr:rowOff>71437</xdr:rowOff>
    </xdr:from>
    <xdr:to>
      <xdr:col>30</xdr:col>
      <xdr:colOff>309819</xdr:colOff>
      <xdr:row>13</xdr:row>
      <xdr:rowOff>1175807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69850</xdr:colOff>
          <xdr:row>13</xdr:row>
          <xdr:rowOff>628650</xdr:rowOff>
        </xdr:from>
        <xdr:to>
          <xdr:col>27</xdr:col>
          <xdr:colOff>457200</xdr:colOff>
          <xdr:row>13</xdr:row>
          <xdr:rowOff>831850</xdr:rowOff>
        </xdr:to>
        <xdr:sp macro="" textlink="">
          <xdr:nvSpPr>
            <xdr:cNvPr id="7274" name="Button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300159</xdr:colOff>
      <xdr:row>13</xdr:row>
      <xdr:rowOff>89855</xdr:rowOff>
    </xdr:from>
    <xdr:to>
      <xdr:col>21</xdr:col>
      <xdr:colOff>355870</xdr:colOff>
      <xdr:row>13</xdr:row>
      <xdr:rowOff>334454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12265940" y="2578261"/>
          <a:ext cx="639118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364977</xdr:colOff>
      <xdr:row>13</xdr:row>
      <xdr:rowOff>86660</xdr:rowOff>
    </xdr:from>
    <xdr:to>
      <xdr:col>22</xdr:col>
      <xdr:colOff>412668</xdr:colOff>
      <xdr:row>13</xdr:row>
      <xdr:rowOff>333781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12914165" y="2575066"/>
          <a:ext cx="631097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437746</xdr:colOff>
      <xdr:row>13</xdr:row>
      <xdr:rowOff>85093</xdr:rowOff>
    </xdr:from>
    <xdr:to>
      <xdr:col>23</xdr:col>
      <xdr:colOff>478703</xdr:colOff>
      <xdr:row>13</xdr:row>
      <xdr:rowOff>334595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13570340" y="2573499"/>
          <a:ext cx="624363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510517</xdr:colOff>
      <xdr:row>13</xdr:row>
      <xdr:rowOff>89226</xdr:rowOff>
    </xdr:from>
    <xdr:to>
      <xdr:col>24</xdr:col>
      <xdr:colOff>360940</xdr:colOff>
      <xdr:row>13</xdr:row>
      <xdr:rowOff>334595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14226517" y="2577632"/>
          <a:ext cx="624329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368926</xdr:colOff>
      <xdr:row>13</xdr:row>
      <xdr:rowOff>89784</xdr:rowOff>
    </xdr:from>
    <xdr:to>
      <xdr:col>25</xdr:col>
      <xdr:colOff>432625</xdr:colOff>
      <xdr:row>13</xdr:row>
      <xdr:rowOff>334595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14858832" y="2578190"/>
          <a:ext cx="647106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441697</xdr:colOff>
      <xdr:row>13</xdr:row>
      <xdr:rowOff>92401</xdr:rowOff>
    </xdr:from>
    <xdr:to>
      <xdr:col>26</xdr:col>
      <xdr:colOff>486019</xdr:colOff>
      <xdr:row>13</xdr:row>
      <xdr:rowOff>335206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15515010" y="2580807"/>
          <a:ext cx="627728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506512</xdr:colOff>
      <xdr:row>13</xdr:row>
      <xdr:rowOff>94600</xdr:rowOff>
    </xdr:from>
    <xdr:to>
      <xdr:col>27</xdr:col>
      <xdr:colOff>558403</xdr:colOff>
      <xdr:row>13</xdr:row>
      <xdr:rowOff>335207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16163231" y="2583006"/>
          <a:ext cx="63529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571331</xdr:colOff>
      <xdr:row>13</xdr:row>
      <xdr:rowOff>92217</xdr:rowOff>
    </xdr:from>
    <xdr:to>
      <xdr:col>29</xdr:col>
      <xdr:colOff>30992</xdr:colOff>
      <xdr:row>13</xdr:row>
      <xdr:rowOff>342532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16811456" y="2580623"/>
          <a:ext cx="626474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52738</xdr:colOff>
      <xdr:row>13</xdr:row>
      <xdr:rowOff>79375</xdr:rowOff>
    </xdr:from>
    <xdr:to>
      <xdr:col>30</xdr:col>
      <xdr:colOff>82935</xdr:colOff>
      <xdr:row>13</xdr:row>
      <xdr:rowOff>351082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17459676" y="2567781"/>
          <a:ext cx="637415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69850</xdr:colOff>
          <xdr:row>13</xdr:row>
          <xdr:rowOff>355600</xdr:rowOff>
        </xdr:from>
        <xdr:to>
          <xdr:col>30</xdr:col>
          <xdr:colOff>279400</xdr:colOff>
          <xdr:row>13</xdr:row>
          <xdr:rowOff>571500</xdr:rowOff>
        </xdr:to>
        <xdr:sp macro="" textlink="">
          <xdr:nvSpPr>
            <xdr:cNvPr id="7275" name="Scroll Bar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310980</xdr:colOff>
      <xdr:row>13</xdr:row>
      <xdr:rowOff>82021</xdr:rowOff>
    </xdr:from>
    <xdr:to>
      <xdr:col>32</xdr:col>
      <xdr:colOff>761999</xdr:colOff>
      <xdr:row>13</xdr:row>
      <xdr:rowOff>1156229</xdr:rowOff>
    </xdr:to>
    <xdr:sp macro="" textlink="$AG$11">
      <xdr:nvSpPr>
        <xdr:cNvPr id="179" name="Rectangle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18325136" y="2570427"/>
          <a:ext cx="1653551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2FCFCDD-3AE0-48AC-BE10-F46FA775446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107156</xdr:colOff>
      <xdr:row>13</xdr:row>
      <xdr:rowOff>92604</xdr:rowOff>
    </xdr:from>
    <xdr:to>
      <xdr:col>20</xdr:col>
      <xdr:colOff>59846</xdr:colOff>
      <xdr:row>13</xdr:row>
      <xdr:rowOff>1145646</xdr:rowOff>
    </xdr:to>
    <xdr:sp macro="" textlink="$AG$10">
      <xdr:nvSpPr>
        <xdr:cNvPr id="180" name="Rectangle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10382250" y="2581010"/>
          <a:ext cx="1643377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B156771-6B84-48E6-AB9F-CD224CF21BC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75407</xdr:colOff>
      <xdr:row>13</xdr:row>
      <xdr:rowOff>59532</xdr:rowOff>
    </xdr:from>
    <xdr:to>
      <xdr:col>64</xdr:col>
      <xdr:colOff>7937</xdr:colOff>
      <xdr:row>13</xdr:row>
      <xdr:rowOff>1163902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13</xdr:row>
          <xdr:rowOff>622300</xdr:rowOff>
        </xdr:from>
        <xdr:to>
          <xdr:col>61</xdr:col>
          <xdr:colOff>438150</xdr:colOff>
          <xdr:row>13</xdr:row>
          <xdr:rowOff>819150</xdr:rowOff>
        </xdr:to>
        <xdr:sp macro="" textlink="">
          <xdr:nvSpPr>
            <xdr:cNvPr id="7276" name="Button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296332</xdr:colOff>
      <xdr:row>13</xdr:row>
      <xdr:rowOff>77950</xdr:rowOff>
    </xdr:from>
    <xdr:to>
      <xdr:col>55</xdr:col>
      <xdr:colOff>350746</xdr:colOff>
      <xdr:row>13</xdr:row>
      <xdr:rowOff>322549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32859926" y="2566356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359834</xdr:colOff>
      <xdr:row>13</xdr:row>
      <xdr:rowOff>74755</xdr:rowOff>
    </xdr:from>
    <xdr:to>
      <xdr:col>56</xdr:col>
      <xdr:colOff>406243</xdr:colOff>
      <xdr:row>13</xdr:row>
      <xdr:rowOff>321876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33506834" y="2563161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431270</xdr:colOff>
      <xdr:row>13</xdr:row>
      <xdr:rowOff>73188</xdr:rowOff>
    </xdr:from>
    <xdr:to>
      <xdr:col>57</xdr:col>
      <xdr:colOff>470958</xdr:colOff>
      <xdr:row>13</xdr:row>
      <xdr:rowOff>322690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34161676" y="2561594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502708</xdr:colOff>
      <xdr:row>13</xdr:row>
      <xdr:rowOff>77321</xdr:rowOff>
    </xdr:from>
    <xdr:to>
      <xdr:col>58</xdr:col>
      <xdr:colOff>351863</xdr:colOff>
      <xdr:row>13</xdr:row>
      <xdr:rowOff>322690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34816521" y="2565727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359832</xdr:colOff>
      <xdr:row>13</xdr:row>
      <xdr:rowOff>77879</xdr:rowOff>
    </xdr:from>
    <xdr:to>
      <xdr:col>59</xdr:col>
      <xdr:colOff>422218</xdr:colOff>
      <xdr:row>13</xdr:row>
      <xdr:rowOff>322690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35447551" y="2566285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431271</xdr:colOff>
      <xdr:row>13</xdr:row>
      <xdr:rowOff>80496</xdr:rowOff>
    </xdr:from>
    <xdr:to>
      <xdr:col>60</xdr:col>
      <xdr:colOff>474318</xdr:colOff>
      <xdr:row>13</xdr:row>
      <xdr:rowOff>323301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36102396" y="2568902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494770</xdr:colOff>
      <xdr:row>13</xdr:row>
      <xdr:rowOff>82695</xdr:rowOff>
    </xdr:from>
    <xdr:to>
      <xdr:col>61</xdr:col>
      <xdr:colOff>545370</xdr:colOff>
      <xdr:row>13</xdr:row>
      <xdr:rowOff>323302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36749301" y="2571101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558271</xdr:colOff>
      <xdr:row>13</xdr:row>
      <xdr:rowOff>80312</xdr:rowOff>
    </xdr:from>
    <xdr:to>
      <xdr:col>63</xdr:col>
      <xdr:colOff>16661</xdr:colOff>
      <xdr:row>13</xdr:row>
      <xdr:rowOff>330627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37396209" y="2568718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38363</xdr:colOff>
      <xdr:row>13</xdr:row>
      <xdr:rowOff>67470</xdr:rowOff>
    </xdr:from>
    <xdr:to>
      <xdr:col>63</xdr:col>
      <xdr:colOff>674483</xdr:colOff>
      <xdr:row>13</xdr:row>
      <xdr:rowOff>339177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38043113" y="2555876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69850</xdr:colOff>
          <xdr:row>13</xdr:row>
          <xdr:rowOff>342900</xdr:rowOff>
        </xdr:from>
        <xdr:to>
          <xdr:col>63</xdr:col>
          <xdr:colOff>914400</xdr:colOff>
          <xdr:row>13</xdr:row>
          <xdr:rowOff>565150</xdr:rowOff>
        </xdr:to>
        <xdr:sp macro="" textlink="">
          <xdr:nvSpPr>
            <xdr:cNvPr id="7277" name="Scroll Bar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3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9096</xdr:colOff>
      <xdr:row>13</xdr:row>
      <xdr:rowOff>70116</xdr:rowOff>
    </xdr:from>
    <xdr:to>
      <xdr:col>66</xdr:col>
      <xdr:colOff>563913</xdr:colOff>
      <xdr:row>13</xdr:row>
      <xdr:rowOff>1144324</xdr:rowOff>
    </xdr:to>
    <xdr:sp macro="" textlink="$BO$11">
      <xdr:nvSpPr>
        <xdr:cNvPr id="194" name="Rectangle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38906815" y="2558522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C513628-C94A-47EC-AF67-B267B2EE92F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107156</xdr:colOff>
      <xdr:row>13</xdr:row>
      <xdr:rowOff>80699</xdr:rowOff>
    </xdr:from>
    <xdr:to>
      <xdr:col>54</xdr:col>
      <xdr:colOff>56507</xdr:colOff>
      <xdr:row>13</xdr:row>
      <xdr:rowOff>1133741</xdr:rowOff>
    </xdr:to>
    <xdr:sp macro="" textlink="$BO$10">
      <xdr:nvSpPr>
        <xdr:cNvPr id="195" name="Rectangle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30980062" y="2569105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5CC049B-1995-4848-A331-6725C8A916D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63501</xdr:colOff>
      <xdr:row>13</xdr:row>
      <xdr:rowOff>71437</xdr:rowOff>
    </xdr:from>
    <xdr:to>
      <xdr:col>80</xdr:col>
      <xdr:colOff>889000</xdr:colOff>
      <xdr:row>13</xdr:row>
      <xdr:rowOff>1175807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50800</xdr:colOff>
          <xdr:row>13</xdr:row>
          <xdr:rowOff>628650</xdr:rowOff>
        </xdr:from>
        <xdr:to>
          <xdr:col>78</xdr:col>
          <xdr:colOff>431800</xdr:colOff>
          <xdr:row>13</xdr:row>
          <xdr:rowOff>831850</xdr:rowOff>
        </xdr:to>
        <xdr:sp macro="" textlink="">
          <xdr:nvSpPr>
            <xdr:cNvPr id="7278" name="Button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3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284426</xdr:colOff>
      <xdr:row>13</xdr:row>
      <xdr:rowOff>89855</xdr:rowOff>
    </xdr:from>
    <xdr:to>
      <xdr:col>72</xdr:col>
      <xdr:colOff>338840</xdr:colOff>
      <xdr:row>13</xdr:row>
      <xdr:rowOff>334454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43123114" y="2578261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347928</xdr:colOff>
      <xdr:row>13</xdr:row>
      <xdr:rowOff>86660</xdr:rowOff>
    </xdr:from>
    <xdr:to>
      <xdr:col>73</xdr:col>
      <xdr:colOff>394337</xdr:colOff>
      <xdr:row>13</xdr:row>
      <xdr:rowOff>333781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43770022" y="2575066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419364</xdr:colOff>
      <xdr:row>13</xdr:row>
      <xdr:rowOff>85093</xdr:rowOff>
    </xdr:from>
    <xdr:to>
      <xdr:col>74</xdr:col>
      <xdr:colOff>459053</xdr:colOff>
      <xdr:row>13</xdr:row>
      <xdr:rowOff>334595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44424864" y="2573499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490803</xdr:colOff>
      <xdr:row>13</xdr:row>
      <xdr:rowOff>89226</xdr:rowOff>
    </xdr:from>
    <xdr:to>
      <xdr:col>75</xdr:col>
      <xdr:colOff>339957</xdr:colOff>
      <xdr:row>13</xdr:row>
      <xdr:rowOff>334595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45079709" y="2577632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347926</xdr:colOff>
      <xdr:row>13</xdr:row>
      <xdr:rowOff>89784</xdr:rowOff>
    </xdr:from>
    <xdr:to>
      <xdr:col>76</xdr:col>
      <xdr:colOff>410312</xdr:colOff>
      <xdr:row>13</xdr:row>
      <xdr:rowOff>334595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45710739" y="2578190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419365</xdr:colOff>
      <xdr:row>13</xdr:row>
      <xdr:rowOff>92401</xdr:rowOff>
    </xdr:from>
    <xdr:to>
      <xdr:col>77</xdr:col>
      <xdr:colOff>462412</xdr:colOff>
      <xdr:row>13</xdr:row>
      <xdr:rowOff>335206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46365584" y="2580807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482864</xdr:colOff>
      <xdr:row>13</xdr:row>
      <xdr:rowOff>94600</xdr:rowOff>
    </xdr:from>
    <xdr:to>
      <xdr:col>78</xdr:col>
      <xdr:colOff>533465</xdr:colOff>
      <xdr:row>13</xdr:row>
      <xdr:rowOff>335207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47012489" y="2583006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546366</xdr:colOff>
      <xdr:row>13</xdr:row>
      <xdr:rowOff>92217</xdr:rowOff>
    </xdr:from>
    <xdr:to>
      <xdr:col>80</xdr:col>
      <xdr:colOff>4755</xdr:colOff>
      <xdr:row>13</xdr:row>
      <xdr:rowOff>342532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47659397" y="2580623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26457</xdr:colOff>
      <xdr:row>13</xdr:row>
      <xdr:rowOff>79375</xdr:rowOff>
    </xdr:from>
    <xdr:to>
      <xdr:col>80</xdr:col>
      <xdr:colOff>662577</xdr:colOff>
      <xdr:row>13</xdr:row>
      <xdr:rowOff>351082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48306301" y="2567781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50800</xdr:colOff>
          <xdr:row>13</xdr:row>
          <xdr:rowOff>355600</xdr:rowOff>
        </xdr:from>
        <xdr:to>
          <xdr:col>80</xdr:col>
          <xdr:colOff>901700</xdr:colOff>
          <xdr:row>13</xdr:row>
          <xdr:rowOff>571500</xdr:rowOff>
        </xdr:to>
        <xdr:sp macro="" textlink="">
          <xdr:nvSpPr>
            <xdr:cNvPr id="7279" name="Scroll Bar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3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80</xdr:col>
      <xdr:colOff>890159</xdr:colOff>
      <xdr:row>13</xdr:row>
      <xdr:rowOff>82021</xdr:rowOff>
    </xdr:from>
    <xdr:to>
      <xdr:col>83</xdr:col>
      <xdr:colOff>552007</xdr:colOff>
      <xdr:row>13</xdr:row>
      <xdr:rowOff>1156229</xdr:rowOff>
    </xdr:to>
    <xdr:sp macro="" textlink="$CF$11">
      <xdr:nvSpPr>
        <xdr:cNvPr id="209" name="Rectangle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49170003" y="2570427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EE38502-83C1-4EE1-80A2-42AD20E6C5C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95250</xdr:colOff>
      <xdr:row>13</xdr:row>
      <xdr:rowOff>92604</xdr:rowOff>
    </xdr:from>
    <xdr:to>
      <xdr:col>71</xdr:col>
      <xdr:colOff>44601</xdr:colOff>
      <xdr:row>13</xdr:row>
      <xdr:rowOff>1145646</xdr:rowOff>
    </xdr:to>
    <xdr:sp macro="" textlink="$CF$10">
      <xdr:nvSpPr>
        <xdr:cNvPr id="210" name="Rectangle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41243250" y="2581010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CB29ED0-8648-4A57-BFB1-AB930455D13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75408</xdr:colOff>
      <xdr:row>13</xdr:row>
      <xdr:rowOff>59531</xdr:rowOff>
    </xdr:from>
    <xdr:to>
      <xdr:col>98</xdr:col>
      <xdr:colOff>7938</xdr:colOff>
      <xdr:row>13</xdr:row>
      <xdr:rowOff>1163901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69850</xdr:colOff>
          <xdr:row>13</xdr:row>
          <xdr:rowOff>622300</xdr:rowOff>
        </xdr:from>
        <xdr:to>
          <xdr:col>95</xdr:col>
          <xdr:colOff>438150</xdr:colOff>
          <xdr:row>13</xdr:row>
          <xdr:rowOff>819150</xdr:rowOff>
        </xdr:to>
        <xdr:sp macro="" textlink="">
          <xdr:nvSpPr>
            <xdr:cNvPr id="7280" name="Button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3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296333</xdr:colOff>
      <xdr:row>13</xdr:row>
      <xdr:rowOff>77949</xdr:rowOff>
    </xdr:from>
    <xdr:to>
      <xdr:col>89</xdr:col>
      <xdr:colOff>350746</xdr:colOff>
      <xdr:row>13</xdr:row>
      <xdr:rowOff>322548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3410114" y="2566355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359834</xdr:colOff>
      <xdr:row>13</xdr:row>
      <xdr:rowOff>74754</xdr:rowOff>
    </xdr:from>
    <xdr:to>
      <xdr:col>90</xdr:col>
      <xdr:colOff>406243</xdr:colOff>
      <xdr:row>13</xdr:row>
      <xdr:rowOff>321875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4057022" y="2563160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431270</xdr:colOff>
      <xdr:row>13</xdr:row>
      <xdr:rowOff>73187</xdr:rowOff>
    </xdr:from>
    <xdr:to>
      <xdr:col>91</xdr:col>
      <xdr:colOff>470959</xdr:colOff>
      <xdr:row>13</xdr:row>
      <xdr:rowOff>322689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4711864" y="2561593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502709</xdr:colOff>
      <xdr:row>13</xdr:row>
      <xdr:rowOff>77320</xdr:rowOff>
    </xdr:from>
    <xdr:to>
      <xdr:col>92</xdr:col>
      <xdr:colOff>351864</xdr:colOff>
      <xdr:row>13</xdr:row>
      <xdr:rowOff>322689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5366709" y="2565726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359833</xdr:colOff>
      <xdr:row>13</xdr:row>
      <xdr:rowOff>77878</xdr:rowOff>
    </xdr:from>
    <xdr:to>
      <xdr:col>93</xdr:col>
      <xdr:colOff>422218</xdr:colOff>
      <xdr:row>13</xdr:row>
      <xdr:rowOff>322689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5997739" y="2566284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431271</xdr:colOff>
      <xdr:row>13</xdr:row>
      <xdr:rowOff>80495</xdr:rowOff>
    </xdr:from>
    <xdr:to>
      <xdr:col>94</xdr:col>
      <xdr:colOff>474318</xdr:colOff>
      <xdr:row>13</xdr:row>
      <xdr:rowOff>323300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6652584" y="2568901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494770</xdr:colOff>
      <xdr:row>13</xdr:row>
      <xdr:rowOff>82694</xdr:rowOff>
    </xdr:from>
    <xdr:to>
      <xdr:col>95</xdr:col>
      <xdr:colOff>545371</xdr:colOff>
      <xdr:row>13</xdr:row>
      <xdr:rowOff>323301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299489" y="2571100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558272</xdr:colOff>
      <xdr:row>13</xdr:row>
      <xdr:rowOff>80311</xdr:rowOff>
    </xdr:from>
    <xdr:to>
      <xdr:col>97</xdr:col>
      <xdr:colOff>16661</xdr:colOff>
      <xdr:row>13</xdr:row>
      <xdr:rowOff>330626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946397" y="2568717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38363</xdr:colOff>
      <xdr:row>13</xdr:row>
      <xdr:rowOff>67469</xdr:rowOff>
    </xdr:from>
    <xdr:to>
      <xdr:col>97</xdr:col>
      <xdr:colOff>674483</xdr:colOff>
      <xdr:row>13</xdr:row>
      <xdr:rowOff>339176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8593301" y="2555875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69850</xdr:colOff>
          <xdr:row>13</xdr:row>
          <xdr:rowOff>336550</xdr:rowOff>
        </xdr:from>
        <xdr:to>
          <xdr:col>97</xdr:col>
          <xdr:colOff>914400</xdr:colOff>
          <xdr:row>13</xdr:row>
          <xdr:rowOff>552450</xdr:rowOff>
        </xdr:to>
        <xdr:sp macro="" textlink="">
          <xdr:nvSpPr>
            <xdr:cNvPr id="7281" name="Scroll Bar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3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9097</xdr:colOff>
      <xdr:row>13</xdr:row>
      <xdr:rowOff>70115</xdr:rowOff>
    </xdr:from>
    <xdr:to>
      <xdr:col>100</xdr:col>
      <xdr:colOff>563914</xdr:colOff>
      <xdr:row>13</xdr:row>
      <xdr:rowOff>1144323</xdr:rowOff>
    </xdr:to>
    <xdr:sp macro="" textlink="$CW$11">
      <xdr:nvSpPr>
        <xdr:cNvPr id="224" name="Rectangle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9457003" y="2558521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85F33DC-3368-4809-9F75-13388191725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107156</xdr:colOff>
      <xdr:row>13</xdr:row>
      <xdr:rowOff>80698</xdr:rowOff>
    </xdr:from>
    <xdr:to>
      <xdr:col>88</xdr:col>
      <xdr:colOff>56508</xdr:colOff>
      <xdr:row>13</xdr:row>
      <xdr:rowOff>1133740</xdr:rowOff>
    </xdr:to>
    <xdr:sp macro="" textlink="$CW$10">
      <xdr:nvSpPr>
        <xdr:cNvPr id="225" name="Rectangl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1530250" y="2569104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22AF2B8-F98B-4F33-A0DB-E60FC71C7AA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75408</xdr:colOff>
      <xdr:row>13</xdr:row>
      <xdr:rowOff>71437</xdr:rowOff>
    </xdr:from>
    <xdr:to>
      <xdr:col>115</xdr:col>
      <xdr:colOff>7938</xdr:colOff>
      <xdr:row>13</xdr:row>
      <xdr:rowOff>1175807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69850</xdr:colOff>
          <xdr:row>13</xdr:row>
          <xdr:rowOff>628650</xdr:rowOff>
        </xdr:from>
        <xdr:to>
          <xdr:col>112</xdr:col>
          <xdr:colOff>438150</xdr:colOff>
          <xdr:row>13</xdr:row>
          <xdr:rowOff>831850</xdr:rowOff>
        </xdr:to>
        <xdr:sp macro="" textlink="">
          <xdr:nvSpPr>
            <xdr:cNvPr id="7282" name="Button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3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296333</xdr:colOff>
      <xdr:row>13</xdr:row>
      <xdr:rowOff>89855</xdr:rowOff>
    </xdr:from>
    <xdr:to>
      <xdr:col>106</xdr:col>
      <xdr:colOff>350747</xdr:colOff>
      <xdr:row>13</xdr:row>
      <xdr:rowOff>334454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63685208" y="2578261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359835</xdr:colOff>
      <xdr:row>13</xdr:row>
      <xdr:rowOff>86660</xdr:rowOff>
    </xdr:from>
    <xdr:to>
      <xdr:col>107</xdr:col>
      <xdr:colOff>406243</xdr:colOff>
      <xdr:row>13</xdr:row>
      <xdr:rowOff>333781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64332116" y="2575066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431270</xdr:colOff>
      <xdr:row>13</xdr:row>
      <xdr:rowOff>85093</xdr:rowOff>
    </xdr:from>
    <xdr:to>
      <xdr:col>108</xdr:col>
      <xdr:colOff>470959</xdr:colOff>
      <xdr:row>13</xdr:row>
      <xdr:rowOff>334595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64986958" y="2573499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502709</xdr:colOff>
      <xdr:row>13</xdr:row>
      <xdr:rowOff>89226</xdr:rowOff>
    </xdr:from>
    <xdr:to>
      <xdr:col>109</xdr:col>
      <xdr:colOff>351864</xdr:colOff>
      <xdr:row>13</xdr:row>
      <xdr:rowOff>334595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65641803" y="2577632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359833</xdr:colOff>
      <xdr:row>13</xdr:row>
      <xdr:rowOff>89784</xdr:rowOff>
    </xdr:from>
    <xdr:to>
      <xdr:col>110</xdr:col>
      <xdr:colOff>422219</xdr:colOff>
      <xdr:row>13</xdr:row>
      <xdr:rowOff>334595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66272833" y="2578190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431272</xdr:colOff>
      <xdr:row>13</xdr:row>
      <xdr:rowOff>92401</xdr:rowOff>
    </xdr:from>
    <xdr:to>
      <xdr:col>111</xdr:col>
      <xdr:colOff>474318</xdr:colOff>
      <xdr:row>13</xdr:row>
      <xdr:rowOff>335206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66927678" y="2580807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494770</xdr:colOff>
      <xdr:row>13</xdr:row>
      <xdr:rowOff>94600</xdr:rowOff>
    </xdr:from>
    <xdr:to>
      <xdr:col>112</xdr:col>
      <xdr:colOff>545371</xdr:colOff>
      <xdr:row>13</xdr:row>
      <xdr:rowOff>335207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67574583" y="2583006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558272</xdr:colOff>
      <xdr:row>13</xdr:row>
      <xdr:rowOff>92217</xdr:rowOff>
    </xdr:from>
    <xdr:to>
      <xdr:col>114</xdr:col>
      <xdr:colOff>16662</xdr:colOff>
      <xdr:row>13</xdr:row>
      <xdr:rowOff>342532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68221491" y="2580623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38364</xdr:colOff>
      <xdr:row>13</xdr:row>
      <xdr:rowOff>79375</xdr:rowOff>
    </xdr:from>
    <xdr:to>
      <xdr:col>114</xdr:col>
      <xdr:colOff>674484</xdr:colOff>
      <xdr:row>13</xdr:row>
      <xdr:rowOff>351082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68868395" y="2567781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69850</xdr:colOff>
          <xdr:row>13</xdr:row>
          <xdr:rowOff>355600</xdr:rowOff>
        </xdr:from>
        <xdr:to>
          <xdr:col>114</xdr:col>
          <xdr:colOff>914400</xdr:colOff>
          <xdr:row>13</xdr:row>
          <xdr:rowOff>571500</xdr:rowOff>
        </xdr:to>
        <xdr:sp macro="" textlink="">
          <xdr:nvSpPr>
            <xdr:cNvPr id="7283" name="Scroll Bar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3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9097</xdr:colOff>
      <xdr:row>13</xdr:row>
      <xdr:rowOff>82021</xdr:rowOff>
    </xdr:from>
    <xdr:to>
      <xdr:col>117</xdr:col>
      <xdr:colOff>563914</xdr:colOff>
      <xdr:row>13</xdr:row>
      <xdr:rowOff>1156229</xdr:rowOff>
    </xdr:to>
    <xdr:sp macro="" textlink="$DN$11">
      <xdr:nvSpPr>
        <xdr:cNvPr id="239" name="Rectangl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69732097" y="2570427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04C695E-896C-4F1B-8B03-B4FDAF2145C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107156</xdr:colOff>
      <xdr:row>13</xdr:row>
      <xdr:rowOff>92604</xdr:rowOff>
    </xdr:from>
    <xdr:to>
      <xdr:col>105</xdr:col>
      <xdr:colOff>56508</xdr:colOff>
      <xdr:row>13</xdr:row>
      <xdr:rowOff>1145646</xdr:rowOff>
    </xdr:to>
    <xdr:sp macro="" textlink="$DN$10">
      <xdr:nvSpPr>
        <xdr:cNvPr id="240" name="Rectangl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61805344" y="2581010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AFA33FE-2E16-457B-B444-B6E89AC3F1A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63501</xdr:colOff>
      <xdr:row>13</xdr:row>
      <xdr:rowOff>83344</xdr:rowOff>
    </xdr:from>
    <xdr:to>
      <xdr:col>131</xdr:col>
      <xdr:colOff>889000</xdr:colOff>
      <xdr:row>13</xdr:row>
      <xdr:rowOff>1187714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50800</xdr:colOff>
          <xdr:row>13</xdr:row>
          <xdr:rowOff>641350</xdr:rowOff>
        </xdr:from>
        <xdr:to>
          <xdr:col>129</xdr:col>
          <xdr:colOff>431800</xdr:colOff>
          <xdr:row>13</xdr:row>
          <xdr:rowOff>838200</xdr:rowOff>
        </xdr:to>
        <xdr:sp macro="" textlink="">
          <xdr:nvSpPr>
            <xdr:cNvPr id="7284" name="Button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3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284426</xdr:colOff>
      <xdr:row>13</xdr:row>
      <xdr:rowOff>101762</xdr:rowOff>
    </xdr:from>
    <xdr:to>
      <xdr:col>123</xdr:col>
      <xdr:colOff>338840</xdr:colOff>
      <xdr:row>13</xdr:row>
      <xdr:rowOff>346361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73948395" y="2590168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347928</xdr:colOff>
      <xdr:row>13</xdr:row>
      <xdr:rowOff>98567</xdr:rowOff>
    </xdr:from>
    <xdr:to>
      <xdr:col>124</xdr:col>
      <xdr:colOff>394337</xdr:colOff>
      <xdr:row>13</xdr:row>
      <xdr:rowOff>345688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74595303" y="2586973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419364</xdr:colOff>
      <xdr:row>13</xdr:row>
      <xdr:rowOff>97000</xdr:rowOff>
    </xdr:from>
    <xdr:to>
      <xdr:col>125</xdr:col>
      <xdr:colOff>459052</xdr:colOff>
      <xdr:row>13</xdr:row>
      <xdr:rowOff>346502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/>
      </xdr:nvSpPr>
      <xdr:spPr>
        <a:xfrm>
          <a:off x="75250145" y="2585406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490802</xdr:colOff>
      <xdr:row>13</xdr:row>
      <xdr:rowOff>101133</xdr:rowOff>
    </xdr:from>
    <xdr:to>
      <xdr:col>126</xdr:col>
      <xdr:colOff>339957</xdr:colOff>
      <xdr:row>13</xdr:row>
      <xdr:rowOff>346502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/>
      </xdr:nvSpPr>
      <xdr:spPr>
        <a:xfrm>
          <a:off x="75904990" y="2589539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347926</xdr:colOff>
      <xdr:row>13</xdr:row>
      <xdr:rowOff>101691</xdr:rowOff>
    </xdr:from>
    <xdr:to>
      <xdr:col>127</xdr:col>
      <xdr:colOff>410312</xdr:colOff>
      <xdr:row>13</xdr:row>
      <xdr:rowOff>346502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/>
      </xdr:nvSpPr>
      <xdr:spPr>
        <a:xfrm>
          <a:off x="76536020" y="2590097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419365</xdr:colOff>
      <xdr:row>13</xdr:row>
      <xdr:rowOff>104308</xdr:rowOff>
    </xdr:from>
    <xdr:to>
      <xdr:col>128</xdr:col>
      <xdr:colOff>462412</xdr:colOff>
      <xdr:row>13</xdr:row>
      <xdr:rowOff>347113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/>
      </xdr:nvSpPr>
      <xdr:spPr>
        <a:xfrm>
          <a:off x="77190865" y="2592714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482864</xdr:colOff>
      <xdr:row>13</xdr:row>
      <xdr:rowOff>106507</xdr:rowOff>
    </xdr:from>
    <xdr:to>
      <xdr:col>129</xdr:col>
      <xdr:colOff>533464</xdr:colOff>
      <xdr:row>13</xdr:row>
      <xdr:rowOff>347114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/>
      </xdr:nvSpPr>
      <xdr:spPr>
        <a:xfrm>
          <a:off x="77837770" y="2594913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546365</xdr:colOff>
      <xdr:row>13</xdr:row>
      <xdr:rowOff>104124</xdr:rowOff>
    </xdr:from>
    <xdr:to>
      <xdr:col>131</xdr:col>
      <xdr:colOff>4755</xdr:colOff>
      <xdr:row>13</xdr:row>
      <xdr:rowOff>354439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/>
      </xdr:nvSpPr>
      <xdr:spPr>
        <a:xfrm>
          <a:off x="78484678" y="2592530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26457</xdr:colOff>
      <xdr:row>13</xdr:row>
      <xdr:rowOff>91282</xdr:rowOff>
    </xdr:from>
    <xdr:to>
      <xdr:col>131</xdr:col>
      <xdr:colOff>662577</xdr:colOff>
      <xdr:row>13</xdr:row>
      <xdr:rowOff>362989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/>
      </xdr:nvSpPr>
      <xdr:spPr>
        <a:xfrm>
          <a:off x="79131582" y="2579688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50800</xdr:colOff>
          <xdr:row>13</xdr:row>
          <xdr:rowOff>361950</xdr:rowOff>
        </xdr:from>
        <xdr:to>
          <xdr:col>131</xdr:col>
          <xdr:colOff>901700</xdr:colOff>
          <xdr:row>13</xdr:row>
          <xdr:rowOff>584200</xdr:rowOff>
        </xdr:to>
        <xdr:sp macro="" textlink="">
          <xdr:nvSpPr>
            <xdr:cNvPr id="7285" name="Scroll Bar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3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131</xdr:col>
      <xdr:colOff>890159</xdr:colOff>
      <xdr:row>13</xdr:row>
      <xdr:rowOff>93928</xdr:rowOff>
    </xdr:from>
    <xdr:to>
      <xdr:col>134</xdr:col>
      <xdr:colOff>552007</xdr:colOff>
      <xdr:row>13</xdr:row>
      <xdr:rowOff>1168136</xdr:rowOff>
    </xdr:to>
    <xdr:sp macro="" textlink="$EE$11">
      <xdr:nvSpPr>
        <xdr:cNvPr id="254" name="Rectangle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/>
      </xdr:nvSpPr>
      <xdr:spPr>
        <a:xfrm>
          <a:off x="79995284" y="2582334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8DC8D50-0293-41E1-A61C-CD29C3DE1E1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95250</xdr:colOff>
      <xdr:row>13</xdr:row>
      <xdr:rowOff>104511</xdr:rowOff>
    </xdr:from>
    <xdr:to>
      <xdr:col>122</xdr:col>
      <xdr:colOff>44601</xdr:colOff>
      <xdr:row>13</xdr:row>
      <xdr:rowOff>1157553</xdr:rowOff>
    </xdr:to>
    <xdr:sp macro="" textlink="$EE$10">
      <xdr:nvSpPr>
        <xdr:cNvPr id="255" name="Rectangle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/>
      </xdr:nvSpPr>
      <xdr:spPr>
        <a:xfrm>
          <a:off x="72068531" y="2592917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156E4C0-1E83-40C3-86A9-657779ACA17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39688</xdr:colOff>
      <xdr:row>13</xdr:row>
      <xdr:rowOff>71438</xdr:rowOff>
    </xdr:from>
    <xdr:to>
      <xdr:col>148</xdr:col>
      <xdr:colOff>865187</xdr:colOff>
      <xdr:row>13</xdr:row>
      <xdr:rowOff>1175808</xdr:rowOff>
    </xdr:to>
    <xdr:graphicFrame macro="">
      <xdr:nvGraphicFramePr>
        <xdr:cNvPr id="257" name="Chart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31750</xdr:colOff>
          <xdr:row>13</xdr:row>
          <xdr:rowOff>628650</xdr:rowOff>
        </xdr:from>
        <xdr:to>
          <xdr:col>146</xdr:col>
          <xdr:colOff>412750</xdr:colOff>
          <xdr:row>13</xdr:row>
          <xdr:rowOff>831850</xdr:rowOff>
        </xdr:to>
        <xdr:sp macro="" textlink="">
          <xdr:nvSpPr>
            <xdr:cNvPr id="7286" name="Button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3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260613</xdr:colOff>
      <xdr:row>13</xdr:row>
      <xdr:rowOff>89856</xdr:rowOff>
    </xdr:from>
    <xdr:to>
      <xdr:col>140</xdr:col>
      <xdr:colOff>315027</xdr:colOff>
      <xdr:row>13</xdr:row>
      <xdr:rowOff>334455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>
          <a:off x="84199676" y="2578262"/>
          <a:ext cx="637820" cy="24459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324115</xdr:colOff>
      <xdr:row>13</xdr:row>
      <xdr:rowOff>86661</xdr:rowOff>
    </xdr:from>
    <xdr:to>
      <xdr:col>141</xdr:col>
      <xdr:colOff>370524</xdr:colOff>
      <xdr:row>13</xdr:row>
      <xdr:rowOff>333782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/>
      </xdr:nvSpPr>
      <xdr:spPr>
        <a:xfrm>
          <a:off x="84846584" y="2575067"/>
          <a:ext cx="629815" cy="247121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395551</xdr:colOff>
      <xdr:row>13</xdr:row>
      <xdr:rowOff>85094</xdr:rowOff>
    </xdr:from>
    <xdr:to>
      <xdr:col>142</xdr:col>
      <xdr:colOff>435240</xdr:colOff>
      <xdr:row>13</xdr:row>
      <xdr:rowOff>334596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/>
      </xdr:nvSpPr>
      <xdr:spPr>
        <a:xfrm>
          <a:off x="85501426" y="2573500"/>
          <a:ext cx="623095" cy="249502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466990</xdr:colOff>
      <xdr:row>13</xdr:row>
      <xdr:rowOff>89227</xdr:rowOff>
    </xdr:from>
    <xdr:to>
      <xdr:col>143</xdr:col>
      <xdr:colOff>316144</xdr:colOff>
      <xdr:row>13</xdr:row>
      <xdr:rowOff>334596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/>
      </xdr:nvSpPr>
      <xdr:spPr>
        <a:xfrm>
          <a:off x="86156271" y="2577633"/>
          <a:ext cx="623061" cy="245369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324113</xdr:colOff>
      <xdr:row>13</xdr:row>
      <xdr:rowOff>89785</xdr:rowOff>
    </xdr:from>
    <xdr:to>
      <xdr:col>144</xdr:col>
      <xdr:colOff>386499</xdr:colOff>
      <xdr:row>13</xdr:row>
      <xdr:rowOff>334596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/>
      </xdr:nvSpPr>
      <xdr:spPr>
        <a:xfrm>
          <a:off x="86787301" y="2578191"/>
          <a:ext cx="645792" cy="244811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395552</xdr:colOff>
      <xdr:row>13</xdr:row>
      <xdr:rowOff>92402</xdr:rowOff>
    </xdr:from>
    <xdr:to>
      <xdr:col>145</xdr:col>
      <xdr:colOff>438599</xdr:colOff>
      <xdr:row>13</xdr:row>
      <xdr:rowOff>335207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/>
      </xdr:nvSpPr>
      <xdr:spPr>
        <a:xfrm>
          <a:off x="87442146" y="2580808"/>
          <a:ext cx="626453" cy="242805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459051</xdr:colOff>
      <xdr:row>13</xdr:row>
      <xdr:rowOff>94601</xdr:rowOff>
    </xdr:from>
    <xdr:to>
      <xdr:col>146</xdr:col>
      <xdr:colOff>509652</xdr:colOff>
      <xdr:row>13</xdr:row>
      <xdr:rowOff>335208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/>
      </xdr:nvSpPr>
      <xdr:spPr>
        <a:xfrm>
          <a:off x="88089051" y="2583007"/>
          <a:ext cx="634007" cy="24060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522553</xdr:colOff>
      <xdr:row>13</xdr:row>
      <xdr:rowOff>92218</xdr:rowOff>
    </xdr:from>
    <xdr:to>
      <xdr:col>147</xdr:col>
      <xdr:colOff>564348</xdr:colOff>
      <xdr:row>13</xdr:row>
      <xdr:rowOff>342533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/>
      </xdr:nvSpPr>
      <xdr:spPr>
        <a:xfrm>
          <a:off x="88735959" y="2580624"/>
          <a:ext cx="625202" cy="250315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2644</xdr:colOff>
      <xdr:row>13</xdr:row>
      <xdr:rowOff>79376</xdr:rowOff>
    </xdr:from>
    <xdr:to>
      <xdr:col>148</xdr:col>
      <xdr:colOff>638764</xdr:colOff>
      <xdr:row>13</xdr:row>
      <xdr:rowOff>351083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/>
      </xdr:nvSpPr>
      <xdr:spPr>
        <a:xfrm>
          <a:off x="89382863" y="2567782"/>
          <a:ext cx="636120" cy="271707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31750</xdr:colOff>
          <xdr:row>13</xdr:row>
          <xdr:rowOff>355600</xdr:rowOff>
        </xdr:from>
        <xdr:to>
          <xdr:col>148</xdr:col>
          <xdr:colOff>831850</xdr:colOff>
          <xdr:row>13</xdr:row>
          <xdr:rowOff>571500</xdr:rowOff>
        </xdr:to>
        <xdr:sp macro="" textlink="">
          <xdr:nvSpPr>
            <xdr:cNvPr id="7287" name="Scroll Bar 11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3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148</xdr:col>
      <xdr:colOff>866346</xdr:colOff>
      <xdr:row>13</xdr:row>
      <xdr:rowOff>82022</xdr:rowOff>
    </xdr:from>
    <xdr:to>
      <xdr:col>151</xdr:col>
      <xdr:colOff>528194</xdr:colOff>
      <xdr:row>13</xdr:row>
      <xdr:rowOff>1156230</xdr:rowOff>
    </xdr:to>
    <xdr:sp macro="" textlink="$EV$11">
      <xdr:nvSpPr>
        <xdr:cNvPr id="269" name="Rectangle 268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/>
      </xdr:nvSpPr>
      <xdr:spPr>
        <a:xfrm>
          <a:off x="90246565" y="2570428"/>
          <a:ext cx="1650192" cy="107420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5408B17-ACE4-4B8C-89CE-2D1D886D929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71437</xdr:colOff>
      <xdr:row>13</xdr:row>
      <xdr:rowOff>92605</xdr:rowOff>
    </xdr:from>
    <xdr:to>
      <xdr:col>139</xdr:col>
      <xdr:colOff>20788</xdr:colOff>
      <xdr:row>13</xdr:row>
      <xdr:rowOff>1145647</xdr:rowOff>
    </xdr:to>
    <xdr:sp macro="" textlink="$EV$10">
      <xdr:nvSpPr>
        <xdr:cNvPr id="270" name="Rectangle 269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/>
      </xdr:nvSpPr>
      <xdr:spPr>
        <a:xfrm>
          <a:off x="82319812" y="2581011"/>
          <a:ext cx="1640039" cy="105304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C0C0DF4-2237-44A5-9242-C47FB1E743C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87315</xdr:colOff>
      <xdr:row>28</xdr:row>
      <xdr:rowOff>23812</xdr:rowOff>
    </xdr:from>
    <xdr:to>
      <xdr:col>30</xdr:col>
      <xdr:colOff>305595</xdr:colOff>
      <xdr:row>28</xdr:row>
      <xdr:rowOff>1166813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28</xdr:row>
          <xdr:rowOff>603250</xdr:rowOff>
        </xdr:from>
        <xdr:to>
          <xdr:col>27</xdr:col>
          <xdr:colOff>457200</xdr:colOff>
          <xdr:row>28</xdr:row>
          <xdr:rowOff>812800</xdr:rowOff>
        </xdr:to>
        <xdr:sp macro="" textlink="">
          <xdr:nvSpPr>
            <xdr:cNvPr id="7292" name="Button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300-00007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308240</xdr:colOff>
      <xdr:row>28</xdr:row>
      <xdr:rowOff>42874</xdr:rowOff>
    </xdr:from>
    <xdr:to>
      <xdr:col>21</xdr:col>
      <xdr:colOff>362653</xdr:colOff>
      <xdr:row>28</xdr:row>
      <xdr:rowOff>296029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/>
      </xdr:nvSpPr>
      <xdr:spPr>
        <a:xfrm>
          <a:off x="12274021" y="6436530"/>
          <a:ext cx="637820" cy="2531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371741</xdr:colOff>
      <xdr:row>28</xdr:row>
      <xdr:rowOff>39568</xdr:rowOff>
    </xdr:from>
    <xdr:to>
      <xdr:col>22</xdr:col>
      <xdr:colOff>418150</xdr:colOff>
      <xdr:row>28</xdr:row>
      <xdr:rowOff>295333</xdr:rowOff>
    </xdr:to>
    <xdr:sp macro="" textlink="">
      <xdr:nvSpPr>
        <xdr:cNvPr id="304" name="Rectangle 303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/>
      </xdr:nvSpPr>
      <xdr:spPr>
        <a:xfrm>
          <a:off x="12920929" y="6433224"/>
          <a:ext cx="629815" cy="255765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443177</xdr:colOff>
      <xdr:row>28</xdr:row>
      <xdr:rowOff>37946</xdr:rowOff>
    </xdr:from>
    <xdr:to>
      <xdr:col>23</xdr:col>
      <xdr:colOff>482866</xdr:colOff>
      <xdr:row>28</xdr:row>
      <xdr:rowOff>296176</xdr:rowOff>
    </xdr:to>
    <xdr:sp macro="" textlink="">
      <xdr:nvSpPr>
        <xdr:cNvPr id="305" name="Rectangle 304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/>
      </xdr:nvSpPr>
      <xdr:spPr>
        <a:xfrm>
          <a:off x="13575771" y="6431602"/>
          <a:ext cx="623095" cy="25823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514616</xdr:colOff>
      <xdr:row>28</xdr:row>
      <xdr:rowOff>42223</xdr:rowOff>
    </xdr:from>
    <xdr:to>
      <xdr:col>24</xdr:col>
      <xdr:colOff>363771</xdr:colOff>
      <xdr:row>28</xdr:row>
      <xdr:rowOff>296175</xdr:rowOff>
    </xdr:to>
    <xdr:sp macro="" textlink="">
      <xdr:nvSpPr>
        <xdr:cNvPr id="306" name="Rectangle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/>
      </xdr:nvSpPr>
      <xdr:spPr>
        <a:xfrm>
          <a:off x="14230616" y="6435879"/>
          <a:ext cx="623061" cy="253952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371740</xdr:colOff>
      <xdr:row>28</xdr:row>
      <xdr:rowOff>42801</xdr:rowOff>
    </xdr:from>
    <xdr:to>
      <xdr:col>25</xdr:col>
      <xdr:colOff>434125</xdr:colOff>
      <xdr:row>28</xdr:row>
      <xdr:rowOff>296176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/>
      </xdr:nvSpPr>
      <xdr:spPr>
        <a:xfrm>
          <a:off x="14861646" y="6436457"/>
          <a:ext cx="645792" cy="253375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443178</xdr:colOff>
      <xdr:row>28</xdr:row>
      <xdr:rowOff>45509</xdr:rowOff>
    </xdr:from>
    <xdr:to>
      <xdr:col>26</xdr:col>
      <xdr:colOff>486225</xdr:colOff>
      <xdr:row>28</xdr:row>
      <xdr:rowOff>296807</xdr:rowOff>
    </xdr:to>
    <xdr:sp macro="" textlink="">
      <xdr:nvSpPr>
        <xdr:cNvPr id="308" name="Rectangle 30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/>
      </xdr:nvSpPr>
      <xdr:spPr>
        <a:xfrm>
          <a:off x="15516491" y="6439165"/>
          <a:ext cx="626453" cy="251298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506677</xdr:colOff>
      <xdr:row>28</xdr:row>
      <xdr:rowOff>47785</xdr:rowOff>
    </xdr:from>
    <xdr:to>
      <xdr:col>27</xdr:col>
      <xdr:colOff>557278</xdr:colOff>
      <xdr:row>28</xdr:row>
      <xdr:rowOff>296808</xdr:rowOff>
    </xdr:to>
    <xdr:sp macro="" textlink="">
      <xdr:nvSpPr>
        <xdr:cNvPr id="309" name="Rectangle 308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/>
      </xdr:nvSpPr>
      <xdr:spPr>
        <a:xfrm>
          <a:off x="16163396" y="6441441"/>
          <a:ext cx="634007" cy="249023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570179</xdr:colOff>
      <xdr:row>28</xdr:row>
      <xdr:rowOff>45319</xdr:rowOff>
    </xdr:from>
    <xdr:to>
      <xdr:col>29</xdr:col>
      <xdr:colOff>28568</xdr:colOff>
      <xdr:row>28</xdr:row>
      <xdr:rowOff>304390</xdr:rowOff>
    </xdr:to>
    <xdr:sp macro="" textlink="">
      <xdr:nvSpPr>
        <xdr:cNvPr id="310" name="Rectangle 309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/>
      </xdr:nvSpPr>
      <xdr:spPr>
        <a:xfrm>
          <a:off x="16810304" y="6438975"/>
          <a:ext cx="625202" cy="25907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50270</xdr:colOff>
      <xdr:row>28</xdr:row>
      <xdr:rowOff>32028</xdr:rowOff>
    </xdr:from>
    <xdr:to>
      <xdr:col>30</xdr:col>
      <xdr:colOff>79172</xdr:colOff>
      <xdr:row>28</xdr:row>
      <xdr:rowOff>313239</xdr:rowOff>
    </xdr:to>
    <xdr:sp macro="" textlink="">
      <xdr:nvSpPr>
        <xdr:cNvPr id="311" name="Rectangle 310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/>
      </xdr:nvSpPr>
      <xdr:spPr>
        <a:xfrm>
          <a:off x="17457208" y="6425684"/>
          <a:ext cx="636120" cy="281211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28</xdr:row>
          <xdr:rowOff>317500</xdr:rowOff>
        </xdr:from>
        <xdr:to>
          <xdr:col>30</xdr:col>
          <xdr:colOff>279400</xdr:colOff>
          <xdr:row>28</xdr:row>
          <xdr:rowOff>546100</xdr:rowOff>
        </xdr:to>
        <xdr:sp macro="" textlink="">
          <xdr:nvSpPr>
            <xdr:cNvPr id="7293" name="Scroll Bar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3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306754</xdr:colOff>
      <xdr:row>28</xdr:row>
      <xdr:rowOff>34766</xdr:rowOff>
    </xdr:from>
    <xdr:to>
      <xdr:col>32</xdr:col>
      <xdr:colOff>754414</xdr:colOff>
      <xdr:row>28</xdr:row>
      <xdr:rowOff>1146550</xdr:rowOff>
    </xdr:to>
    <xdr:sp macro="" textlink="$AG$26">
      <xdr:nvSpPr>
        <xdr:cNvPr id="313" name="Rectangle 312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/>
      </xdr:nvSpPr>
      <xdr:spPr>
        <a:xfrm>
          <a:off x="18320910" y="6428422"/>
          <a:ext cx="1650192" cy="111178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DD6F406-098E-4855-98B0-DDB42899000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119063</xdr:colOff>
      <xdr:row>28</xdr:row>
      <xdr:rowOff>45719</xdr:rowOff>
    </xdr:from>
    <xdr:to>
      <xdr:col>20</xdr:col>
      <xdr:colOff>68415</xdr:colOff>
      <xdr:row>28</xdr:row>
      <xdr:rowOff>1135597</xdr:rowOff>
    </xdr:to>
    <xdr:sp macro="" textlink="$AG$25">
      <xdr:nvSpPr>
        <xdr:cNvPr id="314" name="Rectangle 313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/>
      </xdr:nvSpPr>
      <xdr:spPr>
        <a:xfrm>
          <a:off x="10394157" y="6439375"/>
          <a:ext cx="1640039" cy="108987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8AA254F-618B-471C-97A4-197B091992C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82552</xdr:colOff>
      <xdr:row>28</xdr:row>
      <xdr:rowOff>64293</xdr:rowOff>
    </xdr:from>
    <xdr:to>
      <xdr:col>47</xdr:col>
      <xdr:colOff>15082</xdr:colOff>
      <xdr:row>28</xdr:row>
      <xdr:rowOff>1159138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69850</xdr:colOff>
          <xdr:row>28</xdr:row>
          <xdr:rowOff>622300</xdr:rowOff>
        </xdr:from>
        <xdr:to>
          <xdr:col>44</xdr:col>
          <xdr:colOff>450850</xdr:colOff>
          <xdr:row>28</xdr:row>
          <xdr:rowOff>819150</xdr:rowOff>
        </xdr:to>
        <xdr:sp macro="" textlink="">
          <xdr:nvSpPr>
            <xdr:cNvPr id="7296" name="Button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3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303477</xdr:colOff>
      <xdr:row>28</xdr:row>
      <xdr:rowOff>82552</xdr:rowOff>
    </xdr:from>
    <xdr:to>
      <xdr:col>38</xdr:col>
      <xdr:colOff>357891</xdr:colOff>
      <xdr:row>28</xdr:row>
      <xdr:rowOff>325041</xdr:rowOff>
    </xdr:to>
    <xdr:sp macro="" textlink="">
      <xdr:nvSpPr>
        <xdr:cNvPr id="334" name="Rectangle 333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SpPr/>
      </xdr:nvSpPr>
      <xdr:spPr>
        <a:xfrm>
          <a:off x="22591977" y="6476208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366979</xdr:colOff>
      <xdr:row>28</xdr:row>
      <xdr:rowOff>79385</xdr:rowOff>
    </xdr:from>
    <xdr:to>
      <xdr:col>39</xdr:col>
      <xdr:colOff>413387</xdr:colOff>
      <xdr:row>28</xdr:row>
      <xdr:rowOff>324375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SpPr/>
      </xdr:nvSpPr>
      <xdr:spPr>
        <a:xfrm>
          <a:off x="23238885" y="6473041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438414</xdr:colOff>
      <xdr:row>28</xdr:row>
      <xdr:rowOff>77831</xdr:rowOff>
    </xdr:from>
    <xdr:to>
      <xdr:col>40</xdr:col>
      <xdr:colOff>478103</xdr:colOff>
      <xdr:row>28</xdr:row>
      <xdr:rowOff>325181</xdr:rowOff>
    </xdr:to>
    <xdr:sp macro="" textlink="">
      <xdr:nvSpPr>
        <xdr:cNvPr id="336" name="Rectangle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/>
      </xdr:nvSpPr>
      <xdr:spPr>
        <a:xfrm>
          <a:off x="23893727" y="6471487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509853</xdr:colOff>
      <xdr:row>28</xdr:row>
      <xdr:rowOff>81929</xdr:rowOff>
    </xdr:from>
    <xdr:to>
      <xdr:col>41</xdr:col>
      <xdr:colOff>359008</xdr:colOff>
      <xdr:row>28</xdr:row>
      <xdr:rowOff>325182</xdr:rowOff>
    </xdr:to>
    <xdr:sp macro="" textlink="">
      <xdr:nvSpPr>
        <xdr:cNvPr id="337" name="Rectangle 336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/>
      </xdr:nvSpPr>
      <xdr:spPr>
        <a:xfrm>
          <a:off x="24548572" y="6475585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366977</xdr:colOff>
      <xdr:row>28</xdr:row>
      <xdr:rowOff>82482</xdr:rowOff>
    </xdr:from>
    <xdr:to>
      <xdr:col>42</xdr:col>
      <xdr:colOff>429363</xdr:colOff>
      <xdr:row>28</xdr:row>
      <xdr:rowOff>325182</xdr:rowOff>
    </xdr:to>
    <xdr:sp macro="" textlink="">
      <xdr:nvSpPr>
        <xdr:cNvPr id="338" name="Rectangle 337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/>
      </xdr:nvSpPr>
      <xdr:spPr>
        <a:xfrm>
          <a:off x="25179602" y="6476138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438416</xdr:colOff>
      <xdr:row>28</xdr:row>
      <xdr:rowOff>85076</xdr:rowOff>
    </xdr:from>
    <xdr:to>
      <xdr:col>43</xdr:col>
      <xdr:colOff>481462</xdr:colOff>
      <xdr:row>28</xdr:row>
      <xdr:rowOff>325787</xdr:rowOff>
    </xdr:to>
    <xdr:sp macro="" textlink="">
      <xdr:nvSpPr>
        <xdr:cNvPr id="339" name="Rectangle 338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/>
      </xdr:nvSpPr>
      <xdr:spPr>
        <a:xfrm>
          <a:off x="25834447" y="6478732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501914</xdr:colOff>
      <xdr:row>28</xdr:row>
      <xdr:rowOff>87256</xdr:rowOff>
    </xdr:from>
    <xdr:to>
      <xdr:col>44</xdr:col>
      <xdr:colOff>552515</xdr:colOff>
      <xdr:row>28</xdr:row>
      <xdr:rowOff>325788</xdr:rowOff>
    </xdr:to>
    <xdr:sp macro="" textlink="">
      <xdr:nvSpPr>
        <xdr:cNvPr id="340" name="Rectangle 339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/>
      </xdr:nvSpPr>
      <xdr:spPr>
        <a:xfrm>
          <a:off x="26481352" y="6480912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565416</xdr:colOff>
      <xdr:row>28</xdr:row>
      <xdr:rowOff>84894</xdr:rowOff>
    </xdr:from>
    <xdr:to>
      <xdr:col>46</xdr:col>
      <xdr:colOff>23806</xdr:colOff>
      <xdr:row>28</xdr:row>
      <xdr:rowOff>333050</xdr:rowOff>
    </xdr:to>
    <xdr:sp macro="" textlink="">
      <xdr:nvSpPr>
        <xdr:cNvPr id="341" name="Rectangle 340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/>
      </xdr:nvSpPr>
      <xdr:spPr>
        <a:xfrm>
          <a:off x="27128260" y="6478550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45508</xdr:colOff>
      <xdr:row>28</xdr:row>
      <xdr:rowOff>72163</xdr:rowOff>
    </xdr:from>
    <xdr:to>
      <xdr:col>46</xdr:col>
      <xdr:colOff>681628</xdr:colOff>
      <xdr:row>28</xdr:row>
      <xdr:rowOff>341527</xdr:rowOff>
    </xdr:to>
    <xdr:sp macro="" textlink="">
      <xdr:nvSpPr>
        <xdr:cNvPr id="342" name="Rectangle 341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/>
      </xdr:nvSpPr>
      <xdr:spPr>
        <a:xfrm>
          <a:off x="27775164" y="6465819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76200</xdr:colOff>
          <xdr:row>28</xdr:row>
          <xdr:rowOff>342900</xdr:rowOff>
        </xdr:from>
        <xdr:to>
          <xdr:col>46</xdr:col>
          <xdr:colOff>920750</xdr:colOff>
          <xdr:row>28</xdr:row>
          <xdr:rowOff>565150</xdr:rowOff>
        </xdr:to>
        <xdr:sp macro="" textlink="">
          <xdr:nvSpPr>
            <xdr:cNvPr id="7297" name="Scroll Bar 12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300-00008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16241</xdr:colOff>
      <xdr:row>28</xdr:row>
      <xdr:rowOff>74786</xdr:rowOff>
    </xdr:from>
    <xdr:to>
      <xdr:col>49</xdr:col>
      <xdr:colOff>571058</xdr:colOff>
      <xdr:row>28</xdr:row>
      <xdr:rowOff>1139729</xdr:rowOff>
    </xdr:to>
    <xdr:sp macro="" textlink="$AX$26">
      <xdr:nvSpPr>
        <xdr:cNvPr id="344" name="Rectangle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/>
      </xdr:nvSpPr>
      <xdr:spPr>
        <a:xfrm>
          <a:off x="28638866" y="6468442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72FCA68-CCDA-4C2E-A3BF-463C4CFB98B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114300</xdr:colOff>
      <xdr:row>28</xdr:row>
      <xdr:rowOff>85277</xdr:rowOff>
    </xdr:from>
    <xdr:to>
      <xdr:col>37</xdr:col>
      <xdr:colOff>63652</xdr:colOff>
      <xdr:row>28</xdr:row>
      <xdr:rowOff>1129237</xdr:rowOff>
    </xdr:to>
    <xdr:sp macro="" textlink="$AX$25">
      <xdr:nvSpPr>
        <xdr:cNvPr id="345" name="Rectangle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/>
      </xdr:nvSpPr>
      <xdr:spPr>
        <a:xfrm>
          <a:off x="20712113" y="6478933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3967D3C-754B-4F33-A17B-096C3B99C4B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80170</xdr:colOff>
      <xdr:row>28</xdr:row>
      <xdr:rowOff>50006</xdr:rowOff>
    </xdr:from>
    <xdr:to>
      <xdr:col>64</xdr:col>
      <xdr:colOff>12700</xdr:colOff>
      <xdr:row>28</xdr:row>
      <xdr:rowOff>1144851</xdr:rowOff>
    </xdr:to>
    <xdr:graphicFrame macro="">
      <xdr:nvGraphicFramePr>
        <xdr:cNvPr id="347" name="Chart 346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28</xdr:row>
          <xdr:rowOff>603250</xdr:rowOff>
        </xdr:from>
        <xdr:to>
          <xdr:col>61</xdr:col>
          <xdr:colOff>450850</xdr:colOff>
          <xdr:row>28</xdr:row>
          <xdr:rowOff>800100</xdr:rowOff>
        </xdr:to>
        <xdr:sp macro="" textlink="">
          <xdr:nvSpPr>
            <xdr:cNvPr id="7298" name="Button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3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301095</xdr:colOff>
      <xdr:row>28</xdr:row>
      <xdr:rowOff>68265</xdr:rowOff>
    </xdr:from>
    <xdr:to>
      <xdr:col>55</xdr:col>
      <xdr:colOff>355509</xdr:colOff>
      <xdr:row>28</xdr:row>
      <xdr:rowOff>310754</xdr:rowOff>
    </xdr:to>
    <xdr:sp macro="" textlink="">
      <xdr:nvSpPr>
        <xdr:cNvPr id="349" name="Rectangle 348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/>
      </xdr:nvSpPr>
      <xdr:spPr>
        <a:xfrm>
          <a:off x="32864689" y="6461921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364597</xdr:colOff>
      <xdr:row>28</xdr:row>
      <xdr:rowOff>65098</xdr:rowOff>
    </xdr:from>
    <xdr:to>
      <xdr:col>56</xdr:col>
      <xdr:colOff>411006</xdr:colOff>
      <xdr:row>28</xdr:row>
      <xdr:rowOff>310088</xdr:rowOff>
    </xdr:to>
    <xdr:sp macro="" textlink="">
      <xdr:nvSpPr>
        <xdr:cNvPr id="350" name="Rectangle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SpPr/>
      </xdr:nvSpPr>
      <xdr:spPr>
        <a:xfrm>
          <a:off x="33511597" y="6458754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436033</xdr:colOff>
      <xdr:row>28</xdr:row>
      <xdr:rowOff>63544</xdr:rowOff>
    </xdr:from>
    <xdr:to>
      <xdr:col>57</xdr:col>
      <xdr:colOff>475721</xdr:colOff>
      <xdr:row>28</xdr:row>
      <xdr:rowOff>310894</xdr:rowOff>
    </xdr:to>
    <xdr:sp macro="" textlink="">
      <xdr:nvSpPr>
        <xdr:cNvPr id="351" name="Rectangle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/>
      </xdr:nvSpPr>
      <xdr:spPr>
        <a:xfrm>
          <a:off x="34166439" y="6457200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507471</xdr:colOff>
      <xdr:row>28</xdr:row>
      <xdr:rowOff>67642</xdr:rowOff>
    </xdr:from>
    <xdr:to>
      <xdr:col>58</xdr:col>
      <xdr:colOff>356626</xdr:colOff>
      <xdr:row>28</xdr:row>
      <xdr:rowOff>310895</xdr:rowOff>
    </xdr:to>
    <xdr:sp macro="" textlink="">
      <xdr:nvSpPr>
        <xdr:cNvPr id="352" name="Rectangle 351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/>
      </xdr:nvSpPr>
      <xdr:spPr>
        <a:xfrm>
          <a:off x="34821284" y="6461298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364595</xdr:colOff>
      <xdr:row>28</xdr:row>
      <xdr:rowOff>68195</xdr:rowOff>
    </xdr:from>
    <xdr:to>
      <xdr:col>59</xdr:col>
      <xdr:colOff>426981</xdr:colOff>
      <xdr:row>28</xdr:row>
      <xdr:rowOff>310895</xdr:rowOff>
    </xdr:to>
    <xdr:sp macro="" textlink="">
      <xdr:nvSpPr>
        <xdr:cNvPr id="353" name="Rectangle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/>
      </xdr:nvSpPr>
      <xdr:spPr>
        <a:xfrm>
          <a:off x="35452314" y="6461851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436034</xdr:colOff>
      <xdr:row>28</xdr:row>
      <xdr:rowOff>70789</xdr:rowOff>
    </xdr:from>
    <xdr:to>
      <xdr:col>60</xdr:col>
      <xdr:colOff>479081</xdr:colOff>
      <xdr:row>28</xdr:row>
      <xdr:rowOff>311500</xdr:rowOff>
    </xdr:to>
    <xdr:sp macro="" textlink="">
      <xdr:nvSpPr>
        <xdr:cNvPr id="354" name="Rectangle 353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/>
      </xdr:nvSpPr>
      <xdr:spPr>
        <a:xfrm>
          <a:off x="36107159" y="6464445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499533</xdr:colOff>
      <xdr:row>28</xdr:row>
      <xdr:rowOff>72969</xdr:rowOff>
    </xdr:from>
    <xdr:to>
      <xdr:col>61</xdr:col>
      <xdr:colOff>550133</xdr:colOff>
      <xdr:row>28</xdr:row>
      <xdr:rowOff>311501</xdr:rowOff>
    </xdr:to>
    <xdr:sp macro="" textlink="">
      <xdr:nvSpPr>
        <xdr:cNvPr id="355" name="Rectangle 354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SpPr/>
      </xdr:nvSpPr>
      <xdr:spPr>
        <a:xfrm>
          <a:off x="36754064" y="6466625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563034</xdr:colOff>
      <xdr:row>28</xdr:row>
      <xdr:rowOff>70607</xdr:rowOff>
    </xdr:from>
    <xdr:to>
      <xdr:col>63</xdr:col>
      <xdr:colOff>21424</xdr:colOff>
      <xdr:row>28</xdr:row>
      <xdr:rowOff>318763</xdr:rowOff>
    </xdr:to>
    <xdr:sp macro="" textlink="">
      <xdr:nvSpPr>
        <xdr:cNvPr id="356" name="Rectangle 355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/>
      </xdr:nvSpPr>
      <xdr:spPr>
        <a:xfrm>
          <a:off x="37400972" y="6464263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43126</xdr:colOff>
      <xdr:row>28</xdr:row>
      <xdr:rowOff>57876</xdr:rowOff>
    </xdr:from>
    <xdr:to>
      <xdr:col>63</xdr:col>
      <xdr:colOff>679246</xdr:colOff>
      <xdr:row>28</xdr:row>
      <xdr:rowOff>327240</xdr:rowOff>
    </xdr:to>
    <xdr:sp macro="" textlink="">
      <xdr:nvSpPr>
        <xdr:cNvPr id="357" name="Rectangle 356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/>
      </xdr:nvSpPr>
      <xdr:spPr>
        <a:xfrm>
          <a:off x="38047876" y="6451532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69850</xdr:colOff>
          <xdr:row>28</xdr:row>
          <xdr:rowOff>323850</xdr:rowOff>
        </xdr:from>
        <xdr:to>
          <xdr:col>63</xdr:col>
          <xdr:colOff>920750</xdr:colOff>
          <xdr:row>28</xdr:row>
          <xdr:rowOff>546100</xdr:rowOff>
        </xdr:to>
        <xdr:sp macro="" textlink="">
          <xdr:nvSpPr>
            <xdr:cNvPr id="7299" name="Scroll Bar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3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13859</xdr:colOff>
      <xdr:row>28</xdr:row>
      <xdr:rowOff>60499</xdr:rowOff>
    </xdr:from>
    <xdr:to>
      <xdr:col>66</xdr:col>
      <xdr:colOff>568676</xdr:colOff>
      <xdr:row>28</xdr:row>
      <xdr:rowOff>1125442</xdr:rowOff>
    </xdr:to>
    <xdr:sp macro="" textlink="$BO$26">
      <xdr:nvSpPr>
        <xdr:cNvPr id="359" name="Rectangle 358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/>
      </xdr:nvSpPr>
      <xdr:spPr>
        <a:xfrm>
          <a:off x="38911578" y="6454155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5100092-5BFE-4387-B200-314C9A05225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111919</xdr:colOff>
      <xdr:row>28</xdr:row>
      <xdr:rowOff>70990</xdr:rowOff>
    </xdr:from>
    <xdr:to>
      <xdr:col>54</xdr:col>
      <xdr:colOff>61270</xdr:colOff>
      <xdr:row>28</xdr:row>
      <xdr:rowOff>1114950</xdr:rowOff>
    </xdr:to>
    <xdr:sp macro="" textlink="$BO$25">
      <xdr:nvSpPr>
        <xdr:cNvPr id="360" name="Rectangle 35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/>
      </xdr:nvSpPr>
      <xdr:spPr>
        <a:xfrm>
          <a:off x="30984825" y="6464646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EC0D573-7A12-45AE-976F-8000282819D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77788</xdr:colOff>
      <xdr:row>28</xdr:row>
      <xdr:rowOff>35719</xdr:rowOff>
    </xdr:from>
    <xdr:to>
      <xdr:col>81</xdr:col>
      <xdr:colOff>10318</xdr:colOff>
      <xdr:row>28</xdr:row>
      <xdr:rowOff>1130564</xdr:rowOff>
    </xdr:to>
    <xdr:graphicFrame macro="">
      <xdr:nvGraphicFramePr>
        <xdr:cNvPr id="362" name="Chart 361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69850</xdr:colOff>
          <xdr:row>28</xdr:row>
          <xdr:rowOff>590550</xdr:rowOff>
        </xdr:from>
        <xdr:to>
          <xdr:col>78</xdr:col>
          <xdr:colOff>450850</xdr:colOff>
          <xdr:row>28</xdr:row>
          <xdr:rowOff>793750</xdr:rowOff>
        </xdr:to>
        <xdr:sp macro="" textlink="">
          <xdr:nvSpPr>
            <xdr:cNvPr id="7300" name="Button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3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298713</xdr:colOff>
      <xdr:row>28</xdr:row>
      <xdr:rowOff>53978</xdr:rowOff>
    </xdr:from>
    <xdr:to>
      <xdr:col>72</xdr:col>
      <xdr:colOff>353127</xdr:colOff>
      <xdr:row>28</xdr:row>
      <xdr:rowOff>296467</xdr:rowOff>
    </xdr:to>
    <xdr:sp macro="" textlink="">
      <xdr:nvSpPr>
        <xdr:cNvPr id="364" name="Rectangle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/>
      </xdr:nvSpPr>
      <xdr:spPr>
        <a:xfrm>
          <a:off x="43137401" y="6447634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362215</xdr:colOff>
      <xdr:row>28</xdr:row>
      <xdr:rowOff>50811</xdr:rowOff>
    </xdr:from>
    <xdr:to>
      <xdr:col>73</xdr:col>
      <xdr:colOff>408624</xdr:colOff>
      <xdr:row>28</xdr:row>
      <xdr:rowOff>295801</xdr:rowOff>
    </xdr:to>
    <xdr:sp macro="" textlink="">
      <xdr:nvSpPr>
        <xdr:cNvPr id="365" name="Rectangle 364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/>
      </xdr:nvSpPr>
      <xdr:spPr>
        <a:xfrm>
          <a:off x="43784309" y="6444467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433651</xdr:colOff>
      <xdr:row>28</xdr:row>
      <xdr:rowOff>49257</xdr:rowOff>
    </xdr:from>
    <xdr:to>
      <xdr:col>74</xdr:col>
      <xdr:colOff>473340</xdr:colOff>
      <xdr:row>28</xdr:row>
      <xdr:rowOff>296607</xdr:rowOff>
    </xdr:to>
    <xdr:sp macro="" textlink="">
      <xdr:nvSpPr>
        <xdr:cNvPr id="366" name="Rectangle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/>
      </xdr:nvSpPr>
      <xdr:spPr>
        <a:xfrm>
          <a:off x="44439151" y="6442913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505090</xdr:colOff>
      <xdr:row>28</xdr:row>
      <xdr:rowOff>53355</xdr:rowOff>
    </xdr:from>
    <xdr:to>
      <xdr:col>75</xdr:col>
      <xdr:colOff>354244</xdr:colOff>
      <xdr:row>28</xdr:row>
      <xdr:rowOff>296608</xdr:rowOff>
    </xdr:to>
    <xdr:sp macro="" textlink="">
      <xdr:nvSpPr>
        <xdr:cNvPr id="367" name="Rectangle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/>
      </xdr:nvSpPr>
      <xdr:spPr>
        <a:xfrm>
          <a:off x="45093996" y="6447011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362213</xdr:colOff>
      <xdr:row>28</xdr:row>
      <xdr:rowOff>53908</xdr:rowOff>
    </xdr:from>
    <xdr:to>
      <xdr:col>76</xdr:col>
      <xdr:colOff>424599</xdr:colOff>
      <xdr:row>28</xdr:row>
      <xdr:rowOff>296608</xdr:rowOff>
    </xdr:to>
    <xdr:sp macro="" textlink="">
      <xdr:nvSpPr>
        <xdr:cNvPr id="368" name="Rectangle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/>
      </xdr:nvSpPr>
      <xdr:spPr>
        <a:xfrm>
          <a:off x="45725026" y="6447564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433652</xdr:colOff>
      <xdr:row>28</xdr:row>
      <xdr:rowOff>56502</xdr:rowOff>
    </xdr:from>
    <xdr:to>
      <xdr:col>77</xdr:col>
      <xdr:colOff>476699</xdr:colOff>
      <xdr:row>28</xdr:row>
      <xdr:rowOff>297213</xdr:rowOff>
    </xdr:to>
    <xdr:sp macro="" textlink="">
      <xdr:nvSpPr>
        <xdr:cNvPr id="369" name="Rectangle 368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/>
      </xdr:nvSpPr>
      <xdr:spPr>
        <a:xfrm>
          <a:off x="46379871" y="6450158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497151</xdr:colOff>
      <xdr:row>28</xdr:row>
      <xdr:rowOff>58682</xdr:rowOff>
    </xdr:from>
    <xdr:to>
      <xdr:col>78</xdr:col>
      <xdr:colOff>547752</xdr:colOff>
      <xdr:row>28</xdr:row>
      <xdr:rowOff>297214</xdr:rowOff>
    </xdr:to>
    <xdr:sp macro="" textlink="">
      <xdr:nvSpPr>
        <xdr:cNvPr id="370" name="Rectangle 36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/>
      </xdr:nvSpPr>
      <xdr:spPr>
        <a:xfrm>
          <a:off x="47026776" y="6452338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560653</xdr:colOff>
      <xdr:row>28</xdr:row>
      <xdr:rowOff>56320</xdr:rowOff>
    </xdr:from>
    <xdr:to>
      <xdr:col>80</xdr:col>
      <xdr:colOff>19042</xdr:colOff>
      <xdr:row>28</xdr:row>
      <xdr:rowOff>304476</xdr:rowOff>
    </xdr:to>
    <xdr:sp macro="" textlink="">
      <xdr:nvSpPr>
        <xdr:cNvPr id="371" name="Rectangle 370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/>
      </xdr:nvSpPr>
      <xdr:spPr>
        <a:xfrm>
          <a:off x="47673684" y="6449976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40744</xdr:colOff>
      <xdr:row>28</xdr:row>
      <xdr:rowOff>43589</xdr:rowOff>
    </xdr:from>
    <xdr:to>
      <xdr:col>80</xdr:col>
      <xdr:colOff>676864</xdr:colOff>
      <xdr:row>28</xdr:row>
      <xdr:rowOff>312953</xdr:rowOff>
    </xdr:to>
    <xdr:sp macro="" textlink="">
      <xdr:nvSpPr>
        <xdr:cNvPr id="372" name="Rectangle 371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/>
      </xdr:nvSpPr>
      <xdr:spPr>
        <a:xfrm>
          <a:off x="48320588" y="6437245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69850</xdr:colOff>
          <xdr:row>28</xdr:row>
          <xdr:rowOff>317500</xdr:rowOff>
        </xdr:from>
        <xdr:to>
          <xdr:col>80</xdr:col>
          <xdr:colOff>914400</xdr:colOff>
          <xdr:row>28</xdr:row>
          <xdr:rowOff>533400</xdr:rowOff>
        </xdr:to>
        <xdr:sp macro="" textlink="">
          <xdr:nvSpPr>
            <xdr:cNvPr id="7301" name="Scroll Bar 13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3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11477</xdr:colOff>
      <xdr:row>28</xdr:row>
      <xdr:rowOff>46212</xdr:rowOff>
    </xdr:from>
    <xdr:to>
      <xdr:col>83</xdr:col>
      <xdr:colOff>566294</xdr:colOff>
      <xdr:row>28</xdr:row>
      <xdr:rowOff>1111155</xdr:rowOff>
    </xdr:to>
    <xdr:sp macro="" textlink="$CF$26">
      <xdr:nvSpPr>
        <xdr:cNvPr id="374" name="Rectangle 373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/>
      </xdr:nvSpPr>
      <xdr:spPr>
        <a:xfrm>
          <a:off x="49184290" y="6439868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C638E42-64E1-4227-9641-98AA6122EAB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109537</xdr:colOff>
      <xdr:row>28</xdr:row>
      <xdr:rowOff>56703</xdr:rowOff>
    </xdr:from>
    <xdr:to>
      <xdr:col>71</xdr:col>
      <xdr:colOff>58888</xdr:colOff>
      <xdr:row>28</xdr:row>
      <xdr:rowOff>1100663</xdr:rowOff>
    </xdr:to>
    <xdr:sp macro="" textlink="$CF$25">
      <xdr:nvSpPr>
        <xdr:cNvPr id="375" name="Rectangle 374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/>
      </xdr:nvSpPr>
      <xdr:spPr>
        <a:xfrm>
          <a:off x="41257537" y="6450359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A5237F2-5FFB-4732-9AB2-17E9476E2B1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75407</xdr:colOff>
      <xdr:row>28</xdr:row>
      <xdr:rowOff>21432</xdr:rowOff>
    </xdr:from>
    <xdr:to>
      <xdr:col>98</xdr:col>
      <xdr:colOff>7937</xdr:colOff>
      <xdr:row>28</xdr:row>
      <xdr:rowOff>1116277</xdr:rowOff>
    </xdr:to>
    <xdr:graphicFrame macro="">
      <xdr:nvGraphicFramePr>
        <xdr:cNvPr id="377" name="Chart 376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69850</xdr:colOff>
          <xdr:row>28</xdr:row>
          <xdr:rowOff>571500</xdr:rowOff>
        </xdr:from>
        <xdr:to>
          <xdr:col>95</xdr:col>
          <xdr:colOff>438150</xdr:colOff>
          <xdr:row>28</xdr:row>
          <xdr:rowOff>774700</xdr:rowOff>
        </xdr:to>
        <xdr:sp macro="" textlink="">
          <xdr:nvSpPr>
            <xdr:cNvPr id="7302" name="Button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3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296332</xdr:colOff>
      <xdr:row>28</xdr:row>
      <xdr:rowOff>39691</xdr:rowOff>
    </xdr:from>
    <xdr:to>
      <xdr:col>89</xdr:col>
      <xdr:colOff>350745</xdr:colOff>
      <xdr:row>28</xdr:row>
      <xdr:rowOff>282180</xdr:rowOff>
    </xdr:to>
    <xdr:sp macro="" textlink="">
      <xdr:nvSpPr>
        <xdr:cNvPr id="379" name="Rectangle 378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/>
      </xdr:nvSpPr>
      <xdr:spPr>
        <a:xfrm>
          <a:off x="53410113" y="6433347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359833</xdr:colOff>
      <xdr:row>28</xdr:row>
      <xdr:rowOff>36524</xdr:rowOff>
    </xdr:from>
    <xdr:to>
      <xdr:col>90</xdr:col>
      <xdr:colOff>406242</xdr:colOff>
      <xdr:row>28</xdr:row>
      <xdr:rowOff>281514</xdr:rowOff>
    </xdr:to>
    <xdr:sp macro="" textlink="">
      <xdr:nvSpPr>
        <xdr:cNvPr id="380" name="Rectangle 379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/>
      </xdr:nvSpPr>
      <xdr:spPr>
        <a:xfrm>
          <a:off x="54057021" y="6430180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431269</xdr:colOff>
      <xdr:row>28</xdr:row>
      <xdr:rowOff>34970</xdr:rowOff>
    </xdr:from>
    <xdr:to>
      <xdr:col>91</xdr:col>
      <xdr:colOff>470958</xdr:colOff>
      <xdr:row>28</xdr:row>
      <xdr:rowOff>282320</xdr:rowOff>
    </xdr:to>
    <xdr:sp macro="" textlink="">
      <xdr:nvSpPr>
        <xdr:cNvPr id="381" name="Rectangle 380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/>
      </xdr:nvSpPr>
      <xdr:spPr>
        <a:xfrm>
          <a:off x="54711863" y="6428626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502708</xdr:colOff>
      <xdr:row>28</xdr:row>
      <xdr:rowOff>39068</xdr:rowOff>
    </xdr:from>
    <xdr:to>
      <xdr:col>92</xdr:col>
      <xdr:colOff>351863</xdr:colOff>
      <xdr:row>28</xdr:row>
      <xdr:rowOff>282321</xdr:rowOff>
    </xdr:to>
    <xdr:sp macro="" textlink="">
      <xdr:nvSpPr>
        <xdr:cNvPr id="382" name="Rectangle 381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/>
      </xdr:nvSpPr>
      <xdr:spPr>
        <a:xfrm>
          <a:off x="55366708" y="6432724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359832</xdr:colOff>
      <xdr:row>28</xdr:row>
      <xdr:rowOff>39621</xdr:rowOff>
    </xdr:from>
    <xdr:to>
      <xdr:col>93</xdr:col>
      <xdr:colOff>422217</xdr:colOff>
      <xdr:row>28</xdr:row>
      <xdr:rowOff>282321</xdr:rowOff>
    </xdr:to>
    <xdr:sp macro="" textlink="">
      <xdr:nvSpPr>
        <xdr:cNvPr id="383" name="Rectangle 382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/>
      </xdr:nvSpPr>
      <xdr:spPr>
        <a:xfrm>
          <a:off x="55997738" y="6433277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431270</xdr:colOff>
      <xdr:row>28</xdr:row>
      <xdr:rowOff>42215</xdr:rowOff>
    </xdr:from>
    <xdr:to>
      <xdr:col>94</xdr:col>
      <xdr:colOff>474317</xdr:colOff>
      <xdr:row>28</xdr:row>
      <xdr:rowOff>282926</xdr:rowOff>
    </xdr:to>
    <xdr:sp macro="" textlink="">
      <xdr:nvSpPr>
        <xdr:cNvPr id="384" name="Rectangle 383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/>
      </xdr:nvSpPr>
      <xdr:spPr>
        <a:xfrm>
          <a:off x="56652583" y="6435871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494769</xdr:colOff>
      <xdr:row>28</xdr:row>
      <xdr:rowOff>44395</xdr:rowOff>
    </xdr:from>
    <xdr:to>
      <xdr:col>95</xdr:col>
      <xdr:colOff>545370</xdr:colOff>
      <xdr:row>28</xdr:row>
      <xdr:rowOff>282927</xdr:rowOff>
    </xdr:to>
    <xdr:sp macro="" textlink="">
      <xdr:nvSpPr>
        <xdr:cNvPr id="385" name="Rectangle 384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/>
      </xdr:nvSpPr>
      <xdr:spPr>
        <a:xfrm>
          <a:off x="57299488" y="6438051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558271</xdr:colOff>
      <xdr:row>28</xdr:row>
      <xdr:rowOff>42033</xdr:rowOff>
    </xdr:from>
    <xdr:to>
      <xdr:col>97</xdr:col>
      <xdr:colOff>16660</xdr:colOff>
      <xdr:row>28</xdr:row>
      <xdr:rowOff>290189</xdr:rowOff>
    </xdr:to>
    <xdr:sp macro="" textlink="">
      <xdr:nvSpPr>
        <xdr:cNvPr id="386" name="Rectangle 385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/>
      </xdr:nvSpPr>
      <xdr:spPr>
        <a:xfrm>
          <a:off x="57946396" y="6435689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38362</xdr:colOff>
      <xdr:row>28</xdr:row>
      <xdr:rowOff>29302</xdr:rowOff>
    </xdr:from>
    <xdr:to>
      <xdr:col>97</xdr:col>
      <xdr:colOff>674482</xdr:colOff>
      <xdr:row>28</xdr:row>
      <xdr:rowOff>298666</xdr:rowOff>
    </xdr:to>
    <xdr:sp macro="" textlink="">
      <xdr:nvSpPr>
        <xdr:cNvPr id="387" name="Rectangle 386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/>
      </xdr:nvSpPr>
      <xdr:spPr>
        <a:xfrm>
          <a:off x="58593300" y="6422958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69850</xdr:colOff>
          <xdr:row>28</xdr:row>
          <xdr:rowOff>298450</xdr:rowOff>
        </xdr:from>
        <xdr:to>
          <xdr:col>97</xdr:col>
          <xdr:colOff>914400</xdr:colOff>
          <xdr:row>28</xdr:row>
          <xdr:rowOff>514350</xdr:rowOff>
        </xdr:to>
        <xdr:sp macro="" textlink="">
          <xdr:nvSpPr>
            <xdr:cNvPr id="7303" name="Scroll Bar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3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9096</xdr:colOff>
      <xdr:row>28</xdr:row>
      <xdr:rowOff>31925</xdr:rowOff>
    </xdr:from>
    <xdr:to>
      <xdr:col>100</xdr:col>
      <xdr:colOff>563913</xdr:colOff>
      <xdr:row>28</xdr:row>
      <xdr:rowOff>1096868</xdr:rowOff>
    </xdr:to>
    <xdr:sp macro="" textlink="$CW$26">
      <xdr:nvSpPr>
        <xdr:cNvPr id="389" name="Rectangle 388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/>
      </xdr:nvSpPr>
      <xdr:spPr>
        <a:xfrm>
          <a:off x="59457002" y="6425581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3138B08-C4E8-4047-AE7D-D1B0F7BCDA9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107155</xdr:colOff>
      <xdr:row>28</xdr:row>
      <xdr:rowOff>42416</xdr:rowOff>
    </xdr:from>
    <xdr:to>
      <xdr:col>88</xdr:col>
      <xdr:colOff>56507</xdr:colOff>
      <xdr:row>28</xdr:row>
      <xdr:rowOff>1086376</xdr:rowOff>
    </xdr:to>
    <xdr:sp macro="" textlink="$CW$25">
      <xdr:nvSpPr>
        <xdr:cNvPr id="390" name="Rectangle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/>
      </xdr:nvSpPr>
      <xdr:spPr>
        <a:xfrm>
          <a:off x="51530249" y="6436072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6EC658F-8652-454D-BD92-3CC02FC93B3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73025</xdr:colOff>
      <xdr:row>28</xdr:row>
      <xdr:rowOff>7145</xdr:rowOff>
    </xdr:from>
    <xdr:to>
      <xdr:col>115</xdr:col>
      <xdr:colOff>5555</xdr:colOff>
      <xdr:row>28</xdr:row>
      <xdr:rowOff>1101990</xdr:rowOff>
    </xdr:to>
    <xdr:graphicFrame macro="">
      <xdr:nvGraphicFramePr>
        <xdr:cNvPr id="392" name="Chart 391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57150</xdr:colOff>
          <xdr:row>28</xdr:row>
          <xdr:rowOff>565150</xdr:rowOff>
        </xdr:from>
        <xdr:to>
          <xdr:col>112</xdr:col>
          <xdr:colOff>438150</xdr:colOff>
          <xdr:row>28</xdr:row>
          <xdr:rowOff>762000</xdr:rowOff>
        </xdr:to>
        <xdr:sp macro="" textlink="">
          <xdr:nvSpPr>
            <xdr:cNvPr id="7304" name="Button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3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293950</xdr:colOff>
      <xdr:row>28</xdr:row>
      <xdr:rowOff>25404</xdr:rowOff>
    </xdr:from>
    <xdr:to>
      <xdr:col>106</xdr:col>
      <xdr:colOff>348364</xdr:colOff>
      <xdr:row>28</xdr:row>
      <xdr:rowOff>267893</xdr:rowOff>
    </xdr:to>
    <xdr:sp macro="" textlink="">
      <xdr:nvSpPr>
        <xdr:cNvPr id="394" name="Rectangle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/>
      </xdr:nvSpPr>
      <xdr:spPr>
        <a:xfrm>
          <a:off x="63682825" y="6419060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357452</xdr:colOff>
      <xdr:row>28</xdr:row>
      <xdr:rowOff>22237</xdr:rowOff>
    </xdr:from>
    <xdr:to>
      <xdr:col>107</xdr:col>
      <xdr:colOff>403860</xdr:colOff>
      <xdr:row>28</xdr:row>
      <xdr:rowOff>267227</xdr:rowOff>
    </xdr:to>
    <xdr:sp macro="" textlink="">
      <xdr:nvSpPr>
        <xdr:cNvPr id="395" name="Rectangle 394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/>
      </xdr:nvSpPr>
      <xdr:spPr>
        <a:xfrm>
          <a:off x="64329733" y="6415893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428887</xdr:colOff>
      <xdr:row>28</xdr:row>
      <xdr:rowOff>20683</xdr:rowOff>
    </xdr:from>
    <xdr:to>
      <xdr:col>108</xdr:col>
      <xdr:colOff>468576</xdr:colOff>
      <xdr:row>28</xdr:row>
      <xdr:rowOff>268033</xdr:rowOff>
    </xdr:to>
    <xdr:sp macro="" textlink="">
      <xdr:nvSpPr>
        <xdr:cNvPr id="396" name="Rectangle 395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/>
      </xdr:nvSpPr>
      <xdr:spPr>
        <a:xfrm>
          <a:off x="64984575" y="6414339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500326</xdr:colOff>
      <xdr:row>28</xdr:row>
      <xdr:rowOff>24781</xdr:rowOff>
    </xdr:from>
    <xdr:to>
      <xdr:col>109</xdr:col>
      <xdr:colOff>349481</xdr:colOff>
      <xdr:row>28</xdr:row>
      <xdr:rowOff>268034</xdr:rowOff>
    </xdr:to>
    <xdr:sp macro="" textlink="">
      <xdr:nvSpPr>
        <xdr:cNvPr id="397" name="Rectangle 396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/>
      </xdr:nvSpPr>
      <xdr:spPr>
        <a:xfrm>
          <a:off x="65639420" y="6418437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357450</xdr:colOff>
      <xdr:row>28</xdr:row>
      <xdr:rowOff>25334</xdr:rowOff>
    </xdr:from>
    <xdr:to>
      <xdr:col>110</xdr:col>
      <xdr:colOff>419836</xdr:colOff>
      <xdr:row>28</xdr:row>
      <xdr:rowOff>268034</xdr:rowOff>
    </xdr:to>
    <xdr:sp macro="" textlink="">
      <xdr:nvSpPr>
        <xdr:cNvPr id="398" name="Rectangle 39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/>
      </xdr:nvSpPr>
      <xdr:spPr>
        <a:xfrm>
          <a:off x="66270450" y="6418990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428889</xdr:colOff>
      <xdr:row>28</xdr:row>
      <xdr:rowOff>27928</xdr:rowOff>
    </xdr:from>
    <xdr:to>
      <xdr:col>111</xdr:col>
      <xdr:colOff>471935</xdr:colOff>
      <xdr:row>28</xdr:row>
      <xdr:rowOff>268639</xdr:rowOff>
    </xdr:to>
    <xdr:sp macro="" textlink="">
      <xdr:nvSpPr>
        <xdr:cNvPr id="399" name="Rectangle 398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/>
      </xdr:nvSpPr>
      <xdr:spPr>
        <a:xfrm>
          <a:off x="66925295" y="6421584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492387</xdr:colOff>
      <xdr:row>28</xdr:row>
      <xdr:rowOff>30108</xdr:rowOff>
    </xdr:from>
    <xdr:to>
      <xdr:col>112</xdr:col>
      <xdr:colOff>542988</xdr:colOff>
      <xdr:row>28</xdr:row>
      <xdr:rowOff>268640</xdr:rowOff>
    </xdr:to>
    <xdr:sp macro="" textlink="">
      <xdr:nvSpPr>
        <xdr:cNvPr id="400" name="Rectangle 399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/>
      </xdr:nvSpPr>
      <xdr:spPr>
        <a:xfrm>
          <a:off x="67572200" y="6423764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555889</xdr:colOff>
      <xdr:row>28</xdr:row>
      <xdr:rowOff>27746</xdr:rowOff>
    </xdr:from>
    <xdr:to>
      <xdr:col>114</xdr:col>
      <xdr:colOff>14279</xdr:colOff>
      <xdr:row>28</xdr:row>
      <xdr:rowOff>275902</xdr:rowOff>
    </xdr:to>
    <xdr:sp macro="" textlink="">
      <xdr:nvSpPr>
        <xdr:cNvPr id="401" name="Rectangle 400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/>
      </xdr:nvSpPr>
      <xdr:spPr>
        <a:xfrm>
          <a:off x="68219108" y="6421402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35981</xdr:colOff>
      <xdr:row>28</xdr:row>
      <xdr:rowOff>15015</xdr:rowOff>
    </xdr:from>
    <xdr:to>
      <xdr:col>114</xdr:col>
      <xdr:colOff>672101</xdr:colOff>
      <xdr:row>28</xdr:row>
      <xdr:rowOff>284379</xdr:rowOff>
    </xdr:to>
    <xdr:sp macro="" textlink="">
      <xdr:nvSpPr>
        <xdr:cNvPr id="402" name="Rectangle 401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/>
      </xdr:nvSpPr>
      <xdr:spPr>
        <a:xfrm>
          <a:off x="68866012" y="6408671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57150</xdr:colOff>
          <xdr:row>28</xdr:row>
          <xdr:rowOff>285750</xdr:rowOff>
        </xdr:from>
        <xdr:to>
          <xdr:col>114</xdr:col>
          <xdr:colOff>914400</xdr:colOff>
          <xdr:row>28</xdr:row>
          <xdr:rowOff>508000</xdr:rowOff>
        </xdr:to>
        <xdr:sp macro="" textlink="">
          <xdr:nvSpPr>
            <xdr:cNvPr id="7305" name="Scroll Bar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3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6714</xdr:colOff>
      <xdr:row>28</xdr:row>
      <xdr:rowOff>29544</xdr:rowOff>
    </xdr:from>
    <xdr:to>
      <xdr:col>117</xdr:col>
      <xdr:colOff>561531</xdr:colOff>
      <xdr:row>28</xdr:row>
      <xdr:rowOff>1094487</xdr:rowOff>
    </xdr:to>
    <xdr:sp macro="" textlink="$DN$26">
      <xdr:nvSpPr>
        <xdr:cNvPr id="404" name="Rectangle 403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/>
      </xdr:nvSpPr>
      <xdr:spPr>
        <a:xfrm>
          <a:off x="69729714" y="6423200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21B693F-5566-4945-A998-7832F692C34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104773</xdr:colOff>
      <xdr:row>28</xdr:row>
      <xdr:rowOff>40035</xdr:rowOff>
    </xdr:from>
    <xdr:to>
      <xdr:col>105</xdr:col>
      <xdr:colOff>54125</xdr:colOff>
      <xdr:row>28</xdr:row>
      <xdr:rowOff>1083995</xdr:rowOff>
    </xdr:to>
    <xdr:sp macro="" textlink="$DN$25">
      <xdr:nvSpPr>
        <xdr:cNvPr id="405" name="Rectangle 404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/>
      </xdr:nvSpPr>
      <xdr:spPr>
        <a:xfrm>
          <a:off x="61802961" y="6433691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8ADC081-5C10-416B-A6B2-0FFED9EB661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58737</xdr:colOff>
      <xdr:row>28</xdr:row>
      <xdr:rowOff>64295</xdr:rowOff>
    </xdr:from>
    <xdr:to>
      <xdr:col>131</xdr:col>
      <xdr:colOff>884236</xdr:colOff>
      <xdr:row>28</xdr:row>
      <xdr:rowOff>1159140</xdr:rowOff>
    </xdr:to>
    <xdr:graphicFrame macro="">
      <xdr:nvGraphicFramePr>
        <xdr:cNvPr id="407" name="Chart 406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50800</xdr:colOff>
          <xdr:row>28</xdr:row>
          <xdr:rowOff>622300</xdr:rowOff>
        </xdr:from>
        <xdr:to>
          <xdr:col>129</xdr:col>
          <xdr:colOff>431800</xdr:colOff>
          <xdr:row>28</xdr:row>
          <xdr:rowOff>819150</xdr:rowOff>
        </xdr:to>
        <xdr:sp macro="" textlink="">
          <xdr:nvSpPr>
            <xdr:cNvPr id="7306" name="Button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3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279662</xdr:colOff>
      <xdr:row>28</xdr:row>
      <xdr:rowOff>82554</xdr:rowOff>
    </xdr:from>
    <xdr:to>
      <xdr:col>123</xdr:col>
      <xdr:colOff>334076</xdr:colOff>
      <xdr:row>28</xdr:row>
      <xdr:rowOff>325043</xdr:rowOff>
    </xdr:to>
    <xdr:sp macro="" textlink="">
      <xdr:nvSpPr>
        <xdr:cNvPr id="409" name="Rectangle 408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/>
      </xdr:nvSpPr>
      <xdr:spPr>
        <a:xfrm>
          <a:off x="73943631" y="6476210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343164</xdr:colOff>
      <xdr:row>28</xdr:row>
      <xdr:rowOff>79387</xdr:rowOff>
    </xdr:from>
    <xdr:to>
      <xdr:col>124</xdr:col>
      <xdr:colOff>389573</xdr:colOff>
      <xdr:row>28</xdr:row>
      <xdr:rowOff>324377</xdr:rowOff>
    </xdr:to>
    <xdr:sp macro="" textlink="">
      <xdr:nvSpPr>
        <xdr:cNvPr id="410" name="Rectangle 409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/>
      </xdr:nvSpPr>
      <xdr:spPr>
        <a:xfrm>
          <a:off x="74590539" y="6473043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414600</xdr:colOff>
      <xdr:row>28</xdr:row>
      <xdr:rowOff>77833</xdr:rowOff>
    </xdr:from>
    <xdr:to>
      <xdr:col>125</xdr:col>
      <xdr:colOff>454288</xdr:colOff>
      <xdr:row>28</xdr:row>
      <xdr:rowOff>325183</xdr:rowOff>
    </xdr:to>
    <xdr:sp macro="" textlink="">
      <xdr:nvSpPr>
        <xdr:cNvPr id="411" name="Rectangle 410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/>
      </xdr:nvSpPr>
      <xdr:spPr>
        <a:xfrm>
          <a:off x="75245381" y="6471489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486038</xdr:colOff>
      <xdr:row>28</xdr:row>
      <xdr:rowOff>81931</xdr:rowOff>
    </xdr:from>
    <xdr:to>
      <xdr:col>126</xdr:col>
      <xdr:colOff>335193</xdr:colOff>
      <xdr:row>28</xdr:row>
      <xdr:rowOff>325184</xdr:rowOff>
    </xdr:to>
    <xdr:sp macro="" textlink="">
      <xdr:nvSpPr>
        <xdr:cNvPr id="412" name="Rectangle 411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/>
      </xdr:nvSpPr>
      <xdr:spPr>
        <a:xfrm>
          <a:off x="75900226" y="6475587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343162</xdr:colOff>
      <xdr:row>28</xdr:row>
      <xdr:rowOff>82484</xdr:rowOff>
    </xdr:from>
    <xdr:to>
      <xdr:col>127</xdr:col>
      <xdr:colOff>405548</xdr:colOff>
      <xdr:row>28</xdr:row>
      <xdr:rowOff>325184</xdr:rowOff>
    </xdr:to>
    <xdr:sp macro="" textlink="">
      <xdr:nvSpPr>
        <xdr:cNvPr id="413" name="Rectangle 412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/>
      </xdr:nvSpPr>
      <xdr:spPr>
        <a:xfrm>
          <a:off x="76531256" y="6476140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414601</xdr:colOff>
      <xdr:row>28</xdr:row>
      <xdr:rowOff>85078</xdr:rowOff>
    </xdr:from>
    <xdr:to>
      <xdr:col>128</xdr:col>
      <xdr:colOff>457648</xdr:colOff>
      <xdr:row>28</xdr:row>
      <xdr:rowOff>325789</xdr:rowOff>
    </xdr:to>
    <xdr:sp macro="" textlink="">
      <xdr:nvSpPr>
        <xdr:cNvPr id="414" name="Rectangle 413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/>
      </xdr:nvSpPr>
      <xdr:spPr>
        <a:xfrm>
          <a:off x="77186101" y="6478734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478100</xdr:colOff>
      <xdr:row>28</xdr:row>
      <xdr:rowOff>87258</xdr:rowOff>
    </xdr:from>
    <xdr:to>
      <xdr:col>129</xdr:col>
      <xdr:colOff>528700</xdr:colOff>
      <xdr:row>28</xdr:row>
      <xdr:rowOff>325790</xdr:rowOff>
    </xdr:to>
    <xdr:sp macro="" textlink="">
      <xdr:nvSpPr>
        <xdr:cNvPr id="415" name="Rectangle 414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/>
      </xdr:nvSpPr>
      <xdr:spPr>
        <a:xfrm>
          <a:off x="77833006" y="6480914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541601</xdr:colOff>
      <xdr:row>28</xdr:row>
      <xdr:rowOff>84896</xdr:rowOff>
    </xdr:from>
    <xdr:to>
      <xdr:col>130</xdr:col>
      <xdr:colOff>583397</xdr:colOff>
      <xdr:row>28</xdr:row>
      <xdr:rowOff>333052</xdr:rowOff>
    </xdr:to>
    <xdr:sp macro="" textlink="">
      <xdr:nvSpPr>
        <xdr:cNvPr id="416" name="Rectangle 415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/>
      </xdr:nvSpPr>
      <xdr:spPr>
        <a:xfrm>
          <a:off x="78479914" y="6478552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21693</xdr:colOff>
      <xdr:row>28</xdr:row>
      <xdr:rowOff>72165</xdr:rowOff>
    </xdr:from>
    <xdr:to>
      <xdr:col>131</xdr:col>
      <xdr:colOff>657813</xdr:colOff>
      <xdr:row>28</xdr:row>
      <xdr:rowOff>341529</xdr:rowOff>
    </xdr:to>
    <xdr:sp macro="" textlink="">
      <xdr:nvSpPr>
        <xdr:cNvPr id="417" name="Rectangle 416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/>
      </xdr:nvSpPr>
      <xdr:spPr>
        <a:xfrm>
          <a:off x="79126818" y="6465821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50800</xdr:colOff>
          <xdr:row>28</xdr:row>
          <xdr:rowOff>342900</xdr:rowOff>
        </xdr:from>
        <xdr:to>
          <xdr:col>131</xdr:col>
          <xdr:colOff>895350</xdr:colOff>
          <xdr:row>28</xdr:row>
          <xdr:rowOff>565150</xdr:rowOff>
        </xdr:to>
        <xdr:sp macro="" textlink="">
          <xdr:nvSpPr>
            <xdr:cNvPr id="7307" name="Scroll Bar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3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131</xdr:col>
      <xdr:colOff>885395</xdr:colOff>
      <xdr:row>28</xdr:row>
      <xdr:rowOff>74788</xdr:rowOff>
    </xdr:from>
    <xdr:to>
      <xdr:col>134</xdr:col>
      <xdr:colOff>547243</xdr:colOff>
      <xdr:row>28</xdr:row>
      <xdr:rowOff>1139731</xdr:rowOff>
    </xdr:to>
    <xdr:sp macro="" textlink="$EE$26">
      <xdr:nvSpPr>
        <xdr:cNvPr id="419" name="Rectangle 418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SpPr/>
      </xdr:nvSpPr>
      <xdr:spPr>
        <a:xfrm>
          <a:off x="79990520" y="6468444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1618B90-30AB-4764-A3AE-7A81A3C05A7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90486</xdr:colOff>
      <xdr:row>28</xdr:row>
      <xdr:rowOff>85279</xdr:rowOff>
    </xdr:from>
    <xdr:to>
      <xdr:col>122</xdr:col>
      <xdr:colOff>39837</xdr:colOff>
      <xdr:row>28</xdr:row>
      <xdr:rowOff>1129239</xdr:rowOff>
    </xdr:to>
    <xdr:sp macro="" textlink="$EE$25">
      <xdr:nvSpPr>
        <xdr:cNvPr id="420" name="Rectangle 419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SpPr/>
      </xdr:nvSpPr>
      <xdr:spPr>
        <a:xfrm>
          <a:off x="72063767" y="6478935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CD31086-8D3E-48F6-A765-EE64CF36576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44449</xdr:colOff>
      <xdr:row>28</xdr:row>
      <xdr:rowOff>61914</xdr:rowOff>
    </xdr:from>
    <xdr:to>
      <xdr:col>148</xdr:col>
      <xdr:colOff>869948</xdr:colOff>
      <xdr:row>28</xdr:row>
      <xdr:rowOff>1156759</xdr:rowOff>
    </xdr:to>
    <xdr:graphicFrame macro="">
      <xdr:nvGraphicFramePr>
        <xdr:cNvPr id="422" name="Chart 421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31750</xdr:colOff>
          <xdr:row>28</xdr:row>
          <xdr:rowOff>609600</xdr:rowOff>
        </xdr:from>
        <xdr:to>
          <xdr:col>146</xdr:col>
          <xdr:colOff>412750</xdr:colOff>
          <xdr:row>28</xdr:row>
          <xdr:rowOff>812800</xdr:rowOff>
        </xdr:to>
        <xdr:sp macro="" textlink="">
          <xdr:nvSpPr>
            <xdr:cNvPr id="7308" name="Button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3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265374</xdr:colOff>
      <xdr:row>28</xdr:row>
      <xdr:rowOff>80173</xdr:rowOff>
    </xdr:from>
    <xdr:to>
      <xdr:col>140</xdr:col>
      <xdr:colOff>319788</xdr:colOff>
      <xdr:row>28</xdr:row>
      <xdr:rowOff>322662</xdr:rowOff>
    </xdr:to>
    <xdr:sp macro="" textlink="">
      <xdr:nvSpPr>
        <xdr:cNvPr id="424" name="Rectangle 423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SpPr/>
      </xdr:nvSpPr>
      <xdr:spPr>
        <a:xfrm>
          <a:off x="84204437" y="6473829"/>
          <a:ext cx="637820" cy="242489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328876</xdr:colOff>
      <xdr:row>28</xdr:row>
      <xdr:rowOff>77006</xdr:rowOff>
    </xdr:from>
    <xdr:to>
      <xdr:col>141</xdr:col>
      <xdr:colOff>375285</xdr:colOff>
      <xdr:row>28</xdr:row>
      <xdr:rowOff>321996</xdr:rowOff>
    </xdr:to>
    <xdr:sp macro="" textlink="">
      <xdr:nvSpPr>
        <xdr:cNvPr id="425" name="Rectangle 424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SpPr/>
      </xdr:nvSpPr>
      <xdr:spPr>
        <a:xfrm>
          <a:off x="84851345" y="6470662"/>
          <a:ext cx="629815" cy="24499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400312</xdr:colOff>
      <xdr:row>28</xdr:row>
      <xdr:rowOff>75452</xdr:rowOff>
    </xdr:from>
    <xdr:to>
      <xdr:col>142</xdr:col>
      <xdr:colOff>440001</xdr:colOff>
      <xdr:row>28</xdr:row>
      <xdr:rowOff>322802</xdr:rowOff>
    </xdr:to>
    <xdr:sp macro="" textlink="">
      <xdr:nvSpPr>
        <xdr:cNvPr id="426" name="Rectangle 425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SpPr/>
      </xdr:nvSpPr>
      <xdr:spPr>
        <a:xfrm>
          <a:off x="85506187" y="6469108"/>
          <a:ext cx="623095" cy="24735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471751</xdr:colOff>
      <xdr:row>28</xdr:row>
      <xdr:rowOff>79550</xdr:rowOff>
    </xdr:from>
    <xdr:to>
      <xdr:col>143</xdr:col>
      <xdr:colOff>320905</xdr:colOff>
      <xdr:row>28</xdr:row>
      <xdr:rowOff>322803</xdr:rowOff>
    </xdr:to>
    <xdr:sp macro="" textlink="">
      <xdr:nvSpPr>
        <xdr:cNvPr id="427" name="Rectangle 426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SpPr/>
      </xdr:nvSpPr>
      <xdr:spPr>
        <a:xfrm>
          <a:off x="86161032" y="6473206"/>
          <a:ext cx="623061" cy="243253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328874</xdr:colOff>
      <xdr:row>28</xdr:row>
      <xdr:rowOff>80103</xdr:rowOff>
    </xdr:from>
    <xdr:to>
      <xdr:col>144</xdr:col>
      <xdr:colOff>391260</xdr:colOff>
      <xdr:row>28</xdr:row>
      <xdr:rowOff>322803</xdr:rowOff>
    </xdr:to>
    <xdr:sp macro="" textlink="">
      <xdr:nvSpPr>
        <xdr:cNvPr id="428" name="Rectangle 427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SpPr/>
      </xdr:nvSpPr>
      <xdr:spPr>
        <a:xfrm>
          <a:off x="86792062" y="6473759"/>
          <a:ext cx="645792" cy="242700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400313</xdr:colOff>
      <xdr:row>28</xdr:row>
      <xdr:rowOff>82697</xdr:rowOff>
    </xdr:from>
    <xdr:to>
      <xdr:col>145</xdr:col>
      <xdr:colOff>443360</xdr:colOff>
      <xdr:row>28</xdr:row>
      <xdr:rowOff>323408</xdr:rowOff>
    </xdr:to>
    <xdr:sp macro="" textlink="">
      <xdr:nvSpPr>
        <xdr:cNvPr id="429" name="Rectangle 428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SpPr/>
      </xdr:nvSpPr>
      <xdr:spPr>
        <a:xfrm>
          <a:off x="87446907" y="6476353"/>
          <a:ext cx="626453" cy="24071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463812</xdr:colOff>
      <xdr:row>28</xdr:row>
      <xdr:rowOff>84877</xdr:rowOff>
    </xdr:from>
    <xdr:to>
      <xdr:col>146</xdr:col>
      <xdr:colOff>514413</xdr:colOff>
      <xdr:row>28</xdr:row>
      <xdr:rowOff>323409</xdr:rowOff>
    </xdr:to>
    <xdr:sp macro="" textlink="">
      <xdr:nvSpPr>
        <xdr:cNvPr id="430" name="Rectangle 429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SpPr/>
      </xdr:nvSpPr>
      <xdr:spPr>
        <a:xfrm>
          <a:off x="88093812" y="6478533"/>
          <a:ext cx="634007" cy="238532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527314</xdr:colOff>
      <xdr:row>28</xdr:row>
      <xdr:rowOff>82515</xdr:rowOff>
    </xdr:from>
    <xdr:to>
      <xdr:col>147</xdr:col>
      <xdr:colOff>569109</xdr:colOff>
      <xdr:row>28</xdr:row>
      <xdr:rowOff>330671</xdr:rowOff>
    </xdr:to>
    <xdr:sp macro="" textlink="">
      <xdr:nvSpPr>
        <xdr:cNvPr id="431" name="Rectangle 430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SpPr/>
      </xdr:nvSpPr>
      <xdr:spPr>
        <a:xfrm>
          <a:off x="88740720" y="6476171"/>
          <a:ext cx="625202" cy="248156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7405</xdr:colOff>
      <xdr:row>28</xdr:row>
      <xdr:rowOff>69784</xdr:rowOff>
    </xdr:from>
    <xdr:to>
      <xdr:col>148</xdr:col>
      <xdr:colOff>643525</xdr:colOff>
      <xdr:row>28</xdr:row>
      <xdr:rowOff>339148</xdr:rowOff>
    </xdr:to>
    <xdr:sp macro="" textlink="">
      <xdr:nvSpPr>
        <xdr:cNvPr id="432" name="Rectangle 431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SpPr/>
      </xdr:nvSpPr>
      <xdr:spPr>
        <a:xfrm>
          <a:off x="89387624" y="6463440"/>
          <a:ext cx="636120" cy="269364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31750</xdr:colOff>
          <xdr:row>28</xdr:row>
          <xdr:rowOff>336550</xdr:rowOff>
        </xdr:from>
        <xdr:to>
          <xdr:col>148</xdr:col>
          <xdr:colOff>838200</xdr:colOff>
          <xdr:row>28</xdr:row>
          <xdr:rowOff>552450</xdr:rowOff>
        </xdr:to>
        <xdr:sp macro="" textlink="">
          <xdr:nvSpPr>
            <xdr:cNvPr id="7309" name="Scroll Bar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3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148</xdr:col>
      <xdr:colOff>871107</xdr:colOff>
      <xdr:row>28</xdr:row>
      <xdr:rowOff>72407</xdr:rowOff>
    </xdr:from>
    <xdr:to>
      <xdr:col>151</xdr:col>
      <xdr:colOff>532955</xdr:colOff>
      <xdr:row>28</xdr:row>
      <xdr:rowOff>1137350</xdr:rowOff>
    </xdr:to>
    <xdr:sp macro="" textlink="$EV$26">
      <xdr:nvSpPr>
        <xdr:cNvPr id="434" name="Rectangle 433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SpPr/>
      </xdr:nvSpPr>
      <xdr:spPr>
        <a:xfrm>
          <a:off x="90251326" y="6466063"/>
          <a:ext cx="1650192" cy="106494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2B7462A-F0C2-4625-A0C7-3F8647751AF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76198</xdr:colOff>
      <xdr:row>28</xdr:row>
      <xdr:rowOff>82898</xdr:rowOff>
    </xdr:from>
    <xdr:to>
      <xdr:col>139</xdr:col>
      <xdr:colOff>25549</xdr:colOff>
      <xdr:row>28</xdr:row>
      <xdr:rowOff>1126858</xdr:rowOff>
    </xdr:to>
    <xdr:sp macro="" textlink="$EV$25">
      <xdr:nvSpPr>
        <xdr:cNvPr id="435" name="Rectangle 434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SpPr/>
      </xdr:nvSpPr>
      <xdr:spPr>
        <a:xfrm>
          <a:off x="82324573" y="6476554"/>
          <a:ext cx="1640039" cy="10439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EE03D4E-C78C-4979-9DB2-473086D4BD9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49215</xdr:colOff>
      <xdr:row>43</xdr:row>
      <xdr:rowOff>57150</xdr:rowOff>
    </xdr:from>
    <xdr:to>
      <xdr:col>12</xdr:col>
      <xdr:colOff>874715</xdr:colOff>
      <xdr:row>43</xdr:row>
      <xdr:rowOff>1018645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43</xdr:row>
          <xdr:rowOff>546100</xdr:rowOff>
        </xdr:from>
        <xdr:to>
          <xdr:col>10</xdr:col>
          <xdr:colOff>419100</xdr:colOff>
          <xdr:row>43</xdr:row>
          <xdr:rowOff>717550</xdr:rowOff>
        </xdr:to>
        <xdr:sp macro="" textlink="">
          <xdr:nvSpPr>
            <xdr:cNvPr id="7379" name="Button 211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300-0000D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270140</xdr:colOff>
      <xdr:row>43</xdr:row>
      <xdr:rowOff>73185</xdr:rowOff>
    </xdr:from>
    <xdr:to>
      <xdr:col>4</xdr:col>
      <xdr:colOff>324554</xdr:colOff>
      <xdr:row>43</xdr:row>
      <xdr:rowOff>286140</xdr:rowOff>
    </xdr:to>
    <xdr:sp macro="" textlink="">
      <xdr:nvSpPr>
        <xdr:cNvPr id="450" name="Rectangle 449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SpPr/>
      </xdr:nvSpPr>
      <xdr:spPr>
        <a:xfrm>
          <a:off x="1960828" y="10312560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333642</xdr:colOff>
      <xdr:row>43</xdr:row>
      <xdr:rowOff>70404</xdr:rowOff>
    </xdr:from>
    <xdr:to>
      <xdr:col>5</xdr:col>
      <xdr:colOff>380051</xdr:colOff>
      <xdr:row>43</xdr:row>
      <xdr:rowOff>285554</xdr:rowOff>
    </xdr:to>
    <xdr:sp macro="" textlink="">
      <xdr:nvSpPr>
        <xdr:cNvPr id="451" name="Rectangle 450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SpPr/>
      </xdr:nvSpPr>
      <xdr:spPr>
        <a:xfrm>
          <a:off x="2607736" y="10309779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405078</xdr:colOff>
      <xdr:row>43</xdr:row>
      <xdr:rowOff>69039</xdr:rowOff>
    </xdr:from>
    <xdr:to>
      <xdr:col>6</xdr:col>
      <xdr:colOff>444767</xdr:colOff>
      <xdr:row>43</xdr:row>
      <xdr:rowOff>286262</xdr:rowOff>
    </xdr:to>
    <xdr:sp macro="" textlink="">
      <xdr:nvSpPr>
        <xdr:cNvPr id="452" name="Rectangle 451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SpPr/>
      </xdr:nvSpPr>
      <xdr:spPr>
        <a:xfrm>
          <a:off x="3262578" y="10308414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476517</xdr:colOff>
      <xdr:row>43</xdr:row>
      <xdr:rowOff>72638</xdr:rowOff>
    </xdr:from>
    <xdr:to>
      <xdr:col>7</xdr:col>
      <xdr:colOff>325671</xdr:colOff>
      <xdr:row>43</xdr:row>
      <xdr:rowOff>286263</xdr:rowOff>
    </xdr:to>
    <xdr:sp macro="" textlink="">
      <xdr:nvSpPr>
        <xdr:cNvPr id="453" name="Rectangle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SpPr/>
      </xdr:nvSpPr>
      <xdr:spPr>
        <a:xfrm>
          <a:off x="3917423" y="10312013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333640</xdr:colOff>
      <xdr:row>43</xdr:row>
      <xdr:rowOff>73123</xdr:rowOff>
    </xdr:from>
    <xdr:to>
      <xdr:col>8</xdr:col>
      <xdr:colOff>396026</xdr:colOff>
      <xdr:row>43</xdr:row>
      <xdr:rowOff>286262</xdr:rowOff>
    </xdr:to>
    <xdr:sp macro="" textlink="">
      <xdr:nvSpPr>
        <xdr:cNvPr id="454" name="Rectangle 453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SpPr/>
      </xdr:nvSpPr>
      <xdr:spPr>
        <a:xfrm>
          <a:off x="4548453" y="10312498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405080</xdr:colOff>
      <xdr:row>43</xdr:row>
      <xdr:rowOff>75402</xdr:rowOff>
    </xdr:from>
    <xdr:to>
      <xdr:col>9</xdr:col>
      <xdr:colOff>448127</xdr:colOff>
      <xdr:row>43</xdr:row>
      <xdr:rowOff>286795</xdr:rowOff>
    </xdr:to>
    <xdr:sp macro="" textlink="">
      <xdr:nvSpPr>
        <xdr:cNvPr id="455" name="Rectangle 454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SpPr/>
      </xdr:nvSpPr>
      <xdr:spPr>
        <a:xfrm>
          <a:off x="5203299" y="10314777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468579</xdr:colOff>
      <xdr:row>43</xdr:row>
      <xdr:rowOff>77316</xdr:rowOff>
    </xdr:from>
    <xdr:to>
      <xdr:col>10</xdr:col>
      <xdr:colOff>519180</xdr:colOff>
      <xdr:row>43</xdr:row>
      <xdr:rowOff>286795</xdr:rowOff>
    </xdr:to>
    <xdr:sp macro="" textlink="">
      <xdr:nvSpPr>
        <xdr:cNvPr id="456" name="Rectangle 455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SpPr/>
      </xdr:nvSpPr>
      <xdr:spPr>
        <a:xfrm>
          <a:off x="5850204" y="10316691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532081</xdr:colOff>
      <xdr:row>43</xdr:row>
      <xdr:rowOff>75242</xdr:rowOff>
    </xdr:from>
    <xdr:to>
      <xdr:col>11</xdr:col>
      <xdr:colOff>573876</xdr:colOff>
      <xdr:row>43</xdr:row>
      <xdr:rowOff>293173</xdr:rowOff>
    </xdr:to>
    <xdr:sp macro="" textlink="">
      <xdr:nvSpPr>
        <xdr:cNvPr id="457" name="Rectangle 456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SpPr/>
      </xdr:nvSpPr>
      <xdr:spPr>
        <a:xfrm>
          <a:off x="6497112" y="10314617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12172</xdr:colOff>
      <xdr:row>43</xdr:row>
      <xdr:rowOff>64061</xdr:rowOff>
    </xdr:from>
    <xdr:to>
      <xdr:col>12</xdr:col>
      <xdr:colOff>648292</xdr:colOff>
      <xdr:row>43</xdr:row>
      <xdr:rowOff>300617</xdr:rowOff>
    </xdr:to>
    <xdr:sp macro="" textlink="">
      <xdr:nvSpPr>
        <xdr:cNvPr id="458" name="Rectangle 457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SpPr/>
      </xdr:nvSpPr>
      <xdr:spPr>
        <a:xfrm>
          <a:off x="7144016" y="10303436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43</xdr:row>
          <xdr:rowOff>298450</xdr:rowOff>
        </xdr:from>
        <xdr:to>
          <xdr:col>12</xdr:col>
          <xdr:colOff>895350</xdr:colOff>
          <xdr:row>43</xdr:row>
          <xdr:rowOff>488950</xdr:rowOff>
        </xdr:to>
        <xdr:sp macro="" textlink="">
          <xdr:nvSpPr>
            <xdr:cNvPr id="7380" name="Scroll Bar 212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300-0000D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875874</xdr:colOff>
      <xdr:row>43</xdr:row>
      <xdr:rowOff>66365</xdr:rowOff>
    </xdr:from>
    <xdr:to>
      <xdr:col>15</xdr:col>
      <xdr:colOff>537722</xdr:colOff>
      <xdr:row>43</xdr:row>
      <xdr:rowOff>1001600</xdr:rowOff>
    </xdr:to>
    <xdr:sp macro="" textlink="$P$41">
      <xdr:nvSpPr>
        <xdr:cNvPr id="459" name="Rectangle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SpPr/>
      </xdr:nvSpPr>
      <xdr:spPr>
        <a:xfrm>
          <a:off x="8007718" y="10305740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4272086-2893-4A20-A165-7EA962FA958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80964</xdr:colOff>
      <xdr:row>43</xdr:row>
      <xdr:rowOff>75579</xdr:rowOff>
    </xdr:from>
    <xdr:to>
      <xdr:col>3</xdr:col>
      <xdr:colOff>30315</xdr:colOff>
      <xdr:row>43</xdr:row>
      <xdr:rowOff>992386</xdr:rowOff>
    </xdr:to>
    <xdr:sp macro="" textlink="$P$40">
      <xdr:nvSpPr>
        <xdr:cNvPr id="460" name="Rectangle 459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SpPr/>
      </xdr:nvSpPr>
      <xdr:spPr>
        <a:xfrm>
          <a:off x="80964" y="10314954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4A4E20C-CE91-498C-9C0F-5196D757B0C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58741</xdr:colOff>
      <xdr:row>43</xdr:row>
      <xdr:rowOff>42862</xdr:rowOff>
    </xdr:from>
    <xdr:to>
      <xdr:col>30</xdr:col>
      <xdr:colOff>277022</xdr:colOff>
      <xdr:row>43</xdr:row>
      <xdr:rowOff>1004357</xdr:rowOff>
    </xdr:to>
    <xdr:graphicFrame macro="">
      <xdr:nvGraphicFramePr>
        <xdr:cNvPr id="462" name="Chart 461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43</xdr:row>
          <xdr:rowOff>527050</xdr:rowOff>
        </xdr:from>
        <xdr:to>
          <xdr:col>27</xdr:col>
          <xdr:colOff>431800</xdr:colOff>
          <xdr:row>43</xdr:row>
          <xdr:rowOff>704850</xdr:rowOff>
        </xdr:to>
        <xdr:sp macro="" textlink="">
          <xdr:nvSpPr>
            <xdr:cNvPr id="7381" name="Button 213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300-0000D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279666</xdr:colOff>
      <xdr:row>43</xdr:row>
      <xdr:rowOff>58897</xdr:rowOff>
    </xdr:from>
    <xdr:to>
      <xdr:col>21</xdr:col>
      <xdr:colOff>334079</xdr:colOff>
      <xdr:row>43</xdr:row>
      <xdr:rowOff>271852</xdr:rowOff>
    </xdr:to>
    <xdr:sp macro="" textlink="">
      <xdr:nvSpPr>
        <xdr:cNvPr id="463" name="Rectangle 462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SpPr/>
      </xdr:nvSpPr>
      <xdr:spPr>
        <a:xfrm>
          <a:off x="12245447" y="10298272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343167</xdr:colOff>
      <xdr:row>43</xdr:row>
      <xdr:rowOff>56116</xdr:rowOff>
    </xdr:from>
    <xdr:to>
      <xdr:col>22</xdr:col>
      <xdr:colOff>389576</xdr:colOff>
      <xdr:row>43</xdr:row>
      <xdr:rowOff>271266</xdr:rowOff>
    </xdr:to>
    <xdr:sp macro="" textlink="">
      <xdr:nvSpPr>
        <xdr:cNvPr id="464" name="Rectangle 463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SpPr/>
      </xdr:nvSpPr>
      <xdr:spPr>
        <a:xfrm>
          <a:off x="12892355" y="10295491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414603</xdr:colOff>
      <xdr:row>43</xdr:row>
      <xdr:rowOff>54751</xdr:rowOff>
    </xdr:from>
    <xdr:to>
      <xdr:col>23</xdr:col>
      <xdr:colOff>454292</xdr:colOff>
      <xdr:row>43</xdr:row>
      <xdr:rowOff>271974</xdr:rowOff>
    </xdr:to>
    <xdr:sp macro="" textlink="">
      <xdr:nvSpPr>
        <xdr:cNvPr id="465" name="Rectangle 464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SpPr/>
      </xdr:nvSpPr>
      <xdr:spPr>
        <a:xfrm>
          <a:off x="13547197" y="10294126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486042</xdr:colOff>
      <xdr:row>43</xdr:row>
      <xdr:rowOff>58350</xdr:rowOff>
    </xdr:from>
    <xdr:to>
      <xdr:col>24</xdr:col>
      <xdr:colOff>335197</xdr:colOff>
      <xdr:row>43</xdr:row>
      <xdr:rowOff>271975</xdr:rowOff>
    </xdr:to>
    <xdr:sp macro="" textlink="">
      <xdr:nvSpPr>
        <xdr:cNvPr id="466" name="Rectangle 465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SpPr/>
      </xdr:nvSpPr>
      <xdr:spPr>
        <a:xfrm>
          <a:off x="14202042" y="10297725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343166</xdr:colOff>
      <xdr:row>43</xdr:row>
      <xdr:rowOff>58835</xdr:rowOff>
    </xdr:from>
    <xdr:to>
      <xdr:col>25</xdr:col>
      <xdr:colOff>405551</xdr:colOff>
      <xdr:row>43</xdr:row>
      <xdr:rowOff>271974</xdr:rowOff>
    </xdr:to>
    <xdr:sp macro="" textlink="">
      <xdr:nvSpPr>
        <xdr:cNvPr id="467" name="Rectangle 466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SpPr/>
      </xdr:nvSpPr>
      <xdr:spPr>
        <a:xfrm>
          <a:off x="14833072" y="10298210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414605</xdr:colOff>
      <xdr:row>43</xdr:row>
      <xdr:rowOff>61114</xdr:rowOff>
    </xdr:from>
    <xdr:to>
      <xdr:col>26</xdr:col>
      <xdr:colOff>457652</xdr:colOff>
      <xdr:row>43</xdr:row>
      <xdr:rowOff>272507</xdr:rowOff>
    </xdr:to>
    <xdr:sp macro="" textlink="">
      <xdr:nvSpPr>
        <xdr:cNvPr id="468" name="Rectangle 467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SpPr/>
      </xdr:nvSpPr>
      <xdr:spPr>
        <a:xfrm>
          <a:off x="15487918" y="10300489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478104</xdr:colOff>
      <xdr:row>43</xdr:row>
      <xdr:rowOff>63028</xdr:rowOff>
    </xdr:from>
    <xdr:to>
      <xdr:col>27</xdr:col>
      <xdr:colOff>528705</xdr:colOff>
      <xdr:row>43</xdr:row>
      <xdr:rowOff>272507</xdr:rowOff>
    </xdr:to>
    <xdr:sp macro="" textlink="">
      <xdr:nvSpPr>
        <xdr:cNvPr id="469" name="Rectangle 468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SpPr/>
      </xdr:nvSpPr>
      <xdr:spPr>
        <a:xfrm>
          <a:off x="16134823" y="10302403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541606</xdr:colOff>
      <xdr:row>43</xdr:row>
      <xdr:rowOff>60954</xdr:rowOff>
    </xdr:from>
    <xdr:to>
      <xdr:col>28</xdr:col>
      <xdr:colOff>583402</xdr:colOff>
      <xdr:row>43</xdr:row>
      <xdr:rowOff>278885</xdr:rowOff>
    </xdr:to>
    <xdr:sp macro="" textlink="">
      <xdr:nvSpPr>
        <xdr:cNvPr id="470" name="Rectangle 469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SpPr/>
      </xdr:nvSpPr>
      <xdr:spPr>
        <a:xfrm>
          <a:off x="16781731" y="10300329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21697</xdr:colOff>
      <xdr:row>43</xdr:row>
      <xdr:rowOff>49773</xdr:rowOff>
    </xdr:from>
    <xdr:to>
      <xdr:col>30</xdr:col>
      <xdr:colOff>50599</xdr:colOff>
      <xdr:row>43</xdr:row>
      <xdr:rowOff>286329</xdr:rowOff>
    </xdr:to>
    <xdr:sp macro="" textlink="">
      <xdr:nvSpPr>
        <xdr:cNvPr id="471" name="Rectangle 470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SpPr/>
      </xdr:nvSpPr>
      <xdr:spPr>
        <a:xfrm>
          <a:off x="17428635" y="10289148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50800</xdr:colOff>
          <xdr:row>43</xdr:row>
          <xdr:rowOff>285750</xdr:rowOff>
        </xdr:from>
        <xdr:to>
          <xdr:col>30</xdr:col>
          <xdr:colOff>247650</xdr:colOff>
          <xdr:row>43</xdr:row>
          <xdr:rowOff>476250</xdr:rowOff>
        </xdr:to>
        <xdr:sp macro="" textlink="">
          <xdr:nvSpPr>
            <xdr:cNvPr id="7382" name="Scroll Bar 214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300-0000D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278181</xdr:colOff>
      <xdr:row>43</xdr:row>
      <xdr:rowOff>52077</xdr:rowOff>
    </xdr:from>
    <xdr:to>
      <xdr:col>32</xdr:col>
      <xdr:colOff>725841</xdr:colOff>
      <xdr:row>43</xdr:row>
      <xdr:rowOff>987312</xdr:rowOff>
    </xdr:to>
    <xdr:sp macro="" textlink="$AG$41">
      <xdr:nvSpPr>
        <xdr:cNvPr id="472" name="Rectangle 471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SpPr/>
      </xdr:nvSpPr>
      <xdr:spPr>
        <a:xfrm>
          <a:off x="18292337" y="10291452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D8D834C-C767-4D06-88E0-D719128BEF9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90489</xdr:colOff>
      <xdr:row>43</xdr:row>
      <xdr:rowOff>61291</xdr:rowOff>
    </xdr:from>
    <xdr:to>
      <xdr:col>20</xdr:col>
      <xdr:colOff>39841</xdr:colOff>
      <xdr:row>43</xdr:row>
      <xdr:rowOff>978098</xdr:rowOff>
    </xdr:to>
    <xdr:sp macro="" textlink="$AG$40">
      <xdr:nvSpPr>
        <xdr:cNvPr id="473" name="Rectangle 472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SpPr/>
      </xdr:nvSpPr>
      <xdr:spPr>
        <a:xfrm>
          <a:off x="10365583" y="10300666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2C883A7-12C5-4642-945D-7C6709C48BF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25401</xdr:colOff>
      <xdr:row>43</xdr:row>
      <xdr:rowOff>45245</xdr:rowOff>
    </xdr:from>
    <xdr:to>
      <xdr:col>46</xdr:col>
      <xdr:colOff>850901</xdr:colOff>
      <xdr:row>43</xdr:row>
      <xdr:rowOff>1006740</xdr:rowOff>
    </xdr:to>
    <xdr:graphicFrame macro="">
      <xdr:nvGraphicFramePr>
        <xdr:cNvPr id="475" name="Chart 474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12700</xdr:colOff>
          <xdr:row>43</xdr:row>
          <xdr:rowOff>533400</xdr:rowOff>
        </xdr:from>
        <xdr:to>
          <xdr:col>44</xdr:col>
          <xdr:colOff>393700</xdr:colOff>
          <xdr:row>43</xdr:row>
          <xdr:rowOff>704850</xdr:rowOff>
        </xdr:to>
        <xdr:sp macro="" textlink="">
          <xdr:nvSpPr>
            <xdr:cNvPr id="7383" name="Button 215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300-0000D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246326</xdr:colOff>
      <xdr:row>43</xdr:row>
      <xdr:rowOff>61280</xdr:rowOff>
    </xdr:from>
    <xdr:to>
      <xdr:col>38</xdr:col>
      <xdr:colOff>300740</xdr:colOff>
      <xdr:row>43</xdr:row>
      <xdr:rowOff>274235</xdr:rowOff>
    </xdr:to>
    <xdr:sp macro="" textlink="">
      <xdr:nvSpPr>
        <xdr:cNvPr id="476" name="Rectangle 475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SpPr/>
      </xdr:nvSpPr>
      <xdr:spPr>
        <a:xfrm>
          <a:off x="22534826" y="10300655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309828</xdr:colOff>
      <xdr:row>43</xdr:row>
      <xdr:rowOff>58499</xdr:rowOff>
    </xdr:from>
    <xdr:to>
      <xdr:col>39</xdr:col>
      <xdr:colOff>356236</xdr:colOff>
      <xdr:row>43</xdr:row>
      <xdr:rowOff>273649</xdr:rowOff>
    </xdr:to>
    <xdr:sp macro="" textlink="">
      <xdr:nvSpPr>
        <xdr:cNvPr id="477" name="Rectangle 476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SpPr/>
      </xdr:nvSpPr>
      <xdr:spPr>
        <a:xfrm>
          <a:off x="23181734" y="10297874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381263</xdr:colOff>
      <xdr:row>43</xdr:row>
      <xdr:rowOff>57134</xdr:rowOff>
    </xdr:from>
    <xdr:to>
      <xdr:col>40</xdr:col>
      <xdr:colOff>420952</xdr:colOff>
      <xdr:row>43</xdr:row>
      <xdr:rowOff>274357</xdr:rowOff>
    </xdr:to>
    <xdr:sp macro="" textlink="">
      <xdr:nvSpPr>
        <xdr:cNvPr id="478" name="Rectangle 477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SpPr/>
      </xdr:nvSpPr>
      <xdr:spPr>
        <a:xfrm>
          <a:off x="23836576" y="10296509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452702</xdr:colOff>
      <xdr:row>43</xdr:row>
      <xdr:rowOff>60733</xdr:rowOff>
    </xdr:from>
    <xdr:to>
      <xdr:col>41</xdr:col>
      <xdr:colOff>301857</xdr:colOff>
      <xdr:row>43</xdr:row>
      <xdr:rowOff>274358</xdr:rowOff>
    </xdr:to>
    <xdr:sp macro="" textlink="">
      <xdr:nvSpPr>
        <xdr:cNvPr id="479" name="Rectangle 478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SpPr/>
      </xdr:nvSpPr>
      <xdr:spPr>
        <a:xfrm>
          <a:off x="24491421" y="10300108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309826</xdr:colOff>
      <xdr:row>43</xdr:row>
      <xdr:rowOff>61218</xdr:rowOff>
    </xdr:from>
    <xdr:to>
      <xdr:col>42</xdr:col>
      <xdr:colOff>372212</xdr:colOff>
      <xdr:row>43</xdr:row>
      <xdr:rowOff>274357</xdr:rowOff>
    </xdr:to>
    <xdr:sp macro="" textlink="">
      <xdr:nvSpPr>
        <xdr:cNvPr id="480" name="Rectangle 479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SpPr/>
      </xdr:nvSpPr>
      <xdr:spPr>
        <a:xfrm>
          <a:off x="25122451" y="10300593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381266</xdr:colOff>
      <xdr:row>43</xdr:row>
      <xdr:rowOff>63497</xdr:rowOff>
    </xdr:from>
    <xdr:to>
      <xdr:col>43</xdr:col>
      <xdr:colOff>424312</xdr:colOff>
      <xdr:row>43</xdr:row>
      <xdr:rowOff>274890</xdr:rowOff>
    </xdr:to>
    <xdr:sp macro="" textlink="">
      <xdr:nvSpPr>
        <xdr:cNvPr id="481" name="Rectangle 480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SpPr/>
      </xdr:nvSpPr>
      <xdr:spPr>
        <a:xfrm>
          <a:off x="25777297" y="10302872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444764</xdr:colOff>
      <xdr:row>43</xdr:row>
      <xdr:rowOff>65411</xdr:rowOff>
    </xdr:from>
    <xdr:to>
      <xdr:col>44</xdr:col>
      <xdr:colOff>495365</xdr:colOff>
      <xdr:row>43</xdr:row>
      <xdr:rowOff>274890</xdr:rowOff>
    </xdr:to>
    <xdr:sp macro="" textlink="">
      <xdr:nvSpPr>
        <xdr:cNvPr id="482" name="Rectangle 481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SpPr/>
      </xdr:nvSpPr>
      <xdr:spPr>
        <a:xfrm>
          <a:off x="26424202" y="10304786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508266</xdr:colOff>
      <xdr:row>43</xdr:row>
      <xdr:rowOff>63337</xdr:rowOff>
    </xdr:from>
    <xdr:to>
      <xdr:col>45</xdr:col>
      <xdr:colOff>550062</xdr:colOff>
      <xdr:row>43</xdr:row>
      <xdr:rowOff>281268</xdr:rowOff>
    </xdr:to>
    <xdr:sp macro="" textlink="">
      <xdr:nvSpPr>
        <xdr:cNvPr id="483" name="Rectangle 482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SpPr/>
      </xdr:nvSpPr>
      <xdr:spPr>
        <a:xfrm>
          <a:off x="27071110" y="10302712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45</xdr:col>
      <xdr:colOff>571764</xdr:colOff>
      <xdr:row>43</xdr:row>
      <xdr:rowOff>52156</xdr:rowOff>
    </xdr:from>
    <xdr:to>
      <xdr:col>46</xdr:col>
      <xdr:colOff>624478</xdr:colOff>
      <xdr:row>43</xdr:row>
      <xdr:rowOff>288712</xdr:rowOff>
    </xdr:to>
    <xdr:sp macro="" textlink="">
      <xdr:nvSpPr>
        <xdr:cNvPr id="484" name="Rectangle 483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SpPr/>
      </xdr:nvSpPr>
      <xdr:spPr>
        <a:xfrm>
          <a:off x="27718014" y="10291531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12700</xdr:colOff>
          <xdr:row>43</xdr:row>
          <xdr:rowOff>285750</xdr:rowOff>
        </xdr:from>
        <xdr:to>
          <xdr:col>46</xdr:col>
          <xdr:colOff>819150</xdr:colOff>
          <xdr:row>43</xdr:row>
          <xdr:rowOff>476250</xdr:rowOff>
        </xdr:to>
        <xdr:sp macro="" textlink="">
          <xdr:nvSpPr>
            <xdr:cNvPr id="7384" name="Scroll Bar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3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46</xdr:col>
      <xdr:colOff>852060</xdr:colOff>
      <xdr:row>43</xdr:row>
      <xdr:rowOff>54460</xdr:rowOff>
    </xdr:from>
    <xdr:to>
      <xdr:col>49</xdr:col>
      <xdr:colOff>513908</xdr:colOff>
      <xdr:row>43</xdr:row>
      <xdr:rowOff>989695</xdr:rowOff>
    </xdr:to>
    <xdr:sp macro="" textlink="$AX$41">
      <xdr:nvSpPr>
        <xdr:cNvPr id="485" name="Rectangle 484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SpPr/>
      </xdr:nvSpPr>
      <xdr:spPr>
        <a:xfrm>
          <a:off x="28581716" y="10293835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E03F761-CF22-4644-B6EE-7D160A1D1E1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57149</xdr:colOff>
      <xdr:row>43</xdr:row>
      <xdr:rowOff>63674</xdr:rowOff>
    </xdr:from>
    <xdr:to>
      <xdr:col>37</xdr:col>
      <xdr:colOff>6501</xdr:colOff>
      <xdr:row>43</xdr:row>
      <xdr:rowOff>980481</xdr:rowOff>
    </xdr:to>
    <xdr:sp macro="" textlink="$AX$40">
      <xdr:nvSpPr>
        <xdr:cNvPr id="486" name="Rectangle 485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SpPr/>
      </xdr:nvSpPr>
      <xdr:spPr>
        <a:xfrm>
          <a:off x="20654962" y="10303049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D7DEF5E-7FB3-4721-A5B1-668C623DFA1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82551</xdr:colOff>
      <xdr:row>43</xdr:row>
      <xdr:rowOff>54770</xdr:rowOff>
    </xdr:from>
    <xdr:to>
      <xdr:col>64</xdr:col>
      <xdr:colOff>15082</xdr:colOff>
      <xdr:row>43</xdr:row>
      <xdr:rowOff>1016265</xdr:rowOff>
    </xdr:to>
    <xdr:graphicFrame macro="">
      <xdr:nvGraphicFramePr>
        <xdr:cNvPr id="489" name="Chart 488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43</xdr:row>
          <xdr:rowOff>546100</xdr:rowOff>
        </xdr:from>
        <xdr:to>
          <xdr:col>61</xdr:col>
          <xdr:colOff>450850</xdr:colOff>
          <xdr:row>43</xdr:row>
          <xdr:rowOff>717550</xdr:rowOff>
        </xdr:to>
        <xdr:sp macro="" textlink="">
          <xdr:nvSpPr>
            <xdr:cNvPr id="7385" name="Button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3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303476</xdr:colOff>
      <xdr:row>43</xdr:row>
      <xdr:rowOff>70805</xdr:rowOff>
    </xdr:from>
    <xdr:to>
      <xdr:col>55</xdr:col>
      <xdr:colOff>357890</xdr:colOff>
      <xdr:row>43</xdr:row>
      <xdr:rowOff>283760</xdr:rowOff>
    </xdr:to>
    <xdr:sp macro="" textlink="">
      <xdr:nvSpPr>
        <xdr:cNvPr id="490" name="Rectangle 489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SpPr/>
      </xdr:nvSpPr>
      <xdr:spPr>
        <a:xfrm>
          <a:off x="32867070" y="10310180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366978</xdr:colOff>
      <xdr:row>43</xdr:row>
      <xdr:rowOff>68024</xdr:rowOff>
    </xdr:from>
    <xdr:to>
      <xdr:col>56</xdr:col>
      <xdr:colOff>413387</xdr:colOff>
      <xdr:row>43</xdr:row>
      <xdr:rowOff>283174</xdr:rowOff>
    </xdr:to>
    <xdr:sp macro="" textlink="">
      <xdr:nvSpPr>
        <xdr:cNvPr id="491" name="Rectangle 490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SpPr/>
      </xdr:nvSpPr>
      <xdr:spPr>
        <a:xfrm>
          <a:off x="33513978" y="10307399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438414</xdr:colOff>
      <xdr:row>43</xdr:row>
      <xdr:rowOff>66659</xdr:rowOff>
    </xdr:from>
    <xdr:to>
      <xdr:col>57</xdr:col>
      <xdr:colOff>478102</xdr:colOff>
      <xdr:row>43</xdr:row>
      <xdr:rowOff>283882</xdr:rowOff>
    </xdr:to>
    <xdr:sp macro="" textlink="">
      <xdr:nvSpPr>
        <xdr:cNvPr id="492" name="Rectangle 491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SpPr/>
      </xdr:nvSpPr>
      <xdr:spPr>
        <a:xfrm>
          <a:off x="34168820" y="10306034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509852</xdr:colOff>
      <xdr:row>43</xdr:row>
      <xdr:rowOff>70258</xdr:rowOff>
    </xdr:from>
    <xdr:to>
      <xdr:col>58</xdr:col>
      <xdr:colOff>359007</xdr:colOff>
      <xdr:row>43</xdr:row>
      <xdr:rowOff>283883</xdr:rowOff>
    </xdr:to>
    <xdr:sp macro="" textlink="">
      <xdr:nvSpPr>
        <xdr:cNvPr id="493" name="Rectangle 492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SpPr/>
      </xdr:nvSpPr>
      <xdr:spPr>
        <a:xfrm>
          <a:off x="34823665" y="10309633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366976</xdr:colOff>
      <xdr:row>43</xdr:row>
      <xdr:rowOff>70743</xdr:rowOff>
    </xdr:from>
    <xdr:to>
      <xdr:col>59</xdr:col>
      <xdr:colOff>429362</xdr:colOff>
      <xdr:row>43</xdr:row>
      <xdr:rowOff>283882</xdr:rowOff>
    </xdr:to>
    <xdr:sp macro="" textlink="">
      <xdr:nvSpPr>
        <xdr:cNvPr id="494" name="Rectangle 493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SpPr/>
      </xdr:nvSpPr>
      <xdr:spPr>
        <a:xfrm>
          <a:off x="35454695" y="10310118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438416</xdr:colOff>
      <xdr:row>43</xdr:row>
      <xdr:rowOff>73022</xdr:rowOff>
    </xdr:from>
    <xdr:to>
      <xdr:col>60</xdr:col>
      <xdr:colOff>481463</xdr:colOff>
      <xdr:row>43</xdr:row>
      <xdr:rowOff>284415</xdr:rowOff>
    </xdr:to>
    <xdr:sp macro="" textlink="">
      <xdr:nvSpPr>
        <xdr:cNvPr id="495" name="Rectangle 494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SpPr/>
      </xdr:nvSpPr>
      <xdr:spPr>
        <a:xfrm>
          <a:off x="36109541" y="10312397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501915</xdr:colOff>
      <xdr:row>43</xdr:row>
      <xdr:rowOff>74936</xdr:rowOff>
    </xdr:from>
    <xdr:to>
      <xdr:col>61</xdr:col>
      <xdr:colOff>552515</xdr:colOff>
      <xdr:row>43</xdr:row>
      <xdr:rowOff>284415</xdr:rowOff>
    </xdr:to>
    <xdr:sp macro="" textlink="">
      <xdr:nvSpPr>
        <xdr:cNvPr id="496" name="Rectangle 495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SpPr/>
      </xdr:nvSpPr>
      <xdr:spPr>
        <a:xfrm>
          <a:off x="36756446" y="10314311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565416</xdr:colOff>
      <xdr:row>43</xdr:row>
      <xdr:rowOff>72862</xdr:rowOff>
    </xdr:from>
    <xdr:to>
      <xdr:col>63</xdr:col>
      <xdr:colOff>23806</xdr:colOff>
      <xdr:row>43</xdr:row>
      <xdr:rowOff>290793</xdr:rowOff>
    </xdr:to>
    <xdr:sp macro="" textlink="">
      <xdr:nvSpPr>
        <xdr:cNvPr id="497" name="Rectangle 496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SpPr/>
      </xdr:nvSpPr>
      <xdr:spPr>
        <a:xfrm>
          <a:off x="37403354" y="10312237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45508</xdr:colOff>
      <xdr:row>43</xdr:row>
      <xdr:rowOff>61681</xdr:rowOff>
    </xdr:from>
    <xdr:to>
      <xdr:col>63</xdr:col>
      <xdr:colOff>681628</xdr:colOff>
      <xdr:row>43</xdr:row>
      <xdr:rowOff>298237</xdr:rowOff>
    </xdr:to>
    <xdr:sp macro="" textlink="">
      <xdr:nvSpPr>
        <xdr:cNvPr id="498" name="Rectangle 497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SpPr/>
      </xdr:nvSpPr>
      <xdr:spPr>
        <a:xfrm>
          <a:off x="38050258" y="10301056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69850</xdr:colOff>
          <xdr:row>43</xdr:row>
          <xdr:rowOff>298450</xdr:rowOff>
        </xdr:from>
        <xdr:to>
          <xdr:col>63</xdr:col>
          <xdr:colOff>920750</xdr:colOff>
          <xdr:row>43</xdr:row>
          <xdr:rowOff>488950</xdr:rowOff>
        </xdr:to>
        <xdr:sp macro="" textlink="">
          <xdr:nvSpPr>
            <xdr:cNvPr id="7386" name="Scroll Bar 21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300-0000D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16241</xdr:colOff>
      <xdr:row>43</xdr:row>
      <xdr:rowOff>63985</xdr:rowOff>
    </xdr:from>
    <xdr:to>
      <xdr:col>66</xdr:col>
      <xdr:colOff>571058</xdr:colOff>
      <xdr:row>43</xdr:row>
      <xdr:rowOff>999220</xdr:rowOff>
    </xdr:to>
    <xdr:sp macro="" textlink="$BO$41">
      <xdr:nvSpPr>
        <xdr:cNvPr id="499" name="Rectangle 498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SpPr/>
      </xdr:nvSpPr>
      <xdr:spPr>
        <a:xfrm>
          <a:off x="38913960" y="10303360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A033186-9D16-412B-8156-91ED5B4964A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114300</xdr:colOff>
      <xdr:row>43</xdr:row>
      <xdr:rowOff>73199</xdr:rowOff>
    </xdr:from>
    <xdr:to>
      <xdr:col>54</xdr:col>
      <xdr:colOff>63651</xdr:colOff>
      <xdr:row>43</xdr:row>
      <xdr:rowOff>990006</xdr:rowOff>
    </xdr:to>
    <xdr:sp macro="" textlink="$BO$40">
      <xdr:nvSpPr>
        <xdr:cNvPr id="500" name="Rectangle 499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SpPr/>
      </xdr:nvSpPr>
      <xdr:spPr>
        <a:xfrm>
          <a:off x="30987206" y="10312574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AA9CCF7-516A-42DE-B4EE-6BD6B3EDCC4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56357</xdr:colOff>
      <xdr:row>43</xdr:row>
      <xdr:rowOff>64295</xdr:rowOff>
    </xdr:from>
    <xdr:to>
      <xdr:col>80</xdr:col>
      <xdr:colOff>881857</xdr:colOff>
      <xdr:row>43</xdr:row>
      <xdr:rowOff>1025790</xdr:rowOff>
    </xdr:to>
    <xdr:graphicFrame macro="">
      <xdr:nvGraphicFramePr>
        <xdr:cNvPr id="502" name="Chart 501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50800</xdr:colOff>
          <xdr:row>43</xdr:row>
          <xdr:rowOff>552450</xdr:rowOff>
        </xdr:from>
        <xdr:to>
          <xdr:col>78</xdr:col>
          <xdr:colOff>419100</xdr:colOff>
          <xdr:row>43</xdr:row>
          <xdr:rowOff>723900</xdr:rowOff>
        </xdr:to>
        <xdr:sp macro="" textlink="">
          <xdr:nvSpPr>
            <xdr:cNvPr id="7387" name="Button 21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300-0000D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277282</xdr:colOff>
      <xdr:row>43</xdr:row>
      <xdr:rowOff>80330</xdr:rowOff>
    </xdr:from>
    <xdr:to>
      <xdr:col>72</xdr:col>
      <xdr:colOff>331696</xdr:colOff>
      <xdr:row>43</xdr:row>
      <xdr:rowOff>293285</xdr:rowOff>
    </xdr:to>
    <xdr:sp macro="" textlink="">
      <xdr:nvSpPr>
        <xdr:cNvPr id="503" name="Rectangle 502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SpPr/>
      </xdr:nvSpPr>
      <xdr:spPr>
        <a:xfrm>
          <a:off x="43115970" y="10319705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340784</xdr:colOff>
      <xdr:row>43</xdr:row>
      <xdr:rowOff>77549</xdr:rowOff>
    </xdr:from>
    <xdr:to>
      <xdr:col>73</xdr:col>
      <xdr:colOff>387193</xdr:colOff>
      <xdr:row>43</xdr:row>
      <xdr:rowOff>292699</xdr:rowOff>
    </xdr:to>
    <xdr:sp macro="" textlink="">
      <xdr:nvSpPr>
        <xdr:cNvPr id="504" name="Rectangle 503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SpPr/>
      </xdr:nvSpPr>
      <xdr:spPr>
        <a:xfrm>
          <a:off x="43762878" y="10316924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412220</xdr:colOff>
      <xdr:row>43</xdr:row>
      <xdr:rowOff>76184</xdr:rowOff>
    </xdr:from>
    <xdr:to>
      <xdr:col>74</xdr:col>
      <xdr:colOff>451909</xdr:colOff>
      <xdr:row>43</xdr:row>
      <xdr:rowOff>293407</xdr:rowOff>
    </xdr:to>
    <xdr:sp macro="" textlink="">
      <xdr:nvSpPr>
        <xdr:cNvPr id="505" name="Rectangle 504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SpPr/>
      </xdr:nvSpPr>
      <xdr:spPr>
        <a:xfrm>
          <a:off x="44417720" y="10315559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483659</xdr:colOff>
      <xdr:row>43</xdr:row>
      <xdr:rowOff>79783</xdr:rowOff>
    </xdr:from>
    <xdr:to>
      <xdr:col>75</xdr:col>
      <xdr:colOff>332813</xdr:colOff>
      <xdr:row>43</xdr:row>
      <xdr:rowOff>293408</xdr:rowOff>
    </xdr:to>
    <xdr:sp macro="" textlink="">
      <xdr:nvSpPr>
        <xdr:cNvPr id="506" name="Rectangle 505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SpPr/>
      </xdr:nvSpPr>
      <xdr:spPr>
        <a:xfrm>
          <a:off x="45072565" y="10319158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340782</xdr:colOff>
      <xdr:row>43</xdr:row>
      <xdr:rowOff>80268</xdr:rowOff>
    </xdr:from>
    <xdr:to>
      <xdr:col>76</xdr:col>
      <xdr:colOff>403168</xdr:colOff>
      <xdr:row>43</xdr:row>
      <xdr:rowOff>293407</xdr:rowOff>
    </xdr:to>
    <xdr:sp macro="" textlink="">
      <xdr:nvSpPr>
        <xdr:cNvPr id="507" name="Rectangle 506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SpPr/>
      </xdr:nvSpPr>
      <xdr:spPr>
        <a:xfrm>
          <a:off x="45703595" y="10319643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412222</xdr:colOff>
      <xdr:row>43</xdr:row>
      <xdr:rowOff>82547</xdr:rowOff>
    </xdr:from>
    <xdr:to>
      <xdr:col>77</xdr:col>
      <xdr:colOff>455269</xdr:colOff>
      <xdr:row>43</xdr:row>
      <xdr:rowOff>293940</xdr:rowOff>
    </xdr:to>
    <xdr:sp macro="" textlink="">
      <xdr:nvSpPr>
        <xdr:cNvPr id="508" name="Rectangle 507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SpPr/>
      </xdr:nvSpPr>
      <xdr:spPr>
        <a:xfrm>
          <a:off x="46358441" y="10321922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475721</xdr:colOff>
      <xdr:row>43</xdr:row>
      <xdr:rowOff>84461</xdr:rowOff>
    </xdr:from>
    <xdr:to>
      <xdr:col>78</xdr:col>
      <xdr:colOff>526322</xdr:colOff>
      <xdr:row>43</xdr:row>
      <xdr:rowOff>293940</xdr:rowOff>
    </xdr:to>
    <xdr:sp macro="" textlink="">
      <xdr:nvSpPr>
        <xdr:cNvPr id="509" name="Rectangle 508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SpPr/>
      </xdr:nvSpPr>
      <xdr:spPr>
        <a:xfrm>
          <a:off x="47005346" y="10323836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539223</xdr:colOff>
      <xdr:row>43</xdr:row>
      <xdr:rowOff>82387</xdr:rowOff>
    </xdr:from>
    <xdr:to>
      <xdr:col>79</xdr:col>
      <xdr:colOff>581018</xdr:colOff>
      <xdr:row>43</xdr:row>
      <xdr:rowOff>300318</xdr:rowOff>
    </xdr:to>
    <xdr:sp macro="" textlink="">
      <xdr:nvSpPr>
        <xdr:cNvPr id="510" name="Rectangle 509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SpPr/>
      </xdr:nvSpPr>
      <xdr:spPr>
        <a:xfrm>
          <a:off x="47652254" y="10321762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19314</xdr:colOff>
      <xdr:row>43</xdr:row>
      <xdr:rowOff>71206</xdr:rowOff>
    </xdr:from>
    <xdr:to>
      <xdr:col>80</xdr:col>
      <xdr:colOff>655434</xdr:colOff>
      <xdr:row>43</xdr:row>
      <xdr:rowOff>307762</xdr:rowOff>
    </xdr:to>
    <xdr:sp macro="" textlink="">
      <xdr:nvSpPr>
        <xdr:cNvPr id="511" name="Rectangle 510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SpPr/>
      </xdr:nvSpPr>
      <xdr:spPr>
        <a:xfrm>
          <a:off x="48299158" y="10310581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50800</xdr:colOff>
          <xdr:row>43</xdr:row>
          <xdr:rowOff>304800</xdr:rowOff>
        </xdr:from>
        <xdr:to>
          <xdr:col>80</xdr:col>
          <xdr:colOff>895350</xdr:colOff>
          <xdr:row>43</xdr:row>
          <xdr:rowOff>495300</xdr:rowOff>
        </xdr:to>
        <xdr:sp macro="" textlink="">
          <xdr:nvSpPr>
            <xdr:cNvPr id="7388" name="Scroll Bar 22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300-0000D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80</xdr:col>
      <xdr:colOff>883016</xdr:colOff>
      <xdr:row>43</xdr:row>
      <xdr:rowOff>73510</xdr:rowOff>
    </xdr:from>
    <xdr:to>
      <xdr:col>83</xdr:col>
      <xdr:colOff>544864</xdr:colOff>
      <xdr:row>43</xdr:row>
      <xdr:rowOff>1008745</xdr:rowOff>
    </xdr:to>
    <xdr:sp macro="" textlink="$CF$41">
      <xdr:nvSpPr>
        <xdr:cNvPr id="512" name="Rectangle 511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SpPr/>
      </xdr:nvSpPr>
      <xdr:spPr>
        <a:xfrm>
          <a:off x="49162860" y="10312885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87275A2-08CE-4355-9739-9B9BD10610C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88106</xdr:colOff>
      <xdr:row>43</xdr:row>
      <xdr:rowOff>82724</xdr:rowOff>
    </xdr:from>
    <xdr:to>
      <xdr:col>71</xdr:col>
      <xdr:colOff>37457</xdr:colOff>
      <xdr:row>43</xdr:row>
      <xdr:rowOff>999531</xdr:rowOff>
    </xdr:to>
    <xdr:sp macro="" textlink="$CF$40">
      <xdr:nvSpPr>
        <xdr:cNvPr id="513" name="Rectangle 512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SpPr/>
      </xdr:nvSpPr>
      <xdr:spPr>
        <a:xfrm>
          <a:off x="41236106" y="10322099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EDA306C-FEBA-4E45-8FC2-DC473EAED90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42071</xdr:colOff>
      <xdr:row>43</xdr:row>
      <xdr:rowOff>61914</xdr:rowOff>
    </xdr:from>
    <xdr:to>
      <xdr:col>97</xdr:col>
      <xdr:colOff>867570</xdr:colOff>
      <xdr:row>43</xdr:row>
      <xdr:rowOff>1023409</xdr:rowOff>
    </xdr:to>
    <xdr:graphicFrame macro="">
      <xdr:nvGraphicFramePr>
        <xdr:cNvPr id="515" name="Chart 514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31750</xdr:colOff>
          <xdr:row>43</xdr:row>
          <xdr:rowOff>546100</xdr:rowOff>
        </xdr:from>
        <xdr:to>
          <xdr:col>95</xdr:col>
          <xdr:colOff>412750</xdr:colOff>
          <xdr:row>43</xdr:row>
          <xdr:rowOff>723900</xdr:rowOff>
        </xdr:to>
        <xdr:sp macro="" textlink="">
          <xdr:nvSpPr>
            <xdr:cNvPr id="7389" name="Button 22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300-0000D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262996</xdr:colOff>
      <xdr:row>43</xdr:row>
      <xdr:rowOff>77949</xdr:rowOff>
    </xdr:from>
    <xdr:to>
      <xdr:col>89</xdr:col>
      <xdr:colOff>317409</xdr:colOff>
      <xdr:row>43</xdr:row>
      <xdr:rowOff>290904</xdr:rowOff>
    </xdr:to>
    <xdr:sp macro="" textlink="">
      <xdr:nvSpPr>
        <xdr:cNvPr id="516" name="Rectangle 515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SpPr/>
      </xdr:nvSpPr>
      <xdr:spPr>
        <a:xfrm>
          <a:off x="53376777" y="10317324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326497</xdr:colOff>
      <xdr:row>43</xdr:row>
      <xdr:rowOff>75168</xdr:rowOff>
    </xdr:from>
    <xdr:to>
      <xdr:col>90</xdr:col>
      <xdr:colOff>372906</xdr:colOff>
      <xdr:row>43</xdr:row>
      <xdr:rowOff>290318</xdr:rowOff>
    </xdr:to>
    <xdr:sp macro="" textlink="">
      <xdr:nvSpPr>
        <xdr:cNvPr id="517" name="Rectangle 516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SpPr/>
      </xdr:nvSpPr>
      <xdr:spPr>
        <a:xfrm>
          <a:off x="54023685" y="10314543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397933</xdr:colOff>
      <xdr:row>43</xdr:row>
      <xdr:rowOff>73803</xdr:rowOff>
    </xdr:from>
    <xdr:to>
      <xdr:col>91</xdr:col>
      <xdr:colOff>437622</xdr:colOff>
      <xdr:row>43</xdr:row>
      <xdr:rowOff>291026</xdr:rowOff>
    </xdr:to>
    <xdr:sp macro="" textlink="">
      <xdr:nvSpPr>
        <xdr:cNvPr id="518" name="Rectangle 517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SpPr/>
      </xdr:nvSpPr>
      <xdr:spPr>
        <a:xfrm>
          <a:off x="54678527" y="10313178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469372</xdr:colOff>
      <xdr:row>43</xdr:row>
      <xdr:rowOff>77402</xdr:rowOff>
    </xdr:from>
    <xdr:to>
      <xdr:col>92</xdr:col>
      <xdr:colOff>318527</xdr:colOff>
      <xdr:row>43</xdr:row>
      <xdr:rowOff>291027</xdr:rowOff>
    </xdr:to>
    <xdr:sp macro="" textlink="">
      <xdr:nvSpPr>
        <xdr:cNvPr id="519" name="Rectangle 518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SpPr/>
      </xdr:nvSpPr>
      <xdr:spPr>
        <a:xfrm>
          <a:off x="55333372" y="10316777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326496</xdr:colOff>
      <xdr:row>43</xdr:row>
      <xdr:rowOff>77887</xdr:rowOff>
    </xdr:from>
    <xdr:to>
      <xdr:col>93</xdr:col>
      <xdr:colOff>388881</xdr:colOff>
      <xdr:row>43</xdr:row>
      <xdr:rowOff>291026</xdr:rowOff>
    </xdr:to>
    <xdr:sp macro="" textlink="">
      <xdr:nvSpPr>
        <xdr:cNvPr id="520" name="Rectangle 519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SpPr/>
      </xdr:nvSpPr>
      <xdr:spPr>
        <a:xfrm>
          <a:off x="55964402" y="10317262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397935</xdr:colOff>
      <xdr:row>43</xdr:row>
      <xdr:rowOff>80166</xdr:rowOff>
    </xdr:from>
    <xdr:to>
      <xdr:col>94</xdr:col>
      <xdr:colOff>440982</xdr:colOff>
      <xdr:row>43</xdr:row>
      <xdr:rowOff>291559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SpPr/>
      </xdr:nvSpPr>
      <xdr:spPr>
        <a:xfrm>
          <a:off x="56619248" y="10319541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461434</xdr:colOff>
      <xdr:row>43</xdr:row>
      <xdr:rowOff>82080</xdr:rowOff>
    </xdr:from>
    <xdr:to>
      <xdr:col>95</xdr:col>
      <xdr:colOff>512035</xdr:colOff>
      <xdr:row>43</xdr:row>
      <xdr:rowOff>291559</xdr:rowOff>
    </xdr:to>
    <xdr:sp macro="" textlink="">
      <xdr:nvSpPr>
        <xdr:cNvPr id="522" name="Rectangle 521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SpPr/>
      </xdr:nvSpPr>
      <xdr:spPr>
        <a:xfrm>
          <a:off x="57266153" y="10321455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524936</xdr:colOff>
      <xdr:row>43</xdr:row>
      <xdr:rowOff>80006</xdr:rowOff>
    </xdr:from>
    <xdr:to>
      <xdr:col>96</xdr:col>
      <xdr:colOff>566732</xdr:colOff>
      <xdr:row>43</xdr:row>
      <xdr:rowOff>297937</xdr:rowOff>
    </xdr:to>
    <xdr:sp macro="" textlink="">
      <xdr:nvSpPr>
        <xdr:cNvPr id="523" name="Rectangle 522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SpPr/>
      </xdr:nvSpPr>
      <xdr:spPr>
        <a:xfrm>
          <a:off x="57913061" y="10319381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5027</xdr:colOff>
      <xdr:row>43</xdr:row>
      <xdr:rowOff>68825</xdr:rowOff>
    </xdr:from>
    <xdr:to>
      <xdr:col>97</xdr:col>
      <xdr:colOff>641147</xdr:colOff>
      <xdr:row>43</xdr:row>
      <xdr:rowOff>305381</xdr:rowOff>
    </xdr:to>
    <xdr:sp macro="" textlink="">
      <xdr:nvSpPr>
        <xdr:cNvPr id="524" name="Rectangle 523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SpPr/>
      </xdr:nvSpPr>
      <xdr:spPr>
        <a:xfrm>
          <a:off x="58559965" y="10308200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31750</xdr:colOff>
          <xdr:row>43</xdr:row>
          <xdr:rowOff>304800</xdr:rowOff>
        </xdr:from>
        <xdr:to>
          <xdr:col>97</xdr:col>
          <xdr:colOff>838200</xdr:colOff>
          <xdr:row>43</xdr:row>
          <xdr:rowOff>495300</xdr:rowOff>
        </xdr:to>
        <xdr:sp macro="" textlink="">
          <xdr:nvSpPr>
            <xdr:cNvPr id="7390" name="Scroll Bar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3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97</xdr:col>
      <xdr:colOff>868729</xdr:colOff>
      <xdr:row>43</xdr:row>
      <xdr:rowOff>71129</xdr:rowOff>
    </xdr:from>
    <xdr:to>
      <xdr:col>100</xdr:col>
      <xdr:colOff>530578</xdr:colOff>
      <xdr:row>43</xdr:row>
      <xdr:rowOff>1006364</xdr:rowOff>
    </xdr:to>
    <xdr:sp macro="" textlink="$CW$41">
      <xdr:nvSpPr>
        <xdr:cNvPr id="525" name="Rectangle 524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SpPr/>
      </xdr:nvSpPr>
      <xdr:spPr>
        <a:xfrm>
          <a:off x="59423667" y="10310504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2734011-C9C4-430E-95DA-18ED453141C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73819</xdr:colOff>
      <xdr:row>43</xdr:row>
      <xdr:rowOff>80343</xdr:rowOff>
    </xdr:from>
    <xdr:to>
      <xdr:col>88</xdr:col>
      <xdr:colOff>23171</xdr:colOff>
      <xdr:row>43</xdr:row>
      <xdr:rowOff>997150</xdr:rowOff>
    </xdr:to>
    <xdr:sp macro="" textlink="$CW$40">
      <xdr:nvSpPr>
        <xdr:cNvPr id="526" name="Rectangle 525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SpPr/>
      </xdr:nvSpPr>
      <xdr:spPr>
        <a:xfrm>
          <a:off x="51496913" y="10319718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A12281A-4515-443C-A541-809DE81FF53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84934</xdr:colOff>
      <xdr:row>43</xdr:row>
      <xdr:rowOff>57151</xdr:rowOff>
    </xdr:from>
    <xdr:to>
      <xdr:col>132</xdr:col>
      <xdr:colOff>17465</xdr:colOff>
      <xdr:row>43</xdr:row>
      <xdr:rowOff>1018646</xdr:rowOff>
    </xdr:to>
    <xdr:graphicFrame macro="">
      <xdr:nvGraphicFramePr>
        <xdr:cNvPr id="541" name="Chart 540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76200</xdr:colOff>
          <xdr:row>43</xdr:row>
          <xdr:rowOff>546100</xdr:rowOff>
        </xdr:from>
        <xdr:to>
          <xdr:col>129</xdr:col>
          <xdr:colOff>450850</xdr:colOff>
          <xdr:row>43</xdr:row>
          <xdr:rowOff>717550</xdr:rowOff>
        </xdr:to>
        <xdr:sp macro="" textlink="">
          <xdr:nvSpPr>
            <xdr:cNvPr id="7393" name="Button 225" hidden="1">
              <a:extLst>
                <a:ext uri="{63B3BB69-23CF-44E3-9099-C40C66FF867C}">
                  <a14:compatExt spid="_x0000_s7393"/>
                </a:ext>
                <a:ext uri="{FF2B5EF4-FFF2-40B4-BE49-F238E27FC236}">
                  <a16:creationId xmlns:a16="http://schemas.microsoft.com/office/drawing/2014/main" id="{00000000-0008-0000-0300-0000E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305859</xdr:colOff>
      <xdr:row>43</xdr:row>
      <xdr:rowOff>73186</xdr:rowOff>
    </xdr:from>
    <xdr:to>
      <xdr:col>123</xdr:col>
      <xdr:colOff>360273</xdr:colOff>
      <xdr:row>43</xdr:row>
      <xdr:rowOff>286141</xdr:rowOff>
    </xdr:to>
    <xdr:sp macro="" textlink="">
      <xdr:nvSpPr>
        <xdr:cNvPr id="542" name="Rectangle 541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SpPr/>
      </xdr:nvSpPr>
      <xdr:spPr>
        <a:xfrm>
          <a:off x="73969828" y="10312561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369361</xdr:colOff>
      <xdr:row>43</xdr:row>
      <xdr:rowOff>70405</xdr:rowOff>
    </xdr:from>
    <xdr:to>
      <xdr:col>124</xdr:col>
      <xdr:colOff>415770</xdr:colOff>
      <xdr:row>43</xdr:row>
      <xdr:rowOff>285555</xdr:rowOff>
    </xdr:to>
    <xdr:sp macro="" textlink="">
      <xdr:nvSpPr>
        <xdr:cNvPr id="543" name="Rectangle 542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SpPr/>
      </xdr:nvSpPr>
      <xdr:spPr>
        <a:xfrm>
          <a:off x="74616736" y="10309780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440797</xdr:colOff>
      <xdr:row>43</xdr:row>
      <xdr:rowOff>69040</xdr:rowOff>
    </xdr:from>
    <xdr:to>
      <xdr:col>125</xdr:col>
      <xdr:colOff>480485</xdr:colOff>
      <xdr:row>43</xdr:row>
      <xdr:rowOff>286263</xdr:rowOff>
    </xdr:to>
    <xdr:sp macro="" textlink="">
      <xdr:nvSpPr>
        <xdr:cNvPr id="544" name="Rectangle 543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SpPr/>
      </xdr:nvSpPr>
      <xdr:spPr>
        <a:xfrm>
          <a:off x="75271578" y="10308415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512235</xdr:colOff>
      <xdr:row>43</xdr:row>
      <xdr:rowOff>72639</xdr:rowOff>
    </xdr:from>
    <xdr:to>
      <xdr:col>126</xdr:col>
      <xdr:colOff>361390</xdr:colOff>
      <xdr:row>43</xdr:row>
      <xdr:rowOff>286264</xdr:rowOff>
    </xdr:to>
    <xdr:sp macro="" textlink="">
      <xdr:nvSpPr>
        <xdr:cNvPr id="545" name="Rectangle 544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SpPr/>
      </xdr:nvSpPr>
      <xdr:spPr>
        <a:xfrm>
          <a:off x="75926423" y="10312014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369359</xdr:colOff>
      <xdr:row>43</xdr:row>
      <xdr:rowOff>73124</xdr:rowOff>
    </xdr:from>
    <xdr:to>
      <xdr:col>127</xdr:col>
      <xdr:colOff>431745</xdr:colOff>
      <xdr:row>43</xdr:row>
      <xdr:rowOff>286263</xdr:rowOff>
    </xdr:to>
    <xdr:sp macro="" textlink="">
      <xdr:nvSpPr>
        <xdr:cNvPr id="546" name="Rectangle 545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SpPr/>
      </xdr:nvSpPr>
      <xdr:spPr>
        <a:xfrm>
          <a:off x="76557453" y="10312499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440799</xdr:colOff>
      <xdr:row>43</xdr:row>
      <xdr:rowOff>75403</xdr:rowOff>
    </xdr:from>
    <xdr:to>
      <xdr:col>128</xdr:col>
      <xdr:colOff>483846</xdr:colOff>
      <xdr:row>43</xdr:row>
      <xdr:rowOff>286796</xdr:rowOff>
    </xdr:to>
    <xdr:sp macro="" textlink="">
      <xdr:nvSpPr>
        <xdr:cNvPr id="547" name="Rectangle 546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SpPr/>
      </xdr:nvSpPr>
      <xdr:spPr>
        <a:xfrm>
          <a:off x="77212299" y="10314778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504298</xdr:colOff>
      <xdr:row>43</xdr:row>
      <xdr:rowOff>77317</xdr:rowOff>
    </xdr:from>
    <xdr:to>
      <xdr:col>129</xdr:col>
      <xdr:colOff>554898</xdr:colOff>
      <xdr:row>43</xdr:row>
      <xdr:rowOff>286796</xdr:rowOff>
    </xdr:to>
    <xdr:sp macro="" textlink="">
      <xdr:nvSpPr>
        <xdr:cNvPr id="548" name="Rectangle 547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SpPr/>
      </xdr:nvSpPr>
      <xdr:spPr>
        <a:xfrm>
          <a:off x="77859204" y="10316692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567799</xdr:colOff>
      <xdr:row>43</xdr:row>
      <xdr:rowOff>75243</xdr:rowOff>
    </xdr:from>
    <xdr:to>
      <xdr:col>131</xdr:col>
      <xdr:colOff>26189</xdr:colOff>
      <xdr:row>43</xdr:row>
      <xdr:rowOff>293174</xdr:rowOff>
    </xdr:to>
    <xdr:sp macro="" textlink="">
      <xdr:nvSpPr>
        <xdr:cNvPr id="549" name="Rectangle 548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SpPr/>
      </xdr:nvSpPr>
      <xdr:spPr>
        <a:xfrm>
          <a:off x="78506112" y="10314618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47891</xdr:colOff>
      <xdr:row>43</xdr:row>
      <xdr:rowOff>64062</xdr:rowOff>
    </xdr:from>
    <xdr:to>
      <xdr:col>131</xdr:col>
      <xdr:colOff>684011</xdr:colOff>
      <xdr:row>43</xdr:row>
      <xdr:rowOff>300618</xdr:rowOff>
    </xdr:to>
    <xdr:sp macro="" textlink="">
      <xdr:nvSpPr>
        <xdr:cNvPr id="550" name="Rectangle 549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SpPr/>
      </xdr:nvSpPr>
      <xdr:spPr>
        <a:xfrm>
          <a:off x="79153016" y="10303437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76200</xdr:colOff>
          <xdr:row>43</xdr:row>
          <xdr:rowOff>298450</xdr:rowOff>
        </xdr:from>
        <xdr:to>
          <xdr:col>131</xdr:col>
          <xdr:colOff>920750</xdr:colOff>
          <xdr:row>43</xdr:row>
          <xdr:rowOff>488950</xdr:rowOff>
        </xdr:to>
        <xdr:sp macro="" textlink="">
          <xdr:nvSpPr>
            <xdr:cNvPr id="7394" name="Scroll Bar 226" hidden="1">
              <a:extLst>
                <a:ext uri="{63B3BB69-23CF-44E3-9099-C40C66FF867C}">
                  <a14:compatExt spid="_x0000_s7394"/>
                </a:ext>
                <a:ext uri="{FF2B5EF4-FFF2-40B4-BE49-F238E27FC236}">
                  <a16:creationId xmlns:a16="http://schemas.microsoft.com/office/drawing/2014/main" id="{00000000-0008-0000-0300-0000E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18624</xdr:colOff>
      <xdr:row>43</xdr:row>
      <xdr:rowOff>66366</xdr:rowOff>
    </xdr:from>
    <xdr:to>
      <xdr:col>134</xdr:col>
      <xdr:colOff>573441</xdr:colOff>
      <xdr:row>43</xdr:row>
      <xdr:rowOff>1001601</xdr:rowOff>
    </xdr:to>
    <xdr:sp macro="" textlink="$EE$41">
      <xdr:nvSpPr>
        <xdr:cNvPr id="551" name="Rectangle 550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SpPr/>
      </xdr:nvSpPr>
      <xdr:spPr>
        <a:xfrm>
          <a:off x="80016718" y="10305741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D3C414B-D1EF-4B89-9352-801A870BD5C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116683</xdr:colOff>
      <xdr:row>43</xdr:row>
      <xdr:rowOff>75580</xdr:rowOff>
    </xdr:from>
    <xdr:to>
      <xdr:col>122</xdr:col>
      <xdr:colOff>66034</xdr:colOff>
      <xdr:row>43</xdr:row>
      <xdr:rowOff>992387</xdr:rowOff>
    </xdr:to>
    <xdr:sp macro="" textlink="$EE$40">
      <xdr:nvSpPr>
        <xdr:cNvPr id="552" name="Rectangle 551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SpPr/>
      </xdr:nvSpPr>
      <xdr:spPr>
        <a:xfrm>
          <a:off x="72089964" y="10314955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F12891B-0A29-41A4-BFED-E16EE8FA2A4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70645</xdr:colOff>
      <xdr:row>43</xdr:row>
      <xdr:rowOff>54770</xdr:rowOff>
    </xdr:from>
    <xdr:to>
      <xdr:col>149</xdr:col>
      <xdr:colOff>3176</xdr:colOff>
      <xdr:row>43</xdr:row>
      <xdr:rowOff>1016265</xdr:rowOff>
    </xdr:to>
    <xdr:graphicFrame macro="">
      <xdr:nvGraphicFramePr>
        <xdr:cNvPr id="554" name="Chart 553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57150</xdr:colOff>
          <xdr:row>43</xdr:row>
          <xdr:rowOff>546100</xdr:rowOff>
        </xdr:from>
        <xdr:to>
          <xdr:col>146</xdr:col>
          <xdr:colOff>438150</xdr:colOff>
          <xdr:row>43</xdr:row>
          <xdr:rowOff>717550</xdr:rowOff>
        </xdr:to>
        <xdr:sp macro="" textlink="">
          <xdr:nvSpPr>
            <xdr:cNvPr id="7395" name="Button 227" hidden="1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00000000-0008-0000-0300-0000E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291570</xdr:colOff>
      <xdr:row>43</xdr:row>
      <xdr:rowOff>70805</xdr:rowOff>
    </xdr:from>
    <xdr:to>
      <xdr:col>140</xdr:col>
      <xdr:colOff>345984</xdr:colOff>
      <xdr:row>43</xdr:row>
      <xdr:rowOff>283760</xdr:rowOff>
    </xdr:to>
    <xdr:sp macro="" textlink="">
      <xdr:nvSpPr>
        <xdr:cNvPr id="555" name="Rectangle 554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SpPr/>
      </xdr:nvSpPr>
      <xdr:spPr>
        <a:xfrm>
          <a:off x="84230633" y="10310180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355072</xdr:colOff>
      <xdr:row>43</xdr:row>
      <xdr:rowOff>68024</xdr:rowOff>
    </xdr:from>
    <xdr:to>
      <xdr:col>141</xdr:col>
      <xdr:colOff>401481</xdr:colOff>
      <xdr:row>43</xdr:row>
      <xdr:rowOff>283174</xdr:rowOff>
    </xdr:to>
    <xdr:sp macro="" textlink="">
      <xdr:nvSpPr>
        <xdr:cNvPr id="556" name="Rectangle 555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SpPr/>
      </xdr:nvSpPr>
      <xdr:spPr>
        <a:xfrm>
          <a:off x="84877541" y="10307399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426508</xdr:colOff>
      <xdr:row>43</xdr:row>
      <xdr:rowOff>66659</xdr:rowOff>
    </xdr:from>
    <xdr:to>
      <xdr:col>142</xdr:col>
      <xdr:colOff>466197</xdr:colOff>
      <xdr:row>43</xdr:row>
      <xdr:rowOff>283882</xdr:rowOff>
    </xdr:to>
    <xdr:sp macro="" textlink="">
      <xdr:nvSpPr>
        <xdr:cNvPr id="557" name="Rectangle 556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SpPr/>
      </xdr:nvSpPr>
      <xdr:spPr>
        <a:xfrm>
          <a:off x="85532383" y="10306034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497947</xdr:colOff>
      <xdr:row>43</xdr:row>
      <xdr:rowOff>70258</xdr:rowOff>
    </xdr:from>
    <xdr:to>
      <xdr:col>143</xdr:col>
      <xdr:colOff>347101</xdr:colOff>
      <xdr:row>43</xdr:row>
      <xdr:rowOff>283883</xdr:rowOff>
    </xdr:to>
    <xdr:sp macro="" textlink="">
      <xdr:nvSpPr>
        <xdr:cNvPr id="558" name="Rectangle 557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SpPr/>
      </xdr:nvSpPr>
      <xdr:spPr>
        <a:xfrm>
          <a:off x="86187228" y="10309633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355070</xdr:colOff>
      <xdr:row>43</xdr:row>
      <xdr:rowOff>70743</xdr:rowOff>
    </xdr:from>
    <xdr:to>
      <xdr:col>144</xdr:col>
      <xdr:colOff>417456</xdr:colOff>
      <xdr:row>43</xdr:row>
      <xdr:rowOff>283882</xdr:rowOff>
    </xdr:to>
    <xdr:sp macro="" textlink="">
      <xdr:nvSpPr>
        <xdr:cNvPr id="559" name="Rectangle 558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SpPr/>
      </xdr:nvSpPr>
      <xdr:spPr>
        <a:xfrm>
          <a:off x="86818258" y="10310118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426510</xdr:colOff>
      <xdr:row>43</xdr:row>
      <xdr:rowOff>73022</xdr:rowOff>
    </xdr:from>
    <xdr:to>
      <xdr:col>145</xdr:col>
      <xdr:colOff>469557</xdr:colOff>
      <xdr:row>43</xdr:row>
      <xdr:rowOff>284415</xdr:rowOff>
    </xdr:to>
    <xdr:sp macro="" textlink="">
      <xdr:nvSpPr>
        <xdr:cNvPr id="560" name="Rectangle 559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SpPr/>
      </xdr:nvSpPr>
      <xdr:spPr>
        <a:xfrm>
          <a:off x="87473104" y="10312397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490009</xdr:colOff>
      <xdr:row>43</xdr:row>
      <xdr:rowOff>74936</xdr:rowOff>
    </xdr:from>
    <xdr:to>
      <xdr:col>146</xdr:col>
      <xdr:colOff>540610</xdr:colOff>
      <xdr:row>43</xdr:row>
      <xdr:rowOff>284415</xdr:rowOff>
    </xdr:to>
    <xdr:sp macro="" textlink="">
      <xdr:nvSpPr>
        <xdr:cNvPr id="561" name="Rectangle 560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SpPr/>
      </xdr:nvSpPr>
      <xdr:spPr>
        <a:xfrm>
          <a:off x="88120009" y="10314311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553511</xdr:colOff>
      <xdr:row>43</xdr:row>
      <xdr:rowOff>72862</xdr:rowOff>
    </xdr:from>
    <xdr:to>
      <xdr:col>148</xdr:col>
      <xdr:colOff>11900</xdr:colOff>
      <xdr:row>43</xdr:row>
      <xdr:rowOff>290793</xdr:rowOff>
    </xdr:to>
    <xdr:sp macro="" textlink="">
      <xdr:nvSpPr>
        <xdr:cNvPr id="562" name="Rectangle 561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SpPr/>
      </xdr:nvSpPr>
      <xdr:spPr>
        <a:xfrm>
          <a:off x="88766917" y="10312237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33602</xdr:colOff>
      <xdr:row>43</xdr:row>
      <xdr:rowOff>61681</xdr:rowOff>
    </xdr:from>
    <xdr:to>
      <xdr:col>148</xdr:col>
      <xdr:colOff>669722</xdr:colOff>
      <xdr:row>43</xdr:row>
      <xdr:rowOff>298237</xdr:rowOff>
    </xdr:to>
    <xdr:sp macro="" textlink="">
      <xdr:nvSpPr>
        <xdr:cNvPr id="563" name="Rectangle 562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SpPr/>
      </xdr:nvSpPr>
      <xdr:spPr>
        <a:xfrm>
          <a:off x="89413821" y="10301056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57150</xdr:colOff>
          <xdr:row>43</xdr:row>
          <xdr:rowOff>298450</xdr:rowOff>
        </xdr:from>
        <xdr:to>
          <xdr:col>148</xdr:col>
          <xdr:colOff>914400</xdr:colOff>
          <xdr:row>43</xdr:row>
          <xdr:rowOff>488950</xdr:rowOff>
        </xdr:to>
        <xdr:sp macro="" textlink="">
          <xdr:nvSpPr>
            <xdr:cNvPr id="7396" name="Scroll Bar 228" hidden="1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00000000-0008-0000-0300-0000E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4335</xdr:colOff>
      <xdr:row>43</xdr:row>
      <xdr:rowOff>63985</xdr:rowOff>
    </xdr:from>
    <xdr:to>
      <xdr:col>151</xdr:col>
      <xdr:colOff>559152</xdr:colOff>
      <xdr:row>43</xdr:row>
      <xdr:rowOff>999220</xdr:rowOff>
    </xdr:to>
    <xdr:sp macro="" textlink="$EV$41">
      <xdr:nvSpPr>
        <xdr:cNvPr id="564" name="Rectangle 563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SpPr/>
      </xdr:nvSpPr>
      <xdr:spPr>
        <a:xfrm>
          <a:off x="90277523" y="10303360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5EF2C10-41A8-402D-B39E-AE6B5F5AC14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102394</xdr:colOff>
      <xdr:row>43</xdr:row>
      <xdr:rowOff>73199</xdr:rowOff>
    </xdr:from>
    <xdr:to>
      <xdr:col>139</xdr:col>
      <xdr:colOff>51745</xdr:colOff>
      <xdr:row>43</xdr:row>
      <xdr:rowOff>990006</xdr:rowOff>
    </xdr:to>
    <xdr:sp macro="" textlink="$EV$40">
      <xdr:nvSpPr>
        <xdr:cNvPr id="565" name="Rectangle 564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SpPr/>
      </xdr:nvSpPr>
      <xdr:spPr>
        <a:xfrm>
          <a:off x="82350769" y="10312574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5BDA062-FA74-4289-BC27-16931B8414B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70646</xdr:colOff>
      <xdr:row>43</xdr:row>
      <xdr:rowOff>42863</xdr:rowOff>
    </xdr:from>
    <xdr:to>
      <xdr:col>115</xdr:col>
      <xdr:colOff>3177</xdr:colOff>
      <xdr:row>43</xdr:row>
      <xdr:rowOff>1004358</xdr:rowOff>
    </xdr:to>
    <xdr:graphicFrame macro="">
      <xdr:nvGraphicFramePr>
        <xdr:cNvPr id="619" name="Chart 618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57150</xdr:colOff>
          <xdr:row>43</xdr:row>
          <xdr:rowOff>527050</xdr:rowOff>
        </xdr:from>
        <xdr:to>
          <xdr:col>112</xdr:col>
          <xdr:colOff>438150</xdr:colOff>
          <xdr:row>43</xdr:row>
          <xdr:rowOff>704850</xdr:rowOff>
        </xdr:to>
        <xdr:sp macro="" textlink="">
          <xdr:nvSpPr>
            <xdr:cNvPr id="7405" name="Button 237" hidden="1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00000000-0008-0000-0300-0000E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291571</xdr:colOff>
      <xdr:row>43</xdr:row>
      <xdr:rowOff>58898</xdr:rowOff>
    </xdr:from>
    <xdr:to>
      <xdr:col>106</xdr:col>
      <xdr:colOff>345985</xdr:colOff>
      <xdr:row>43</xdr:row>
      <xdr:rowOff>271853</xdr:rowOff>
    </xdr:to>
    <xdr:sp macro="" textlink="">
      <xdr:nvSpPr>
        <xdr:cNvPr id="620" name="Rectangle 619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SpPr/>
      </xdr:nvSpPr>
      <xdr:spPr>
        <a:xfrm>
          <a:off x="63680446" y="10298273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355073</xdr:colOff>
      <xdr:row>43</xdr:row>
      <xdr:rowOff>56117</xdr:rowOff>
    </xdr:from>
    <xdr:to>
      <xdr:col>107</xdr:col>
      <xdr:colOff>401481</xdr:colOff>
      <xdr:row>43</xdr:row>
      <xdr:rowOff>271267</xdr:rowOff>
    </xdr:to>
    <xdr:sp macro="" textlink="">
      <xdr:nvSpPr>
        <xdr:cNvPr id="621" name="Rectangle 620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SpPr/>
      </xdr:nvSpPr>
      <xdr:spPr>
        <a:xfrm>
          <a:off x="64327354" y="10295492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426508</xdr:colOff>
      <xdr:row>43</xdr:row>
      <xdr:rowOff>54752</xdr:rowOff>
    </xdr:from>
    <xdr:to>
      <xdr:col>108</xdr:col>
      <xdr:colOff>466197</xdr:colOff>
      <xdr:row>43</xdr:row>
      <xdr:rowOff>271975</xdr:rowOff>
    </xdr:to>
    <xdr:sp macro="" textlink="">
      <xdr:nvSpPr>
        <xdr:cNvPr id="622" name="Rectangle 621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SpPr/>
      </xdr:nvSpPr>
      <xdr:spPr>
        <a:xfrm>
          <a:off x="64982196" y="10294127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497947</xdr:colOff>
      <xdr:row>43</xdr:row>
      <xdr:rowOff>58351</xdr:rowOff>
    </xdr:from>
    <xdr:to>
      <xdr:col>109</xdr:col>
      <xdr:colOff>347102</xdr:colOff>
      <xdr:row>43</xdr:row>
      <xdr:rowOff>271976</xdr:rowOff>
    </xdr:to>
    <xdr:sp macro="" textlink="">
      <xdr:nvSpPr>
        <xdr:cNvPr id="623" name="Rectangle 622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SpPr/>
      </xdr:nvSpPr>
      <xdr:spPr>
        <a:xfrm>
          <a:off x="65637041" y="10297726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355071</xdr:colOff>
      <xdr:row>43</xdr:row>
      <xdr:rowOff>58836</xdr:rowOff>
    </xdr:from>
    <xdr:to>
      <xdr:col>110</xdr:col>
      <xdr:colOff>417457</xdr:colOff>
      <xdr:row>43</xdr:row>
      <xdr:rowOff>271975</xdr:rowOff>
    </xdr:to>
    <xdr:sp macro="" textlink="">
      <xdr:nvSpPr>
        <xdr:cNvPr id="624" name="Rectangle 623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SpPr/>
      </xdr:nvSpPr>
      <xdr:spPr>
        <a:xfrm>
          <a:off x="66268071" y="10298211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426511</xdr:colOff>
      <xdr:row>43</xdr:row>
      <xdr:rowOff>61115</xdr:rowOff>
    </xdr:from>
    <xdr:to>
      <xdr:col>111</xdr:col>
      <xdr:colOff>469557</xdr:colOff>
      <xdr:row>43</xdr:row>
      <xdr:rowOff>272508</xdr:rowOff>
    </xdr:to>
    <xdr:sp macro="" textlink="">
      <xdr:nvSpPr>
        <xdr:cNvPr id="625" name="Rectangle 624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SpPr/>
      </xdr:nvSpPr>
      <xdr:spPr>
        <a:xfrm>
          <a:off x="66922917" y="10300490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490009</xdr:colOff>
      <xdr:row>43</xdr:row>
      <xdr:rowOff>63029</xdr:rowOff>
    </xdr:from>
    <xdr:to>
      <xdr:col>112</xdr:col>
      <xdr:colOff>540610</xdr:colOff>
      <xdr:row>43</xdr:row>
      <xdr:rowOff>272508</xdr:rowOff>
    </xdr:to>
    <xdr:sp macro="" textlink="">
      <xdr:nvSpPr>
        <xdr:cNvPr id="626" name="Rectangle 625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SpPr/>
      </xdr:nvSpPr>
      <xdr:spPr>
        <a:xfrm>
          <a:off x="67569822" y="10302404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553511</xdr:colOff>
      <xdr:row>43</xdr:row>
      <xdr:rowOff>60955</xdr:rowOff>
    </xdr:from>
    <xdr:to>
      <xdr:col>114</xdr:col>
      <xdr:colOff>11901</xdr:colOff>
      <xdr:row>43</xdr:row>
      <xdr:rowOff>278886</xdr:rowOff>
    </xdr:to>
    <xdr:sp macro="" textlink="">
      <xdr:nvSpPr>
        <xdr:cNvPr id="627" name="Rectangle 626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SpPr/>
      </xdr:nvSpPr>
      <xdr:spPr>
        <a:xfrm>
          <a:off x="68216730" y="10300330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33603</xdr:colOff>
      <xdr:row>43</xdr:row>
      <xdr:rowOff>49774</xdr:rowOff>
    </xdr:from>
    <xdr:to>
      <xdr:col>114</xdr:col>
      <xdr:colOff>669723</xdr:colOff>
      <xdr:row>43</xdr:row>
      <xdr:rowOff>286330</xdr:rowOff>
    </xdr:to>
    <xdr:sp macro="" textlink="">
      <xdr:nvSpPr>
        <xdr:cNvPr id="628" name="Rectangle 627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SpPr/>
      </xdr:nvSpPr>
      <xdr:spPr>
        <a:xfrm>
          <a:off x="68863634" y="10289149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57150</xdr:colOff>
          <xdr:row>43</xdr:row>
          <xdr:rowOff>285750</xdr:rowOff>
        </xdr:from>
        <xdr:to>
          <xdr:col>114</xdr:col>
          <xdr:colOff>914400</xdr:colOff>
          <xdr:row>43</xdr:row>
          <xdr:rowOff>476250</xdr:rowOff>
        </xdr:to>
        <xdr:sp macro="" textlink="">
          <xdr:nvSpPr>
            <xdr:cNvPr id="7406" name="Scroll Bar 238" hidden="1">
              <a:extLst>
                <a:ext uri="{63B3BB69-23CF-44E3-9099-C40C66FF867C}">
                  <a14:compatExt spid="_x0000_s7406"/>
                </a:ext>
                <a:ext uri="{FF2B5EF4-FFF2-40B4-BE49-F238E27FC236}">
                  <a16:creationId xmlns:a16="http://schemas.microsoft.com/office/drawing/2014/main" id="{00000000-0008-0000-0300-0000E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4336</xdr:colOff>
      <xdr:row>43</xdr:row>
      <xdr:rowOff>52078</xdr:rowOff>
    </xdr:from>
    <xdr:to>
      <xdr:col>117</xdr:col>
      <xdr:colOff>559153</xdr:colOff>
      <xdr:row>43</xdr:row>
      <xdr:rowOff>987313</xdr:rowOff>
    </xdr:to>
    <xdr:sp macro="" textlink="$DN$41">
      <xdr:nvSpPr>
        <xdr:cNvPr id="629" name="Rectangle 628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SpPr/>
      </xdr:nvSpPr>
      <xdr:spPr>
        <a:xfrm>
          <a:off x="69727336" y="10291453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5C67D27-2126-4721-9E20-365984CD0E1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102394</xdr:colOff>
      <xdr:row>43</xdr:row>
      <xdr:rowOff>61292</xdr:rowOff>
    </xdr:from>
    <xdr:to>
      <xdr:col>105</xdr:col>
      <xdr:colOff>51746</xdr:colOff>
      <xdr:row>43</xdr:row>
      <xdr:rowOff>978099</xdr:rowOff>
    </xdr:to>
    <xdr:sp macro="" textlink="$DN$40">
      <xdr:nvSpPr>
        <xdr:cNvPr id="630" name="Rectangle 629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SpPr/>
      </xdr:nvSpPr>
      <xdr:spPr>
        <a:xfrm>
          <a:off x="61800582" y="10300667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1FA4982-5169-445B-91A6-F3B67FAEA69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63503</xdr:colOff>
      <xdr:row>58</xdr:row>
      <xdr:rowOff>23813</xdr:rowOff>
    </xdr:from>
    <xdr:to>
      <xdr:col>12</xdr:col>
      <xdr:colOff>889003</xdr:colOff>
      <xdr:row>58</xdr:row>
      <xdr:rowOff>985308</xdr:rowOff>
    </xdr:to>
    <xdr:graphicFrame macro="">
      <xdr:nvGraphicFramePr>
        <xdr:cNvPr id="632" name="Chart 631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58</xdr:row>
          <xdr:rowOff>508000</xdr:rowOff>
        </xdr:from>
        <xdr:to>
          <xdr:col>10</xdr:col>
          <xdr:colOff>431800</xdr:colOff>
          <xdr:row>58</xdr:row>
          <xdr:rowOff>685800</xdr:rowOff>
        </xdr:to>
        <xdr:sp macro="" textlink="">
          <xdr:nvSpPr>
            <xdr:cNvPr id="7407" name="Button 239" hidden="1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00000000-0008-0000-0300-0000E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284428</xdr:colOff>
      <xdr:row>58</xdr:row>
      <xdr:rowOff>39848</xdr:rowOff>
    </xdr:from>
    <xdr:to>
      <xdr:col>4</xdr:col>
      <xdr:colOff>338842</xdr:colOff>
      <xdr:row>58</xdr:row>
      <xdr:rowOff>252803</xdr:rowOff>
    </xdr:to>
    <xdr:sp macro="" textlink="">
      <xdr:nvSpPr>
        <xdr:cNvPr id="633" name="Rectangle 632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SpPr/>
      </xdr:nvSpPr>
      <xdr:spPr>
        <a:xfrm>
          <a:off x="1975116" y="14005879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347930</xdr:colOff>
      <xdr:row>58</xdr:row>
      <xdr:rowOff>37067</xdr:rowOff>
    </xdr:from>
    <xdr:to>
      <xdr:col>5</xdr:col>
      <xdr:colOff>394339</xdr:colOff>
      <xdr:row>58</xdr:row>
      <xdr:rowOff>252217</xdr:rowOff>
    </xdr:to>
    <xdr:sp macro="" textlink="">
      <xdr:nvSpPr>
        <xdr:cNvPr id="634" name="Rectangle 633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SpPr/>
      </xdr:nvSpPr>
      <xdr:spPr>
        <a:xfrm>
          <a:off x="2622024" y="14003098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419366</xdr:colOff>
      <xdr:row>58</xdr:row>
      <xdr:rowOff>35702</xdr:rowOff>
    </xdr:from>
    <xdr:to>
      <xdr:col>6</xdr:col>
      <xdr:colOff>459055</xdr:colOff>
      <xdr:row>58</xdr:row>
      <xdr:rowOff>252925</xdr:rowOff>
    </xdr:to>
    <xdr:sp macro="" textlink="">
      <xdr:nvSpPr>
        <xdr:cNvPr id="635" name="Rectangle 634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SpPr/>
      </xdr:nvSpPr>
      <xdr:spPr>
        <a:xfrm>
          <a:off x="3276866" y="14001733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490805</xdr:colOff>
      <xdr:row>58</xdr:row>
      <xdr:rowOff>39301</xdr:rowOff>
    </xdr:from>
    <xdr:to>
      <xdr:col>7</xdr:col>
      <xdr:colOff>339959</xdr:colOff>
      <xdr:row>58</xdr:row>
      <xdr:rowOff>252926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SpPr/>
      </xdr:nvSpPr>
      <xdr:spPr>
        <a:xfrm>
          <a:off x="3931711" y="14005332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347928</xdr:colOff>
      <xdr:row>58</xdr:row>
      <xdr:rowOff>39786</xdr:rowOff>
    </xdr:from>
    <xdr:to>
      <xdr:col>8</xdr:col>
      <xdr:colOff>410314</xdr:colOff>
      <xdr:row>58</xdr:row>
      <xdr:rowOff>252925</xdr:rowOff>
    </xdr:to>
    <xdr:sp macro="" textlink="">
      <xdr:nvSpPr>
        <xdr:cNvPr id="637" name="Rectangle 636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SpPr/>
      </xdr:nvSpPr>
      <xdr:spPr>
        <a:xfrm>
          <a:off x="4562741" y="14005817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419368</xdr:colOff>
      <xdr:row>58</xdr:row>
      <xdr:rowOff>42065</xdr:rowOff>
    </xdr:from>
    <xdr:to>
      <xdr:col>9</xdr:col>
      <xdr:colOff>462415</xdr:colOff>
      <xdr:row>58</xdr:row>
      <xdr:rowOff>253458</xdr:rowOff>
    </xdr:to>
    <xdr:sp macro="" textlink="">
      <xdr:nvSpPr>
        <xdr:cNvPr id="638" name="Rectangle 637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SpPr/>
      </xdr:nvSpPr>
      <xdr:spPr>
        <a:xfrm>
          <a:off x="5217587" y="14008096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482867</xdr:colOff>
      <xdr:row>58</xdr:row>
      <xdr:rowOff>43979</xdr:rowOff>
    </xdr:from>
    <xdr:to>
      <xdr:col>10</xdr:col>
      <xdr:colOff>533468</xdr:colOff>
      <xdr:row>58</xdr:row>
      <xdr:rowOff>253458</xdr:rowOff>
    </xdr:to>
    <xdr:sp macro="" textlink="">
      <xdr:nvSpPr>
        <xdr:cNvPr id="639" name="Rectangle 638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SpPr/>
      </xdr:nvSpPr>
      <xdr:spPr>
        <a:xfrm>
          <a:off x="5864492" y="14010010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546369</xdr:colOff>
      <xdr:row>58</xdr:row>
      <xdr:rowOff>41905</xdr:rowOff>
    </xdr:from>
    <xdr:to>
      <xdr:col>12</xdr:col>
      <xdr:colOff>4758</xdr:colOff>
      <xdr:row>58</xdr:row>
      <xdr:rowOff>259836</xdr:rowOff>
    </xdr:to>
    <xdr:sp macro="" textlink="">
      <xdr:nvSpPr>
        <xdr:cNvPr id="640" name="Rectangle 639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SpPr/>
      </xdr:nvSpPr>
      <xdr:spPr>
        <a:xfrm>
          <a:off x="6511400" y="14007936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26460</xdr:colOff>
      <xdr:row>58</xdr:row>
      <xdr:rowOff>30724</xdr:rowOff>
    </xdr:from>
    <xdr:to>
      <xdr:col>12</xdr:col>
      <xdr:colOff>662580</xdr:colOff>
      <xdr:row>58</xdr:row>
      <xdr:rowOff>267280</xdr:rowOff>
    </xdr:to>
    <xdr:sp macro="" textlink="">
      <xdr:nvSpPr>
        <xdr:cNvPr id="641" name="Rectangle 640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SpPr/>
      </xdr:nvSpPr>
      <xdr:spPr>
        <a:xfrm>
          <a:off x="7158304" y="13996755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58</xdr:row>
          <xdr:rowOff>266700</xdr:rowOff>
        </xdr:from>
        <xdr:to>
          <xdr:col>12</xdr:col>
          <xdr:colOff>901700</xdr:colOff>
          <xdr:row>58</xdr:row>
          <xdr:rowOff>457200</xdr:rowOff>
        </xdr:to>
        <xdr:sp macro="" textlink="">
          <xdr:nvSpPr>
            <xdr:cNvPr id="7408" name="Scroll Bar 240" hidden="1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00000000-0008-0000-0300-0000F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890162</xdr:colOff>
      <xdr:row>58</xdr:row>
      <xdr:rowOff>33028</xdr:rowOff>
    </xdr:from>
    <xdr:to>
      <xdr:col>15</xdr:col>
      <xdr:colOff>552010</xdr:colOff>
      <xdr:row>58</xdr:row>
      <xdr:rowOff>968263</xdr:rowOff>
    </xdr:to>
    <xdr:sp macro="" textlink="$P$56">
      <xdr:nvSpPr>
        <xdr:cNvPr id="642" name="Rectangle 641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SpPr/>
      </xdr:nvSpPr>
      <xdr:spPr>
        <a:xfrm>
          <a:off x="8022006" y="13999059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20D39FC-4C5D-4542-BA19-D68CFAA53F7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95252</xdr:colOff>
      <xdr:row>58</xdr:row>
      <xdr:rowOff>42242</xdr:rowOff>
    </xdr:from>
    <xdr:to>
      <xdr:col>3</xdr:col>
      <xdr:colOff>44603</xdr:colOff>
      <xdr:row>58</xdr:row>
      <xdr:rowOff>959049</xdr:rowOff>
    </xdr:to>
    <xdr:sp macro="" textlink="$P$55">
      <xdr:nvSpPr>
        <xdr:cNvPr id="643" name="Rectangle 642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SpPr/>
      </xdr:nvSpPr>
      <xdr:spPr>
        <a:xfrm>
          <a:off x="95252" y="14008273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2FC0B19-E5BA-413B-BDC4-5EF5FD6A767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0</xdr:colOff>
      <xdr:row>64</xdr:row>
      <xdr:rowOff>188118</xdr:rowOff>
    </xdr:from>
    <xdr:to>
      <xdr:col>0</xdr:col>
      <xdr:colOff>0</xdr:colOff>
      <xdr:row>70</xdr:row>
      <xdr:rowOff>6613</xdr:rowOff>
    </xdr:to>
    <xdr:grpSp>
      <xdr:nvGrpSpPr>
        <xdr:cNvPr id="644" name="Group 643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GrpSpPr/>
      </xdr:nvGrpSpPr>
      <xdr:grpSpPr>
        <a:xfrm>
          <a:off x="0" y="15661657"/>
          <a:ext cx="0" cy="925512"/>
          <a:chOff x="0" y="6393656"/>
          <a:chExt cx="92349195" cy="10293201"/>
        </a:xfrm>
      </xdr:grpSpPr>
      <xdr:graphicFrame macro="">
        <xdr:nvGraphicFramePr>
          <xdr:cNvPr id="645" name="Chart 644">
            <a:extLst>
              <a:ext uri="{FF2B5EF4-FFF2-40B4-BE49-F238E27FC236}">
                <a16:creationId xmlns:a16="http://schemas.microsoft.com/office/drawing/2014/main" id="{00000000-0008-0000-0300-000085020000}"/>
              </a:ext>
            </a:extLst>
          </xdr:cNvPr>
          <xdr:cNvGraphicFramePr>
            <a:graphicFrameLocks/>
          </xdr:cNvGraphicFramePr>
        </xdr:nvGraphicFramePr>
        <xdr:xfrm>
          <a:off x="84431189" y="6393656"/>
          <a:ext cx="6266655" cy="1104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409" name="Button 241" hidden="1">
                <a:extLst>
                  <a:ext uri="{63B3BB69-23CF-44E3-9099-C40C66FF867C}">
                    <a14:compatExt spid="_x0000_s7409"/>
                  </a:ext>
                  <a:ext uri="{FF2B5EF4-FFF2-40B4-BE49-F238E27FC236}">
                    <a16:creationId xmlns:a16="http://schemas.microsoft.com/office/drawing/2014/main" id="{00000000-0008-0000-0300-0000F11C0000}"/>
                  </a:ext>
                </a:extLst>
              </xdr:cNvPr>
              <xdr:cNvSpPr/>
            </xdr:nvSpPr>
            <xdr:spPr bwMode="auto">
              <a:xfrm>
                <a:off x="0" y="16477309"/>
                <a:ext cx="0" cy="2000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IN" sz="1000" b="0" i="0" u="none" strike="noStrike" baseline="0">
                    <a:solidFill>
                      <a:srgbClr val="000000"/>
                    </a:solidFill>
                    <a:latin typeface="Arial Black"/>
                  </a:rPr>
                  <a:t>CLICK TO ENTER ACTIVE CELL DATA</a:t>
                </a:r>
              </a:p>
            </xdr:txBody>
          </xdr:sp>
        </mc:Choice>
        <mc:Fallback/>
      </mc:AlternateContent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300-000086020000}"/>
              </a:ext>
            </a:extLst>
          </xdr:cNvPr>
          <xdr:cNvSpPr/>
        </xdr:nvSpPr>
        <xdr:spPr>
          <a:xfrm>
            <a:off x="84652114" y="6412074"/>
            <a:ext cx="637820" cy="244599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latin typeface="Agency FB" panose="020B0503020202020204" pitchFamily="34" charset="0"/>
                <a:cs typeface="Arial" panose="020B0604020202020204" pitchFamily="34" charset="0"/>
              </a:rPr>
              <a:t>EX</a:t>
            </a:r>
            <a:r>
              <a:rPr lang="en-IN" sz="1100" b="1" baseline="0">
                <a:latin typeface="Agency FB" panose="020B0503020202020204" pitchFamily="34" charset="0"/>
                <a:cs typeface="Arial" panose="020B0604020202020204" pitchFamily="34" charset="0"/>
              </a:rPr>
              <a:t>  </a:t>
            </a:r>
            <a:r>
              <a:rPr lang="en-IN" sz="1100" b="1">
                <a:latin typeface="Agency FB" panose="020B050302020202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647" name="Rectangle 646">
            <a:extLst>
              <a:ext uri="{FF2B5EF4-FFF2-40B4-BE49-F238E27FC236}">
                <a16:creationId xmlns:a16="http://schemas.microsoft.com/office/drawing/2014/main" id="{00000000-0008-0000-0300-000087020000}"/>
              </a:ext>
            </a:extLst>
          </xdr:cNvPr>
          <xdr:cNvSpPr/>
        </xdr:nvSpPr>
        <xdr:spPr>
          <a:xfrm>
            <a:off x="85299022" y="6408879"/>
            <a:ext cx="629815" cy="247121"/>
          </a:xfrm>
          <a:prstGeom prst="rect">
            <a:avLst/>
          </a:prstGeom>
          <a:solidFill>
            <a:srgbClr val="F0751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V</a:t>
            </a:r>
            <a:r>
              <a:rPr lang="en-IN" sz="90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648" name="Rectangle 647">
            <a:extLst>
              <a:ext uri="{FF2B5EF4-FFF2-40B4-BE49-F238E27FC236}">
                <a16:creationId xmlns:a16="http://schemas.microsoft.com/office/drawing/2014/main" id="{00000000-0008-0000-0300-000088020000}"/>
              </a:ext>
            </a:extLst>
          </xdr:cNvPr>
          <xdr:cNvSpPr/>
        </xdr:nvSpPr>
        <xdr:spPr>
          <a:xfrm>
            <a:off x="85953864" y="6407312"/>
            <a:ext cx="623095" cy="249502"/>
          </a:xfrm>
          <a:prstGeom prst="rect">
            <a:avLst/>
          </a:prstGeom>
          <a:solidFill>
            <a:srgbClr val="FF9966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300-000089020000}"/>
              </a:ext>
            </a:extLst>
          </xdr:cNvPr>
          <xdr:cNvSpPr/>
        </xdr:nvSpPr>
        <xdr:spPr>
          <a:xfrm>
            <a:off x="86608709" y="6411445"/>
            <a:ext cx="623061" cy="245369"/>
          </a:xfrm>
          <a:prstGeom prst="rect">
            <a:avLst/>
          </a:prstGeom>
          <a:solidFill>
            <a:srgbClr val="FFCC99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M</a:t>
            </a:r>
            <a:r>
              <a:rPr lang="en-IN" sz="90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650" name="Rectangle 649">
            <a:extLst>
              <a:ext uri="{FF2B5EF4-FFF2-40B4-BE49-F238E27FC236}">
                <a16:creationId xmlns:a16="http://schemas.microsoft.com/office/drawing/2014/main" id="{00000000-0008-0000-0300-00008A020000}"/>
              </a:ext>
            </a:extLst>
          </xdr:cNvPr>
          <xdr:cNvSpPr/>
        </xdr:nvSpPr>
        <xdr:spPr>
          <a:xfrm>
            <a:off x="87239739" y="6412003"/>
            <a:ext cx="645792" cy="244811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EQUAL</a:t>
            </a:r>
          </a:p>
        </xdr:txBody>
      </xdr:sp>
      <xdr:sp macro="" textlink="">
        <xdr:nvSpPr>
          <xdr:cNvPr id="651" name="Rectangle 650">
            <a:extLst>
              <a:ext uri="{FF2B5EF4-FFF2-40B4-BE49-F238E27FC236}">
                <a16:creationId xmlns:a16="http://schemas.microsoft.com/office/drawing/2014/main" id="{00000000-0008-0000-0300-00008B020000}"/>
              </a:ext>
            </a:extLst>
          </xdr:cNvPr>
          <xdr:cNvSpPr/>
        </xdr:nvSpPr>
        <xdr:spPr>
          <a:xfrm>
            <a:off x="87894584" y="6414620"/>
            <a:ext cx="626453" cy="242805"/>
          </a:xfrm>
          <a:prstGeom prst="rect">
            <a:avLst/>
          </a:prstGeom>
          <a:solidFill>
            <a:srgbClr val="99FF99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2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M</a:t>
            </a:r>
            <a:r>
              <a:rPr lang="en-IN" sz="72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72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STRONG</a:t>
            </a:r>
          </a:p>
        </xdr:txBody>
      </xdr:sp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300-00008C020000}"/>
              </a:ext>
            </a:extLst>
          </xdr:cNvPr>
          <xdr:cNvSpPr/>
        </xdr:nvSpPr>
        <xdr:spPr>
          <a:xfrm>
            <a:off x="88541489" y="6416819"/>
            <a:ext cx="634007" cy="240607"/>
          </a:xfrm>
          <a:prstGeom prst="rect">
            <a:avLst/>
          </a:prstGeom>
          <a:solidFill>
            <a:srgbClr val="66FF66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STRONG</a:t>
            </a:r>
          </a:p>
        </xdr:txBody>
      </xdr:sp>
      <xdr:sp macro="" textlink="">
        <xdr:nvSpPr>
          <xdr:cNvPr id="653" name="Rectangle 652">
            <a:extLst>
              <a:ext uri="{FF2B5EF4-FFF2-40B4-BE49-F238E27FC236}">
                <a16:creationId xmlns:a16="http://schemas.microsoft.com/office/drawing/2014/main" id="{00000000-0008-0000-0300-00008D020000}"/>
              </a:ext>
            </a:extLst>
          </xdr:cNvPr>
          <xdr:cNvSpPr/>
        </xdr:nvSpPr>
        <xdr:spPr>
          <a:xfrm>
            <a:off x="89188397" y="6414436"/>
            <a:ext cx="625202" cy="250315"/>
          </a:xfrm>
          <a:prstGeom prst="rect">
            <a:avLst/>
          </a:prstGeom>
          <a:solidFill>
            <a:srgbClr val="33CC33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5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V STRONG</a:t>
            </a:r>
          </a:p>
        </xdr:txBody>
      </xdr:sp>
      <xdr:sp macro="" textlink="">
        <xdr:nvSpPr>
          <xdr:cNvPr id="654" name="Rectangle 653">
            <a:extLst>
              <a:ext uri="{FF2B5EF4-FFF2-40B4-BE49-F238E27FC236}">
                <a16:creationId xmlns:a16="http://schemas.microsoft.com/office/drawing/2014/main" id="{00000000-0008-0000-0300-00008E020000}"/>
              </a:ext>
            </a:extLst>
          </xdr:cNvPr>
          <xdr:cNvSpPr/>
        </xdr:nvSpPr>
        <xdr:spPr>
          <a:xfrm>
            <a:off x="89835301" y="6401594"/>
            <a:ext cx="636120" cy="271707"/>
          </a:xfrm>
          <a:prstGeom prst="rect">
            <a:avLst/>
          </a:prstGeom>
          <a:solidFill>
            <a:srgbClr val="00660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00" b="1">
                <a:latin typeface="Arial Narrow" panose="020B0606020202030204" pitchFamily="34" charset="0"/>
                <a:cs typeface="Arial" panose="020B0604020202020204" pitchFamily="34" charset="0"/>
              </a:rPr>
              <a:t>EX STRONG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410" name="Scroll Bar 242" hidden="1">
                <a:extLst>
                  <a:ext uri="{63B3BB69-23CF-44E3-9099-C40C66FF867C}">
                    <a14:compatExt spid="_x0000_s7410"/>
                  </a:ext>
                  <a:ext uri="{FF2B5EF4-FFF2-40B4-BE49-F238E27FC236}">
                    <a16:creationId xmlns:a16="http://schemas.microsoft.com/office/drawing/2014/main" id="{00000000-0008-0000-0300-0000F21C0000}"/>
                  </a:ext>
                </a:extLst>
              </xdr:cNvPr>
              <xdr:cNvSpPr/>
            </xdr:nvSpPr>
            <xdr:spPr bwMode="auto">
              <a:xfrm>
                <a:off x="0" y="16467783"/>
                <a:ext cx="0" cy="2190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300-00008F020000}"/>
              </a:ext>
            </a:extLst>
          </xdr:cNvPr>
          <xdr:cNvSpPr/>
        </xdr:nvSpPr>
        <xdr:spPr>
          <a:xfrm>
            <a:off x="90699003" y="6404240"/>
            <a:ext cx="1650192" cy="1074208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38100">
            <a:solidFill>
              <a:srgbClr val="FF0000"/>
            </a:solidFill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Calibri"/>
              </a:rPr>
              <a:t> </a:t>
            </a:r>
          </a:p>
        </xdr:txBody>
      </xdr:sp>
      <xdr:sp macro="" textlink="">
        <xdr:nvSpPr>
          <xdr:cNvPr id="656" name="Rectangle 655">
            <a:extLst>
              <a:ext uri="{FF2B5EF4-FFF2-40B4-BE49-F238E27FC236}">
                <a16:creationId xmlns:a16="http://schemas.microsoft.com/office/drawing/2014/main" id="{00000000-0008-0000-0300-000090020000}"/>
              </a:ext>
            </a:extLst>
          </xdr:cNvPr>
          <xdr:cNvSpPr/>
        </xdr:nvSpPr>
        <xdr:spPr>
          <a:xfrm>
            <a:off x="82772250" y="6414823"/>
            <a:ext cx="1640039" cy="105304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38100">
            <a:solidFill>
              <a:srgbClr val="00FF00"/>
            </a:solidFill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Calibri"/>
              </a:rPr>
              <a:t> </a:t>
            </a:r>
          </a:p>
        </xdr:txBody>
      </xdr:sp>
    </xdr:grpSp>
    <xdr:clientData/>
  </xdr:twoCellAnchor>
  <xdr:twoCellAnchor>
    <xdr:from>
      <xdr:col>20</xdr:col>
      <xdr:colOff>73029</xdr:colOff>
      <xdr:row>58</xdr:row>
      <xdr:rowOff>21432</xdr:rowOff>
    </xdr:from>
    <xdr:to>
      <xdr:col>30</xdr:col>
      <xdr:colOff>291310</xdr:colOff>
      <xdr:row>58</xdr:row>
      <xdr:rowOff>982927</xdr:rowOff>
    </xdr:to>
    <xdr:graphicFrame macro="">
      <xdr:nvGraphicFramePr>
        <xdr:cNvPr id="658" name="Chart 657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58</xdr:row>
          <xdr:rowOff>508000</xdr:rowOff>
        </xdr:from>
        <xdr:to>
          <xdr:col>27</xdr:col>
          <xdr:colOff>438150</xdr:colOff>
          <xdr:row>58</xdr:row>
          <xdr:rowOff>679450</xdr:rowOff>
        </xdr:to>
        <xdr:sp macro="" textlink="">
          <xdr:nvSpPr>
            <xdr:cNvPr id="7411" name="Button 243" hidden="1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00000000-0008-0000-0300-0000F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293954</xdr:colOff>
      <xdr:row>58</xdr:row>
      <xdr:rowOff>37467</xdr:rowOff>
    </xdr:from>
    <xdr:to>
      <xdr:col>21</xdr:col>
      <xdr:colOff>348367</xdr:colOff>
      <xdr:row>58</xdr:row>
      <xdr:rowOff>250422</xdr:rowOff>
    </xdr:to>
    <xdr:sp macro="" textlink="">
      <xdr:nvSpPr>
        <xdr:cNvPr id="659" name="Rectangle 658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SpPr/>
      </xdr:nvSpPr>
      <xdr:spPr>
        <a:xfrm>
          <a:off x="12259735" y="14003498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357455</xdr:colOff>
      <xdr:row>58</xdr:row>
      <xdr:rowOff>34686</xdr:rowOff>
    </xdr:from>
    <xdr:to>
      <xdr:col>22</xdr:col>
      <xdr:colOff>403864</xdr:colOff>
      <xdr:row>58</xdr:row>
      <xdr:rowOff>249836</xdr:rowOff>
    </xdr:to>
    <xdr:sp macro="" textlink="">
      <xdr:nvSpPr>
        <xdr:cNvPr id="660" name="Rectangle 659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SpPr/>
      </xdr:nvSpPr>
      <xdr:spPr>
        <a:xfrm>
          <a:off x="12906643" y="14000717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428891</xdr:colOff>
      <xdr:row>58</xdr:row>
      <xdr:rowOff>33321</xdr:rowOff>
    </xdr:from>
    <xdr:to>
      <xdr:col>23</xdr:col>
      <xdr:colOff>468580</xdr:colOff>
      <xdr:row>58</xdr:row>
      <xdr:rowOff>250544</xdr:rowOff>
    </xdr:to>
    <xdr:sp macro="" textlink="">
      <xdr:nvSpPr>
        <xdr:cNvPr id="661" name="Rectangle 660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SpPr/>
      </xdr:nvSpPr>
      <xdr:spPr>
        <a:xfrm>
          <a:off x="13561485" y="13999352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500330</xdr:colOff>
      <xdr:row>58</xdr:row>
      <xdr:rowOff>36920</xdr:rowOff>
    </xdr:from>
    <xdr:to>
      <xdr:col>24</xdr:col>
      <xdr:colOff>349485</xdr:colOff>
      <xdr:row>58</xdr:row>
      <xdr:rowOff>250545</xdr:rowOff>
    </xdr:to>
    <xdr:sp macro="" textlink="">
      <xdr:nvSpPr>
        <xdr:cNvPr id="662" name="Rectangle 661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SpPr/>
      </xdr:nvSpPr>
      <xdr:spPr>
        <a:xfrm>
          <a:off x="14216330" y="14002951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357454</xdr:colOff>
      <xdr:row>58</xdr:row>
      <xdr:rowOff>37405</xdr:rowOff>
    </xdr:from>
    <xdr:to>
      <xdr:col>25</xdr:col>
      <xdr:colOff>419839</xdr:colOff>
      <xdr:row>58</xdr:row>
      <xdr:rowOff>250544</xdr:rowOff>
    </xdr:to>
    <xdr:sp macro="" textlink="">
      <xdr:nvSpPr>
        <xdr:cNvPr id="663" name="Rectangle 662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SpPr/>
      </xdr:nvSpPr>
      <xdr:spPr>
        <a:xfrm>
          <a:off x="14847360" y="14003436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428893</xdr:colOff>
      <xdr:row>58</xdr:row>
      <xdr:rowOff>39684</xdr:rowOff>
    </xdr:from>
    <xdr:to>
      <xdr:col>26</xdr:col>
      <xdr:colOff>471940</xdr:colOff>
      <xdr:row>58</xdr:row>
      <xdr:rowOff>251077</xdr:rowOff>
    </xdr:to>
    <xdr:sp macro="" textlink="">
      <xdr:nvSpPr>
        <xdr:cNvPr id="664" name="Rectangle 663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SpPr/>
      </xdr:nvSpPr>
      <xdr:spPr>
        <a:xfrm>
          <a:off x="15502206" y="14005715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492392</xdr:colOff>
      <xdr:row>58</xdr:row>
      <xdr:rowOff>41598</xdr:rowOff>
    </xdr:from>
    <xdr:to>
      <xdr:col>27</xdr:col>
      <xdr:colOff>542993</xdr:colOff>
      <xdr:row>58</xdr:row>
      <xdr:rowOff>251077</xdr:rowOff>
    </xdr:to>
    <xdr:sp macro="" textlink="">
      <xdr:nvSpPr>
        <xdr:cNvPr id="665" name="Rectangle 664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SpPr/>
      </xdr:nvSpPr>
      <xdr:spPr>
        <a:xfrm>
          <a:off x="16149111" y="14007629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555894</xdr:colOff>
      <xdr:row>58</xdr:row>
      <xdr:rowOff>39524</xdr:rowOff>
    </xdr:from>
    <xdr:to>
      <xdr:col>29</xdr:col>
      <xdr:colOff>14283</xdr:colOff>
      <xdr:row>58</xdr:row>
      <xdr:rowOff>257455</xdr:rowOff>
    </xdr:to>
    <xdr:sp macro="" textlink="">
      <xdr:nvSpPr>
        <xdr:cNvPr id="666" name="Rectangle 665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SpPr/>
      </xdr:nvSpPr>
      <xdr:spPr>
        <a:xfrm>
          <a:off x="16796019" y="14005555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35985</xdr:colOff>
      <xdr:row>58</xdr:row>
      <xdr:rowOff>28343</xdr:rowOff>
    </xdr:from>
    <xdr:to>
      <xdr:col>30</xdr:col>
      <xdr:colOff>64887</xdr:colOff>
      <xdr:row>58</xdr:row>
      <xdr:rowOff>264899</xdr:rowOff>
    </xdr:to>
    <xdr:sp macro="" textlink="">
      <xdr:nvSpPr>
        <xdr:cNvPr id="667" name="Rectangle 666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SpPr/>
      </xdr:nvSpPr>
      <xdr:spPr>
        <a:xfrm>
          <a:off x="17442923" y="13994374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69850</xdr:colOff>
          <xdr:row>58</xdr:row>
          <xdr:rowOff>266700</xdr:rowOff>
        </xdr:from>
        <xdr:to>
          <xdr:col>30</xdr:col>
          <xdr:colOff>260350</xdr:colOff>
          <xdr:row>58</xdr:row>
          <xdr:rowOff>457200</xdr:rowOff>
        </xdr:to>
        <xdr:sp macro="" textlink="">
          <xdr:nvSpPr>
            <xdr:cNvPr id="7412" name="Scroll Bar 244" hidden="1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00000000-0008-0000-0300-0000F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292469</xdr:colOff>
      <xdr:row>58</xdr:row>
      <xdr:rowOff>30647</xdr:rowOff>
    </xdr:from>
    <xdr:to>
      <xdr:col>32</xdr:col>
      <xdr:colOff>740129</xdr:colOff>
      <xdr:row>58</xdr:row>
      <xdr:rowOff>965882</xdr:rowOff>
    </xdr:to>
    <xdr:sp macro="" textlink="$AG$56">
      <xdr:nvSpPr>
        <xdr:cNvPr id="668" name="Rectangle 667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SpPr/>
      </xdr:nvSpPr>
      <xdr:spPr>
        <a:xfrm>
          <a:off x="18306625" y="13996678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0237527-5065-4377-837E-D8E01D29FD0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104777</xdr:colOff>
      <xdr:row>58</xdr:row>
      <xdr:rowOff>39861</xdr:rowOff>
    </xdr:from>
    <xdr:to>
      <xdr:col>20</xdr:col>
      <xdr:colOff>54129</xdr:colOff>
      <xdr:row>58</xdr:row>
      <xdr:rowOff>956668</xdr:rowOff>
    </xdr:to>
    <xdr:sp macro="" textlink="$AG$55">
      <xdr:nvSpPr>
        <xdr:cNvPr id="669" name="Rectangle 668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SpPr/>
      </xdr:nvSpPr>
      <xdr:spPr>
        <a:xfrm>
          <a:off x="10379871" y="14005892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6D0D0F4-8B77-47C2-9100-6CB3339C0A7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34929</xdr:colOff>
      <xdr:row>58</xdr:row>
      <xdr:rowOff>19051</xdr:rowOff>
    </xdr:from>
    <xdr:to>
      <xdr:col>46</xdr:col>
      <xdr:colOff>860429</xdr:colOff>
      <xdr:row>58</xdr:row>
      <xdr:rowOff>980546</xdr:rowOff>
    </xdr:to>
    <xdr:graphicFrame macro="">
      <xdr:nvGraphicFramePr>
        <xdr:cNvPr id="671" name="Chart 670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19050</xdr:colOff>
          <xdr:row>58</xdr:row>
          <xdr:rowOff>508000</xdr:rowOff>
        </xdr:from>
        <xdr:to>
          <xdr:col>44</xdr:col>
          <xdr:colOff>400050</xdr:colOff>
          <xdr:row>58</xdr:row>
          <xdr:rowOff>679450</xdr:rowOff>
        </xdr:to>
        <xdr:sp macro="" textlink="">
          <xdr:nvSpPr>
            <xdr:cNvPr id="7413" name="Button 245" hidden="1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00000000-0008-0000-0300-0000F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255854</xdr:colOff>
      <xdr:row>58</xdr:row>
      <xdr:rowOff>35086</xdr:rowOff>
    </xdr:from>
    <xdr:to>
      <xdr:col>38</xdr:col>
      <xdr:colOff>310268</xdr:colOff>
      <xdr:row>58</xdr:row>
      <xdr:rowOff>248041</xdr:rowOff>
    </xdr:to>
    <xdr:sp macro="" textlink="">
      <xdr:nvSpPr>
        <xdr:cNvPr id="672" name="Rectangle 671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SpPr/>
      </xdr:nvSpPr>
      <xdr:spPr>
        <a:xfrm>
          <a:off x="22544354" y="14001117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319356</xdr:colOff>
      <xdr:row>58</xdr:row>
      <xdr:rowOff>32305</xdr:rowOff>
    </xdr:from>
    <xdr:to>
      <xdr:col>39</xdr:col>
      <xdr:colOff>365764</xdr:colOff>
      <xdr:row>58</xdr:row>
      <xdr:rowOff>247455</xdr:rowOff>
    </xdr:to>
    <xdr:sp macro="" textlink="">
      <xdr:nvSpPr>
        <xdr:cNvPr id="673" name="Rectangle 672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SpPr/>
      </xdr:nvSpPr>
      <xdr:spPr>
        <a:xfrm>
          <a:off x="23191262" y="13998336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390791</xdr:colOff>
      <xdr:row>58</xdr:row>
      <xdr:rowOff>30940</xdr:rowOff>
    </xdr:from>
    <xdr:to>
      <xdr:col>40</xdr:col>
      <xdr:colOff>430480</xdr:colOff>
      <xdr:row>58</xdr:row>
      <xdr:rowOff>248163</xdr:rowOff>
    </xdr:to>
    <xdr:sp macro="" textlink="">
      <xdr:nvSpPr>
        <xdr:cNvPr id="674" name="Rectangle 673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SpPr/>
      </xdr:nvSpPr>
      <xdr:spPr>
        <a:xfrm>
          <a:off x="23846104" y="13996971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462230</xdr:colOff>
      <xdr:row>58</xdr:row>
      <xdr:rowOff>34539</xdr:rowOff>
    </xdr:from>
    <xdr:to>
      <xdr:col>41</xdr:col>
      <xdr:colOff>311385</xdr:colOff>
      <xdr:row>58</xdr:row>
      <xdr:rowOff>248164</xdr:rowOff>
    </xdr:to>
    <xdr:sp macro="" textlink="">
      <xdr:nvSpPr>
        <xdr:cNvPr id="675" name="Rectangle 674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SpPr/>
      </xdr:nvSpPr>
      <xdr:spPr>
        <a:xfrm>
          <a:off x="24500949" y="14000570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319354</xdr:colOff>
      <xdr:row>58</xdr:row>
      <xdr:rowOff>35024</xdr:rowOff>
    </xdr:from>
    <xdr:to>
      <xdr:col>42</xdr:col>
      <xdr:colOff>381740</xdr:colOff>
      <xdr:row>58</xdr:row>
      <xdr:rowOff>248163</xdr:rowOff>
    </xdr:to>
    <xdr:sp macro="" textlink="">
      <xdr:nvSpPr>
        <xdr:cNvPr id="676" name="Rectangle 675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SpPr/>
      </xdr:nvSpPr>
      <xdr:spPr>
        <a:xfrm>
          <a:off x="25131979" y="14001055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390794</xdr:colOff>
      <xdr:row>58</xdr:row>
      <xdr:rowOff>37303</xdr:rowOff>
    </xdr:from>
    <xdr:to>
      <xdr:col>43</xdr:col>
      <xdr:colOff>433840</xdr:colOff>
      <xdr:row>58</xdr:row>
      <xdr:rowOff>248696</xdr:rowOff>
    </xdr:to>
    <xdr:sp macro="" textlink="">
      <xdr:nvSpPr>
        <xdr:cNvPr id="677" name="Rectangle 676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SpPr/>
      </xdr:nvSpPr>
      <xdr:spPr>
        <a:xfrm>
          <a:off x="25786825" y="14003334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454292</xdr:colOff>
      <xdr:row>58</xdr:row>
      <xdr:rowOff>39217</xdr:rowOff>
    </xdr:from>
    <xdr:to>
      <xdr:col>44</xdr:col>
      <xdr:colOff>504893</xdr:colOff>
      <xdr:row>58</xdr:row>
      <xdr:rowOff>248696</xdr:rowOff>
    </xdr:to>
    <xdr:sp macro="" textlink="">
      <xdr:nvSpPr>
        <xdr:cNvPr id="678" name="Rectangle 677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SpPr/>
      </xdr:nvSpPr>
      <xdr:spPr>
        <a:xfrm>
          <a:off x="26433730" y="14005248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517794</xdr:colOff>
      <xdr:row>58</xdr:row>
      <xdr:rowOff>37143</xdr:rowOff>
    </xdr:from>
    <xdr:to>
      <xdr:col>45</xdr:col>
      <xdr:colOff>559590</xdr:colOff>
      <xdr:row>58</xdr:row>
      <xdr:rowOff>255074</xdr:rowOff>
    </xdr:to>
    <xdr:sp macro="" textlink="">
      <xdr:nvSpPr>
        <xdr:cNvPr id="679" name="Rectangle 678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SpPr/>
      </xdr:nvSpPr>
      <xdr:spPr>
        <a:xfrm>
          <a:off x="27080638" y="14003174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45</xdr:col>
      <xdr:colOff>581292</xdr:colOff>
      <xdr:row>58</xdr:row>
      <xdr:rowOff>25962</xdr:rowOff>
    </xdr:from>
    <xdr:to>
      <xdr:col>46</xdr:col>
      <xdr:colOff>634006</xdr:colOff>
      <xdr:row>58</xdr:row>
      <xdr:rowOff>262518</xdr:rowOff>
    </xdr:to>
    <xdr:sp macro="" textlink="">
      <xdr:nvSpPr>
        <xdr:cNvPr id="680" name="Rectangle 679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SpPr/>
      </xdr:nvSpPr>
      <xdr:spPr>
        <a:xfrm>
          <a:off x="27727542" y="13991993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31750</xdr:colOff>
          <xdr:row>58</xdr:row>
          <xdr:rowOff>260350</xdr:rowOff>
        </xdr:from>
        <xdr:to>
          <xdr:col>46</xdr:col>
          <xdr:colOff>831850</xdr:colOff>
          <xdr:row>58</xdr:row>
          <xdr:rowOff>450850</xdr:rowOff>
        </xdr:to>
        <xdr:sp macro="" textlink="">
          <xdr:nvSpPr>
            <xdr:cNvPr id="7414" name="Scroll Bar 246" hidden="1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00000000-0008-0000-0300-0000F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46</xdr:col>
      <xdr:colOff>861588</xdr:colOff>
      <xdr:row>58</xdr:row>
      <xdr:rowOff>28266</xdr:rowOff>
    </xdr:from>
    <xdr:to>
      <xdr:col>49</xdr:col>
      <xdr:colOff>523436</xdr:colOff>
      <xdr:row>58</xdr:row>
      <xdr:rowOff>963501</xdr:rowOff>
    </xdr:to>
    <xdr:sp macro="" textlink="$AX$56">
      <xdr:nvSpPr>
        <xdr:cNvPr id="681" name="Rectangle 680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SpPr/>
      </xdr:nvSpPr>
      <xdr:spPr>
        <a:xfrm>
          <a:off x="28591244" y="13994297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7FDCCAD-498A-4570-BEB2-BE1189CF979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66677</xdr:colOff>
      <xdr:row>58</xdr:row>
      <xdr:rowOff>37480</xdr:rowOff>
    </xdr:from>
    <xdr:to>
      <xdr:col>37</xdr:col>
      <xdr:colOff>16029</xdr:colOff>
      <xdr:row>58</xdr:row>
      <xdr:rowOff>954287</xdr:rowOff>
    </xdr:to>
    <xdr:sp macro="" textlink="$AX$55">
      <xdr:nvSpPr>
        <xdr:cNvPr id="682" name="Rectangle 681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SpPr/>
      </xdr:nvSpPr>
      <xdr:spPr>
        <a:xfrm>
          <a:off x="20664490" y="14003511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8A55BAB-A63A-4B1A-9DE2-289A1DEF363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44454</xdr:colOff>
      <xdr:row>58</xdr:row>
      <xdr:rowOff>16670</xdr:rowOff>
    </xdr:from>
    <xdr:to>
      <xdr:col>63</xdr:col>
      <xdr:colOff>869954</xdr:colOff>
      <xdr:row>58</xdr:row>
      <xdr:rowOff>978165</xdr:rowOff>
    </xdr:to>
    <xdr:graphicFrame macro="">
      <xdr:nvGraphicFramePr>
        <xdr:cNvPr id="684" name="Chart 683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31750</xdr:colOff>
          <xdr:row>58</xdr:row>
          <xdr:rowOff>508000</xdr:rowOff>
        </xdr:from>
        <xdr:to>
          <xdr:col>61</xdr:col>
          <xdr:colOff>412750</xdr:colOff>
          <xdr:row>58</xdr:row>
          <xdr:rowOff>679450</xdr:rowOff>
        </xdr:to>
        <xdr:sp macro="" textlink="">
          <xdr:nvSpPr>
            <xdr:cNvPr id="7415" name="Button 247" hidden="1">
              <a:extLst>
                <a:ext uri="{63B3BB69-23CF-44E3-9099-C40C66FF867C}">
                  <a14:compatExt spid="_x0000_s7415"/>
                </a:ext>
                <a:ext uri="{FF2B5EF4-FFF2-40B4-BE49-F238E27FC236}">
                  <a16:creationId xmlns:a16="http://schemas.microsoft.com/office/drawing/2014/main" id="{00000000-0008-0000-0300-0000F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265379</xdr:colOff>
      <xdr:row>58</xdr:row>
      <xdr:rowOff>32705</xdr:rowOff>
    </xdr:from>
    <xdr:to>
      <xdr:col>55</xdr:col>
      <xdr:colOff>319793</xdr:colOff>
      <xdr:row>58</xdr:row>
      <xdr:rowOff>245660</xdr:rowOff>
    </xdr:to>
    <xdr:sp macro="" textlink="">
      <xdr:nvSpPr>
        <xdr:cNvPr id="685" name="Rectangle 684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SpPr/>
      </xdr:nvSpPr>
      <xdr:spPr>
        <a:xfrm>
          <a:off x="32828973" y="13998736"/>
          <a:ext cx="637820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328881</xdr:colOff>
      <xdr:row>58</xdr:row>
      <xdr:rowOff>29924</xdr:rowOff>
    </xdr:from>
    <xdr:to>
      <xdr:col>56</xdr:col>
      <xdr:colOff>375290</xdr:colOff>
      <xdr:row>58</xdr:row>
      <xdr:rowOff>245074</xdr:rowOff>
    </xdr:to>
    <xdr:sp macro="" textlink="">
      <xdr:nvSpPr>
        <xdr:cNvPr id="686" name="Rectangle 685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SpPr/>
      </xdr:nvSpPr>
      <xdr:spPr>
        <a:xfrm>
          <a:off x="33475881" y="13995955"/>
          <a:ext cx="62981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400317</xdr:colOff>
      <xdr:row>58</xdr:row>
      <xdr:rowOff>28559</xdr:rowOff>
    </xdr:from>
    <xdr:to>
      <xdr:col>57</xdr:col>
      <xdr:colOff>440005</xdr:colOff>
      <xdr:row>58</xdr:row>
      <xdr:rowOff>245782</xdr:rowOff>
    </xdr:to>
    <xdr:sp macro="" textlink="">
      <xdr:nvSpPr>
        <xdr:cNvPr id="687" name="Rectangle 686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SpPr/>
      </xdr:nvSpPr>
      <xdr:spPr>
        <a:xfrm>
          <a:off x="34130723" y="13994590"/>
          <a:ext cx="623095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471755</xdr:colOff>
      <xdr:row>58</xdr:row>
      <xdr:rowOff>32158</xdr:rowOff>
    </xdr:from>
    <xdr:to>
      <xdr:col>58</xdr:col>
      <xdr:colOff>320910</xdr:colOff>
      <xdr:row>58</xdr:row>
      <xdr:rowOff>245783</xdr:rowOff>
    </xdr:to>
    <xdr:sp macro="" textlink="">
      <xdr:nvSpPr>
        <xdr:cNvPr id="688" name="Rectangle 687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SpPr/>
      </xdr:nvSpPr>
      <xdr:spPr>
        <a:xfrm>
          <a:off x="34785568" y="13998189"/>
          <a:ext cx="623061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328879</xdr:colOff>
      <xdr:row>58</xdr:row>
      <xdr:rowOff>32643</xdr:rowOff>
    </xdr:from>
    <xdr:to>
      <xdr:col>59</xdr:col>
      <xdr:colOff>391265</xdr:colOff>
      <xdr:row>58</xdr:row>
      <xdr:rowOff>245782</xdr:rowOff>
    </xdr:to>
    <xdr:sp macro="" textlink="">
      <xdr:nvSpPr>
        <xdr:cNvPr id="689" name="Rectangle 688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SpPr/>
      </xdr:nvSpPr>
      <xdr:spPr>
        <a:xfrm>
          <a:off x="35416598" y="13998674"/>
          <a:ext cx="64579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400319</xdr:colOff>
      <xdr:row>58</xdr:row>
      <xdr:rowOff>34922</xdr:rowOff>
    </xdr:from>
    <xdr:to>
      <xdr:col>60</xdr:col>
      <xdr:colOff>443366</xdr:colOff>
      <xdr:row>58</xdr:row>
      <xdr:rowOff>246315</xdr:rowOff>
    </xdr:to>
    <xdr:sp macro="" textlink="">
      <xdr:nvSpPr>
        <xdr:cNvPr id="690" name="Rectangle 689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SpPr/>
      </xdr:nvSpPr>
      <xdr:spPr>
        <a:xfrm>
          <a:off x="36071444" y="14000953"/>
          <a:ext cx="626453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463818</xdr:colOff>
      <xdr:row>58</xdr:row>
      <xdr:rowOff>36836</xdr:rowOff>
    </xdr:from>
    <xdr:to>
      <xdr:col>61</xdr:col>
      <xdr:colOff>514418</xdr:colOff>
      <xdr:row>58</xdr:row>
      <xdr:rowOff>246315</xdr:rowOff>
    </xdr:to>
    <xdr:sp macro="" textlink="">
      <xdr:nvSpPr>
        <xdr:cNvPr id="691" name="Rectangle 690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SpPr/>
      </xdr:nvSpPr>
      <xdr:spPr>
        <a:xfrm>
          <a:off x="36718349" y="14002867"/>
          <a:ext cx="634007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527319</xdr:colOff>
      <xdr:row>58</xdr:row>
      <xdr:rowOff>34762</xdr:rowOff>
    </xdr:from>
    <xdr:to>
      <xdr:col>62</xdr:col>
      <xdr:colOff>569115</xdr:colOff>
      <xdr:row>58</xdr:row>
      <xdr:rowOff>252693</xdr:rowOff>
    </xdr:to>
    <xdr:sp macro="" textlink="">
      <xdr:nvSpPr>
        <xdr:cNvPr id="692" name="Rectangle 691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SpPr/>
      </xdr:nvSpPr>
      <xdr:spPr>
        <a:xfrm>
          <a:off x="37365257" y="14000793"/>
          <a:ext cx="625202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7411</xdr:colOff>
      <xdr:row>58</xdr:row>
      <xdr:rowOff>23581</xdr:rowOff>
    </xdr:from>
    <xdr:to>
      <xdr:col>63</xdr:col>
      <xdr:colOff>643531</xdr:colOff>
      <xdr:row>58</xdr:row>
      <xdr:rowOff>260137</xdr:rowOff>
    </xdr:to>
    <xdr:sp macro="" textlink="">
      <xdr:nvSpPr>
        <xdr:cNvPr id="693" name="Rectangle 692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SpPr/>
      </xdr:nvSpPr>
      <xdr:spPr>
        <a:xfrm>
          <a:off x="38012161" y="13989612"/>
          <a:ext cx="636120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38100</xdr:colOff>
          <xdr:row>58</xdr:row>
          <xdr:rowOff>260350</xdr:rowOff>
        </xdr:from>
        <xdr:to>
          <xdr:col>63</xdr:col>
          <xdr:colOff>882650</xdr:colOff>
          <xdr:row>58</xdr:row>
          <xdr:rowOff>450850</xdr:rowOff>
        </xdr:to>
        <xdr:sp macro="" textlink="">
          <xdr:nvSpPr>
            <xdr:cNvPr id="7416" name="Scroll Bar 248" hidden="1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00000000-0008-0000-0300-0000F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63</xdr:col>
      <xdr:colOff>871113</xdr:colOff>
      <xdr:row>58</xdr:row>
      <xdr:rowOff>25885</xdr:rowOff>
    </xdr:from>
    <xdr:to>
      <xdr:col>66</xdr:col>
      <xdr:colOff>532961</xdr:colOff>
      <xdr:row>58</xdr:row>
      <xdr:rowOff>961120</xdr:rowOff>
    </xdr:to>
    <xdr:sp macro="" textlink="$BO$56">
      <xdr:nvSpPr>
        <xdr:cNvPr id="694" name="Rectangle 693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SpPr/>
      </xdr:nvSpPr>
      <xdr:spPr>
        <a:xfrm>
          <a:off x="38875863" y="13991916"/>
          <a:ext cx="1650192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6A6C860-7DC0-4C62-BB5A-BD392B4623E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76203</xdr:colOff>
      <xdr:row>58</xdr:row>
      <xdr:rowOff>35099</xdr:rowOff>
    </xdr:from>
    <xdr:to>
      <xdr:col>54</xdr:col>
      <xdr:colOff>25554</xdr:colOff>
      <xdr:row>58</xdr:row>
      <xdr:rowOff>951906</xdr:rowOff>
    </xdr:to>
    <xdr:sp macro="" textlink="$BO$55">
      <xdr:nvSpPr>
        <xdr:cNvPr id="695" name="Rectangle 694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SpPr/>
      </xdr:nvSpPr>
      <xdr:spPr>
        <a:xfrm>
          <a:off x="30949109" y="14001130"/>
          <a:ext cx="1640039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959874D-473C-48FD-89A4-7B1F8DB8919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54290</xdr:colOff>
      <xdr:row>58</xdr:row>
      <xdr:rowOff>14289</xdr:rowOff>
    </xdr:from>
    <xdr:to>
      <xdr:col>80</xdr:col>
      <xdr:colOff>913427</xdr:colOff>
      <xdr:row>58</xdr:row>
      <xdr:rowOff>975784</xdr:rowOff>
    </xdr:to>
    <xdr:graphicFrame macro="">
      <xdr:nvGraphicFramePr>
        <xdr:cNvPr id="697" name="Chart 696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44450</xdr:colOff>
          <xdr:row>58</xdr:row>
          <xdr:rowOff>501650</xdr:rowOff>
        </xdr:from>
        <xdr:to>
          <xdr:col>78</xdr:col>
          <xdr:colOff>438150</xdr:colOff>
          <xdr:row>58</xdr:row>
          <xdr:rowOff>673100</xdr:rowOff>
        </xdr:to>
        <xdr:sp macro="" textlink="">
          <xdr:nvSpPr>
            <xdr:cNvPr id="7417" name="Button 249" hidden="1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00000000-0008-0000-0300-0000F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284065</xdr:colOff>
      <xdr:row>58</xdr:row>
      <xdr:rowOff>30324</xdr:rowOff>
    </xdr:from>
    <xdr:to>
      <xdr:col>72</xdr:col>
      <xdr:colOff>340658</xdr:colOff>
      <xdr:row>58</xdr:row>
      <xdr:rowOff>243279</xdr:rowOff>
    </xdr:to>
    <xdr:sp macro="" textlink="">
      <xdr:nvSpPr>
        <xdr:cNvPr id="698" name="Rectangle 697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SpPr/>
      </xdr:nvSpPr>
      <xdr:spPr>
        <a:xfrm>
          <a:off x="44988065" y="13576991"/>
          <a:ext cx="663371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350110</xdr:colOff>
      <xdr:row>58</xdr:row>
      <xdr:rowOff>27543</xdr:rowOff>
    </xdr:from>
    <xdr:to>
      <xdr:col>73</xdr:col>
      <xdr:colOff>398377</xdr:colOff>
      <xdr:row>58</xdr:row>
      <xdr:rowOff>242693</xdr:rowOff>
    </xdr:to>
    <xdr:sp macro="" textlink="">
      <xdr:nvSpPr>
        <xdr:cNvPr id="699" name="Rectangle 698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SpPr/>
      </xdr:nvSpPr>
      <xdr:spPr>
        <a:xfrm>
          <a:off x="45660888" y="13574210"/>
          <a:ext cx="655045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424406</xdr:colOff>
      <xdr:row>58</xdr:row>
      <xdr:rowOff>26178</xdr:rowOff>
    </xdr:from>
    <xdr:to>
      <xdr:col>74</xdr:col>
      <xdr:colOff>465685</xdr:colOff>
      <xdr:row>58</xdr:row>
      <xdr:rowOff>243401</xdr:rowOff>
    </xdr:to>
    <xdr:sp macro="" textlink="">
      <xdr:nvSpPr>
        <xdr:cNvPr id="700" name="Rectangle 699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SpPr/>
      </xdr:nvSpPr>
      <xdr:spPr>
        <a:xfrm>
          <a:off x="46341962" y="13572845"/>
          <a:ext cx="648056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498707</xdr:colOff>
      <xdr:row>58</xdr:row>
      <xdr:rowOff>29777</xdr:rowOff>
    </xdr:from>
    <xdr:to>
      <xdr:col>75</xdr:col>
      <xdr:colOff>342393</xdr:colOff>
      <xdr:row>58</xdr:row>
      <xdr:rowOff>243402</xdr:rowOff>
    </xdr:to>
    <xdr:sp macro="" textlink="">
      <xdr:nvSpPr>
        <xdr:cNvPr id="701" name="Rectangle 700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SpPr/>
      </xdr:nvSpPr>
      <xdr:spPr>
        <a:xfrm>
          <a:off x="47023040" y="13576444"/>
          <a:ext cx="648020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350682</xdr:colOff>
      <xdr:row>58</xdr:row>
      <xdr:rowOff>30262</xdr:rowOff>
    </xdr:from>
    <xdr:to>
      <xdr:col>76</xdr:col>
      <xdr:colOff>415567</xdr:colOff>
      <xdr:row>58</xdr:row>
      <xdr:rowOff>243401</xdr:rowOff>
    </xdr:to>
    <xdr:sp macro="" textlink="">
      <xdr:nvSpPr>
        <xdr:cNvPr id="702" name="Rectangle 701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SpPr/>
      </xdr:nvSpPr>
      <xdr:spPr>
        <a:xfrm>
          <a:off x="47679349" y="13576929"/>
          <a:ext cx="671662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424982</xdr:colOff>
      <xdr:row>58</xdr:row>
      <xdr:rowOff>32541</xdr:rowOff>
    </xdr:from>
    <xdr:to>
      <xdr:col>77</xdr:col>
      <xdr:colOff>469752</xdr:colOff>
      <xdr:row>58</xdr:row>
      <xdr:rowOff>243934</xdr:rowOff>
    </xdr:to>
    <xdr:sp macro="" textlink="">
      <xdr:nvSpPr>
        <xdr:cNvPr id="703" name="Rectangle 702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SpPr/>
      </xdr:nvSpPr>
      <xdr:spPr>
        <a:xfrm>
          <a:off x="48360426" y="13579208"/>
          <a:ext cx="651548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491024</xdr:colOff>
      <xdr:row>58</xdr:row>
      <xdr:rowOff>34455</xdr:rowOff>
    </xdr:from>
    <xdr:to>
      <xdr:col>78</xdr:col>
      <xdr:colOff>543651</xdr:colOff>
      <xdr:row>58</xdr:row>
      <xdr:rowOff>243934</xdr:rowOff>
    </xdr:to>
    <xdr:sp macro="" textlink="">
      <xdr:nvSpPr>
        <xdr:cNvPr id="704" name="Rectangle 703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SpPr/>
      </xdr:nvSpPr>
      <xdr:spPr>
        <a:xfrm>
          <a:off x="49033246" y="13581122"/>
          <a:ext cx="659405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557069</xdr:colOff>
      <xdr:row>58</xdr:row>
      <xdr:rowOff>32381</xdr:rowOff>
    </xdr:from>
    <xdr:to>
      <xdr:col>79</xdr:col>
      <xdr:colOff>600538</xdr:colOff>
      <xdr:row>58</xdr:row>
      <xdr:rowOff>250312</xdr:rowOff>
    </xdr:to>
    <xdr:sp macro="" textlink="">
      <xdr:nvSpPr>
        <xdr:cNvPr id="705" name="Rectangle 704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SpPr/>
      </xdr:nvSpPr>
      <xdr:spPr>
        <a:xfrm>
          <a:off x="49706069" y="13579048"/>
          <a:ext cx="650247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16331</xdr:colOff>
      <xdr:row>58</xdr:row>
      <xdr:rowOff>21200</xdr:rowOff>
    </xdr:from>
    <xdr:to>
      <xdr:col>80</xdr:col>
      <xdr:colOff>677934</xdr:colOff>
      <xdr:row>58</xdr:row>
      <xdr:rowOff>257756</xdr:rowOff>
    </xdr:to>
    <xdr:sp macro="" textlink="">
      <xdr:nvSpPr>
        <xdr:cNvPr id="706" name="Rectangle 705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SpPr/>
      </xdr:nvSpPr>
      <xdr:spPr>
        <a:xfrm>
          <a:off x="50378887" y="13567867"/>
          <a:ext cx="661603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44450</xdr:colOff>
          <xdr:row>58</xdr:row>
          <xdr:rowOff>254000</xdr:rowOff>
        </xdr:from>
        <xdr:to>
          <xdr:col>80</xdr:col>
          <xdr:colOff>882650</xdr:colOff>
          <xdr:row>58</xdr:row>
          <xdr:rowOff>444500</xdr:rowOff>
        </xdr:to>
        <xdr:sp macro="" textlink="">
          <xdr:nvSpPr>
            <xdr:cNvPr id="7418" name="Scroll Bar 250" hidden="1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00000000-0008-0000-0300-0000F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80</xdr:col>
      <xdr:colOff>914632</xdr:colOff>
      <xdr:row>58</xdr:row>
      <xdr:rowOff>23504</xdr:rowOff>
    </xdr:from>
    <xdr:to>
      <xdr:col>83</xdr:col>
      <xdr:colOff>542486</xdr:colOff>
      <xdr:row>58</xdr:row>
      <xdr:rowOff>958739</xdr:rowOff>
    </xdr:to>
    <xdr:sp macro="" textlink="$CF$56">
      <xdr:nvSpPr>
        <xdr:cNvPr id="707" name="Rectangle 706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SpPr/>
      </xdr:nvSpPr>
      <xdr:spPr>
        <a:xfrm>
          <a:off x="51277188" y="13570171"/>
          <a:ext cx="1716298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51EF3B0-91AC-408F-8304-5D9FC97ADB3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algn="ctr"/>
            <a:t> </a:t>
          </a:fld>
          <a:endParaRPr lang="en-US" sz="16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85728</xdr:colOff>
      <xdr:row>58</xdr:row>
      <xdr:rowOff>32718</xdr:rowOff>
    </xdr:from>
    <xdr:to>
      <xdr:col>71</xdr:col>
      <xdr:colOff>34633</xdr:colOff>
      <xdr:row>58</xdr:row>
      <xdr:rowOff>949525</xdr:rowOff>
    </xdr:to>
    <xdr:sp macro="" textlink="$CF$55">
      <xdr:nvSpPr>
        <xdr:cNvPr id="708" name="Rectangle 707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SpPr/>
      </xdr:nvSpPr>
      <xdr:spPr>
        <a:xfrm>
          <a:off x="43032895" y="13579385"/>
          <a:ext cx="1705738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7FB7553-B44A-481B-A3DC-E689B42DC46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59781</xdr:colOff>
      <xdr:row>58</xdr:row>
      <xdr:rowOff>11908</xdr:rowOff>
    </xdr:from>
    <xdr:to>
      <xdr:col>97</xdr:col>
      <xdr:colOff>894458</xdr:colOff>
      <xdr:row>58</xdr:row>
      <xdr:rowOff>973403</xdr:rowOff>
    </xdr:to>
    <xdr:graphicFrame macro="">
      <xdr:nvGraphicFramePr>
        <xdr:cNvPr id="710" name="Chart 709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50800</xdr:colOff>
          <xdr:row>58</xdr:row>
          <xdr:rowOff>495300</xdr:rowOff>
        </xdr:from>
        <xdr:to>
          <xdr:col>95</xdr:col>
          <xdr:colOff>431800</xdr:colOff>
          <xdr:row>58</xdr:row>
          <xdr:rowOff>666750</xdr:rowOff>
        </xdr:to>
        <xdr:sp macro="" textlink="">
          <xdr:nvSpPr>
            <xdr:cNvPr id="7419" name="Button 251" hidden="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00000000-0008-0000-0300-0000F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281570</xdr:colOff>
      <xdr:row>58</xdr:row>
      <xdr:rowOff>27943</xdr:rowOff>
    </xdr:from>
    <xdr:to>
      <xdr:col>89</xdr:col>
      <xdr:colOff>336775</xdr:colOff>
      <xdr:row>58</xdr:row>
      <xdr:rowOff>240898</xdr:rowOff>
    </xdr:to>
    <xdr:sp macro="" textlink="">
      <xdr:nvSpPr>
        <xdr:cNvPr id="711" name="Rectangle 710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SpPr/>
      </xdr:nvSpPr>
      <xdr:spPr>
        <a:xfrm>
          <a:off x="53648784" y="13988872"/>
          <a:ext cx="640312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345898</xdr:colOff>
      <xdr:row>58</xdr:row>
      <xdr:rowOff>25162</xdr:rowOff>
    </xdr:from>
    <xdr:to>
      <xdr:col>90</xdr:col>
      <xdr:colOff>393066</xdr:colOff>
      <xdr:row>58</xdr:row>
      <xdr:rowOff>240312</xdr:rowOff>
    </xdr:to>
    <xdr:sp macro="" textlink="">
      <xdr:nvSpPr>
        <xdr:cNvPr id="712" name="Rectangle 711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SpPr/>
      </xdr:nvSpPr>
      <xdr:spPr>
        <a:xfrm>
          <a:off x="54298219" y="13986091"/>
          <a:ext cx="632276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418191</xdr:colOff>
      <xdr:row>58</xdr:row>
      <xdr:rowOff>23797</xdr:rowOff>
    </xdr:from>
    <xdr:to>
      <xdr:col>91</xdr:col>
      <xdr:colOff>458614</xdr:colOff>
      <xdr:row>58</xdr:row>
      <xdr:rowOff>241020</xdr:rowOff>
    </xdr:to>
    <xdr:sp macro="" textlink="">
      <xdr:nvSpPr>
        <xdr:cNvPr id="713" name="Rectangle 712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SpPr/>
      </xdr:nvSpPr>
      <xdr:spPr>
        <a:xfrm>
          <a:off x="54955620" y="13984726"/>
          <a:ext cx="625530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490488</xdr:colOff>
      <xdr:row>58</xdr:row>
      <xdr:rowOff>27396</xdr:rowOff>
    </xdr:from>
    <xdr:to>
      <xdr:col>92</xdr:col>
      <xdr:colOff>340377</xdr:colOff>
      <xdr:row>58</xdr:row>
      <xdr:rowOff>241021</xdr:rowOff>
    </xdr:to>
    <xdr:sp macro="" textlink="">
      <xdr:nvSpPr>
        <xdr:cNvPr id="714" name="Rectangle 713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SpPr/>
      </xdr:nvSpPr>
      <xdr:spPr>
        <a:xfrm>
          <a:off x="55613024" y="13988325"/>
          <a:ext cx="625496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348377</xdr:colOff>
      <xdr:row>58</xdr:row>
      <xdr:rowOff>27881</xdr:rowOff>
    </xdr:from>
    <xdr:to>
      <xdr:col>93</xdr:col>
      <xdr:colOff>411585</xdr:colOff>
      <xdr:row>58</xdr:row>
      <xdr:rowOff>241020</xdr:rowOff>
    </xdr:to>
    <xdr:sp macro="" textlink="">
      <xdr:nvSpPr>
        <xdr:cNvPr id="715" name="Rectangle 714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SpPr/>
      </xdr:nvSpPr>
      <xdr:spPr>
        <a:xfrm>
          <a:off x="56246520" y="13988810"/>
          <a:ext cx="648315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420674</xdr:colOff>
      <xdr:row>58</xdr:row>
      <xdr:rowOff>30160</xdr:rowOff>
    </xdr:from>
    <xdr:to>
      <xdr:col>94</xdr:col>
      <xdr:colOff>464468</xdr:colOff>
      <xdr:row>58</xdr:row>
      <xdr:rowOff>241553</xdr:rowOff>
    </xdr:to>
    <xdr:sp macro="" textlink="">
      <xdr:nvSpPr>
        <xdr:cNvPr id="716" name="Rectangle 715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SpPr/>
      </xdr:nvSpPr>
      <xdr:spPr>
        <a:xfrm>
          <a:off x="56903924" y="13991089"/>
          <a:ext cx="628901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484999</xdr:colOff>
      <xdr:row>58</xdr:row>
      <xdr:rowOff>32074</xdr:rowOff>
    </xdr:from>
    <xdr:to>
      <xdr:col>95</xdr:col>
      <xdr:colOff>536376</xdr:colOff>
      <xdr:row>58</xdr:row>
      <xdr:rowOff>241553</xdr:rowOff>
    </xdr:to>
    <xdr:sp macro="" textlink="">
      <xdr:nvSpPr>
        <xdr:cNvPr id="717" name="Rectangle 716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SpPr/>
      </xdr:nvSpPr>
      <xdr:spPr>
        <a:xfrm>
          <a:off x="57553356" y="13993003"/>
          <a:ext cx="636484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549328</xdr:colOff>
      <xdr:row>58</xdr:row>
      <xdr:rowOff>30000</xdr:rowOff>
    </xdr:from>
    <xdr:to>
      <xdr:col>97</xdr:col>
      <xdr:colOff>6758</xdr:colOff>
      <xdr:row>58</xdr:row>
      <xdr:rowOff>247931</xdr:rowOff>
    </xdr:to>
    <xdr:sp macro="" textlink="">
      <xdr:nvSpPr>
        <xdr:cNvPr id="718" name="Rectangle 717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SpPr/>
      </xdr:nvSpPr>
      <xdr:spPr>
        <a:xfrm>
          <a:off x="58202792" y="13990929"/>
          <a:ext cx="627645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28545</xdr:colOff>
      <xdr:row>58</xdr:row>
      <xdr:rowOff>18819</xdr:rowOff>
    </xdr:from>
    <xdr:to>
      <xdr:col>97</xdr:col>
      <xdr:colOff>667151</xdr:colOff>
      <xdr:row>58</xdr:row>
      <xdr:rowOff>255375</xdr:rowOff>
    </xdr:to>
    <xdr:sp macro="" textlink="">
      <xdr:nvSpPr>
        <xdr:cNvPr id="719" name="Rectangle 718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SpPr/>
      </xdr:nvSpPr>
      <xdr:spPr>
        <a:xfrm>
          <a:off x="58852224" y="13979748"/>
          <a:ext cx="638606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50800</xdr:colOff>
          <xdr:row>58</xdr:row>
          <xdr:rowOff>260350</xdr:rowOff>
        </xdr:from>
        <xdr:to>
          <xdr:col>97</xdr:col>
          <xdr:colOff>901700</xdr:colOff>
          <xdr:row>58</xdr:row>
          <xdr:rowOff>450850</xdr:rowOff>
        </xdr:to>
        <xdr:sp macro="" textlink="">
          <xdr:nvSpPr>
            <xdr:cNvPr id="7420" name="Scroll Bar 252" hidden="1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00000000-0008-0000-0300-0000F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97</xdr:col>
      <xdr:colOff>895622</xdr:colOff>
      <xdr:row>58</xdr:row>
      <xdr:rowOff>21123</xdr:rowOff>
    </xdr:from>
    <xdr:to>
      <xdr:col>100</xdr:col>
      <xdr:colOff>552012</xdr:colOff>
      <xdr:row>58</xdr:row>
      <xdr:rowOff>956358</xdr:rowOff>
    </xdr:to>
    <xdr:sp macro="" textlink="$CW$56">
      <xdr:nvSpPr>
        <xdr:cNvPr id="720" name="Rectangle 719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SpPr/>
      </xdr:nvSpPr>
      <xdr:spPr>
        <a:xfrm>
          <a:off x="59719301" y="13982052"/>
          <a:ext cx="1656640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FE05C3D-014A-4731-99D7-AF8E4CA8DDC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95253</xdr:colOff>
      <xdr:row>58</xdr:row>
      <xdr:rowOff>30337</xdr:rowOff>
    </xdr:from>
    <xdr:to>
      <xdr:col>88</xdr:col>
      <xdr:colOff>40807</xdr:colOff>
      <xdr:row>58</xdr:row>
      <xdr:rowOff>947144</xdr:rowOff>
    </xdr:to>
    <xdr:sp macro="" textlink="$CW$55">
      <xdr:nvSpPr>
        <xdr:cNvPr id="721" name="Rectangle 720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SpPr/>
      </xdr:nvSpPr>
      <xdr:spPr>
        <a:xfrm>
          <a:off x="51761574" y="13991266"/>
          <a:ext cx="1646447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C8C5E48-11A7-40B4-8D73-E4D3B53CF3E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69306</xdr:colOff>
      <xdr:row>58</xdr:row>
      <xdr:rowOff>9527</xdr:rowOff>
    </xdr:from>
    <xdr:to>
      <xdr:col>115</xdr:col>
      <xdr:colOff>5912</xdr:colOff>
      <xdr:row>58</xdr:row>
      <xdr:rowOff>971022</xdr:rowOff>
    </xdr:to>
    <xdr:graphicFrame macro="">
      <xdr:nvGraphicFramePr>
        <xdr:cNvPr id="723" name="Chart 722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57150</xdr:colOff>
          <xdr:row>58</xdr:row>
          <xdr:rowOff>495300</xdr:rowOff>
        </xdr:from>
        <xdr:to>
          <xdr:col>112</xdr:col>
          <xdr:colOff>438150</xdr:colOff>
          <xdr:row>58</xdr:row>
          <xdr:rowOff>666750</xdr:rowOff>
        </xdr:to>
        <xdr:sp macro="" textlink="">
          <xdr:nvSpPr>
            <xdr:cNvPr id="7421" name="Button 253" hidden="1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00000000-0008-0000-0300-0000F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291094</xdr:colOff>
      <xdr:row>58</xdr:row>
      <xdr:rowOff>25562</xdr:rowOff>
    </xdr:from>
    <xdr:to>
      <xdr:col>106</xdr:col>
      <xdr:colOff>346299</xdr:colOff>
      <xdr:row>58</xdr:row>
      <xdr:rowOff>238517</xdr:rowOff>
    </xdr:to>
    <xdr:sp macro="" textlink="">
      <xdr:nvSpPr>
        <xdr:cNvPr id="724" name="Rectangle 723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SpPr/>
      </xdr:nvSpPr>
      <xdr:spPr>
        <a:xfrm>
          <a:off x="63986130" y="13986491"/>
          <a:ext cx="640312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355423</xdr:colOff>
      <xdr:row>58</xdr:row>
      <xdr:rowOff>22781</xdr:rowOff>
    </xdr:from>
    <xdr:to>
      <xdr:col>107</xdr:col>
      <xdr:colOff>402592</xdr:colOff>
      <xdr:row>58</xdr:row>
      <xdr:rowOff>237931</xdr:rowOff>
    </xdr:to>
    <xdr:sp macro="" textlink="">
      <xdr:nvSpPr>
        <xdr:cNvPr id="725" name="Rectangle 724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SpPr/>
      </xdr:nvSpPr>
      <xdr:spPr>
        <a:xfrm>
          <a:off x="64635566" y="13983710"/>
          <a:ext cx="632276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427717</xdr:colOff>
      <xdr:row>58</xdr:row>
      <xdr:rowOff>21416</xdr:rowOff>
    </xdr:from>
    <xdr:to>
      <xdr:col>108</xdr:col>
      <xdr:colOff>468140</xdr:colOff>
      <xdr:row>58</xdr:row>
      <xdr:rowOff>238639</xdr:rowOff>
    </xdr:to>
    <xdr:sp macro="" textlink="">
      <xdr:nvSpPr>
        <xdr:cNvPr id="726" name="Rectangle 725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SpPr/>
      </xdr:nvSpPr>
      <xdr:spPr>
        <a:xfrm>
          <a:off x="65292967" y="13982345"/>
          <a:ext cx="625530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500014</xdr:colOff>
      <xdr:row>58</xdr:row>
      <xdr:rowOff>25015</xdr:rowOff>
    </xdr:from>
    <xdr:to>
      <xdr:col>109</xdr:col>
      <xdr:colOff>349903</xdr:colOff>
      <xdr:row>58</xdr:row>
      <xdr:rowOff>238640</xdr:rowOff>
    </xdr:to>
    <xdr:sp macro="" textlink="">
      <xdr:nvSpPr>
        <xdr:cNvPr id="727" name="Rectangle 726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SpPr/>
      </xdr:nvSpPr>
      <xdr:spPr>
        <a:xfrm>
          <a:off x="65950371" y="13985944"/>
          <a:ext cx="625496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357902</xdr:colOff>
      <xdr:row>58</xdr:row>
      <xdr:rowOff>25500</xdr:rowOff>
    </xdr:from>
    <xdr:to>
      <xdr:col>110</xdr:col>
      <xdr:colOff>421110</xdr:colOff>
      <xdr:row>58</xdr:row>
      <xdr:rowOff>238639</xdr:rowOff>
    </xdr:to>
    <xdr:sp macro="" textlink="">
      <xdr:nvSpPr>
        <xdr:cNvPr id="728" name="Rectangle 727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SpPr/>
      </xdr:nvSpPr>
      <xdr:spPr>
        <a:xfrm>
          <a:off x="66583866" y="13986429"/>
          <a:ext cx="648315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430199</xdr:colOff>
      <xdr:row>58</xdr:row>
      <xdr:rowOff>27779</xdr:rowOff>
    </xdr:from>
    <xdr:to>
      <xdr:col>111</xdr:col>
      <xdr:colOff>473992</xdr:colOff>
      <xdr:row>58</xdr:row>
      <xdr:rowOff>239172</xdr:rowOff>
    </xdr:to>
    <xdr:sp macro="" textlink="">
      <xdr:nvSpPr>
        <xdr:cNvPr id="729" name="Rectangle 728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SpPr/>
      </xdr:nvSpPr>
      <xdr:spPr>
        <a:xfrm>
          <a:off x="67241270" y="13988708"/>
          <a:ext cx="628901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494524</xdr:colOff>
      <xdr:row>58</xdr:row>
      <xdr:rowOff>29693</xdr:rowOff>
    </xdr:from>
    <xdr:to>
      <xdr:col>112</xdr:col>
      <xdr:colOff>545901</xdr:colOff>
      <xdr:row>58</xdr:row>
      <xdr:rowOff>239172</xdr:rowOff>
    </xdr:to>
    <xdr:sp macro="" textlink="">
      <xdr:nvSpPr>
        <xdr:cNvPr id="730" name="Rectangle 729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SpPr/>
      </xdr:nvSpPr>
      <xdr:spPr>
        <a:xfrm>
          <a:off x="67890703" y="13990622"/>
          <a:ext cx="636484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558852</xdr:colOff>
      <xdr:row>58</xdr:row>
      <xdr:rowOff>27619</xdr:rowOff>
    </xdr:from>
    <xdr:to>
      <xdr:col>114</xdr:col>
      <xdr:colOff>16283</xdr:colOff>
      <xdr:row>58</xdr:row>
      <xdr:rowOff>245550</xdr:rowOff>
    </xdr:to>
    <xdr:sp macro="" textlink="">
      <xdr:nvSpPr>
        <xdr:cNvPr id="731" name="Rectangle 730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SpPr/>
      </xdr:nvSpPr>
      <xdr:spPr>
        <a:xfrm>
          <a:off x="68540138" y="13988548"/>
          <a:ext cx="627645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38070</xdr:colOff>
      <xdr:row>58</xdr:row>
      <xdr:rowOff>16438</xdr:rowOff>
    </xdr:from>
    <xdr:to>
      <xdr:col>114</xdr:col>
      <xdr:colOff>676676</xdr:colOff>
      <xdr:row>58</xdr:row>
      <xdr:rowOff>252994</xdr:rowOff>
    </xdr:to>
    <xdr:sp macro="" textlink="">
      <xdr:nvSpPr>
        <xdr:cNvPr id="732" name="Rectangle 731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SpPr/>
      </xdr:nvSpPr>
      <xdr:spPr>
        <a:xfrm>
          <a:off x="69189570" y="13977367"/>
          <a:ext cx="638606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57150</xdr:colOff>
          <xdr:row>58</xdr:row>
          <xdr:rowOff>247650</xdr:rowOff>
        </xdr:from>
        <xdr:to>
          <xdr:col>114</xdr:col>
          <xdr:colOff>914400</xdr:colOff>
          <xdr:row>58</xdr:row>
          <xdr:rowOff>438150</xdr:rowOff>
        </xdr:to>
        <xdr:sp macro="" textlink="">
          <xdr:nvSpPr>
            <xdr:cNvPr id="7422" name="Scroll Bar 254" hidden="1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00000000-0008-0000-0300-0000F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7076</xdr:colOff>
      <xdr:row>58</xdr:row>
      <xdr:rowOff>18742</xdr:rowOff>
    </xdr:from>
    <xdr:to>
      <xdr:col>117</xdr:col>
      <xdr:colOff>561537</xdr:colOff>
      <xdr:row>58</xdr:row>
      <xdr:rowOff>953977</xdr:rowOff>
    </xdr:to>
    <xdr:sp macro="" textlink="$DN$56">
      <xdr:nvSpPr>
        <xdr:cNvPr id="733" name="Rectangle 732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SpPr/>
      </xdr:nvSpPr>
      <xdr:spPr>
        <a:xfrm>
          <a:off x="70056647" y="13979671"/>
          <a:ext cx="1656640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84A32C1-8D00-4F2B-96EF-2C3E2004AA3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104778</xdr:colOff>
      <xdr:row>58</xdr:row>
      <xdr:rowOff>27956</xdr:rowOff>
    </xdr:from>
    <xdr:to>
      <xdr:col>105</xdr:col>
      <xdr:colOff>50332</xdr:colOff>
      <xdr:row>58</xdr:row>
      <xdr:rowOff>944763</xdr:rowOff>
    </xdr:to>
    <xdr:sp macro="" textlink="$DN$55">
      <xdr:nvSpPr>
        <xdr:cNvPr id="734" name="Rectangle 733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SpPr/>
      </xdr:nvSpPr>
      <xdr:spPr>
        <a:xfrm>
          <a:off x="62098921" y="13988885"/>
          <a:ext cx="1646447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C1A9245-6057-4C84-B150-4BE218789E7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78832</xdr:colOff>
      <xdr:row>58</xdr:row>
      <xdr:rowOff>7146</xdr:rowOff>
    </xdr:from>
    <xdr:to>
      <xdr:col>132</xdr:col>
      <xdr:colOff>15437</xdr:colOff>
      <xdr:row>58</xdr:row>
      <xdr:rowOff>968641</xdr:rowOff>
    </xdr:to>
    <xdr:graphicFrame macro="">
      <xdr:nvGraphicFramePr>
        <xdr:cNvPr id="736" name="Chart 735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69850</xdr:colOff>
          <xdr:row>58</xdr:row>
          <xdr:rowOff>495300</xdr:rowOff>
        </xdr:from>
        <xdr:to>
          <xdr:col>129</xdr:col>
          <xdr:colOff>450850</xdr:colOff>
          <xdr:row>58</xdr:row>
          <xdr:rowOff>666750</xdr:rowOff>
        </xdr:to>
        <xdr:sp macro="" textlink="">
          <xdr:nvSpPr>
            <xdr:cNvPr id="7423" name="Button 255" hidden="1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00000000-0008-0000-0300-0000F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300620</xdr:colOff>
      <xdr:row>58</xdr:row>
      <xdr:rowOff>23181</xdr:rowOff>
    </xdr:from>
    <xdr:to>
      <xdr:col>123</xdr:col>
      <xdr:colOff>355825</xdr:colOff>
      <xdr:row>58</xdr:row>
      <xdr:rowOff>236136</xdr:rowOff>
    </xdr:to>
    <xdr:sp macro="" textlink="">
      <xdr:nvSpPr>
        <xdr:cNvPr id="737" name="Rectangle 736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SpPr/>
      </xdr:nvSpPr>
      <xdr:spPr>
        <a:xfrm>
          <a:off x="74323477" y="13984110"/>
          <a:ext cx="640312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364949</xdr:colOff>
      <xdr:row>58</xdr:row>
      <xdr:rowOff>20400</xdr:rowOff>
    </xdr:from>
    <xdr:to>
      <xdr:col>124</xdr:col>
      <xdr:colOff>412118</xdr:colOff>
      <xdr:row>58</xdr:row>
      <xdr:rowOff>235550</xdr:rowOff>
    </xdr:to>
    <xdr:sp macro="" textlink="">
      <xdr:nvSpPr>
        <xdr:cNvPr id="738" name="Rectangle 737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SpPr/>
      </xdr:nvSpPr>
      <xdr:spPr>
        <a:xfrm>
          <a:off x="74972913" y="13981329"/>
          <a:ext cx="632276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437243</xdr:colOff>
      <xdr:row>58</xdr:row>
      <xdr:rowOff>19035</xdr:rowOff>
    </xdr:from>
    <xdr:to>
      <xdr:col>125</xdr:col>
      <xdr:colOff>477665</xdr:colOff>
      <xdr:row>58</xdr:row>
      <xdr:rowOff>236258</xdr:rowOff>
    </xdr:to>
    <xdr:sp macro="" textlink="">
      <xdr:nvSpPr>
        <xdr:cNvPr id="739" name="Rectangle 738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SpPr/>
      </xdr:nvSpPr>
      <xdr:spPr>
        <a:xfrm>
          <a:off x="75630314" y="13979964"/>
          <a:ext cx="625530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509538</xdr:colOff>
      <xdr:row>58</xdr:row>
      <xdr:rowOff>22634</xdr:rowOff>
    </xdr:from>
    <xdr:to>
      <xdr:col>126</xdr:col>
      <xdr:colOff>359426</xdr:colOff>
      <xdr:row>58</xdr:row>
      <xdr:rowOff>236259</xdr:rowOff>
    </xdr:to>
    <xdr:sp macro="" textlink="">
      <xdr:nvSpPr>
        <xdr:cNvPr id="740" name="Rectangle 739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SpPr/>
      </xdr:nvSpPr>
      <xdr:spPr>
        <a:xfrm>
          <a:off x="76287717" y="13983563"/>
          <a:ext cx="625495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367427</xdr:colOff>
      <xdr:row>58</xdr:row>
      <xdr:rowOff>23119</xdr:rowOff>
    </xdr:from>
    <xdr:to>
      <xdr:col>127</xdr:col>
      <xdr:colOff>430635</xdr:colOff>
      <xdr:row>58</xdr:row>
      <xdr:rowOff>236258</xdr:rowOff>
    </xdr:to>
    <xdr:sp macro="" textlink="">
      <xdr:nvSpPr>
        <xdr:cNvPr id="741" name="Rectangle 740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SpPr/>
      </xdr:nvSpPr>
      <xdr:spPr>
        <a:xfrm>
          <a:off x="76921213" y="13984048"/>
          <a:ext cx="648315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439723</xdr:colOff>
      <xdr:row>58</xdr:row>
      <xdr:rowOff>25398</xdr:rowOff>
    </xdr:from>
    <xdr:to>
      <xdr:col>128</xdr:col>
      <xdr:colOff>483517</xdr:colOff>
      <xdr:row>58</xdr:row>
      <xdr:rowOff>236791</xdr:rowOff>
    </xdr:to>
    <xdr:sp macro="" textlink="">
      <xdr:nvSpPr>
        <xdr:cNvPr id="742" name="Rectangle 741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SpPr/>
      </xdr:nvSpPr>
      <xdr:spPr>
        <a:xfrm>
          <a:off x="77578616" y="13986327"/>
          <a:ext cx="628901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504049</xdr:colOff>
      <xdr:row>58</xdr:row>
      <xdr:rowOff>27312</xdr:rowOff>
    </xdr:from>
    <xdr:to>
      <xdr:col>129</xdr:col>
      <xdr:colOff>555426</xdr:colOff>
      <xdr:row>58</xdr:row>
      <xdr:rowOff>236791</xdr:rowOff>
    </xdr:to>
    <xdr:sp macro="" textlink="">
      <xdr:nvSpPr>
        <xdr:cNvPr id="743" name="Rectangle 742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SpPr/>
      </xdr:nvSpPr>
      <xdr:spPr>
        <a:xfrm>
          <a:off x="78228049" y="13988241"/>
          <a:ext cx="636484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568378</xdr:colOff>
      <xdr:row>58</xdr:row>
      <xdr:rowOff>25238</xdr:rowOff>
    </xdr:from>
    <xdr:to>
      <xdr:col>131</xdr:col>
      <xdr:colOff>25809</xdr:colOff>
      <xdr:row>58</xdr:row>
      <xdr:rowOff>243169</xdr:rowOff>
    </xdr:to>
    <xdr:sp macro="" textlink="">
      <xdr:nvSpPr>
        <xdr:cNvPr id="744" name="Rectangle 743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SpPr/>
      </xdr:nvSpPr>
      <xdr:spPr>
        <a:xfrm>
          <a:off x="78877485" y="13986167"/>
          <a:ext cx="627645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47595</xdr:colOff>
      <xdr:row>58</xdr:row>
      <xdr:rowOff>14057</xdr:rowOff>
    </xdr:from>
    <xdr:to>
      <xdr:col>131</xdr:col>
      <xdr:colOff>686201</xdr:colOff>
      <xdr:row>58</xdr:row>
      <xdr:rowOff>250613</xdr:rowOff>
    </xdr:to>
    <xdr:sp macro="" textlink="">
      <xdr:nvSpPr>
        <xdr:cNvPr id="745" name="Rectangle 744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SpPr/>
      </xdr:nvSpPr>
      <xdr:spPr>
        <a:xfrm>
          <a:off x="79526916" y="13974986"/>
          <a:ext cx="638606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69850</xdr:colOff>
          <xdr:row>58</xdr:row>
          <xdr:rowOff>247650</xdr:rowOff>
        </xdr:from>
        <xdr:to>
          <xdr:col>131</xdr:col>
          <xdr:colOff>920750</xdr:colOff>
          <xdr:row>58</xdr:row>
          <xdr:rowOff>438150</xdr:rowOff>
        </xdr:to>
        <xdr:sp macro="" textlink="">
          <xdr:nvSpPr>
            <xdr:cNvPr id="7424" name="Scroll Bar 256" hidden="1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00000000-0008-0000-0300-00000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16600</xdr:colOff>
      <xdr:row>58</xdr:row>
      <xdr:rowOff>16361</xdr:rowOff>
    </xdr:from>
    <xdr:to>
      <xdr:col>134</xdr:col>
      <xdr:colOff>571062</xdr:colOff>
      <xdr:row>58</xdr:row>
      <xdr:rowOff>951596</xdr:rowOff>
    </xdr:to>
    <xdr:sp macro="" textlink="$EE$56">
      <xdr:nvSpPr>
        <xdr:cNvPr id="746" name="Rectangle 745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SpPr/>
      </xdr:nvSpPr>
      <xdr:spPr>
        <a:xfrm>
          <a:off x="80393993" y="13977290"/>
          <a:ext cx="1656640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4545143-29E6-463A-A723-E57D9B87B16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114304</xdr:colOff>
      <xdr:row>58</xdr:row>
      <xdr:rowOff>25575</xdr:rowOff>
    </xdr:from>
    <xdr:to>
      <xdr:col>122</xdr:col>
      <xdr:colOff>59858</xdr:colOff>
      <xdr:row>58</xdr:row>
      <xdr:rowOff>942382</xdr:rowOff>
    </xdr:to>
    <xdr:sp macro="" textlink="$EE$55">
      <xdr:nvSpPr>
        <xdr:cNvPr id="747" name="Rectangle 746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SpPr/>
      </xdr:nvSpPr>
      <xdr:spPr>
        <a:xfrm>
          <a:off x="72436268" y="13986504"/>
          <a:ext cx="1646447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0E8505F-FEC0-4090-B057-902CBBF6888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88357</xdr:colOff>
      <xdr:row>58</xdr:row>
      <xdr:rowOff>4765</xdr:rowOff>
    </xdr:from>
    <xdr:to>
      <xdr:col>149</xdr:col>
      <xdr:colOff>24963</xdr:colOff>
      <xdr:row>58</xdr:row>
      <xdr:rowOff>966260</xdr:rowOff>
    </xdr:to>
    <xdr:graphicFrame macro="">
      <xdr:nvGraphicFramePr>
        <xdr:cNvPr id="749" name="Chart 748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76200</xdr:colOff>
          <xdr:row>58</xdr:row>
          <xdr:rowOff>488950</xdr:rowOff>
        </xdr:from>
        <xdr:to>
          <xdr:col>146</xdr:col>
          <xdr:colOff>457200</xdr:colOff>
          <xdr:row>58</xdr:row>
          <xdr:rowOff>666750</xdr:rowOff>
        </xdr:to>
        <xdr:sp macro="" textlink="">
          <xdr:nvSpPr>
            <xdr:cNvPr id="7425" name="Button 257" hidden="1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300-00000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310145</xdr:colOff>
      <xdr:row>58</xdr:row>
      <xdr:rowOff>20800</xdr:rowOff>
    </xdr:from>
    <xdr:to>
      <xdr:col>140</xdr:col>
      <xdr:colOff>365350</xdr:colOff>
      <xdr:row>58</xdr:row>
      <xdr:rowOff>233755</xdr:rowOff>
    </xdr:to>
    <xdr:sp macro="" textlink="">
      <xdr:nvSpPr>
        <xdr:cNvPr id="750" name="Rectangle 749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SpPr/>
      </xdr:nvSpPr>
      <xdr:spPr>
        <a:xfrm>
          <a:off x="84660824" y="13981729"/>
          <a:ext cx="640312" cy="212955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374474</xdr:colOff>
      <xdr:row>58</xdr:row>
      <xdr:rowOff>18019</xdr:rowOff>
    </xdr:from>
    <xdr:to>
      <xdr:col>141</xdr:col>
      <xdr:colOff>421643</xdr:colOff>
      <xdr:row>58</xdr:row>
      <xdr:rowOff>233169</xdr:rowOff>
    </xdr:to>
    <xdr:sp macro="" textlink="">
      <xdr:nvSpPr>
        <xdr:cNvPr id="751" name="Rectangle 750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SpPr/>
      </xdr:nvSpPr>
      <xdr:spPr>
        <a:xfrm>
          <a:off x="85310260" y="13978948"/>
          <a:ext cx="632276" cy="215150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446768</xdr:colOff>
      <xdr:row>58</xdr:row>
      <xdr:rowOff>16654</xdr:rowOff>
    </xdr:from>
    <xdr:to>
      <xdr:col>142</xdr:col>
      <xdr:colOff>487191</xdr:colOff>
      <xdr:row>58</xdr:row>
      <xdr:rowOff>233877</xdr:rowOff>
    </xdr:to>
    <xdr:sp macro="" textlink="">
      <xdr:nvSpPr>
        <xdr:cNvPr id="752" name="Rectangle 751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SpPr/>
      </xdr:nvSpPr>
      <xdr:spPr>
        <a:xfrm>
          <a:off x="85967661" y="13977583"/>
          <a:ext cx="625530" cy="217223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519064</xdr:colOff>
      <xdr:row>58</xdr:row>
      <xdr:rowOff>20253</xdr:rowOff>
    </xdr:from>
    <xdr:to>
      <xdr:col>143</xdr:col>
      <xdr:colOff>368952</xdr:colOff>
      <xdr:row>58</xdr:row>
      <xdr:rowOff>233878</xdr:rowOff>
    </xdr:to>
    <xdr:sp macro="" textlink="">
      <xdr:nvSpPr>
        <xdr:cNvPr id="753" name="Rectangle 752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SpPr/>
      </xdr:nvSpPr>
      <xdr:spPr>
        <a:xfrm>
          <a:off x="86625064" y="13981182"/>
          <a:ext cx="625495" cy="213625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376953</xdr:colOff>
      <xdr:row>58</xdr:row>
      <xdr:rowOff>20738</xdr:rowOff>
    </xdr:from>
    <xdr:to>
      <xdr:col>144</xdr:col>
      <xdr:colOff>440161</xdr:colOff>
      <xdr:row>58</xdr:row>
      <xdr:rowOff>233877</xdr:rowOff>
    </xdr:to>
    <xdr:sp macro="" textlink="">
      <xdr:nvSpPr>
        <xdr:cNvPr id="754" name="Rectangle 753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SpPr/>
      </xdr:nvSpPr>
      <xdr:spPr>
        <a:xfrm>
          <a:off x="87258560" y="13981667"/>
          <a:ext cx="648315" cy="213139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449249</xdr:colOff>
      <xdr:row>58</xdr:row>
      <xdr:rowOff>23017</xdr:rowOff>
    </xdr:from>
    <xdr:to>
      <xdr:col>145</xdr:col>
      <xdr:colOff>493043</xdr:colOff>
      <xdr:row>58</xdr:row>
      <xdr:rowOff>234410</xdr:rowOff>
    </xdr:to>
    <xdr:sp macro="" textlink="">
      <xdr:nvSpPr>
        <xdr:cNvPr id="755" name="Rectangle 754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SpPr/>
      </xdr:nvSpPr>
      <xdr:spPr>
        <a:xfrm>
          <a:off x="87915963" y="13983946"/>
          <a:ext cx="628901" cy="211393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513575</xdr:colOff>
      <xdr:row>58</xdr:row>
      <xdr:rowOff>24931</xdr:rowOff>
    </xdr:from>
    <xdr:to>
      <xdr:col>146</xdr:col>
      <xdr:colOff>564951</xdr:colOff>
      <xdr:row>58</xdr:row>
      <xdr:rowOff>234410</xdr:rowOff>
    </xdr:to>
    <xdr:sp macro="" textlink="">
      <xdr:nvSpPr>
        <xdr:cNvPr id="756" name="Rectangle 755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SpPr/>
      </xdr:nvSpPr>
      <xdr:spPr>
        <a:xfrm>
          <a:off x="88565396" y="13985860"/>
          <a:ext cx="636484" cy="209479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577903</xdr:colOff>
      <xdr:row>58</xdr:row>
      <xdr:rowOff>22857</xdr:rowOff>
    </xdr:from>
    <xdr:to>
      <xdr:col>148</xdr:col>
      <xdr:colOff>35334</xdr:colOff>
      <xdr:row>58</xdr:row>
      <xdr:rowOff>240788</xdr:rowOff>
    </xdr:to>
    <xdr:sp macro="" textlink="">
      <xdr:nvSpPr>
        <xdr:cNvPr id="757" name="Rectangle 756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SpPr/>
      </xdr:nvSpPr>
      <xdr:spPr>
        <a:xfrm>
          <a:off x="89214832" y="13983786"/>
          <a:ext cx="627645" cy="217931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57120</xdr:colOff>
      <xdr:row>58</xdr:row>
      <xdr:rowOff>11676</xdr:rowOff>
    </xdr:from>
    <xdr:to>
      <xdr:col>148</xdr:col>
      <xdr:colOff>695726</xdr:colOff>
      <xdr:row>58</xdr:row>
      <xdr:rowOff>248232</xdr:rowOff>
    </xdr:to>
    <xdr:sp macro="" textlink="">
      <xdr:nvSpPr>
        <xdr:cNvPr id="758" name="Rectangle 757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SpPr/>
      </xdr:nvSpPr>
      <xdr:spPr>
        <a:xfrm>
          <a:off x="89864263" y="13972605"/>
          <a:ext cx="638606" cy="236556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76200</xdr:colOff>
          <xdr:row>58</xdr:row>
          <xdr:rowOff>247650</xdr:rowOff>
        </xdr:from>
        <xdr:to>
          <xdr:col>148</xdr:col>
          <xdr:colOff>933450</xdr:colOff>
          <xdr:row>58</xdr:row>
          <xdr:rowOff>438150</xdr:rowOff>
        </xdr:to>
        <xdr:sp macro="" textlink="">
          <xdr:nvSpPr>
            <xdr:cNvPr id="7426" name="Scroll Bar 258" hidden="1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00000000-0008-0000-0300-00000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26126</xdr:colOff>
      <xdr:row>58</xdr:row>
      <xdr:rowOff>13980</xdr:rowOff>
    </xdr:from>
    <xdr:to>
      <xdr:col>151</xdr:col>
      <xdr:colOff>580587</xdr:colOff>
      <xdr:row>58</xdr:row>
      <xdr:rowOff>949215</xdr:rowOff>
    </xdr:to>
    <xdr:sp macro="" textlink="$EV$56">
      <xdr:nvSpPr>
        <xdr:cNvPr id="759" name="Rectangle 758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SpPr/>
      </xdr:nvSpPr>
      <xdr:spPr>
        <a:xfrm>
          <a:off x="90731340" y="13974909"/>
          <a:ext cx="1656640" cy="93523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16FD792-780E-4EAE-AEC1-83397ED830F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123829</xdr:colOff>
      <xdr:row>58</xdr:row>
      <xdr:rowOff>23194</xdr:rowOff>
    </xdr:from>
    <xdr:to>
      <xdr:col>139</xdr:col>
      <xdr:colOff>69383</xdr:colOff>
      <xdr:row>58</xdr:row>
      <xdr:rowOff>940001</xdr:rowOff>
    </xdr:to>
    <xdr:sp macro="" textlink="$EV$55">
      <xdr:nvSpPr>
        <xdr:cNvPr id="760" name="Rectangle 759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SpPr/>
      </xdr:nvSpPr>
      <xdr:spPr>
        <a:xfrm>
          <a:off x="82773615" y="13984123"/>
          <a:ext cx="1646447" cy="91680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7562738-50BC-48E3-AA48-28EB0E4D09C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213</xdr:col>
      <xdr:colOff>185742</xdr:colOff>
      <xdr:row>57</xdr:row>
      <xdr:rowOff>185741</xdr:rowOff>
    </xdr:from>
    <xdr:to>
      <xdr:col>232</xdr:col>
      <xdr:colOff>35282</xdr:colOff>
      <xdr:row>58</xdr:row>
      <xdr:rowOff>956736</xdr:rowOff>
    </xdr:to>
    <xdr:grpSp>
      <xdr:nvGrpSpPr>
        <xdr:cNvPr id="800" name="Group 799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GrpSpPr/>
      </xdr:nvGrpSpPr>
      <xdr:grpSpPr>
        <a:xfrm>
          <a:off x="130868742" y="13548963"/>
          <a:ext cx="10171818" cy="954440"/>
          <a:chOff x="82772250" y="6393656"/>
          <a:chExt cx="9576945" cy="1104370"/>
        </a:xfrm>
      </xdr:grpSpPr>
      <xdr:graphicFrame macro="">
        <xdr:nvGraphicFramePr>
          <xdr:cNvPr id="801" name="Chart 800">
            <a:extLst>
              <a:ext uri="{FF2B5EF4-FFF2-40B4-BE49-F238E27FC236}">
                <a16:creationId xmlns:a16="http://schemas.microsoft.com/office/drawing/2014/main" id="{00000000-0008-0000-0300-000021030000}"/>
              </a:ext>
            </a:extLst>
          </xdr:cNvPr>
          <xdr:cNvGraphicFramePr>
            <a:graphicFrameLocks/>
          </xdr:cNvGraphicFramePr>
        </xdr:nvGraphicFramePr>
        <xdr:xfrm>
          <a:off x="84431189" y="6393656"/>
          <a:ext cx="6266655" cy="1104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433" name="Button 265" hidden="1">
                <a:extLst>
                  <a:ext uri="{63B3BB69-23CF-44E3-9099-C40C66FF867C}">
                    <a14:compatExt spid="_x0000_s7433"/>
                  </a:ext>
                  <a:ext uri="{FF2B5EF4-FFF2-40B4-BE49-F238E27FC236}">
                    <a16:creationId xmlns:a16="http://schemas.microsoft.com/office/drawing/2014/main" id="{00000000-0008-0000-0300-0000091D0000}"/>
                  </a:ext>
                </a:extLst>
              </xdr:cNvPr>
              <xdr:cNvSpPr/>
            </xdr:nvSpPr>
            <xdr:spPr bwMode="auto">
              <a:xfrm>
                <a:off x="86169765" y="6950867"/>
                <a:ext cx="2902744" cy="2000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IN" sz="1000" b="0" i="0" u="none" strike="noStrike" baseline="0">
                    <a:solidFill>
                      <a:srgbClr val="000000"/>
                    </a:solidFill>
                    <a:latin typeface="Arial Black"/>
                  </a:rPr>
                  <a:t>CLICK TO ENTER ACTIVE CELL DATA</a:t>
                </a:r>
              </a:p>
            </xdr:txBody>
          </xdr:sp>
        </mc:Choice>
        <mc:Fallback/>
      </mc:AlternateContent>
      <xdr:sp macro="" textlink="">
        <xdr:nvSpPr>
          <xdr:cNvPr id="802" name="Rectangle 801">
            <a:extLst>
              <a:ext uri="{FF2B5EF4-FFF2-40B4-BE49-F238E27FC236}">
                <a16:creationId xmlns:a16="http://schemas.microsoft.com/office/drawing/2014/main" id="{00000000-0008-0000-0300-000022030000}"/>
              </a:ext>
            </a:extLst>
          </xdr:cNvPr>
          <xdr:cNvSpPr/>
        </xdr:nvSpPr>
        <xdr:spPr>
          <a:xfrm>
            <a:off x="84652114" y="6412074"/>
            <a:ext cx="637820" cy="244599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latin typeface="Agency FB" panose="020B0503020202020204" pitchFamily="34" charset="0"/>
                <a:cs typeface="Arial" panose="020B0604020202020204" pitchFamily="34" charset="0"/>
              </a:rPr>
              <a:t>EX</a:t>
            </a:r>
            <a:r>
              <a:rPr lang="en-IN" sz="1100" b="1" baseline="0">
                <a:latin typeface="Agency FB" panose="020B0503020202020204" pitchFamily="34" charset="0"/>
                <a:cs typeface="Arial" panose="020B0604020202020204" pitchFamily="34" charset="0"/>
              </a:rPr>
              <a:t>  </a:t>
            </a:r>
            <a:r>
              <a:rPr lang="en-IN" sz="1100" b="1">
                <a:latin typeface="Agency FB" panose="020B050302020202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803" name="Rectangle 802">
            <a:extLst>
              <a:ext uri="{FF2B5EF4-FFF2-40B4-BE49-F238E27FC236}">
                <a16:creationId xmlns:a16="http://schemas.microsoft.com/office/drawing/2014/main" id="{00000000-0008-0000-0300-000023030000}"/>
              </a:ext>
            </a:extLst>
          </xdr:cNvPr>
          <xdr:cNvSpPr/>
        </xdr:nvSpPr>
        <xdr:spPr>
          <a:xfrm>
            <a:off x="85299022" y="6408879"/>
            <a:ext cx="629815" cy="247121"/>
          </a:xfrm>
          <a:prstGeom prst="rect">
            <a:avLst/>
          </a:prstGeom>
          <a:solidFill>
            <a:srgbClr val="F0751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V</a:t>
            </a:r>
            <a:r>
              <a:rPr lang="en-IN" sz="90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804" name="Rectangle 803">
            <a:extLst>
              <a:ext uri="{FF2B5EF4-FFF2-40B4-BE49-F238E27FC236}">
                <a16:creationId xmlns:a16="http://schemas.microsoft.com/office/drawing/2014/main" id="{00000000-0008-0000-0300-000024030000}"/>
              </a:ext>
            </a:extLst>
          </xdr:cNvPr>
          <xdr:cNvSpPr/>
        </xdr:nvSpPr>
        <xdr:spPr>
          <a:xfrm>
            <a:off x="85953864" y="6407312"/>
            <a:ext cx="623095" cy="249502"/>
          </a:xfrm>
          <a:prstGeom prst="rect">
            <a:avLst/>
          </a:prstGeom>
          <a:solidFill>
            <a:srgbClr val="FF9966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805" name="Rectangle 804">
            <a:extLst>
              <a:ext uri="{FF2B5EF4-FFF2-40B4-BE49-F238E27FC236}">
                <a16:creationId xmlns:a16="http://schemas.microsoft.com/office/drawing/2014/main" id="{00000000-0008-0000-0300-000025030000}"/>
              </a:ext>
            </a:extLst>
          </xdr:cNvPr>
          <xdr:cNvSpPr/>
        </xdr:nvSpPr>
        <xdr:spPr>
          <a:xfrm>
            <a:off x="86608709" y="6411445"/>
            <a:ext cx="623061" cy="245369"/>
          </a:xfrm>
          <a:prstGeom prst="rect">
            <a:avLst/>
          </a:prstGeom>
          <a:solidFill>
            <a:srgbClr val="FFCC99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M</a:t>
            </a:r>
            <a:r>
              <a:rPr lang="en-IN" sz="90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WEAK</a:t>
            </a:r>
          </a:p>
        </xdr:txBody>
      </xdr:sp>
      <xdr:sp macro="" textlink="">
        <xdr:nvSpPr>
          <xdr:cNvPr id="806" name="Rectangle 805">
            <a:extLst>
              <a:ext uri="{FF2B5EF4-FFF2-40B4-BE49-F238E27FC236}">
                <a16:creationId xmlns:a16="http://schemas.microsoft.com/office/drawing/2014/main" id="{00000000-0008-0000-0300-000026030000}"/>
              </a:ext>
            </a:extLst>
          </xdr:cNvPr>
          <xdr:cNvSpPr/>
        </xdr:nvSpPr>
        <xdr:spPr>
          <a:xfrm>
            <a:off x="87239739" y="6412003"/>
            <a:ext cx="645792" cy="244811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EQUAL</a:t>
            </a:r>
          </a:p>
        </xdr:txBody>
      </xdr:sp>
      <xdr:sp macro="" textlink="">
        <xdr:nvSpPr>
          <xdr:cNvPr id="807" name="Rectangle 806">
            <a:extLst>
              <a:ext uri="{FF2B5EF4-FFF2-40B4-BE49-F238E27FC236}">
                <a16:creationId xmlns:a16="http://schemas.microsoft.com/office/drawing/2014/main" id="{00000000-0008-0000-0300-000027030000}"/>
              </a:ext>
            </a:extLst>
          </xdr:cNvPr>
          <xdr:cNvSpPr/>
        </xdr:nvSpPr>
        <xdr:spPr>
          <a:xfrm>
            <a:off x="87894584" y="6414620"/>
            <a:ext cx="626453" cy="242805"/>
          </a:xfrm>
          <a:prstGeom prst="rect">
            <a:avLst/>
          </a:prstGeom>
          <a:solidFill>
            <a:srgbClr val="99FF99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2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M</a:t>
            </a:r>
            <a:r>
              <a:rPr lang="en-IN" sz="720" b="1" baseline="0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IN" sz="72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STRONG</a:t>
            </a:r>
          </a:p>
        </xdr:txBody>
      </xdr:sp>
      <xdr:sp macro="" textlink="">
        <xdr:nvSpPr>
          <xdr:cNvPr id="808" name="Rectangle 807">
            <a:extLst>
              <a:ext uri="{FF2B5EF4-FFF2-40B4-BE49-F238E27FC236}">
                <a16:creationId xmlns:a16="http://schemas.microsoft.com/office/drawing/2014/main" id="{00000000-0008-0000-0300-000028030000}"/>
              </a:ext>
            </a:extLst>
          </xdr:cNvPr>
          <xdr:cNvSpPr/>
        </xdr:nvSpPr>
        <xdr:spPr>
          <a:xfrm>
            <a:off x="88541489" y="6416819"/>
            <a:ext cx="634007" cy="240607"/>
          </a:xfrm>
          <a:prstGeom prst="rect">
            <a:avLst/>
          </a:prstGeom>
          <a:solidFill>
            <a:srgbClr val="66FF66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90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STRONG</a:t>
            </a:r>
          </a:p>
        </xdr:txBody>
      </xdr:sp>
      <xdr:sp macro="" textlink="">
        <xdr:nvSpPr>
          <xdr:cNvPr id="809" name="Rectangle 808">
            <a:extLst>
              <a:ext uri="{FF2B5EF4-FFF2-40B4-BE49-F238E27FC236}">
                <a16:creationId xmlns:a16="http://schemas.microsoft.com/office/drawing/2014/main" id="{00000000-0008-0000-0300-000029030000}"/>
              </a:ext>
            </a:extLst>
          </xdr:cNvPr>
          <xdr:cNvSpPr/>
        </xdr:nvSpPr>
        <xdr:spPr>
          <a:xfrm>
            <a:off x="89188397" y="6414436"/>
            <a:ext cx="625202" cy="250315"/>
          </a:xfrm>
          <a:prstGeom prst="rect">
            <a:avLst/>
          </a:prstGeom>
          <a:solidFill>
            <a:srgbClr val="33CC33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50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V STRONG</a:t>
            </a:r>
          </a:p>
        </xdr:txBody>
      </xdr:sp>
      <xdr:sp macro="" textlink="">
        <xdr:nvSpPr>
          <xdr:cNvPr id="810" name="Rectangle 809">
            <a:extLst>
              <a:ext uri="{FF2B5EF4-FFF2-40B4-BE49-F238E27FC236}">
                <a16:creationId xmlns:a16="http://schemas.microsoft.com/office/drawing/2014/main" id="{00000000-0008-0000-0300-00002A030000}"/>
              </a:ext>
            </a:extLst>
          </xdr:cNvPr>
          <xdr:cNvSpPr/>
        </xdr:nvSpPr>
        <xdr:spPr>
          <a:xfrm>
            <a:off x="89835301" y="6401594"/>
            <a:ext cx="636120" cy="271707"/>
          </a:xfrm>
          <a:prstGeom prst="rect">
            <a:avLst/>
          </a:prstGeom>
          <a:solidFill>
            <a:srgbClr val="00660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700" b="1">
                <a:latin typeface="Arial Narrow" panose="020B0606020202030204" pitchFamily="34" charset="0"/>
                <a:cs typeface="Arial" panose="020B0604020202020204" pitchFamily="34" charset="0"/>
              </a:rPr>
              <a:t>EX STRONG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434" name="Scroll Bar 266" hidden="1">
                <a:extLst>
                  <a:ext uri="{63B3BB69-23CF-44E3-9099-C40C66FF867C}">
                    <a14:compatExt spid="_x0000_s7434"/>
                  </a:ext>
                  <a:ext uri="{FF2B5EF4-FFF2-40B4-BE49-F238E27FC236}">
                    <a16:creationId xmlns:a16="http://schemas.microsoft.com/office/drawing/2014/main" id="{00000000-0008-0000-0300-00000A1D0000}"/>
                  </a:ext>
                </a:extLst>
              </xdr:cNvPr>
              <xdr:cNvSpPr/>
            </xdr:nvSpPr>
            <xdr:spPr bwMode="auto">
              <a:xfrm>
                <a:off x="84420075" y="6672263"/>
                <a:ext cx="6300788" cy="2190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">
        <xdr:nvSpPr>
          <xdr:cNvPr id="811" name="Rectangle 810">
            <a:extLst>
              <a:ext uri="{FF2B5EF4-FFF2-40B4-BE49-F238E27FC236}">
                <a16:creationId xmlns:a16="http://schemas.microsoft.com/office/drawing/2014/main" id="{00000000-0008-0000-0300-00002B030000}"/>
              </a:ext>
            </a:extLst>
          </xdr:cNvPr>
          <xdr:cNvSpPr/>
        </xdr:nvSpPr>
        <xdr:spPr>
          <a:xfrm>
            <a:off x="90699003" y="6404240"/>
            <a:ext cx="1650192" cy="1074208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38100">
            <a:solidFill>
              <a:srgbClr val="FF0000"/>
            </a:solidFill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Calibri"/>
              </a:rPr>
              <a:t> </a:t>
            </a:r>
          </a:p>
        </xdr:txBody>
      </xdr:sp>
      <xdr:sp macro="" textlink="">
        <xdr:nvSpPr>
          <xdr:cNvPr id="812" name="Rectangle 811">
            <a:extLst>
              <a:ext uri="{FF2B5EF4-FFF2-40B4-BE49-F238E27FC236}">
                <a16:creationId xmlns:a16="http://schemas.microsoft.com/office/drawing/2014/main" id="{00000000-0008-0000-0300-00002C030000}"/>
              </a:ext>
            </a:extLst>
          </xdr:cNvPr>
          <xdr:cNvSpPr/>
        </xdr:nvSpPr>
        <xdr:spPr>
          <a:xfrm>
            <a:off x="82772250" y="6414823"/>
            <a:ext cx="1640039" cy="105304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38100">
            <a:solidFill>
              <a:srgbClr val="00FF00"/>
            </a:solidFill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Calibri"/>
              </a:rPr>
              <a:t> </a:t>
            </a:r>
          </a:p>
        </xdr:txBody>
      </xdr:sp>
    </xdr:grpSp>
    <xdr:clientData/>
  </xdr:twoCellAnchor>
  <xdr:twoCellAnchor>
    <xdr:from>
      <xdr:col>3</xdr:col>
      <xdr:colOff>42877</xdr:colOff>
      <xdr:row>73</xdr:row>
      <xdr:rowOff>36066</xdr:rowOff>
    </xdr:from>
    <xdr:to>
      <xdr:col>13</xdr:col>
      <xdr:colOff>18436</xdr:colOff>
      <xdr:row>73</xdr:row>
      <xdr:rowOff>992457</xdr:rowOff>
    </xdr:to>
    <xdr:graphicFrame macro="">
      <xdr:nvGraphicFramePr>
        <xdr:cNvPr id="814" name="Chart 813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73</xdr:row>
          <xdr:rowOff>514350</xdr:rowOff>
        </xdr:from>
        <xdr:to>
          <xdr:col>10</xdr:col>
          <xdr:colOff>450850</xdr:colOff>
          <xdr:row>73</xdr:row>
          <xdr:rowOff>698500</xdr:rowOff>
        </xdr:to>
        <xdr:sp macro="" textlink="">
          <xdr:nvSpPr>
            <xdr:cNvPr id="7435" name="Button 267" hidden="1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300-00000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266039</xdr:colOff>
      <xdr:row>73</xdr:row>
      <xdr:rowOff>52016</xdr:rowOff>
    </xdr:from>
    <xdr:to>
      <xdr:col>4</xdr:col>
      <xdr:colOff>325209</xdr:colOff>
      <xdr:row>73</xdr:row>
      <xdr:rowOff>263840</xdr:rowOff>
    </xdr:to>
    <xdr:sp macro="" textlink="">
      <xdr:nvSpPr>
        <xdr:cNvPr id="816" name="Rectangle 815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SpPr/>
      </xdr:nvSpPr>
      <xdr:spPr>
        <a:xfrm>
          <a:off x="1966932" y="17700480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334388</xdr:colOff>
      <xdr:row>73</xdr:row>
      <xdr:rowOff>49249</xdr:rowOff>
    </xdr:from>
    <xdr:to>
      <xdr:col>5</xdr:col>
      <xdr:colOff>385472</xdr:colOff>
      <xdr:row>73</xdr:row>
      <xdr:rowOff>263257</xdr:rowOff>
    </xdr:to>
    <xdr:sp macro="" textlink="">
      <xdr:nvSpPr>
        <xdr:cNvPr id="817" name="Rectangle 816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SpPr/>
      </xdr:nvSpPr>
      <xdr:spPr>
        <a:xfrm>
          <a:off x="2620388" y="17697713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410753</xdr:colOff>
      <xdr:row>73</xdr:row>
      <xdr:rowOff>47892</xdr:rowOff>
    </xdr:from>
    <xdr:to>
      <xdr:col>6</xdr:col>
      <xdr:colOff>455049</xdr:colOff>
      <xdr:row>73</xdr:row>
      <xdr:rowOff>263962</xdr:rowOff>
    </xdr:to>
    <xdr:sp macro="" textlink="">
      <xdr:nvSpPr>
        <xdr:cNvPr id="818" name="Rectangle 817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SpPr/>
      </xdr:nvSpPr>
      <xdr:spPr>
        <a:xfrm>
          <a:off x="3281860" y="17696356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487120</xdr:colOff>
      <xdr:row>73</xdr:row>
      <xdr:rowOff>51471</xdr:rowOff>
    </xdr:from>
    <xdr:to>
      <xdr:col>7</xdr:col>
      <xdr:colOff>340881</xdr:colOff>
      <xdr:row>73</xdr:row>
      <xdr:rowOff>263962</xdr:rowOff>
    </xdr:to>
    <xdr:sp macro="" textlink="">
      <xdr:nvSpPr>
        <xdr:cNvPr id="819" name="Rectangle 818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SpPr/>
      </xdr:nvSpPr>
      <xdr:spPr>
        <a:xfrm>
          <a:off x="3943334" y="17699935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348931</xdr:colOff>
      <xdr:row>73</xdr:row>
      <xdr:rowOff>51955</xdr:rowOff>
    </xdr:from>
    <xdr:to>
      <xdr:col>8</xdr:col>
      <xdr:colOff>416153</xdr:colOff>
      <xdr:row>73</xdr:row>
      <xdr:rowOff>263963</xdr:rowOff>
    </xdr:to>
    <xdr:sp macro="" textlink="">
      <xdr:nvSpPr>
        <xdr:cNvPr id="820" name="Rectangle 819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SpPr/>
      </xdr:nvSpPr>
      <xdr:spPr>
        <a:xfrm>
          <a:off x="4580752" y="17700419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425297</xdr:colOff>
      <xdr:row>73</xdr:row>
      <xdr:rowOff>54221</xdr:rowOff>
    </xdr:from>
    <xdr:to>
      <xdr:col>9</xdr:col>
      <xdr:colOff>472985</xdr:colOff>
      <xdr:row>73</xdr:row>
      <xdr:rowOff>264492</xdr:rowOff>
    </xdr:to>
    <xdr:sp macro="" textlink="">
      <xdr:nvSpPr>
        <xdr:cNvPr id="821" name="Rectangle 820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SpPr/>
      </xdr:nvSpPr>
      <xdr:spPr>
        <a:xfrm>
          <a:off x="5242226" y="17702685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493644</xdr:colOff>
      <xdr:row>73</xdr:row>
      <xdr:rowOff>56125</xdr:rowOff>
    </xdr:from>
    <xdr:to>
      <xdr:col>10</xdr:col>
      <xdr:colOff>548962</xdr:colOff>
      <xdr:row>73</xdr:row>
      <xdr:rowOff>264492</xdr:rowOff>
    </xdr:to>
    <xdr:sp macro="" textlink="">
      <xdr:nvSpPr>
        <xdr:cNvPr id="822" name="Rectangle 821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SpPr/>
      </xdr:nvSpPr>
      <xdr:spPr>
        <a:xfrm>
          <a:off x="5895680" y="17704589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561994</xdr:colOff>
      <xdr:row>73</xdr:row>
      <xdr:rowOff>54062</xdr:rowOff>
    </xdr:from>
    <xdr:to>
      <xdr:col>12</xdr:col>
      <xdr:colOff>23311</xdr:colOff>
      <xdr:row>73</xdr:row>
      <xdr:rowOff>270836</xdr:rowOff>
    </xdr:to>
    <xdr:sp macro="" textlink="">
      <xdr:nvSpPr>
        <xdr:cNvPr id="823" name="Rectangle 822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SpPr/>
      </xdr:nvSpPr>
      <xdr:spPr>
        <a:xfrm>
          <a:off x="6549137" y="17702526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45233</xdr:colOff>
      <xdr:row>73</xdr:row>
      <xdr:rowOff>42940</xdr:rowOff>
    </xdr:from>
    <xdr:to>
      <xdr:col>12</xdr:col>
      <xdr:colOff>687793</xdr:colOff>
      <xdr:row>73</xdr:row>
      <xdr:rowOff>278240</xdr:rowOff>
    </xdr:to>
    <xdr:sp macro="" textlink="">
      <xdr:nvSpPr>
        <xdr:cNvPr id="824" name="Rectangle 823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SpPr/>
      </xdr:nvSpPr>
      <xdr:spPr>
        <a:xfrm>
          <a:off x="7202590" y="17691404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73</xdr:row>
          <xdr:rowOff>279400</xdr:rowOff>
        </xdr:from>
        <xdr:to>
          <xdr:col>12</xdr:col>
          <xdr:colOff>920750</xdr:colOff>
          <xdr:row>73</xdr:row>
          <xdr:rowOff>469900</xdr:rowOff>
        </xdr:to>
        <xdr:sp macro="" textlink="">
          <xdr:nvSpPr>
            <xdr:cNvPr id="7436" name="Scroll Bar 268" hidden="1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300-00000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19606</xdr:colOff>
      <xdr:row>73</xdr:row>
      <xdr:rowOff>45232</xdr:rowOff>
    </xdr:from>
    <xdr:to>
      <xdr:col>15</xdr:col>
      <xdr:colOff>584326</xdr:colOff>
      <xdr:row>73</xdr:row>
      <xdr:rowOff>975503</xdr:rowOff>
    </xdr:to>
    <xdr:sp macro="" textlink="$P$71">
      <xdr:nvSpPr>
        <xdr:cNvPr id="826" name="Rectangle 825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SpPr/>
      </xdr:nvSpPr>
      <xdr:spPr>
        <a:xfrm>
          <a:off x="8075035" y="17693696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FF33872-91B2-4D75-BDBE-F56BDBB8B3C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68037</xdr:colOff>
      <xdr:row>73</xdr:row>
      <xdr:rowOff>54397</xdr:rowOff>
    </xdr:from>
    <xdr:to>
      <xdr:col>3</xdr:col>
      <xdr:colOff>23786</xdr:colOff>
      <xdr:row>73</xdr:row>
      <xdr:rowOff>966338</xdr:rowOff>
    </xdr:to>
    <xdr:sp macro="" textlink="$P$70">
      <xdr:nvSpPr>
        <xdr:cNvPr id="827" name="Rectangle 826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SpPr/>
      </xdr:nvSpPr>
      <xdr:spPr>
        <a:xfrm>
          <a:off x="68037" y="17702861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8D10263-25A2-452B-BE70-A9A691BB2A6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59206</xdr:colOff>
      <xdr:row>73</xdr:row>
      <xdr:rowOff>25181</xdr:rowOff>
    </xdr:from>
    <xdr:to>
      <xdr:col>30</xdr:col>
      <xdr:colOff>320515</xdr:colOff>
      <xdr:row>73</xdr:row>
      <xdr:rowOff>981572</xdr:rowOff>
    </xdr:to>
    <xdr:graphicFrame macro="">
      <xdr:nvGraphicFramePr>
        <xdr:cNvPr id="829" name="Chart 828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73</xdr:row>
          <xdr:rowOff>508000</xdr:rowOff>
        </xdr:from>
        <xdr:to>
          <xdr:col>27</xdr:col>
          <xdr:colOff>457200</xdr:colOff>
          <xdr:row>73</xdr:row>
          <xdr:rowOff>679450</xdr:rowOff>
        </xdr:to>
        <xdr:sp macro="" textlink="">
          <xdr:nvSpPr>
            <xdr:cNvPr id="7437" name="Button 269" hidden="1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300-00000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282368</xdr:colOff>
      <xdr:row>73</xdr:row>
      <xdr:rowOff>41131</xdr:rowOff>
    </xdr:from>
    <xdr:to>
      <xdr:col>21</xdr:col>
      <xdr:colOff>341538</xdr:colOff>
      <xdr:row>73</xdr:row>
      <xdr:rowOff>252955</xdr:rowOff>
    </xdr:to>
    <xdr:sp macro="" textlink="">
      <xdr:nvSpPr>
        <xdr:cNvPr id="831" name="Rectangle 830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SpPr/>
      </xdr:nvSpPr>
      <xdr:spPr>
        <a:xfrm>
          <a:off x="12311082" y="17689595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350717</xdr:colOff>
      <xdr:row>73</xdr:row>
      <xdr:rowOff>38364</xdr:rowOff>
    </xdr:from>
    <xdr:to>
      <xdr:col>22</xdr:col>
      <xdr:colOff>401800</xdr:colOff>
      <xdr:row>73</xdr:row>
      <xdr:rowOff>252372</xdr:rowOff>
    </xdr:to>
    <xdr:sp macro="" textlink="">
      <xdr:nvSpPr>
        <xdr:cNvPr id="832" name="Rectangle 831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/>
      </xdr:nvSpPr>
      <xdr:spPr>
        <a:xfrm>
          <a:off x="12964538" y="17686828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427081</xdr:colOff>
      <xdr:row>73</xdr:row>
      <xdr:rowOff>37007</xdr:rowOff>
    </xdr:from>
    <xdr:to>
      <xdr:col>23</xdr:col>
      <xdr:colOff>471377</xdr:colOff>
      <xdr:row>73</xdr:row>
      <xdr:rowOff>253077</xdr:rowOff>
    </xdr:to>
    <xdr:sp macro="" textlink="">
      <xdr:nvSpPr>
        <xdr:cNvPr id="833" name="Rectangle 832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/>
      </xdr:nvSpPr>
      <xdr:spPr>
        <a:xfrm>
          <a:off x="13626010" y="17685471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503448</xdr:colOff>
      <xdr:row>73</xdr:row>
      <xdr:rowOff>40586</xdr:rowOff>
    </xdr:from>
    <xdr:to>
      <xdr:col>24</xdr:col>
      <xdr:colOff>357209</xdr:colOff>
      <xdr:row>73</xdr:row>
      <xdr:rowOff>253077</xdr:rowOff>
    </xdr:to>
    <xdr:sp macro="" textlink="">
      <xdr:nvSpPr>
        <xdr:cNvPr id="834" name="Rectangle 833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/>
      </xdr:nvSpPr>
      <xdr:spPr>
        <a:xfrm>
          <a:off x="14287484" y="17689050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365259</xdr:colOff>
      <xdr:row>73</xdr:row>
      <xdr:rowOff>41070</xdr:rowOff>
    </xdr:from>
    <xdr:to>
      <xdr:col>25</xdr:col>
      <xdr:colOff>432482</xdr:colOff>
      <xdr:row>73</xdr:row>
      <xdr:rowOff>253078</xdr:rowOff>
    </xdr:to>
    <xdr:sp macro="" textlink="">
      <xdr:nvSpPr>
        <xdr:cNvPr id="835" name="Rectangle 834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/>
      </xdr:nvSpPr>
      <xdr:spPr>
        <a:xfrm>
          <a:off x="14924902" y="17689534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441626</xdr:colOff>
      <xdr:row>73</xdr:row>
      <xdr:rowOff>43336</xdr:rowOff>
    </xdr:from>
    <xdr:to>
      <xdr:col>26</xdr:col>
      <xdr:colOff>489314</xdr:colOff>
      <xdr:row>73</xdr:row>
      <xdr:rowOff>253607</xdr:rowOff>
    </xdr:to>
    <xdr:sp macro="" textlink="">
      <xdr:nvSpPr>
        <xdr:cNvPr id="836" name="Rectangle 835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SpPr/>
      </xdr:nvSpPr>
      <xdr:spPr>
        <a:xfrm>
          <a:off x="15586376" y="17691800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509973</xdr:colOff>
      <xdr:row>73</xdr:row>
      <xdr:rowOff>45240</xdr:rowOff>
    </xdr:from>
    <xdr:to>
      <xdr:col>27</xdr:col>
      <xdr:colOff>565291</xdr:colOff>
      <xdr:row>73</xdr:row>
      <xdr:rowOff>253607</xdr:rowOff>
    </xdr:to>
    <xdr:sp macro="" textlink="">
      <xdr:nvSpPr>
        <xdr:cNvPr id="837" name="Rectangle 836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SpPr/>
      </xdr:nvSpPr>
      <xdr:spPr>
        <a:xfrm>
          <a:off x="16239830" y="17693704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578323</xdr:colOff>
      <xdr:row>73</xdr:row>
      <xdr:rowOff>43177</xdr:rowOff>
    </xdr:from>
    <xdr:to>
      <xdr:col>29</xdr:col>
      <xdr:colOff>39639</xdr:colOff>
      <xdr:row>73</xdr:row>
      <xdr:rowOff>259951</xdr:rowOff>
    </xdr:to>
    <xdr:sp macro="" textlink="">
      <xdr:nvSpPr>
        <xdr:cNvPr id="838" name="Rectangle 837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SpPr/>
      </xdr:nvSpPr>
      <xdr:spPr>
        <a:xfrm>
          <a:off x="16893287" y="17691641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61561</xdr:colOff>
      <xdr:row>73</xdr:row>
      <xdr:rowOff>32055</xdr:rowOff>
    </xdr:from>
    <xdr:to>
      <xdr:col>30</xdr:col>
      <xdr:colOff>91800</xdr:colOff>
      <xdr:row>73</xdr:row>
      <xdr:rowOff>267355</xdr:rowOff>
    </xdr:to>
    <xdr:sp macro="" textlink="">
      <xdr:nvSpPr>
        <xdr:cNvPr id="839" name="Rectangle 838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SpPr/>
      </xdr:nvSpPr>
      <xdr:spPr>
        <a:xfrm>
          <a:off x="17546740" y="17680519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50800</xdr:colOff>
          <xdr:row>73</xdr:row>
          <xdr:rowOff>266700</xdr:rowOff>
        </xdr:from>
        <xdr:to>
          <xdr:col>30</xdr:col>
          <xdr:colOff>285750</xdr:colOff>
          <xdr:row>73</xdr:row>
          <xdr:rowOff>457200</xdr:rowOff>
        </xdr:to>
        <xdr:sp macro="" textlink="">
          <xdr:nvSpPr>
            <xdr:cNvPr id="7438" name="Scroll Bar 270" hidden="1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300-00000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321685</xdr:colOff>
      <xdr:row>73</xdr:row>
      <xdr:rowOff>34347</xdr:rowOff>
    </xdr:from>
    <xdr:to>
      <xdr:col>32</xdr:col>
      <xdr:colOff>791154</xdr:colOff>
      <xdr:row>73</xdr:row>
      <xdr:rowOff>964618</xdr:rowOff>
    </xdr:to>
    <xdr:sp macro="" textlink="$AG$71">
      <xdr:nvSpPr>
        <xdr:cNvPr id="841" name="Rectangle 840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SpPr/>
      </xdr:nvSpPr>
      <xdr:spPr>
        <a:xfrm>
          <a:off x="18419185" y="17682811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0435690-C7AB-4407-8891-E4DBA451FC2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84366</xdr:colOff>
      <xdr:row>73</xdr:row>
      <xdr:rowOff>43512</xdr:rowOff>
    </xdr:from>
    <xdr:to>
      <xdr:col>20</xdr:col>
      <xdr:colOff>40115</xdr:colOff>
      <xdr:row>73</xdr:row>
      <xdr:rowOff>955453</xdr:rowOff>
    </xdr:to>
    <xdr:sp macro="" textlink="$AG$70">
      <xdr:nvSpPr>
        <xdr:cNvPr id="842" name="Rectangle 841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SpPr/>
      </xdr:nvSpPr>
      <xdr:spPr>
        <a:xfrm>
          <a:off x="10412187" y="17691976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0BB4D47-4C6F-45CB-9A64-B8A1280E986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48320</xdr:colOff>
      <xdr:row>73</xdr:row>
      <xdr:rowOff>14296</xdr:rowOff>
    </xdr:from>
    <xdr:to>
      <xdr:col>47</xdr:col>
      <xdr:colOff>23879</xdr:colOff>
      <xdr:row>73</xdr:row>
      <xdr:rowOff>970687</xdr:rowOff>
    </xdr:to>
    <xdr:graphicFrame macro="">
      <xdr:nvGraphicFramePr>
        <xdr:cNvPr id="844" name="Chart 843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50800</xdr:colOff>
          <xdr:row>73</xdr:row>
          <xdr:rowOff>495300</xdr:rowOff>
        </xdr:from>
        <xdr:to>
          <xdr:col>44</xdr:col>
          <xdr:colOff>450850</xdr:colOff>
          <xdr:row>73</xdr:row>
          <xdr:rowOff>666750</xdr:rowOff>
        </xdr:to>
        <xdr:sp macro="" textlink="">
          <xdr:nvSpPr>
            <xdr:cNvPr id="7439" name="Button 271" hidden="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300-00000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271482</xdr:colOff>
      <xdr:row>73</xdr:row>
      <xdr:rowOff>30246</xdr:rowOff>
    </xdr:from>
    <xdr:to>
      <xdr:col>38</xdr:col>
      <xdr:colOff>330652</xdr:colOff>
      <xdr:row>73</xdr:row>
      <xdr:rowOff>242070</xdr:rowOff>
    </xdr:to>
    <xdr:sp macro="" textlink="">
      <xdr:nvSpPr>
        <xdr:cNvPr id="846" name="Rectangle 845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SpPr/>
      </xdr:nvSpPr>
      <xdr:spPr>
        <a:xfrm>
          <a:off x="22655232" y="17678710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339831</xdr:colOff>
      <xdr:row>73</xdr:row>
      <xdr:rowOff>27479</xdr:rowOff>
    </xdr:from>
    <xdr:to>
      <xdr:col>39</xdr:col>
      <xdr:colOff>390915</xdr:colOff>
      <xdr:row>73</xdr:row>
      <xdr:rowOff>241487</xdr:rowOff>
    </xdr:to>
    <xdr:sp macro="" textlink="">
      <xdr:nvSpPr>
        <xdr:cNvPr id="847" name="Rectangle 846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/>
      </xdr:nvSpPr>
      <xdr:spPr>
        <a:xfrm>
          <a:off x="23308688" y="17675943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416196</xdr:colOff>
      <xdr:row>73</xdr:row>
      <xdr:rowOff>26122</xdr:rowOff>
    </xdr:from>
    <xdr:to>
      <xdr:col>40</xdr:col>
      <xdr:colOff>460492</xdr:colOff>
      <xdr:row>73</xdr:row>
      <xdr:rowOff>242192</xdr:rowOff>
    </xdr:to>
    <xdr:sp macro="" textlink="">
      <xdr:nvSpPr>
        <xdr:cNvPr id="848" name="Rectangle 847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SpPr/>
      </xdr:nvSpPr>
      <xdr:spPr>
        <a:xfrm>
          <a:off x="23970160" y="17674586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492563</xdr:colOff>
      <xdr:row>73</xdr:row>
      <xdr:rowOff>29701</xdr:rowOff>
    </xdr:from>
    <xdr:to>
      <xdr:col>41</xdr:col>
      <xdr:colOff>346323</xdr:colOff>
      <xdr:row>73</xdr:row>
      <xdr:rowOff>242192</xdr:rowOff>
    </xdr:to>
    <xdr:sp macro="" textlink="">
      <xdr:nvSpPr>
        <xdr:cNvPr id="849" name="Rectangle 848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SpPr/>
      </xdr:nvSpPr>
      <xdr:spPr>
        <a:xfrm>
          <a:off x="24631634" y="17678165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354373</xdr:colOff>
      <xdr:row>73</xdr:row>
      <xdr:rowOff>30185</xdr:rowOff>
    </xdr:from>
    <xdr:to>
      <xdr:col>42</xdr:col>
      <xdr:colOff>421596</xdr:colOff>
      <xdr:row>73</xdr:row>
      <xdr:rowOff>242193</xdr:rowOff>
    </xdr:to>
    <xdr:sp macro="" textlink="">
      <xdr:nvSpPr>
        <xdr:cNvPr id="850" name="Rectangle 849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SpPr/>
      </xdr:nvSpPr>
      <xdr:spPr>
        <a:xfrm>
          <a:off x="25269052" y="17678649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430740</xdr:colOff>
      <xdr:row>73</xdr:row>
      <xdr:rowOff>32451</xdr:rowOff>
    </xdr:from>
    <xdr:to>
      <xdr:col>43</xdr:col>
      <xdr:colOff>478428</xdr:colOff>
      <xdr:row>73</xdr:row>
      <xdr:rowOff>242722</xdr:rowOff>
    </xdr:to>
    <xdr:sp macro="" textlink="">
      <xdr:nvSpPr>
        <xdr:cNvPr id="851" name="Rectangle 850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SpPr/>
      </xdr:nvSpPr>
      <xdr:spPr>
        <a:xfrm>
          <a:off x="25930526" y="17680915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499087</xdr:colOff>
      <xdr:row>73</xdr:row>
      <xdr:rowOff>34355</xdr:rowOff>
    </xdr:from>
    <xdr:to>
      <xdr:col>44</xdr:col>
      <xdr:colOff>554405</xdr:colOff>
      <xdr:row>73</xdr:row>
      <xdr:rowOff>242722</xdr:rowOff>
    </xdr:to>
    <xdr:sp macro="" textlink="">
      <xdr:nvSpPr>
        <xdr:cNvPr id="852" name="Rectangle 851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SpPr/>
      </xdr:nvSpPr>
      <xdr:spPr>
        <a:xfrm>
          <a:off x="26583980" y="17682819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567437</xdr:colOff>
      <xdr:row>73</xdr:row>
      <xdr:rowOff>32292</xdr:rowOff>
    </xdr:from>
    <xdr:to>
      <xdr:col>46</xdr:col>
      <xdr:colOff>28754</xdr:colOff>
      <xdr:row>73</xdr:row>
      <xdr:rowOff>249066</xdr:rowOff>
    </xdr:to>
    <xdr:sp macro="" textlink="">
      <xdr:nvSpPr>
        <xdr:cNvPr id="853" name="Rectangle 852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SpPr/>
      </xdr:nvSpPr>
      <xdr:spPr>
        <a:xfrm>
          <a:off x="27237437" y="17680756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50676</xdr:colOff>
      <xdr:row>73</xdr:row>
      <xdr:rowOff>21170</xdr:rowOff>
    </xdr:from>
    <xdr:to>
      <xdr:col>46</xdr:col>
      <xdr:colOff>693236</xdr:colOff>
      <xdr:row>73</xdr:row>
      <xdr:rowOff>256470</xdr:rowOff>
    </xdr:to>
    <xdr:sp macro="" textlink="">
      <xdr:nvSpPr>
        <xdr:cNvPr id="854" name="Rectangle 853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/>
      </xdr:nvSpPr>
      <xdr:spPr>
        <a:xfrm>
          <a:off x="27890890" y="17669634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73</xdr:row>
          <xdr:rowOff>260350</xdr:rowOff>
        </xdr:from>
        <xdr:to>
          <xdr:col>46</xdr:col>
          <xdr:colOff>933450</xdr:colOff>
          <xdr:row>73</xdr:row>
          <xdr:rowOff>450850</xdr:rowOff>
        </xdr:to>
        <xdr:sp macro="" textlink="">
          <xdr:nvSpPr>
            <xdr:cNvPr id="7440" name="Scroll Bar 272" hidden="1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300-00001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25049</xdr:colOff>
      <xdr:row>73</xdr:row>
      <xdr:rowOff>23462</xdr:rowOff>
    </xdr:from>
    <xdr:to>
      <xdr:col>49</xdr:col>
      <xdr:colOff>589769</xdr:colOff>
      <xdr:row>73</xdr:row>
      <xdr:rowOff>953733</xdr:rowOff>
    </xdr:to>
    <xdr:sp macro="" textlink="$AX$71">
      <xdr:nvSpPr>
        <xdr:cNvPr id="856" name="Rectangle 855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SpPr/>
      </xdr:nvSpPr>
      <xdr:spPr>
        <a:xfrm>
          <a:off x="28763335" y="17671926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2121F7E-1B3B-4A59-A95B-515D678EB8D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73480</xdr:colOff>
      <xdr:row>73</xdr:row>
      <xdr:rowOff>32627</xdr:rowOff>
    </xdr:from>
    <xdr:to>
      <xdr:col>37</xdr:col>
      <xdr:colOff>29229</xdr:colOff>
      <xdr:row>73</xdr:row>
      <xdr:rowOff>944568</xdr:rowOff>
    </xdr:to>
    <xdr:sp macro="" textlink="$AX$70">
      <xdr:nvSpPr>
        <xdr:cNvPr id="857" name="Rectangle 856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SpPr/>
      </xdr:nvSpPr>
      <xdr:spPr>
        <a:xfrm>
          <a:off x="20756337" y="17681091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02B482E-D927-4023-9B5F-AEEDC9A5BDC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64649</xdr:colOff>
      <xdr:row>73</xdr:row>
      <xdr:rowOff>3411</xdr:rowOff>
    </xdr:from>
    <xdr:to>
      <xdr:col>64</xdr:col>
      <xdr:colOff>40208</xdr:colOff>
      <xdr:row>73</xdr:row>
      <xdr:rowOff>959802</xdr:rowOff>
    </xdr:to>
    <xdr:graphicFrame macro="">
      <xdr:nvGraphicFramePr>
        <xdr:cNvPr id="859" name="Chart 858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73</xdr:row>
          <xdr:rowOff>488950</xdr:rowOff>
        </xdr:from>
        <xdr:to>
          <xdr:col>61</xdr:col>
          <xdr:colOff>469900</xdr:colOff>
          <xdr:row>73</xdr:row>
          <xdr:rowOff>660400</xdr:rowOff>
        </xdr:to>
        <xdr:sp macro="" textlink="">
          <xdr:nvSpPr>
            <xdr:cNvPr id="7441" name="Button 273" hidden="1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300-00001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287811</xdr:colOff>
      <xdr:row>73</xdr:row>
      <xdr:rowOff>19361</xdr:rowOff>
    </xdr:from>
    <xdr:to>
      <xdr:col>55</xdr:col>
      <xdr:colOff>346980</xdr:colOff>
      <xdr:row>73</xdr:row>
      <xdr:rowOff>231185</xdr:rowOff>
    </xdr:to>
    <xdr:sp macro="" textlink="">
      <xdr:nvSpPr>
        <xdr:cNvPr id="861" name="Rectangle 860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SpPr/>
      </xdr:nvSpPr>
      <xdr:spPr>
        <a:xfrm>
          <a:off x="32999382" y="17667825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356159</xdr:colOff>
      <xdr:row>73</xdr:row>
      <xdr:rowOff>16594</xdr:rowOff>
    </xdr:from>
    <xdr:to>
      <xdr:col>56</xdr:col>
      <xdr:colOff>407243</xdr:colOff>
      <xdr:row>73</xdr:row>
      <xdr:rowOff>230602</xdr:rowOff>
    </xdr:to>
    <xdr:sp macro="" textlink="">
      <xdr:nvSpPr>
        <xdr:cNvPr id="862" name="Rectangle 861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SpPr/>
      </xdr:nvSpPr>
      <xdr:spPr>
        <a:xfrm>
          <a:off x="33652838" y="17665058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432524</xdr:colOff>
      <xdr:row>73</xdr:row>
      <xdr:rowOff>15237</xdr:rowOff>
    </xdr:from>
    <xdr:to>
      <xdr:col>57</xdr:col>
      <xdr:colOff>476820</xdr:colOff>
      <xdr:row>73</xdr:row>
      <xdr:rowOff>231307</xdr:rowOff>
    </xdr:to>
    <xdr:sp macro="" textlink="">
      <xdr:nvSpPr>
        <xdr:cNvPr id="863" name="Rectangle 862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SpPr/>
      </xdr:nvSpPr>
      <xdr:spPr>
        <a:xfrm>
          <a:off x="34314310" y="17663701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508891</xdr:colOff>
      <xdr:row>73</xdr:row>
      <xdr:rowOff>18816</xdr:rowOff>
    </xdr:from>
    <xdr:to>
      <xdr:col>58</xdr:col>
      <xdr:colOff>362652</xdr:colOff>
      <xdr:row>73</xdr:row>
      <xdr:rowOff>231307</xdr:rowOff>
    </xdr:to>
    <xdr:sp macro="" textlink="">
      <xdr:nvSpPr>
        <xdr:cNvPr id="864" name="Rectangle 863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SpPr/>
      </xdr:nvSpPr>
      <xdr:spPr>
        <a:xfrm>
          <a:off x="34975784" y="17667280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370702</xdr:colOff>
      <xdr:row>73</xdr:row>
      <xdr:rowOff>19300</xdr:rowOff>
    </xdr:from>
    <xdr:to>
      <xdr:col>59</xdr:col>
      <xdr:colOff>437925</xdr:colOff>
      <xdr:row>73</xdr:row>
      <xdr:rowOff>231308</xdr:rowOff>
    </xdr:to>
    <xdr:sp macro="" textlink="">
      <xdr:nvSpPr>
        <xdr:cNvPr id="865" name="Rectangle 864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SpPr/>
      </xdr:nvSpPr>
      <xdr:spPr>
        <a:xfrm>
          <a:off x="35613202" y="17667764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447069</xdr:colOff>
      <xdr:row>73</xdr:row>
      <xdr:rowOff>21566</xdr:rowOff>
    </xdr:from>
    <xdr:to>
      <xdr:col>60</xdr:col>
      <xdr:colOff>494757</xdr:colOff>
      <xdr:row>73</xdr:row>
      <xdr:rowOff>231837</xdr:rowOff>
    </xdr:to>
    <xdr:sp macro="" textlink="">
      <xdr:nvSpPr>
        <xdr:cNvPr id="866" name="Rectangle 865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SpPr/>
      </xdr:nvSpPr>
      <xdr:spPr>
        <a:xfrm>
          <a:off x="36274676" y="17670030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515416</xdr:colOff>
      <xdr:row>73</xdr:row>
      <xdr:rowOff>23470</xdr:rowOff>
    </xdr:from>
    <xdr:to>
      <xdr:col>61</xdr:col>
      <xdr:colOff>570734</xdr:colOff>
      <xdr:row>73</xdr:row>
      <xdr:rowOff>231837</xdr:rowOff>
    </xdr:to>
    <xdr:sp macro="" textlink="">
      <xdr:nvSpPr>
        <xdr:cNvPr id="867" name="Rectangle 866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SpPr/>
      </xdr:nvSpPr>
      <xdr:spPr>
        <a:xfrm>
          <a:off x="36928130" y="17671934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583766</xdr:colOff>
      <xdr:row>73</xdr:row>
      <xdr:rowOff>21407</xdr:rowOff>
    </xdr:from>
    <xdr:to>
      <xdr:col>63</xdr:col>
      <xdr:colOff>45082</xdr:colOff>
      <xdr:row>73</xdr:row>
      <xdr:rowOff>238181</xdr:rowOff>
    </xdr:to>
    <xdr:sp macro="" textlink="">
      <xdr:nvSpPr>
        <xdr:cNvPr id="868" name="Rectangle 867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SpPr/>
      </xdr:nvSpPr>
      <xdr:spPr>
        <a:xfrm>
          <a:off x="37581587" y="17669871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67004</xdr:colOff>
      <xdr:row>73</xdr:row>
      <xdr:rowOff>10285</xdr:rowOff>
    </xdr:from>
    <xdr:to>
      <xdr:col>63</xdr:col>
      <xdr:colOff>709564</xdr:colOff>
      <xdr:row>73</xdr:row>
      <xdr:rowOff>245585</xdr:rowOff>
    </xdr:to>
    <xdr:sp macro="" textlink="">
      <xdr:nvSpPr>
        <xdr:cNvPr id="869" name="Rectangle 868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SpPr/>
      </xdr:nvSpPr>
      <xdr:spPr>
        <a:xfrm>
          <a:off x="38235040" y="17658749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73</xdr:row>
          <xdr:rowOff>247650</xdr:rowOff>
        </xdr:from>
        <xdr:to>
          <xdr:col>64</xdr:col>
          <xdr:colOff>6350</xdr:colOff>
          <xdr:row>73</xdr:row>
          <xdr:rowOff>438150</xdr:rowOff>
        </xdr:to>
        <xdr:sp macro="" textlink="">
          <xdr:nvSpPr>
            <xdr:cNvPr id="7442" name="Scroll Bar 274" hidden="1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300-00001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41378</xdr:colOff>
      <xdr:row>73</xdr:row>
      <xdr:rowOff>12577</xdr:rowOff>
    </xdr:from>
    <xdr:to>
      <xdr:col>66</xdr:col>
      <xdr:colOff>606097</xdr:colOff>
      <xdr:row>73</xdr:row>
      <xdr:rowOff>942848</xdr:rowOff>
    </xdr:to>
    <xdr:sp macro="" textlink="$BO$71">
      <xdr:nvSpPr>
        <xdr:cNvPr id="871" name="Rectangle 870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SpPr/>
      </xdr:nvSpPr>
      <xdr:spPr>
        <a:xfrm>
          <a:off x="39107485" y="17661041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25787F4-E139-493D-9232-776D702CE1A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89808</xdr:colOff>
      <xdr:row>73</xdr:row>
      <xdr:rowOff>21742</xdr:rowOff>
    </xdr:from>
    <xdr:to>
      <xdr:col>54</xdr:col>
      <xdr:colOff>45558</xdr:colOff>
      <xdr:row>73</xdr:row>
      <xdr:rowOff>933683</xdr:rowOff>
    </xdr:to>
    <xdr:sp macro="" textlink="$BO$70">
      <xdr:nvSpPr>
        <xdr:cNvPr id="872" name="Rectangle 871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SpPr/>
      </xdr:nvSpPr>
      <xdr:spPr>
        <a:xfrm>
          <a:off x="31100487" y="17670206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7C0574E-4388-4659-A6AA-6DD4DDC10AB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80977</xdr:colOff>
      <xdr:row>73</xdr:row>
      <xdr:rowOff>46955</xdr:rowOff>
    </xdr:from>
    <xdr:to>
      <xdr:col>81</xdr:col>
      <xdr:colOff>56536</xdr:colOff>
      <xdr:row>73</xdr:row>
      <xdr:rowOff>1003346</xdr:rowOff>
    </xdr:to>
    <xdr:graphicFrame macro="">
      <xdr:nvGraphicFramePr>
        <xdr:cNvPr id="874" name="Chart 873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88900</xdr:colOff>
          <xdr:row>73</xdr:row>
          <xdr:rowOff>533400</xdr:rowOff>
        </xdr:from>
        <xdr:to>
          <xdr:col>78</xdr:col>
          <xdr:colOff>488950</xdr:colOff>
          <xdr:row>73</xdr:row>
          <xdr:rowOff>704850</xdr:rowOff>
        </xdr:to>
        <xdr:sp macro="" textlink="">
          <xdr:nvSpPr>
            <xdr:cNvPr id="7443" name="Button 275" hidden="1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300-00001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304139</xdr:colOff>
      <xdr:row>73</xdr:row>
      <xdr:rowOff>62905</xdr:rowOff>
    </xdr:from>
    <xdr:to>
      <xdr:col>72</xdr:col>
      <xdr:colOff>363309</xdr:colOff>
      <xdr:row>73</xdr:row>
      <xdr:rowOff>274729</xdr:rowOff>
    </xdr:to>
    <xdr:sp macro="" textlink="">
      <xdr:nvSpPr>
        <xdr:cNvPr id="876" name="Rectangle 875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SpPr/>
      </xdr:nvSpPr>
      <xdr:spPr>
        <a:xfrm>
          <a:off x="43343532" y="17711369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372488</xdr:colOff>
      <xdr:row>73</xdr:row>
      <xdr:rowOff>60138</xdr:rowOff>
    </xdr:from>
    <xdr:to>
      <xdr:col>73</xdr:col>
      <xdr:colOff>423572</xdr:colOff>
      <xdr:row>73</xdr:row>
      <xdr:rowOff>274146</xdr:rowOff>
    </xdr:to>
    <xdr:sp macro="" textlink="">
      <xdr:nvSpPr>
        <xdr:cNvPr id="877" name="Rectangle 876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SpPr/>
      </xdr:nvSpPr>
      <xdr:spPr>
        <a:xfrm>
          <a:off x="43996988" y="17708602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448853</xdr:colOff>
      <xdr:row>73</xdr:row>
      <xdr:rowOff>58781</xdr:rowOff>
    </xdr:from>
    <xdr:to>
      <xdr:col>74</xdr:col>
      <xdr:colOff>493149</xdr:colOff>
      <xdr:row>73</xdr:row>
      <xdr:rowOff>274851</xdr:rowOff>
    </xdr:to>
    <xdr:sp macro="" textlink="">
      <xdr:nvSpPr>
        <xdr:cNvPr id="878" name="Rectangle 877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SpPr/>
      </xdr:nvSpPr>
      <xdr:spPr>
        <a:xfrm>
          <a:off x="44658460" y="17707245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525220</xdr:colOff>
      <xdr:row>73</xdr:row>
      <xdr:rowOff>62360</xdr:rowOff>
    </xdr:from>
    <xdr:to>
      <xdr:col>75</xdr:col>
      <xdr:colOff>378981</xdr:colOff>
      <xdr:row>73</xdr:row>
      <xdr:rowOff>274851</xdr:rowOff>
    </xdr:to>
    <xdr:sp macro="" textlink="">
      <xdr:nvSpPr>
        <xdr:cNvPr id="879" name="Rectangle 878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SpPr/>
      </xdr:nvSpPr>
      <xdr:spPr>
        <a:xfrm>
          <a:off x="45319934" y="17710824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387031</xdr:colOff>
      <xdr:row>73</xdr:row>
      <xdr:rowOff>62844</xdr:rowOff>
    </xdr:from>
    <xdr:to>
      <xdr:col>76</xdr:col>
      <xdr:colOff>454253</xdr:colOff>
      <xdr:row>73</xdr:row>
      <xdr:rowOff>274852</xdr:rowOff>
    </xdr:to>
    <xdr:sp macro="" textlink="">
      <xdr:nvSpPr>
        <xdr:cNvPr id="880" name="Rectangle 879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SpPr/>
      </xdr:nvSpPr>
      <xdr:spPr>
        <a:xfrm>
          <a:off x="45957352" y="17711308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463397</xdr:colOff>
      <xdr:row>73</xdr:row>
      <xdr:rowOff>65110</xdr:rowOff>
    </xdr:from>
    <xdr:to>
      <xdr:col>77</xdr:col>
      <xdr:colOff>511085</xdr:colOff>
      <xdr:row>73</xdr:row>
      <xdr:rowOff>275381</xdr:rowOff>
    </xdr:to>
    <xdr:sp macro="" textlink="">
      <xdr:nvSpPr>
        <xdr:cNvPr id="881" name="Rectangle 880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SpPr/>
      </xdr:nvSpPr>
      <xdr:spPr>
        <a:xfrm>
          <a:off x="46618826" y="17713574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531744</xdr:colOff>
      <xdr:row>73</xdr:row>
      <xdr:rowOff>67014</xdr:rowOff>
    </xdr:from>
    <xdr:to>
      <xdr:col>79</xdr:col>
      <xdr:colOff>1955</xdr:colOff>
      <xdr:row>73</xdr:row>
      <xdr:rowOff>275381</xdr:rowOff>
    </xdr:to>
    <xdr:sp macro="" textlink="">
      <xdr:nvSpPr>
        <xdr:cNvPr id="882" name="Rectangle 881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SpPr/>
      </xdr:nvSpPr>
      <xdr:spPr>
        <a:xfrm>
          <a:off x="47272280" y="17715478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79</xdr:col>
      <xdr:colOff>14987</xdr:colOff>
      <xdr:row>73</xdr:row>
      <xdr:rowOff>64951</xdr:rowOff>
    </xdr:from>
    <xdr:to>
      <xdr:col>80</xdr:col>
      <xdr:colOff>61411</xdr:colOff>
      <xdr:row>73</xdr:row>
      <xdr:rowOff>281725</xdr:rowOff>
    </xdr:to>
    <xdr:sp macro="" textlink="">
      <xdr:nvSpPr>
        <xdr:cNvPr id="883" name="Rectangle 882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SpPr/>
      </xdr:nvSpPr>
      <xdr:spPr>
        <a:xfrm>
          <a:off x="47925737" y="17713415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83333</xdr:colOff>
      <xdr:row>73</xdr:row>
      <xdr:rowOff>53829</xdr:rowOff>
    </xdr:from>
    <xdr:to>
      <xdr:col>80</xdr:col>
      <xdr:colOff>725893</xdr:colOff>
      <xdr:row>73</xdr:row>
      <xdr:rowOff>289129</xdr:rowOff>
    </xdr:to>
    <xdr:sp macro="" textlink="">
      <xdr:nvSpPr>
        <xdr:cNvPr id="884" name="Rectangle 883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SpPr/>
      </xdr:nvSpPr>
      <xdr:spPr>
        <a:xfrm>
          <a:off x="48579190" y="17702293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69850</xdr:colOff>
          <xdr:row>73</xdr:row>
          <xdr:rowOff>285750</xdr:rowOff>
        </xdr:from>
        <xdr:to>
          <xdr:col>81</xdr:col>
          <xdr:colOff>12700</xdr:colOff>
          <xdr:row>73</xdr:row>
          <xdr:rowOff>476250</xdr:rowOff>
        </xdr:to>
        <xdr:sp macro="" textlink="">
          <xdr:nvSpPr>
            <xdr:cNvPr id="7444" name="Scroll Bar 276" hidden="1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300-00001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57706</xdr:colOff>
      <xdr:row>73</xdr:row>
      <xdr:rowOff>56121</xdr:rowOff>
    </xdr:from>
    <xdr:to>
      <xdr:col>83</xdr:col>
      <xdr:colOff>622426</xdr:colOff>
      <xdr:row>73</xdr:row>
      <xdr:rowOff>986392</xdr:rowOff>
    </xdr:to>
    <xdr:sp macro="" textlink="$CF$71">
      <xdr:nvSpPr>
        <xdr:cNvPr id="886" name="Rectangle 885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SpPr/>
      </xdr:nvSpPr>
      <xdr:spPr>
        <a:xfrm>
          <a:off x="49451635" y="17704585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B593722-4E4D-4B9B-BC21-5FB95BF7661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106137</xdr:colOff>
      <xdr:row>73</xdr:row>
      <xdr:rowOff>65286</xdr:rowOff>
    </xdr:from>
    <xdr:to>
      <xdr:col>71</xdr:col>
      <xdr:colOff>61886</xdr:colOff>
      <xdr:row>73</xdr:row>
      <xdr:rowOff>977227</xdr:rowOff>
    </xdr:to>
    <xdr:sp macro="" textlink="$CF$70">
      <xdr:nvSpPr>
        <xdr:cNvPr id="887" name="Rectangle 886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SpPr/>
      </xdr:nvSpPr>
      <xdr:spPr>
        <a:xfrm>
          <a:off x="41444637" y="17713750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D1E1AB4-498A-49F3-A63B-F661C514E2F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83699</xdr:colOff>
      <xdr:row>73</xdr:row>
      <xdr:rowOff>22463</xdr:rowOff>
    </xdr:from>
    <xdr:to>
      <xdr:col>98</xdr:col>
      <xdr:colOff>59258</xdr:colOff>
      <xdr:row>73</xdr:row>
      <xdr:rowOff>978854</xdr:rowOff>
    </xdr:to>
    <xdr:graphicFrame macro="">
      <xdr:nvGraphicFramePr>
        <xdr:cNvPr id="889" name="Chart 888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88900</xdr:colOff>
          <xdr:row>73</xdr:row>
          <xdr:rowOff>508000</xdr:rowOff>
        </xdr:from>
        <xdr:to>
          <xdr:col>95</xdr:col>
          <xdr:colOff>488950</xdr:colOff>
          <xdr:row>73</xdr:row>
          <xdr:rowOff>679450</xdr:rowOff>
        </xdr:to>
        <xdr:sp macro="" textlink="">
          <xdr:nvSpPr>
            <xdr:cNvPr id="7445" name="Button 277" hidden="1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300-00001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306861</xdr:colOff>
      <xdr:row>73</xdr:row>
      <xdr:rowOff>38413</xdr:rowOff>
    </xdr:from>
    <xdr:to>
      <xdr:col>89</xdr:col>
      <xdr:colOff>366031</xdr:colOff>
      <xdr:row>73</xdr:row>
      <xdr:rowOff>250237</xdr:rowOff>
    </xdr:to>
    <xdr:sp macro="" textlink="">
      <xdr:nvSpPr>
        <xdr:cNvPr id="891" name="Rectangle 890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SpPr/>
      </xdr:nvSpPr>
      <xdr:spPr>
        <a:xfrm>
          <a:off x="53674075" y="17686877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375210</xdr:colOff>
      <xdr:row>73</xdr:row>
      <xdr:rowOff>35646</xdr:rowOff>
    </xdr:from>
    <xdr:to>
      <xdr:col>90</xdr:col>
      <xdr:colOff>426293</xdr:colOff>
      <xdr:row>73</xdr:row>
      <xdr:rowOff>249654</xdr:rowOff>
    </xdr:to>
    <xdr:sp macro="" textlink="">
      <xdr:nvSpPr>
        <xdr:cNvPr id="892" name="Rectangle 891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SpPr/>
      </xdr:nvSpPr>
      <xdr:spPr>
        <a:xfrm>
          <a:off x="54327531" y="17684110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451574</xdr:colOff>
      <xdr:row>73</xdr:row>
      <xdr:rowOff>34289</xdr:rowOff>
    </xdr:from>
    <xdr:to>
      <xdr:col>91</xdr:col>
      <xdr:colOff>495870</xdr:colOff>
      <xdr:row>73</xdr:row>
      <xdr:rowOff>250359</xdr:rowOff>
    </xdr:to>
    <xdr:sp macro="" textlink="">
      <xdr:nvSpPr>
        <xdr:cNvPr id="893" name="Rectangle 892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SpPr/>
      </xdr:nvSpPr>
      <xdr:spPr>
        <a:xfrm>
          <a:off x="54989003" y="17682753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527941</xdr:colOff>
      <xdr:row>73</xdr:row>
      <xdr:rowOff>37868</xdr:rowOff>
    </xdr:from>
    <xdr:to>
      <xdr:col>92</xdr:col>
      <xdr:colOff>381702</xdr:colOff>
      <xdr:row>73</xdr:row>
      <xdr:rowOff>250359</xdr:rowOff>
    </xdr:to>
    <xdr:sp macro="" textlink="">
      <xdr:nvSpPr>
        <xdr:cNvPr id="894" name="Rectangle 893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SpPr/>
      </xdr:nvSpPr>
      <xdr:spPr>
        <a:xfrm>
          <a:off x="55650477" y="17686332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389752</xdr:colOff>
      <xdr:row>73</xdr:row>
      <xdr:rowOff>38352</xdr:rowOff>
    </xdr:from>
    <xdr:to>
      <xdr:col>93</xdr:col>
      <xdr:colOff>456975</xdr:colOff>
      <xdr:row>73</xdr:row>
      <xdr:rowOff>250360</xdr:rowOff>
    </xdr:to>
    <xdr:sp macro="" textlink="">
      <xdr:nvSpPr>
        <xdr:cNvPr id="895" name="Rectangle 894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SpPr/>
      </xdr:nvSpPr>
      <xdr:spPr>
        <a:xfrm>
          <a:off x="56287895" y="17686816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466119</xdr:colOff>
      <xdr:row>73</xdr:row>
      <xdr:rowOff>40618</xdr:rowOff>
    </xdr:from>
    <xdr:to>
      <xdr:col>94</xdr:col>
      <xdr:colOff>513807</xdr:colOff>
      <xdr:row>73</xdr:row>
      <xdr:rowOff>250889</xdr:rowOff>
    </xdr:to>
    <xdr:sp macro="" textlink="">
      <xdr:nvSpPr>
        <xdr:cNvPr id="896" name="Rectangle 895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SpPr/>
      </xdr:nvSpPr>
      <xdr:spPr>
        <a:xfrm>
          <a:off x="56949369" y="17689082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534466</xdr:colOff>
      <xdr:row>73</xdr:row>
      <xdr:rowOff>42522</xdr:rowOff>
    </xdr:from>
    <xdr:to>
      <xdr:col>96</xdr:col>
      <xdr:colOff>4677</xdr:colOff>
      <xdr:row>73</xdr:row>
      <xdr:rowOff>250889</xdr:rowOff>
    </xdr:to>
    <xdr:sp macro="" textlink="">
      <xdr:nvSpPr>
        <xdr:cNvPr id="897" name="Rectangle 896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SpPr/>
      </xdr:nvSpPr>
      <xdr:spPr>
        <a:xfrm>
          <a:off x="57602823" y="17690986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96</xdr:col>
      <xdr:colOff>17709</xdr:colOff>
      <xdr:row>73</xdr:row>
      <xdr:rowOff>40459</xdr:rowOff>
    </xdr:from>
    <xdr:to>
      <xdr:col>97</xdr:col>
      <xdr:colOff>64132</xdr:colOff>
      <xdr:row>73</xdr:row>
      <xdr:rowOff>257233</xdr:rowOff>
    </xdr:to>
    <xdr:sp macro="" textlink="">
      <xdr:nvSpPr>
        <xdr:cNvPr id="898" name="Rectangle 897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SpPr/>
      </xdr:nvSpPr>
      <xdr:spPr>
        <a:xfrm>
          <a:off x="58256280" y="17688923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86054</xdr:colOff>
      <xdr:row>73</xdr:row>
      <xdr:rowOff>29337</xdr:rowOff>
    </xdr:from>
    <xdr:to>
      <xdr:col>97</xdr:col>
      <xdr:colOff>728614</xdr:colOff>
      <xdr:row>73</xdr:row>
      <xdr:rowOff>264637</xdr:rowOff>
    </xdr:to>
    <xdr:sp macro="" textlink="">
      <xdr:nvSpPr>
        <xdr:cNvPr id="899" name="Rectangle 898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SpPr/>
      </xdr:nvSpPr>
      <xdr:spPr>
        <a:xfrm>
          <a:off x="58909733" y="17677801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76200</xdr:colOff>
          <xdr:row>73</xdr:row>
          <xdr:rowOff>266700</xdr:rowOff>
        </xdr:from>
        <xdr:to>
          <xdr:col>98</xdr:col>
          <xdr:colOff>25400</xdr:colOff>
          <xdr:row>73</xdr:row>
          <xdr:rowOff>457200</xdr:rowOff>
        </xdr:to>
        <xdr:sp macro="" textlink="">
          <xdr:nvSpPr>
            <xdr:cNvPr id="7446" name="Scroll Bar 278" hidden="1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00000000-0008-0000-0300-00001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60428</xdr:colOff>
      <xdr:row>73</xdr:row>
      <xdr:rowOff>31629</xdr:rowOff>
    </xdr:from>
    <xdr:to>
      <xdr:col>100</xdr:col>
      <xdr:colOff>625147</xdr:colOff>
      <xdr:row>73</xdr:row>
      <xdr:rowOff>961900</xdr:rowOff>
    </xdr:to>
    <xdr:sp macro="" textlink="$CW$71">
      <xdr:nvSpPr>
        <xdr:cNvPr id="901" name="Rectangle 900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SpPr/>
      </xdr:nvSpPr>
      <xdr:spPr>
        <a:xfrm>
          <a:off x="59782178" y="17680093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3ED2813-FB14-4C71-9837-E6A5AB6A041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108859</xdr:colOff>
      <xdr:row>73</xdr:row>
      <xdr:rowOff>40794</xdr:rowOff>
    </xdr:from>
    <xdr:to>
      <xdr:col>88</xdr:col>
      <xdr:colOff>64608</xdr:colOff>
      <xdr:row>73</xdr:row>
      <xdr:rowOff>952735</xdr:rowOff>
    </xdr:to>
    <xdr:sp macro="" textlink="$CW$70">
      <xdr:nvSpPr>
        <xdr:cNvPr id="902" name="Rectangle 901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SpPr/>
      </xdr:nvSpPr>
      <xdr:spPr>
        <a:xfrm>
          <a:off x="51775180" y="17689258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0D7684F-6F69-4C16-BACB-6EAF77FD113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100027</xdr:colOff>
      <xdr:row>73</xdr:row>
      <xdr:rowOff>38792</xdr:rowOff>
    </xdr:from>
    <xdr:to>
      <xdr:col>115</xdr:col>
      <xdr:colOff>75587</xdr:colOff>
      <xdr:row>73</xdr:row>
      <xdr:rowOff>995183</xdr:rowOff>
    </xdr:to>
    <xdr:graphicFrame macro="">
      <xdr:nvGraphicFramePr>
        <xdr:cNvPr id="904" name="Chart 903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107950</xdr:colOff>
          <xdr:row>73</xdr:row>
          <xdr:rowOff>527050</xdr:rowOff>
        </xdr:from>
        <xdr:to>
          <xdr:col>112</xdr:col>
          <xdr:colOff>508000</xdr:colOff>
          <xdr:row>73</xdr:row>
          <xdr:rowOff>698500</xdr:rowOff>
        </xdr:to>
        <xdr:sp macro="" textlink="">
          <xdr:nvSpPr>
            <xdr:cNvPr id="7447" name="Button 279" hidden="1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300-00001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323189</xdr:colOff>
      <xdr:row>73</xdr:row>
      <xdr:rowOff>54742</xdr:rowOff>
    </xdr:from>
    <xdr:to>
      <xdr:col>106</xdr:col>
      <xdr:colOff>382359</xdr:colOff>
      <xdr:row>73</xdr:row>
      <xdr:rowOff>266566</xdr:rowOff>
    </xdr:to>
    <xdr:sp macro="" textlink="">
      <xdr:nvSpPr>
        <xdr:cNvPr id="906" name="Rectangle 905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SpPr/>
      </xdr:nvSpPr>
      <xdr:spPr>
        <a:xfrm>
          <a:off x="64018225" y="17703206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391538</xdr:colOff>
      <xdr:row>73</xdr:row>
      <xdr:rowOff>51975</xdr:rowOff>
    </xdr:from>
    <xdr:to>
      <xdr:col>107</xdr:col>
      <xdr:colOff>442622</xdr:colOff>
      <xdr:row>73</xdr:row>
      <xdr:rowOff>265983</xdr:rowOff>
    </xdr:to>
    <xdr:sp macro="" textlink="">
      <xdr:nvSpPr>
        <xdr:cNvPr id="907" name="Rectangle 906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SpPr/>
      </xdr:nvSpPr>
      <xdr:spPr>
        <a:xfrm>
          <a:off x="64671681" y="17700439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467903</xdr:colOff>
      <xdr:row>73</xdr:row>
      <xdr:rowOff>50618</xdr:rowOff>
    </xdr:from>
    <xdr:to>
      <xdr:col>108</xdr:col>
      <xdr:colOff>512199</xdr:colOff>
      <xdr:row>73</xdr:row>
      <xdr:rowOff>266688</xdr:rowOff>
    </xdr:to>
    <xdr:sp macro="" textlink="">
      <xdr:nvSpPr>
        <xdr:cNvPr id="908" name="Rectangle 907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SpPr/>
      </xdr:nvSpPr>
      <xdr:spPr>
        <a:xfrm>
          <a:off x="65333153" y="17699082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544270</xdr:colOff>
      <xdr:row>73</xdr:row>
      <xdr:rowOff>54197</xdr:rowOff>
    </xdr:from>
    <xdr:to>
      <xdr:col>109</xdr:col>
      <xdr:colOff>398031</xdr:colOff>
      <xdr:row>73</xdr:row>
      <xdr:rowOff>266688</xdr:rowOff>
    </xdr:to>
    <xdr:sp macro="" textlink="">
      <xdr:nvSpPr>
        <xdr:cNvPr id="909" name="Rectangle 908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SpPr/>
      </xdr:nvSpPr>
      <xdr:spPr>
        <a:xfrm>
          <a:off x="65994627" y="17702661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406081</xdr:colOff>
      <xdr:row>73</xdr:row>
      <xdr:rowOff>54681</xdr:rowOff>
    </xdr:from>
    <xdr:to>
      <xdr:col>110</xdr:col>
      <xdr:colOff>473304</xdr:colOff>
      <xdr:row>73</xdr:row>
      <xdr:rowOff>266689</xdr:rowOff>
    </xdr:to>
    <xdr:sp macro="" textlink="">
      <xdr:nvSpPr>
        <xdr:cNvPr id="910" name="Rectangle 909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SpPr/>
      </xdr:nvSpPr>
      <xdr:spPr>
        <a:xfrm>
          <a:off x="66632045" y="17703145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482448</xdr:colOff>
      <xdr:row>73</xdr:row>
      <xdr:rowOff>56947</xdr:rowOff>
    </xdr:from>
    <xdr:to>
      <xdr:col>111</xdr:col>
      <xdr:colOff>530135</xdr:colOff>
      <xdr:row>73</xdr:row>
      <xdr:rowOff>267218</xdr:rowOff>
    </xdr:to>
    <xdr:sp macro="" textlink="">
      <xdr:nvSpPr>
        <xdr:cNvPr id="911" name="Rectangle 910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SpPr/>
      </xdr:nvSpPr>
      <xdr:spPr>
        <a:xfrm>
          <a:off x="67293519" y="17705411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550794</xdr:colOff>
      <xdr:row>73</xdr:row>
      <xdr:rowOff>58851</xdr:rowOff>
    </xdr:from>
    <xdr:to>
      <xdr:col>113</xdr:col>
      <xdr:colOff>21005</xdr:colOff>
      <xdr:row>73</xdr:row>
      <xdr:rowOff>267218</xdr:rowOff>
    </xdr:to>
    <xdr:sp macro="" textlink="">
      <xdr:nvSpPr>
        <xdr:cNvPr id="912" name="Rectangle 911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SpPr/>
      </xdr:nvSpPr>
      <xdr:spPr>
        <a:xfrm>
          <a:off x="67946973" y="17707315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113</xdr:col>
      <xdr:colOff>34037</xdr:colOff>
      <xdr:row>73</xdr:row>
      <xdr:rowOff>56788</xdr:rowOff>
    </xdr:from>
    <xdr:to>
      <xdr:col>114</xdr:col>
      <xdr:colOff>80461</xdr:colOff>
      <xdr:row>73</xdr:row>
      <xdr:rowOff>273562</xdr:rowOff>
    </xdr:to>
    <xdr:sp macro="" textlink="">
      <xdr:nvSpPr>
        <xdr:cNvPr id="913" name="Rectangle 912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SpPr/>
      </xdr:nvSpPr>
      <xdr:spPr>
        <a:xfrm>
          <a:off x="68600430" y="17705252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102383</xdr:colOff>
      <xdr:row>73</xdr:row>
      <xdr:rowOff>45666</xdr:rowOff>
    </xdr:from>
    <xdr:to>
      <xdr:col>114</xdr:col>
      <xdr:colOff>744943</xdr:colOff>
      <xdr:row>73</xdr:row>
      <xdr:rowOff>280966</xdr:rowOff>
    </xdr:to>
    <xdr:sp macro="" textlink="">
      <xdr:nvSpPr>
        <xdr:cNvPr id="914" name="Rectangle 913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SpPr/>
      </xdr:nvSpPr>
      <xdr:spPr>
        <a:xfrm>
          <a:off x="69253883" y="17694130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88900</xdr:colOff>
          <xdr:row>73</xdr:row>
          <xdr:rowOff>279400</xdr:rowOff>
        </xdr:from>
        <xdr:to>
          <xdr:col>115</xdr:col>
          <xdr:colOff>31750</xdr:colOff>
          <xdr:row>73</xdr:row>
          <xdr:rowOff>469900</xdr:rowOff>
        </xdr:to>
        <xdr:sp macro="" textlink="">
          <xdr:nvSpPr>
            <xdr:cNvPr id="7448" name="Scroll Bar 280" hidden="1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300-00001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76757</xdr:colOff>
      <xdr:row>73</xdr:row>
      <xdr:rowOff>47958</xdr:rowOff>
    </xdr:from>
    <xdr:to>
      <xdr:col>117</xdr:col>
      <xdr:colOff>641476</xdr:colOff>
      <xdr:row>73</xdr:row>
      <xdr:rowOff>978229</xdr:rowOff>
    </xdr:to>
    <xdr:sp macro="" textlink="$DN$71">
      <xdr:nvSpPr>
        <xdr:cNvPr id="916" name="Rectangle 915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SpPr/>
      </xdr:nvSpPr>
      <xdr:spPr>
        <a:xfrm>
          <a:off x="70126328" y="17696422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7AAF3E8-85AC-4ADF-817F-435484752B3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125187</xdr:colOff>
      <xdr:row>73</xdr:row>
      <xdr:rowOff>57123</xdr:rowOff>
    </xdr:from>
    <xdr:to>
      <xdr:col>105</xdr:col>
      <xdr:colOff>80936</xdr:colOff>
      <xdr:row>73</xdr:row>
      <xdr:rowOff>969064</xdr:rowOff>
    </xdr:to>
    <xdr:sp macro="" textlink="$DN$70">
      <xdr:nvSpPr>
        <xdr:cNvPr id="917" name="Rectangle 916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SpPr/>
      </xdr:nvSpPr>
      <xdr:spPr>
        <a:xfrm>
          <a:off x="62119330" y="17705587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F0FA58C-AAF7-42E1-9F7A-EDA8648C1B5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102749</xdr:colOff>
      <xdr:row>73</xdr:row>
      <xdr:rowOff>27907</xdr:rowOff>
    </xdr:from>
    <xdr:to>
      <xdr:col>132</xdr:col>
      <xdr:colOff>78308</xdr:colOff>
      <xdr:row>73</xdr:row>
      <xdr:rowOff>984298</xdr:rowOff>
    </xdr:to>
    <xdr:graphicFrame macro="">
      <xdr:nvGraphicFramePr>
        <xdr:cNvPr id="919" name="Chart 918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107950</xdr:colOff>
          <xdr:row>73</xdr:row>
          <xdr:rowOff>514350</xdr:rowOff>
        </xdr:from>
        <xdr:to>
          <xdr:col>129</xdr:col>
          <xdr:colOff>508000</xdr:colOff>
          <xdr:row>73</xdr:row>
          <xdr:rowOff>685800</xdr:rowOff>
        </xdr:to>
        <xdr:sp macro="" textlink="">
          <xdr:nvSpPr>
            <xdr:cNvPr id="7449" name="Button 281" hidden="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300-00001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325911</xdr:colOff>
      <xdr:row>73</xdr:row>
      <xdr:rowOff>43857</xdr:rowOff>
    </xdr:from>
    <xdr:to>
      <xdr:col>123</xdr:col>
      <xdr:colOff>385081</xdr:colOff>
      <xdr:row>73</xdr:row>
      <xdr:rowOff>255681</xdr:rowOff>
    </xdr:to>
    <xdr:sp macro="" textlink="">
      <xdr:nvSpPr>
        <xdr:cNvPr id="921" name="Rectangle 920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SpPr/>
      </xdr:nvSpPr>
      <xdr:spPr>
        <a:xfrm>
          <a:off x="74348768" y="1769232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394260</xdr:colOff>
      <xdr:row>73</xdr:row>
      <xdr:rowOff>41090</xdr:rowOff>
    </xdr:from>
    <xdr:to>
      <xdr:col>124</xdr:col>
      <xdr:colOff>445344</xdr:colOff>
      <xdr:row>73</xdr:row>
      <xdr:rowOff>255098</xdr:rowOff>
    </xdr:to>
    <xdr:sp macro="" textlink="">
      <xdr:nvSpPr>
        <xdr:cNvPr id="922" name="Rectangle 921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SpPr/>
      </xdr:nvSpPr>
      <xdr:spPr>
        <a:xfrm>
          <a:off x="75002224" y="1768955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470625</xdr:colOff>
      <xdr:row>73</xdr:row>
      <xdr:rowOff>39733</xdr:rowOff>
    </xdr:from>
    <xdr:to>
      <xdr:col>125</xdr:col>
      <xdr:colOff>514920</xdr:colOff>
      <xdr:row>73</xdr:row>
      <xdr:rowOff>255803</xdr:rowOff>
    </xdr:to>
    <xdr:sp macro="" textlink="">
      <xdr:nvSpPr>
        <xdr:cNvPr id="923" name="Rectangle 922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SpPr/>
      </xdr:nvSpPr>
      <xdr:spPr>
        <a:xfrm>
          <a:off x="75663696" y="1768819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546991</xdr:colOff>
      <xdr:row>73</xdr:row>
      <xdr:rowOff>43312</xdr:rowOff>
    </xdr:from>
    <xdr:to>
      <xdr:col>126</xdr:col>
      <xdr:colOff>400752</xdr:colOff>
      <xdr:row>73</xdr:row>
      <xdr:rowOff>255803</xdr:rowOff>
    </xdr:to>
    <xdr:sp macro="" textlink="">
      <xdr:nvSpPr>
        <xdr:cNvPr id="924" name="Rectangle 923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SpPr/>
      </xdr:nvSpPr>
      <xdr:spPr>
        <a:xfrm>
          <a:off x="76325170" y="1769177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408802</xdr:colOff>
      <xdr:row>73</xdr:row>
      <xdr:rowOff>43796</xdr:rowOff>
    </xdr:from>
    <xdr:to>
      <xdr:col>127</xdr:col>
      <xdr:colOff>476025</xdr:colOff>
      <xdr:row>73</xdr:row>
      <xdr:rowOff>255804</xdr:rowOff>
    </xdr:to>
    <xdr:sp macro="" textlink="">
      <xdr:nvSpPr>
        <xdr:cNvPr id="925" name="Rectangle 924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SpPr/>
      </xdr:nvSpPr>
      <xdr:spPr>
        <a:xfrm>
          <a:off x="76962588" y="1769226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485169</xdr:colOff>
      <xdr:row>73</xdr:row>
      <xdr:rowOff>46062</xdr:rowOff>
    </xdr:from>
    <xdr:to>
      <xdr:col>128</xdr:col>
      <xdr:colOff>532857</xdr:colOff>
      <xdr:row>73</xdr:row>
      <xdr:rowOff>256333</xdr:rowOff>
    </xdr:to>
    <xdr:sp macro="" textlink="">
      <xdr:nvSpPr>
        <xdr:cNvPr id="926" name="Rectangle 925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SpPr/>
      </xdr:nvSpPr>
      <xdr:spPr>
        <a:xfrm>
          <a:off x="77624062" y="1769452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553516</xdr:colOff>
      <xdr:row>73</xdr:row>
      <xdr:rowOff>47966</xdr:rowOff>
    </xdr:from>
    <xdr:to>
      <xdr:col>130</xdr:col>
      <xdr:colOff>23727</xdr:colOff>
      <xdr:row>73</xdr:row>
      <xdr:rowOff>256333</xdr:rowOff>
    </xdr:to>
    <xdr:sp macro="" textlink="">
      <xdr:nvSpPr>
        <xdr:cNvPr id="927" name="Rectangle 926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SpPr/>
      </xdr:nvSpPr>
      <xdr:spPr>
        <a:xfrm>
          <a:off x="78277516" y="1769643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130</xdr:col>
      <xdr:colOff>36759</xdr:colOff>
      <xdr:row>73</xdr:row>
      <xdr:rowOff>45903</xdr:rowOff>
    </xdr:from>
    <xdr:to>
      <xdr:col>131</xdr:col>
      <xdr:colOff>83183</xdr:colOff>
      <xdr:row>73</xdr:row>
      <xdr:rowOff>262677</xdr:rowOff>
    </xdr:to>
    <xdr:sp macro="" textlink="">
      <xdr:nvSpPr>
        <xdr:cNvPr id="928" name="Rectangle 927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SpPr/>
      </xdr:nvSpPr>
      <xdr:spPr>
        <a:xfrm>
          <a:off x="78930973" y="1769436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105105</xdr:colOff>
      <xdr:row>73</xdr:row>
      <xdr:rowOff>34781</xdr:rowOff>
    </xdr:from>
    <xdr:to>
      <xdr:col>131</xdr:col>
      <xdr:colOff>747665</xdr:colOff>
      <xdr:row>73</xdr:row>
      <xdr:rowOff>270081</xdr:rowOff>
    </xdr:to>
    <xdr:sp macro="" textlink="">
      <xdr:nvSpPr>
        <xdr:cNvPr id="929" name="Rectangle 928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SpPr/>
      </xdr:nvSpPr>
      <xdr:spPr>
        <a:xfrm>
          <a:off x="79584426" y="1768324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95250</xdr:colOff>
          <xdr:row>73</xdr:row>
          <xdr:rowOff>266700</xdr:rowOff>
        </xdr:from>
        <xdr:to>
          <xdr:col>132</xdr:col>
          <xdr:colOff>44450</xdr:colOff>
          <xdr:row>73</xdr:row>
          <xdr:rowOff>457200</xdr:rowOff>
        </xdr:to>
        <xdr:sp macro="" textlink="">
          <xdr:nvSpPr>
            <xdr:cNvPr id="7450" name="Scroll Bar 282" hidden="1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300-00001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79478</xdr:colOff>
      <xdr:row>73</xdr:row>
      <xdr:rowOff>37073</xdr:rowOff>
    </xdr:from>
    <xdr:to>
      <xdr:col>134</xdr:col>
      <xdr:colOff>644198</xdr:colOff>
      <xdr:row>73</xdr:row>
      <xdr:rowOff>967344</xdr:rowOff>
    </xdr:to>
    <xdr:sp macro="" textlink="$EE$71">
      <xdr:nvSpPr>
        <xdr:cNvPr id="931" name="Rectangle 930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SpPr/>
      </xdr:nvSpPr>
      <xdr:spPr>
        <a:xfrm>
          <a:off x="80456871" y="1768553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8689165-EE3B-48B8-B7F0-04FBF556940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127909</xdr:colOff>
      <xdr:row>73</xdr:row>
      <xdr:rowOff>46238</xdr:rowOff>
    </xdr:from>
    <xdr:to>
      <xdr:col>122</xdr:col>
      <xdr:colOff>83658</xdr:colOff>
      <xdr:row>73</xdr:row>
      <xdr:rowOff>958179</xdr:rowOff>
    </xdr:to>
    <xdr:sp macro="" textlink="$EE$70">
      <xdr:nvSpPr>
        <xdr:cNvPr id="932" name="Rectangle 931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SpPr/>
      </xdr:nvSpPr>
      <xdr:spPr>
        <a:xfrm>
          <a:off x="72449873" y="1769470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7C61756-62A5-4B73-876F-A2F7DD99FB1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51041</xdr:colOff>
      <xdr:row>73</xdr:row>
      <xdr:rowOff>30629</xdr:rowOff>
    </xdr:from>
    <xdr:to>
      <xdr:col>149</xdr:col>
      <xdr:colOff>26601</xdr:colOff>
      <xdr:row>73</xdr:row>
      <xdr:rowOff>987020</xdr:rowOff>
    </xdr:to>
    <xdr:graphicFrame macro="">
      <xdr:nvGraphicFramePr>
        <xdr:cNvPr id="934" name="Chart 933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50800</xdr:colOff>
          <xdr:row>73</xdr:row>
          <xdr:rowOff>514350</xdr:rowOff>
        </xdr:from>
        <xdr:to>
          <xdr:col>146</xdr:col>
          <xdr:colOff>457200</xdr:colOff>
          <xdr:row>73</xdr:row>
          <xdr:rowOff>685800</xdr:rowOff>
        </xdr:to>
        <xdr:sp macro="" textlink="">
          <xdr:nvSpPr>
            <xdr:cNvPr id="7451" name="Button 283" hidden="1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300-00001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274203</xdr:colOff>
      <xdr:row>73</xdr:row>
      <xdr:rowOff>46579</xdr:rowOff>
    </xdr:from>
    <xdr:to>
      <xdr:col>140</xdr:col>
      <xdr:colOff>333373</xdr:colOff>
      <xdr:row>73</xdr:row>
      <xdr:rowOff>258403</xdr:rowOff>
    </xdr:to>
    <xdr:sp macro="" textlink="">
      <xdr:nvSpPr>
        <xdr:cNvPr id="936" name="Rectangle 935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SpPr/>
      </xdr:nvSpPr>
      <xdr:spPr>
        <a:xfrm>
          <a:off x="84624882" y="1769504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342552</xdr:colOff>
      <xdr:row>73</xdr:row>
      <xdr:rowOff>43812</xdr:rowOff>
    </xdr:from>
    <xdr:to>
      <xdr:col>141</xdr:col>
      <xdr:colOff>393636</xdr:colOff>
      <xdr:row>73</xdr:row>
      <xdr:rowOff>257820</xdr:rowOff>
    </xdr:to>
    <xdr:sp macro="" textlink="">
      <xdr:nvSpPr>
        <xdr:cNvPr id="937" name="Rectangle 936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SpPr/>
      </xdr:nvSpPr>
      <xdr:spPr>
        <a:xfrm>
          <a:off x="85278338" y="1769227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418917</xdr:colOff>
      <xdr:row>73</xdr:row>
      <xdr:rowOff>42455</xdr:rowOff>
    </xdr:from>
    <xdr:to>
      <xdr:col>142</xdr:col>
      <xdr:colOff>463213</xdr:colOff>
      <xdr:row>73</xdr:row>
      <xdr:rowOff>258525</xdr:rowOff>
    </xdr:to>
    <xdr:sp macro="" textlink="">
      <xdr:nvSpPr>
        <xdr:cNvPr id="938" name="Rectangle 937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SpPr/>
      </xdr:nvSpPr>
      <xdr:spPr>
        <a:xfrm>
          <a:off x="85939810" y="1769091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495284</xdr:colOff>
      <xdr:row>73</xdr:row>
      <xdr:rowOff>46034</xdr:rowOff>
    </xdr:from>
    <xdr:to>
      <xdr:col>143</xdr:col>
      <xdr:colOff>349045</xdr:colOff>
      <xdr:row>73</xdr:row>
      <xdr:rowOff>258525</xdr:rowOff>
    </xdr:to>
    <xdr:sp macro="" textlink="">
      <xdr:nvSpPr>
        <xdr:cNvPr id="939" name="Rectangle 938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SpPr/>
      </xdr:nvSpPr>
      <xdr:spPr>
        <a:xfrm>
          <a:off x="86601284" y="1769449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357095</xdr:colOff>
      <xdr:row>73</xdr:row>
      <xdr:rowOff>46518</xdr:rowOff>
    </xdr:from>
    <xdr:to>
      <xdr:col>144</xdr:col>
      <xdr:colOff>424318</xdr:colOff>
      <xdr:row>73</xdr:row>
      <xdr:rowOff>258526</xdr:rowOff>
    </xdr:to>
    <xdr:sp macro="" textlink="">
      <xdr:nvSpPr>
        <xdr:cNvPr id="940" name="Rectangle 939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SpPr/>
      </xdr:nvSpPr>
      <xdr:spPr>
        <a:xfrm>
          <a:off x="87238702" y="1769498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433462</xdr:colOff>
      <xdr:row>73</xdr:row>
      <xdr:rowOff>48784</xdr:rowOff>
    </xdr:from>
    <xdr:to>
      <xdr:col>145</xdr:col>
      <xdr:colOff>481150</xdr:colOff>
      <xdr:row>73</xdr:row>
      <xdr:rowOff>259055</xdr:rowOff>
    </xdr:to>
    <xdr:sp macro="" textlink="">
      <xdr:nvSpPr>
        <xdr:cNvPr id="941" name="Rectangle 940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SpPr/>
      </xdr:nvSpPr>
      <xdr:spPr>
        <a:xfrm>
          <a:off x="87900176" y="1769724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501809</xdr:colOff>
      <xdr:row>73</xdr:row>
      <xdr:rowOff>50688</xdr:rowOff>
    </xdr:from>
    <xdr:to>
      <xdr:col>146</xdr:col>
      <xdr:colOff>557126</xdr:colOff>
      <xdr:row>73</xdr:row>
      <xdr:rowOff>259055</xdr:rowOff>
    </xdr:to>
    <xdr:sp macro="" textlink="">
      <xdr:nvSpPr>
        <xdr:cNvPr id="942" name="Rectangle 941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SpPr/>
      </xdr:nvSpPr>
      <xdr:spPr>
        <a:xfrm>
          <a:off x="88553630" y="1769915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570158</xdr:colOff>
      <xdr:row>73</xdr:row>
      <xdr:rowOff>48625</xdr:rowOff>
    </xdr:from>
    <xdr:to>
      <xdr:col>148</xdr:col>
      <xdr:colOff>31475</xdr:colOff>
      <xdr:row>73</xdr:row>
      <xdr:rowOff>265399</xdr:rowOff>
    </xdr:to>
    <xdr:sp macro="" textlink="">
      <xdr:nvSpPr>
        <xdr:cNvPr id="943" name="Rectangle 942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SpPr/>
      </xdr:nvSpPr>
      <xdr:spPr>
        <a:xfrm>
          <a:off x="89207087" y="1769708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53397</xdr:colOff>
      <xdr:row>73</xdr:row>
      <xdr:rowOff>37503</xdr:rowOff>
    </xdr:from>
    <xdr:to>
      <xdr:col>148</xdr:col>
      <xdr:colOff>695957</xdr:colOff>
      <xdr:row>73</xdr:row>
      <xdr:rowOff>272803</xdr:rowOff>
    </xdr:to>
    <xdr:sp macro="" textlink="">
      <xdr:nvSpPr>
        <xdr:cNvPr id="944" name="Rectangle 943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SpPr/>
      </xdr:nvSpPr>
      <xdr:spPr>
        <a:xfrm>
          <a:off x="89860540" y="1768596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38100</xdr:colOff>
          <xdr:row>73</xdr:row>
          <xdr:rowOff>279400</xdr:rowOff>
        </xdr:from>
        <xdr:to>
          <xdr:col>148</xdr:col>
          <xdr:colOff>933450</xdr:colOff>
          <xdr:row>73</xdr:row>
          <xdr:rowOff>457200</xdr:rowOff>
        </xdr:to>
        <xdr:sp macro="" textlink="">
          <xdr:nvSpPr>
            <xdr:cNvPr id="7452" name="Scroll Bar 284" hidden="1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300-00001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27771</xdr:colOff>
      <xdr:row>73</xdr:row>
      <xdr:rowOff>39795</xdr:rowOff>
    </xdr:from>
    <xdr:to>
      <xdr:col>151</xdr:col>
      <xdr:colOff>592490</xdr:colOff>
      <xdr:row>73</xdr:row>
      <xdr:rowOff>970066</xdr:rowOff>
    </xdr:to>
    <xdr:sp macro="" textlink="$EV$71">
      <xdr:nvSpPr>
        <xdr:cNvPr id="946" name="Rectangle 945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SpPr/>
      </xdr:nvSpPr>
      <xdr:spPr>
        <a:xfrm>
          <a:off x="90732985" y="1768825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635354F-D0BE-435B-8FCD-2EF95BB0726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76201</xdr:colOff>
      <xdr:row>73</xdr:row>
      <xdr:rowOff>48960</xdr:rowOff>
    </xdr:from>
    <xdr:to>
      <xdr:col>139</xdr:col>
      <xdr:colOff>31950</xdr:colOff>
      <xdr:row>73</xdr:row>
      <xdr:rowOff>960901</xdr:rowOff>
    </xdr:to>
    <xdr:sp macro="" textlink="$EV$70">
      <xdr:nvSpPr>
        <xdr:cNvPr id="947" name="Rectangle 946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SpPr/>
      </xdr:nvSpPr>
      <xdr:spPr>
        <a:xfrm>
          <a:off x="82725987" y="1769742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479B919-C638-4401-96B6-F81D19C0640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42875</xdr:colOff>
      <xdr:row>88</xdr:row>
      <xdr:rowOff>46959</xdr:rowOff>
    </xdr:from>
    <xdr:to>
      <xdr:col>13</xdr:col>
      <xdr:colOff>18434</xdr:colOff>
      <xdr:row>88</xdr:row>
      <xdr:rowOff>1003350</xdr:rowOff>
    </xdr:to>
    <xdr:graphicFrame macro="">
      <xdr:nvGraphicFramePr>
        <xdr:cNvPr id="949" name="Chart 948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88</xdr:row>
          <xdr:rowOff>533400</xdr:rowOff>
        </xdr:from>
        <xdr:to>
          <xdr:col>10</xdr:col>
          <xdr:colOff>450850</xdr:colOff>
          <xdr:row>88</xdr:row>
          <xdr:rowOff>704850</xdr:rowOff>
        </xdr:to>
        <xdr:sp macro="" textlink="">
          <xdr:nvSpPr>
            <xdr:cNvPr id="7453" name="Button 285" hidden="1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300-00001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266037</xdr:colOff>
      <xdr:row>88</xdr:row>
      <xdr:rowOff>62909</xdr:rowOff>
    </xdr:from>
    <xdr:to>
      <xdr:col>4</xdr:col>
      <xdr:colOff>325207</xdr:colOff>
      <xdr:row>88</xdr:row>
      <xdr:rowOff>274733</xdr:rowOff>
    </xdr:to>
    <xdr:sp macro="" textlink="">
      <xdr:nvSpPr>
        <xdr:cNvPr id="951" name="Rectangle 950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SpPr/>
      </xdr:nvSpPr>
      <xdr:spPr>
        <a:xfrm>
          <a:off x="1966930" y="2142612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334386</xdr:colOff>
      <xdr:row>88</xdr:row>
      <xdr:rowOff>60142</xdr:rowOff>
    </xdr:from>
    <xdr:to>
      <xdr:col>5</xdr:col>
      <xdr:colOff>385470</xdr:colOff>
      <xdr:row>88</xdr:row>
      <xdr:rowOff>274150</xdr:rowOff>
    </xdr:to>
    <xdr:sp macro="" textlink="">
      <xdr:nvSpPr>
        <xdr:cNvPr id="952" name="Rectangle 951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SpPr/>
      </xdr:nvSpPr>
      <xdr:spPr>
        <a:xfrm>
          <a:off x="2620386" y="2142335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410751</xdr:colOff>
      <xdr:row>88</xdr:row>
      <xdr:rowOff>58785</xdr:rowOff>
    </xdr:from>
    <xdr:to>
      <xdr:col>6</xdr:col>
      <xdr:colOff>455047</xdr:colOff>
      <xdr:row>88</xdr:row>
      <xdr:rowOff>274855</xdr:rowOff>
    </xdr:to>
    <xdr:sp macro="" textlink="">
      <xdr:nvSpPr>
        <xdr:cNvPr id="953" name="Rectangle 952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SpPr/>
      </xdr:nvSpPr>
      <xdr:spPr>
        <a:xfrm>
          <a:off x="3281858" y="2142199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487118</xdr:colOff>
      <xdr:row>88</xdr:row>
      <xdr:rowOff>62364</xdr:rowOff>
    </xdr:from>
    <xdr:to>
      <xdr:col>7</xdr:col>
      <xdr:colOff>340879</xdr:colOff>
      <xdr:row>88</xdr:row>
      <xdr:rowOff>274855</xdr:rowOff>
    </xdr:to>
    <xdr:sp macro="" textlink="">
      <xdr:nvSpPr>
        <xdr:cNvPr id="954" name="Rectangle 953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SpPr/>
      </xdr:nvSpPr>
      <xdr:spPr>
        <a:xfrm>
          <a:off x="3943332" y="2142557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348929</xdr:colOff>
      <xdr:row>88</xdr:row>
      <xdr:rowOff>62848</xdr:rowOff>
    </xdr:from>
    <xdr:to>
      <xdr:col>8</xdr:col>
      <xdr:colOff>416151</xdr:colOff>
      <xdr:row>88</xdr:row>
      <xdr:rowOff>274856</xdr:rowOff>
    </xdr:to>
    <xdr:sp macro="" textlink="">
      <xdr:nvSpPr>
        <xdr:cNvPr id="955" name="Rectangle 954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SpPr/>
      </xdr:nvSpPr>
      <xdr:spPr>
        <a:xfrm>
          <a:off x="4580750" y="2142606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425295</xdr:colOff>
      <xdr:row>88</xdr:row>
      <xdr:rowOff>65114</xdr:rowOff>
    </xdr:from>
    <xdr:to>
      <xdr:col>9</xdr:col>
      <xdr:colOff>472983</xdr:colOff>
      <xdr:row>88</xdr:row>
      <xdr:rowOff>275385</xdr:rowOff>
    </xdr:to>
    <xdr:sp macro="" textlink="">
      <xdr:nvSpPr>
        <xdr:cNvPr id="956" name="Rectangle 955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SpPr/>
      </xdr:nvSpPr>
      <xdr:spPr>
        <a:xfrm>
          <a:off x="5242224" y="2142832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493642</xdr:colOff>
      <xdr:row>88</xdr:row>
      <xdr:rowOff>67018</xdr:rowOff>
    </xdr:from>
    <xdr:to>
      <xdr:col>10</xdr:col>
      <xdr:colOff>548960</xdr:colOff>
      <xdr:row>88</xdr:row>
      <xdr:rowOff>275385</xdr:rowOff>
    </xdr:to>
    <xdr:sp macro="" textlink="">
      <xdr:nvSpPr>
        <xdr:cNvPr id="957" name="Rectangle 956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SpPr/>
      </xdr:nvSpPr>
      <xdr:spPr>
        <a:xfrm>
          <a:off x="5895678" y="2143023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561992</xdr:colOff>
      <xdr:row>88</xdr:row>
      <xdr:rowOff>64955</xdr:rowOff>
    </xdr:from>
    <xdr:to>
      <xdr:col>12</xdr:col>
      <xdr:colOff>23309</xdr:colOff>
      <xdr:row>88</xdr:row>
      <xdr:rowOff>281729</xdr:rowOff>
    </xdr:to>
    <xdr:sp macro="" textlink="">
      <xdr:nvSpPr>
        <xdr:cNvPr id="958" name="Rectangle 957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SpPr/>
      </xdr:nvSpPr>
      <xdr:spPr>
        <a:xfrm>
          <a:off x="6549135" y="2142816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45231</xdr:colOff>
      <xdr:row>88</xdr:row>
      <xdr:rowOff>53833</xdr:rowOff>
    </xdr:from>
    <xdr:to>
      <xdr:col>12</xdr:col>
      <xdr:colOff>687791</xdr:colOff>
      <xdr:row>88</xdr:row>
      <xdr:rowOff>289133</xdr:rowOff>
    </xdr:to>
    <xdr:sp macro="" textlink="">
      <xdr:nvSpPr>
        <xdr:cNvPr id="959" name="Rectangle 958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SpPr/>
      </xdr:nvSpPr>
      <xdr:spPr>
        <a:xfrm>
          <a:off x="7202588" y="2141704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88</xdr:row>
          <xdr:rowOff>285750</xdr:rowOff>
        </xdr:from>
        <xdr:to>
          <xdr:col>12</xdr:col>
          <xdr:colOff>920750</xdr:colOff>
          <xdr:row>88</xdr:row>
          <xdr:rowOff>476250</xdr:rowOff>
        </xdr:to>
        <xdr:sp macro="" textlink="">
          <xdr:nvSpPr>
            <xdr:cNvPr id="7454" name="Scroll Bar 286" hidden="1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300-00001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19604</xdr:colOff>
      <xdr:row>88</xdr:row>
      <xdr:rowOff>56125</xdr:rowOff>
    </xdr:from>
    <xdr:to>
      <xdr:col>15</xdr:col>
      <xdr:colOff>584324</xdr:colOff>
      <xdr:row>88</xdr:row>
      <xdr:rowOff>986396</xdr:rowOff>
    </xdr:to>
    <xdr:sp macro="" textlink="$P$86">
      <xdr:nvSpPr>
        <xdr:cNvPr id="961" name="Rectangle 960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SpPr/>
      </xdr:nvSpPr>
      <xdr:spPr>
        <a:xfrm>
          <a:off x="8075033" y="2141933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CE1A16F-FD80-483D-9E43-3201CB9DA5D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68035</xdr:colOff>
      <xdr:row>88</xdr:row>
      <xdr:rowOff>65290</xdr:rowOff>
    </xdr:from>
    <xdr:to>
      <xdr:col>3</xdr:col>
      <xdr:colOff>23784</xdr:colOff>
      <xdr:row>88</xdr:row>
      <xdr:rowOff>977231</xdr:rowOff>
    </xdr:to>
    <xdr:sp macro="" textlink="$P$85">
      <xdr:nvSpPr>
        <xdr:cNvPr id="962" name="Rectangle 961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SpPr/>
      </xdr:nvSpPr>
      <xdr:spPr>
        <a:xfrm>
          <a:off x="68035" y="2142850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A5EAE3F-B093-4478-BE48-CD8DDCEA7FD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72811</xdr:colOff>
      <xdr:row>88</xdr:row>
      <xdr:rowOff>49680</xdr:rowOff>
    </xdr:from>
    <xdr:to>
      <xdr:col>30</xdr:col>
      <xdr:colOff>334120</xdr:colOff>
      <xdr:row>88</xdr:row>
      <xdr:rowOff>1006071</xdr:rowOff>
    </xdr:to>
    <xdr:graphicFrame macro="">
      <xdr:nvGraphicFramePr>
        <xdr:cNvPr id="1039" name="Chart 1038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88</xdr:row>
          <xdr:rowOff>533400</xdr:rowOff>
        </xdr:from>
        <xdr:to>
          <xdr:col>27</xdr:col>
          <xdr:colOff>476250</xdr:colOff>
          <xdr:row>88</xdr:row>
          <xdr:rowOff>704850</xdr:rowOff>
        </xdr:to>
        <xdr:sp macro="" textlink="">
          <xdr:nvSpPr>
            <xdr:cNvPr id="7465" name="Button 297" hidden="1">
              <a:extLst>
                <a:ext uri="{63B3BB69-23CF-44E3-9099-C40C66FF867C}">
                  <a14:compatExt spid="_x0000_s7465"/>
                </a:ext>
                <a:ext uri="{FF2B5EF4-FFF2-40B4-BE49-F238E27FC236}">
                  <a16:creationId xmlns:a16="http://schemas.microsoft.com/office/drawing/2014/main" id="{00000000-0008-0000-0300-00002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295973</xdr:colOff>
      <xdr:row>88</xdr:row>
      <xdr:rowOff>65630</xdr:rowOff>
    </xdr:from>
    <xdr:to>
      <xdr:col>21</xdr:col>
      <xdr:colOff>355143</xdr:colOff>
      <xdr:row>88</xdr:row>
      <xdr:rowOff>277454</xdr:rowOff>
    </xdr:to>
    <xdr:sp macro="" textlink="">
      <xdr:nvSpPr>
        <xdr:cNvPr id="1041" name="Rectangle 1040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SpPr/>
      </xdr:nvSpPr>
      <xdr:spPr>
        <a:xfrm>
          <a:off x="12324687" y="21428844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364322</xdr:colOff>
      <xdr:row>88</xdr:row>
      <xdr:rowOff>62863</xdr:rowOff>
    </xdr:from>
    <xdr:to>
      <xdr:col>22</xdr:col>
      <xdr:colOff>415405</xdr:colOff>
      <xdr:row>88</xdr:row>
      <xdr:rowOff>276871</xdr:rowOff>
    </xdr:to>
    <xdr:sp macro="" textlink="">
      <xdr:nvSpPr>
        <xdr:cNvPr id="1042" name="Rectangle 1041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SpPr/>
      </xdr:nvSpPr>
      <xdr:spPr>
        <a:xfrm>
          <a:off x="12978143" y="21426077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440686</xdr:colOff>
      <xdr:row>88</xdr:row>
      <xdr:rowOff>61506</xdr:rowOff>
    </xdr:from>
    <xdr:to>
      <xdr:col>23</xdr:col>
      <xdr:colOff>484982</xdr:colOff>
      <xdr:row>88</xdr:row>
      <xdr:rowOff>277576</xdr:rowOff>
    </xdr:to>
    <xdr:sp macro="" textlink="">
      <xdr:nvSpPr>
        <xdr:cNvPr id="1043" name="Rectangle 1042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SpPr/>
      </xdr:nvSpPr>
      <xdr:spPr>
        <a:xfrm>
          <a:off x="13639615" y="21424720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517053</xdr:colOff>
      <xdr:row>88</xdr:row>
      <xdr:rowOff>65085</xdr:rowOff>
    </xdr:from>
    <xdr:to>
      <xdr:col>24</xdr:col>
      <xdr:colOff>370814</xdr:colOff>
      <xdr:row>88</xdr:row>
      <xdr:rowOff>277576</xdr:rowOff>
    </xdr:to>
    <xdr:sp macro="" textlink="">
      <xdr:nvSpPr>
        <xdr:cNvPr id="1044" name="Rectangle 1043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SpPr/>
      </xdr:nvSpPr>
      <xdr:spPr>
        <a:xfrm>
          <a:off x="14301089" y="21428299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378864</xdr:colOff>
      <xdr:row>88</xdr:row>
      <xdr:rowOff>65569</xdr:rowOff>
    </xdr:from>
    <xdr:to>
      <xdr:col>25</xdr:col>
      <xdr:colOff>446087</xdr:colOff>
      <xdr:row>88</xdr:row>
      <xdr:rowOff>277577</xdr:rowOff>
    </xdr:to>
    <xdr:sp macro="" textlink="">
      <xdr:nvSpPr>
        <xdr:cNvPr id="1045" name="Rectangle 1044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SpPr/>
      </xdr:nvSpPr>
      <xdr:spPr>
        <a:xfrm>
          <a:off x="14938507" y="21428783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455231</xdr:colOff>
      <xdr:row>88</xdr:row>
      <xdr:rowOff>67835</xdr:rowOff>
    </xdr:from>
    <xdr:to>
      <xdr:col>26</xdr:col>
      <xdr:colOff>502919</xdr:colOff>
      <xdr:row>88</xdr:row>
      <xdr:rowOff>278106</xdr:rowOff>
    </xdr:to>
    <xdr:sp macro="" textlink="">
      <xdr:nvSpPr>
        <xdr:cNvPr id="1046" name="Rectangle 1045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SpPr/>
      </xdr:nvSpPr>
      <xdr:spPr>
        <a:xfrm>
          <a:off x="15599981" y="21431049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523578</xdr:colOff>
      <xdr:row>88</xdr:row>
      <xdr:rowOff>69739</xdr:rowOff>
    </xdr:from>
    <xdr:to>
      <xdr:col>27</xdr:col>
      <xdr:colOff>578896</xdr:colOff>
      <xdr:row>88</xdr:row>
      <xdr:rowOff>278106</xdr:rowOff>
    </xdr:to>
    <xdr:sp macro="" textlink="">
      <xdr:nvSpPr>
        <xdr:cNvPr id="1047" name="Rectangle 1046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SpPr/>
      </xdr:nvSpPr>
      <xdr:spPr>
        <a:xfrm>
          <a:off x="16253435" y="21432953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28</xdr:col>
      <xdr:colOff>6821</xdr:colOff>
      <xdr:row>88</xdr:row>
      <xdr:rowOff>67676</xdr:rowOff>
    </xdr:from>
    <xdr:to>
      <xdr:col>29</xdr:col>
      <xdr:colOff>53244</xdr:colOff>
      <xdr:row>88</xdr:row>
      <xdr:rowOff>284450</xdr:rowOff>
    </xdr:to>
    <xdr:sp macro="" textlink="">
      <xdr:nvSpPr>
        <xdr:cNvPr id="1048" name="Rectangle 1047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SpPr/>
      </xdr:nvSpPr>
      <xdr:spPr>
        <a:xfrm>
          <a:off x="16906892" y="21430890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75166</xdr:colOff>
      <xdr:row>88</xdr:row>
      <xdr:rowOff>56554</xdr:rowOff>
    </xdr:from>
    <xdr:to>
      <xdr:col>30</xdr:col>
      <xdr:colOff>105405</xdr:colOff>
      <xdr:row>88</xdr:row>
      <xdr:rowOff>291854</xdr:rowOff>
    </xdr:to>
    <xdr:sp macro="" textlink="">
      <xdr:nvSpPr>
        <xdr:cNvPr id="1049" name="Rectangle 1048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SpPr/>
      </xdr:nvSpPr>
      <xdr:spPr>
        <a:xfrm>
          <a:off x="17560345" y="21419768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88</xdr:row>
          <xdr:rowOff>298450</xdr:rowOff>
        </xdr:from>
        <xdr:to>
          <xdr:col>30</xdr:col>
          <xdr:colOff>304800</xdr:colOff>
          <xdr:row>88</xdr:row>
          <xdr:rowOff>476250</xdr:rowOff>
        </xdr:to>
        <xdr:sp macro="" textlink="">
          <xdr:nvSpPr>
            <xdr:cNvPr id="7466" name="Scroll Bar 298" hidden="1">
              <a:extLst>
                <a:ext uri="{63B3BB69-23CF-44E3-9099-C40C66FF867C}">
                  <a14:compatExt spid="_x0000_s7466"/>
                </a:ext>
                <a:ext uri="{FF2B5EF4-FFF2-40B4-BE49-F238E27FC236}">
                  <a16:creationId xmlns:a16="http://schemas.microsoft.com/office/drawing/2014/main" id="{00000000-0008-0000-0300-00002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335290</xdr:colOff>
      <xdr:row>88</xdr:row>
      <xdr:rowOff>58846</xdr:rowOff>
    </xdr:from>
    <xdr:to>
      <xdr:col>32</xdr:col>
      <xdr:colOff>804759</xdr:colOff>
      <xdr:row>88</xdr:row>
      <xdr:rowOff>989117</xdr:rowOff>
    </xdr:to>
    <xdr:sp macro="" textlink="$AG$86">
      <xdr:nvSpPr>
        <xdr:cNvPr id="1051" name="Rectangle 1050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SpPr/>
      </xdr:nvSpPr>
      <xdr:spPr>
        <a:xfrm>
          <a:off x="18432790" y="21422060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F500485-FFB9-450C-B55E-C2506E4F4CB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97971</xdr:colOff>
      <xdr:row>88</xdr:row>
      <xdr:rowOff>68011</xdr:rowOff>
    </xdr:from>
    <xdr:to>
      <xdr:col>20</xdr:col>
      <xdr:colOff>53720</xdr:colOff>
      <xdr:row>88</xdr:row>
      <xdr:rowOff>979952</xdr:rowOff>
    </xdr:to>
    <xdr:sp macro="" textlink="$AG$85">
      <xdr:nvSpPr>
        <xdr:cNvPr id="1052" name="Rectangle 1051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SpPr/>
      </xdr:nvSpPr>
      <xdr:spPr>
        <a:xfrm>
          <a:off x="10425792" y="21431225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AEBCCCE-24BC-4721-BB09-D94BC325279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75532</xdr:colOff>
      <xdr:row>88</xdr:row>
      <xdr:rowOff>52401</xdr:rowOff>
    </xdr:from>
    <xdr:to>
      <xdr:col>47</xdr:col>
      <xdr:colOff>51091</xdr:colOff>
      <xdr:row>88</xdr:row>
      <xdr:rowOff>1008792</xdr:rowOff>
    </xdr:to>
    <xdr:graphicFrame macro="">
      <xdr:nvGraphicFramePr>
        <xdr:cNvPr id="1054" name="Chart 1053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76200</xdr:colOff>
          <xdr:row>88</xdr:row>
          <xdr:rowOff>533400</xdr:rowOff>
        </xdr:from>
        <xdr:to>
          <xdr:col>44</xdr:col>
          <xdr:colOff>476250</xdr:colOff>
          <xdr:row>88</xdr:row>
          <xdr:rowOff>704850</xdr:rowOff>
        </xdr:to>
        <xdr:sp macro="" textlink="">
          <xdr:nvSpPr>
            <xdr:cNvPr id="7467" name="Button 299" hidden="1">
              <a:extLst>
                <a:ext uri="{63B3BB69-23CF-44E3-9099-C40C66FF867C}">
                  <a14:compatExt spid="_x0000_s7467"/>
                </a:ext>
                <a:ext uri="{FF2B5EF4-FFF2-40B4-BE49-F238E27FC236}">
                  <a16:creationId xmlns:a16="http://schemas.microsoft.com/office/drawing/2014/main" id="{00000000-0008-0000-0300-00002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298694</xdr:colOff>
      <xdr:row>88</xdr:row>
      <xdr:rowOff>68351</xdr:rowOff>
    </xdr:from>
    <xdr:to>
      <xdr:col>38</xdr:col>
      <xdr:colOff>357864</xdr:colOff>
      <xdr:row>88</xdr:row>
      <xdr:rowOff>280175</xdr:rowOff>
    </xdr:to>
    <xdr:sp macro="" textlink="">
      <xdr:nvSpPr>
        <xdr:cNvPr id="1056" name="Rectangle 1055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SpPr/>
      </xdr:nvSpPr>
      <xdr:spPr>
        <a:xfrm>
          <a:off x="22682444" y="21431565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367043</xdr:colOff>
      <xdr:row>88</xdr:row>
      <xdr:rowOff>65584</xdr:rowOff>
    </xdr:from>
    <xdr:to>
      <xdr:col>39</xdr:col>
      <xdr:colOff>418127</xdr:colOff>
      <xdr:row>88</xdr:row>
      <xdr:rowOff>279592</xdr:rowOff>
    </xdr:to>
    <xdr:sp macro="" textlink="">
      <xdr:nvSpPr>
        <xdr:cNvPr id="1057" name="Rectangle 1056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SpPr/>
      </xdr:nvSpPr>
      <xdr:spPr>
        <a:xfrm>
          <a:off x="23335900" y="21428798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443408</xdr:colOff>
      <xdr:row>88</xdr:row>
      <xdr:rowOff>64227</xdr:rowOff>
    </xdr:from>
    <xdr:to>
      <xdr:col>40</xdr:col>
      <xdr:colOff>487704</xdr:colOff>
      <xdr:row>88</xdr:row>
      <xdr:rowOff>280297</xdr:rowOff>
    </xdr:to>
    <xdr:sp macro="" textlink="">
      <xdr:nvSpPr>
        <xdr:cNvPr id="1058" name="Rectangle 1057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SpPr/>
      </xdr:nvSpPr>
      <xdr:spPr>
        <a:xfrm>
          <a:off x="23997372" y="21427441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519775</xdr:colOff>
      <xdr:row>88</xdr:row>
      <xdr:rowOff>67806</xdr:rowOff>
    </xdr:from>
    <xdr:to>
      <xdr:col>41</xdr:col>
      <xdr:colOff>373535</xdr:colOff>
      <xdr:row>88</xdr:row>
      <xdr:rowOff>280297</xdr:rowOff>
    </xdr:to>
    <xdr:sp macro="" textlink="">
      <xdr:nvSpPr>
        <xdr:cNvPr id="1059" name="Rectangle 1058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SpPr/>
      </xdr:nvSpPr>
      <xdr:spPr>
        <a:xfrm>
          <a:off x="24658846" y="21431020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381585</xdr:colOff>
      <xdr:row>88</xdr:row>
      <xdr:rowOff>68290</xdr:rowOff>
    </xdr:from>
    <xdr:to>
      <xdr:col>42</xdr:col>
      <xdr:colOff>448808</xdr:colOff>
      <xdr:row>88</xdr:row>
      <xdr:rowOff>280298</xdr:rowOff>
    </xdr:to>
    <xdr:sp macro="" textlink="">
      <xdr:nvSpPr>
        <xdr:cNvPr id="1060" name="Rectangle 1059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SpPr/>
      </xdr:nvSpPr>
      <xdr:spPr>
        <a:xfrm>
          <a:off x="25296264" y="21431504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457952</xdr:colOff>
      <xdr:row>88</xdr:row>
      <xdr:rowOff>70556</xdr:rowOff>
    </xdr:from>
    <xdr:to>
      <xdr:col>43</xdr:col>
      <xdr:colOff>505640</xdr:colOff>
      <xdr:row>88</xdr:row>
      <xdr:rowOff>280827</xdr:rowOff>
    </xdr:to>
    <xdr:sp macro="" textlink="">
      <xdr:nvSpPr>
        <xdr:cNvPr id="1061" name="Rectangle 1060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SpPr/>
      </xdr:nvSpPr>
      <xdr:spPr>
        <a:xfrm>
          <a:off x="25957738" y="21433770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526299</xdr:colOff>
      <xdr:row>88</xdr:row>
      <xdr:rowOff>72460</xdr:rowOff>
    </xdr:from>
    <xdr:to>
      <xdr:col>44</xdr:col>
      <xdr:colOff>581617</xdr:colOff>
      <xdr:row>88</xdr:row>
      <xdr:rowOff>280827</xdr:rowOff>
    </xdr:to>
    <xdr:sp macro="" textlink="">
      <xdr:nvSpPr>
        <xdr:cNvPr id="1062" name="Rectangle 1061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SpPr/>
      </xdr:nvSpPr>
      <xdr:spPr>
        <a:xfrm>
          <a:off x="26611192" y="21435674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45</xdr:col>
      <xdr:colOff>9542</xdr:colOff>
      <xdr:row>88</xdr:row>
      <xdr:rowOff>70397</xdr:rowOff>
    </xdr:from>
    <xdr:to>
      <xdr:col>46</xdr:col>
      <xdr:colOff>55966</xdr:colOff>
      <xdr:row>88</xdr:row>
      <xdr:rowOff>287171</xdr:rowOff>
    </xdr:to>
    <xdr:sp macro="" textlink="">
      <xdr:nvSpPr>
        <xdr:cNvPr id="1063" name="Rectangle 1062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SpPr/>
      </xdr:nvSpPr>
      <xdr:spPr>
        <a:xfrm>
          <a:off x="27264649" y="21433611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77888</xdr:colOff>
      <xdr:row>88</xdr:row>
      <xdr:rowOff>59275</xdr:rowOff>
    </xdr:from>
    <xdr:to>
      <xdr:col>46</xdr:col>
      <xdr:colOff>720448</xdr:colOff>
      <xdr:row>88</xdr:row>
      <xdr:rowOff>294575</xdr:rowOff>
    </xdr:to>
    <xdr:sp macro="" textlink="">
      <xdr:nvSpPr>
        <xdr:cNvPr id="1064" name="Rectangle 1063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SpPr/>
      </xdr:nvSpPr>
      <xdr:spPr>
        <a:xfrm>
          <a:off x="27918102" y="21422489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69850</xdr:colOff>
          <xdr:row>88</xdr:row>
          <xdr:rowOff>298450</xdr:rowOff>
        </xdr:from>
        <xdr:to>
          <xdr:col>47</xdr:col>
          <xdr:colOff>12700</xdr:colOff>
          <xdr:row>88</xdr:row>
          <xdr:rowOff>488950</xdr:rowOff>
        </xdr:to>
        <xdr:sp macro="" textlink="">
          <xdr:nvSpPr>
            <xdr:cNvPr id="7468" name="Scroll Bar 300" hidden="1">
              <a:extLst>
                <a:ext uri="{63B3BB69-23CF-44E3-9099-C40C66FF867C}">
                  <a14:compatExt spid="_x0000_s7468"/>
                </a:ext>
                <a:ext uri="{FF2B5EF4-FFF2-40B4-BE49-F238E27FC236}">
                  <a16:creationId xmlns:a16="http://schemas.microsoft.com/office/drawing/2014/main" id="{00000000-0008-0000-0300-00002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52261</xdr:colOff>
      <xdr:row>88</xdr:row>
      <xdr:rowOff>61567</xdr:rowOff>
    </xdr:from>
    <xdr:to>
      <xdr:col>49</xdr:col>
      <xdr:colOff>616981</xdr:colOff>
      <xdr:row>88</xdr:row>
      <xdr:rowOff>991838</xdr:rowOff>
    </xdr:to>
    <xdr:sp macro="" textlink="$AX$86">
      <xdr:nvSpPr>
        <xdr:cNvPr id="1066" name="Rectangle 1065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SpPr/>
      </xdr:nvSpPr>
      <xdr:spPr>
        <a:xfrm>
          <a:off x="28790547" y="21424781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407349C-060F-4CC4-9A1E-23F4C3D4F82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100692</xdr:colOff>
      <xdr:row>88</xdr:row>
      <xdr:rowOff>70732</xdr:rowOff>
    </xdr:from>
    <xdr:to>
      <xdr:col>37</xdr:col>
      <xdr:colOff>56441</xdr:colOff>
      <xdr:row>88</xdr:row>
      <xdr:rowOff>982673</xdr:rowOff>
    </xdr:to>
    <xdr:sp macro="" textlink="$AX$85">
      <xdr:nvSpPr>
        <xdr:cNvPr id="1067" name="Rectangle 1066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SpPr/>
      </xdr:nvSpPr>
      <xdr:spPr>
        <a:xfrm>
          <a:off x="20783549" y="21433946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80EE27D-CF1C-4D25-B07C-AAD2EC83C4B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37432</xdr:colOff>
      <xdr:row>88</xdr:row>
      <xdr:rowOff>82337</xdr:rowOff>
    </xdr:from>
    <xdr:to>
      <xdr:col>64</xdr:col>
      <xdr:colOff>12991</xdr:colOff>
      <xdr:row>88</xdr:row>
      <xdr:rowOff>1038728</xdr:rowOff>
    </xdr:to>
    <xdr:graphicFrame macro="">
      <xdr:nvGraphicFramePr>
        <xdr:cNvPr id="1069" name="Chart 1068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38100</xdr:colOff>
          <xdr:row>88</xdr:row>
          <xdr:rowOff>565150</xdr:rowOff>
        </xdr:from>
        <xdr:to>
          <xdr:col>61</xdr:col>
          <xdr:colOff>438150</xdr:colOff>
          <xdr:row>88</xdr:row>
          <xdr:rowOff>736600</xdr:rowOff>
        </xdr:to>
        <xdr:sp macro="" textlink="">
          <xdr:nvSpPr>
            <xdr:cNvPr id="7469" name="Button 301" hidden="1">
              <a:extLst>
                <a:ext uri="{63B3BB69-23CF-44E3-9099-C40C66FF867C}">
                  <a14:compatExt spid="_x0000_s7469"/>
                </a:ext>
                <a:ext uri="{FF2B5EF4-FFF2-40B4-BE49-F238E27FC236}">
                  <a16:creationId xmlns:a16="http://schemas.microsoft.com/office/drawing/2014/main" id="{00000000-0008-0000-0300-00002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260594</xdr:colOff>
      <xdr:row>88</xdr:row>
      <xdr:rowOff>98287</xdr:rowOff>
    </xdr:from>
    <xdr:to>
      <xdr:col>55</xdr:col>
      <xdr:colOff>319763</xdr:colOff>
      <xdr:row>88</xdr:row>
      <xdr:rowOff>310111</xdr:rowOff>
    </xdr:to>
    <xdr:sp macro="" textlink="">
      <xdr:nvSpPr>
        <xdr:cNvPr id="1071" name="Rectangle 1070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SpPr/>
      </xdr:nvSpPr>
      <xdr:spPr>
        <a:xfrm>
          <a:off x="32972165" y="2146150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328942</xdr:colOff>
      <xdr:row>88</xdr:row>
      <xdr:rowOff>95520</xdr:rowOff>
    </xdr:from>
    <xdr:to>
      <xdr:col>56</xdr:col>
      <xdr:colOff>380026</xdr:colOff>
      <xdr:row>88</xdr:row>
      <xdr:rowOff>309528</xdr:rowOff>
    </xdr:to>
    <xdr:sp macro="" textlink="">
      <xdr:nvSpPr>
        <xdr:cNvPr id="1072" name="Rectangle 1071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SpPr/>
      </xdr:nvSpPr>
      <xdr:spPr>
        <a:xfrm>
          <a:off x="33625621" y="2145873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405307</xdr:colOff>
      <xdr:row>88</xdr:row>
      <xdr:rowOff>94163</xdr:rowOff>
    </xdr:from>
    <xdr:to>
      <xdr:col>57</xdr:col>
      <xdr:colOff>449603</xdr:colOff>
      <xdr:row>88</xdr:row>
      <xdr:rowOff>310233</xdr:rowOff>
    </xdr:to>
    <xdr:sp macro="" textlink="">
      <xdr:nvSpPr>
        <xdr:cNvPr id="1073" name="Rectangle 1072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SpPr/>
      </xdr:nvSpPr>
      <xdr:spPr>
        <a:xfrm>
          <a:off x="34287093" y="2145737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481674</xdr:colOff>
      <xdr:row>88</xdr:row>
      <xdr:rowOff>97742</xdr:rowOff>
    </xdr:from>
    <xdr:to>
      <xdr:col>58</xdr:col>
      <xdr:colOff>335435</xdr:colOff>
      <xdr:row>88</xdr:row>
      <xdr:rowOff>310233</xdr:rowOff>
    </xdr:to>
    <xdr:sp macro="" textlink="">
      <xdr:nvSpPr>
        <xdr:cNvPr id="1074" name="Rectangle 1073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SpPr/>
      </xdr:nvSpPr>
      <xdr:spPr>
        <a:xfrm>
          <a:off x="34948567" y="2146095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343485</xdr:colOff>
      <xdr:row>88</xdr:row>
      <xdr:rowOff>98226</xdr:rowOff>
    </xdr:from>
    <xdr:to>
      <xdr:col>59</xdr:col>
      <xdr:colOff>410708</xdr:colOff>
      <xdr:row>88</xdr:row>
      <xdr:rowOff>310234</xdr:rowOff>
    </xdr:to>
    <xdr:sp macro="" textlink="">
      <xdr:nvSpPr>
        <xdr:cNvPr id="1075" name="Rectangle 1074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SpPr/>
      </xdr:nvSpPr>
      <xdr:spPr>
        <a:xfrm>
          <a:off x="35585985" y="2146144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419852</xdr:colOff>
      <xdr:row>88</xdr:row>
      <xdr:rowOff>100492</xdr:rowOff>
    </xdr:from>
    <xdr:to>
      <xdr:col>60</xdr:col>
      <xdr:colOff>467540</xdr:colOff>
      <xdr:row>88</xdr:row>
      <xdr:rowOff>310763</xdr:rowOff>
    </xdr:to>
    <xdr:sp macro="" textlink="">
      <xdr:nvSpPr>
        <xdr:cNvPr id="1076" name="Rectangle 1075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SpPr/>
      </xdr:nvSpPr>
      <xdr:spPr>
        <a:xfrm>
          <a:off x="36247459" y="2146370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488199</xdr:colOff>
      <xdr:row>88</xdr:row>
      <xdr:rowOff>102396</xdr:rowOff>
    </xdr:from>
    <xdr:to>
      <xdr:col>61</xdr:col>
      <xdr:colOff>543517</xdr:colOff>
      <xdr:row>88</xdr:row>
      <xdr:rowOff>310763</xdr:rowOff>
    </xdr:to>
    <xdr:sp macro="" textlink="">
      <xdr:nvSpPr>
        <xdr:cNvPr id="1077" name="Rectangle 1076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SpPr/>
      </xdr:nvSpPr>
      <xdr:spPr>
        <a:xfrm>
          <a:off x="36900913" y="2146561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556549</xdr:colOff>
      <xdr:row>88</xdr:row>
      <xdr:rowOff>100333</xdr:rowOff>
    </xdr:from>
    <xdr:to>
      <xdr:col>63</xdr:col>
      <xdr:colOff>17865</xdr:colOff>
      <xdr:row>88</xdr:row>
      <xdr:rowOff>317107</xdr:rowOff>
    </xdr:to>
    <xdr:sp macro="" textlink="">
      <xdr:nvSpPr>
        <xdr:cNvPr id="1078" name="Rectangle 1077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SpPr/>
      </xdr:nvSpPr>
      <xdr:spPr>
        <a:xfrm>
          <a:off x="37554370" y="2146354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39787</xdr:colOff>
      <xdr:row>88</xdr:row>
      <xdr:rowOff>89211</xdr:rowOff>
    </xdr:from>
    <xdr:to>
      <xdr:col>63</xdr:col>
      <xdr:colOff>682347</xdr:colOff>
      <xdr:row>88</xdr:row>
      <xdr:rowOff>324511</xdr:rowOff>
    </xdr:to>
    <xdr:sp macro="" textlink="">
      <xdr:nvSpPr>
        <xdr:cNvPr id="1079" name="Rectangle 1078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SpPr/>
      </xdr:nvSpPr>
      <xdr:spPr>
        <a:xfrm>
          <a:off x="38207823" y="2145242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31750</xdr:colOff>
          <xdr:row>88</xdr:row>
          <xdr:rowOff>323850</xdr:rowOff>
        </xdr:from>
        <xdr:to>
          <xdr:col>63</xdr:col>
          <xdr:colOff>920750</xdr:colOff>
          <xdr:row>88</xdr:row>
          <xdr:rowOff>514350</xdr:rowOff>
        </xdr:to>
        <xdr:sp macro="" textlink="">
          <xdr:nvSpPr>
            <xdr:cNvPr id="7470" name="Scroll Bar 302" hidden="1">
              <a:extLst>
                <a:ext uri="{63B3BB69-23CF-44E3-9099-C40C66FF867C}">
                  <a14:compatExt spid="_x0000_s7470"/>
                </a:ext>
                <a:ext uri="{FF2B5EF4-FFF2-40B4-BE49-F238E27FC236}">
                  <a16:creationId xmlns:a16="http://schemas.microsoft.com/office/drawing/2014/main" id="{00000000-0008-0000-0300-00002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14161</xdr:colOff>
      <xdr:row>88</xdr:row>
      <xdr:rowOff>91503</xdr:rowOff>
    </xdr:from>
    <xdr:to>
      <xdr:col>66</xdr:col>
      <xdr:colOff>578880</xdr:colOff>
      <xdr:row>88</xdr:row>
      <xdr:rowOff>1021774</xdr:rowOff>
    </xdr:to>
    <xdr:sp macro="" textlink="$BO$86">
      <xdr:nvSpPr>
        <xdr:cNvPr id="1081" name="Rectangle 1080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SpPr/>
      </xdr:nvSpPr>
      <xdr:spPr>
        <a:xfrm>
          <a:off x="39080268" y="2145471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E73C8CB-7EA0-4C22-85D3-5B728365709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62591</xdr:colOff>
      <xdr:row>88</xdr:row>
      <xdr:rowOff>100668</xdr:rowOff>
    </xdr:from>
    <xdr:to>
      <xdr:col>54</xdr:col>
      <xdr:colOff>18341</xdr:colOff>
      <xdr:row>88</xdr:row>
      <xdr:rowOff>1012609</xdr:rowOff>
    </xdr:to>
    <xdr:sp macro="" textlink="$BO$85">
      <xdr:nvSpPr>
        <xdr:cNvPr id="1082" name="Rectangle 1081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SpPr/>
      </xdr:nvSpPr>
      <xdr:spPr>
        <a:xfrm>
          <a:off x="31073270" y="2146388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5EA84EA-4ED0-4455-B834-709A257E890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53761</xdr:colOff>
      <xdr:row>88</xdr:row>
      <xdr:rowOff>71450</xdr:rowOff>
    </xdr:from>
    <xdr:to>
      <xdr:col>81</xdr:col>
      <xdr:colOff>29320</xdr:colOff>
      <xdr:row>88</xdr:row>
      <xdr:rowOff>1027841</xdr:rowOff>
    </xdr:to>
    <xdr:graphicFrame macro="">
      <xdr:nvGraphicFramePr>
        <xdr:cNvPr id="1084" name="Chart 1083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57150</xdr:colOff>
          <xdr:row>88</xdr:row>
          <xdr:rowOff>552450</xdr:rowOff>
        </xdr:from>
        <xdr:to>
          <xdr:col>78</xdr:col>
          <xdr:colOff>457200</xdr:colOff>
          <xdr:row>88</xdr:row>
          <xdr:rowOff>723900</xdr:rowOff>
        </xdr:to>
        <xdr:sp macro="" textlink="">
          <xdr:nvSpPr>
            <xdr:cNvPr id="7471" name="Button 303" hidden="1">
              <a:extLst>
                <a:ext uri="{63B3BB69-23CF-44E3-9099-C40C66FF867C}">
                  <a14:compatExt spid="_x0000_s7471"/>
                </a:ext>
                <a:ext uri="{FF2B5EF4-FFF2-40B4-BE49-F238E27FC236}">
                  <a16:creationId xmlns:a16="http://schemas.microsoft.com/office/drawing/2014/main" id="{00000000-0008-0000-0300-00002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276923</xdr:colOff>
      <xdr:row>88</xdr:row>
      <xdr:rowOff>87400</xdr:rowOff>
    </xdr:from>
    <xdr:to>
      <xdr:col>72</xdr:col>
      <xdr:colOff>336093</xdr:colOff>
      <xdr:row>88</xdr:row>
      <xdr:rowOff>299224</xdr:rowOff>
    </xdr:to>
    <xdr:sp macro="" textlink="">
      <xdr:nvSpPr>
        <xdr:cNvPr id="1086" name="Rectangle 1085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SpPr/>
      </xdr:nvSpPr>
      <xdr:spPr>
        <a:xfrm>
          <a:off x="43316316" y="21450614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345272</xdr:colOff>
      <xdr:row>88</xdr:row>
      <xdr:rowOff>84633</xdr:rowOff>
    </xdr:from>
    <xdr:to>
      <xdr:col>73</xdr:col>
      <xdr:colOff>396356</xdr:colOff>
      <xdr:row>88</xdr:row>
      <xdr:rowOff>298641</xdr:rowOff>
    </xdr:to>
    <xdr:sp macro="" textlink="">
      <xdr:nvSpPr>
        <xdr:cNvPr id="1087" name="Rectangle 1086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SpPr/>
      </xdr:nvSpPr>
      <xdr:spPr>
        <a:xfrm>
          <a:off x="43969772" y="21447847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421637</xdr:colOff>
      <xdr:row>88</xdr:row>
      <xdr:rowOff>83276</xdr:rowOff>
    </xdr:from>
    <xdr:to>
      <xdr:col>74</xdr:col>
      <xdr:colOff>465933</xdr:colOff>
      <xdr:row>88</xdr:row>
      <xdr:rowOff>299346</xdr:rowOff>
    </xdr:to>
    <xdr:sp macro="" textlink="">
      <xdr:nvSpPr>
        <xdr:cNvPr id="1088" name="Rectangle 1087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SpPr/>
      </xdr:nvSpPr>
      <xdr:spPr>
        <a:xfrm>
          <a:off x="44631244" y="21446490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498004</xdr:colOff>
      <xdr:row>88</xdr:row>
      <xdr:rowOff>86855</xdr:rowOff>
    </xdr:from>
    <xdr:to>
      <xdr:col>75</xdr:col>
      <xdr:colOff>351765</xdr:colOff>
      <xdr:row>88</xdr:row>
      <xdr:rowOff>299346</xdr:rowOff>
    </xdr:to>
    <xdr:sp macro="" textlink="">
      <xdr:nvSpPr>
        <xdr:cNvPr id="1089" name="Rectangle 1088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SpPr/>
      </xdr:nvSpPr>
      <xdr:spPr>
        <a:xfrm>
          <a:off x="45292718" y="21450069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359815</xdr:colOff>
      <xdr:row>88</xdr:row>
      <xdr:rowOff>87339</xdr:rowOff>
    </xdr:from>
    <xdr:to>
      <xdr:col>76</xdr:col>
      <xdr:colOff>427037</xdr:colOff>
      <xdr:row>88</xdr:row>
      <xdr:rowOff>299347</xdr:rowOff>
    </xdr:to>
    <xdr:sp macro="" textlink="">
      <xdr:nvSpPr>
        <xdr:cNvPr id="1090" name="Rectangle 1089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SpPr/>
      </xdr:nvSpPr>
      <xdr:spPr>
        <a:xfrm>
          <a:off x="45930136" y="21450553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436181</xdr:colOff>
      <xdr:row>88</xdr:row>
      <xdr:rowOff>89605</xdr:rowOff>
    </xdr:from>
    <xdr:to>
      <xdr:col>77</xdr:col>
      <xdr:colOff>483869</xdr:colOff>
      <xdr:row>88</xdr:row>
      <xdr:rowOff>299876</xdr:rowOff>
    </xdr:to>
    <xdr:sp macro="" textlink="">
      <xdr:nvSpPr>
        <xdr:cNvPr id="1091" name="Rectangle 1090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SpPr/>
      </xdr:nvSpPr>
      <xdr:spPr>
        <a:xfrm>
          <a:off x="46591610" y="21452819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504528</xdr:colOff>
      <xdr:row>88</xdr:row>
      <xdr:rowOff>91509</xdr:rowOff>
    </xdr:from>
    <xdr:to>
      <xdr:col>78</xdr:col>
      <xdr:colOff>559846</xdr:colOff>
      <xdr:row>88</xdr:row>
      <xdr:rowOff>299876</xdr:rowOff>
    </xdr:to>
    <xdr:sp macro="" textlink="">
      <xdr:nvSpPr>
        <xdr:cNvPr id="1092" name="Rectangle 1091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SpPr/>
      </xdr:nvSpPr>
      <xdr:spPr>
        <a:xfrm>
          <a:off x="47245064" y="21454723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572878</xdr:colOff>
      <xdr:row>88</xdr:row>
      <xdr:rowOff>89446</xdr:rowOff>
    </xdr:from>
    <xdr:to>
      <xdr:col>80</xdr:col>
      <xdr:colOff>34195</xdr:colOff>
      <xdr:row>88</xdr:row>
      <xdr:rowOff>306220</xdr:rowOff>
    </xdr:to>
    <xdr:sp macro="" textlink="">
      <xdr:nvSpPr>
        <xdr:cNvPr id="1093" name="Rectangle 1092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SpPr/>
      </xdr:nvSpPr>
      <xdr:spPr>
        <a:xfrm>
          <a:off x="47898521" y="21452660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56117</xdr:colOff>
      <xdr:row>88</xdr:row>
      <xdr:rowOff>78324</xdr:rowOff>
    </xdr:from>
    <xdr:to>
      <xdr:col>80</xdr:col>
      <xdr:colOff>698677</xdr:colOff>
      <xdr:row>88</xdr:row>
      <xdr:rowOff>313624</xdr:rowOff>
    </xdr:to>
    <xdr:sp macro="" textlink="">
      <xdr:nvSpPr>
        <xdr:cNvPr id="1094" name="Rectangle 1093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SpPr/>
      </xdr:nvSpPr>
      <xdr:spPr>
        <a:xfrm>
          <a:off x="48551974" y="21441538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38100</xdr:colOff>
          <xdr:row>88</xdr:row>
          <xdr:rowOff>317500</xdr:rowOff>
        </xdr:from>
        <xdr:to>
          <xdr:col>80</xdr:col>
          <xdr:colOff>939800</xdr:colOff>
          <xdr:row>88</xdr:row>
          <xdr:rowOff>508000</xdr:rowOff>
        </xdr:to>
        <xdr:sp macro="" textlink="">
          <xdr:nvSpPr>
            <xdr:cNvPr id="7472" name="Scroll Bar 304" hidden="1">
              <a:extLst>
                <a:ext uri="{63B3BB69-23CF-44E3-9099-C40C66FF867C}">
                  <a14:compatExt spid="_x0000_s7472"/>
                </a:ext>
                <a:ext uri="{FF2B5EF4-FFF2-40B4-BE49-F238E27FC236}">
                  <a16:creationId xmlns:a16="http://schemas.microsoft.com/office/drawing/2014/main" id="{00000000-0008-0000-0300-00003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30490</xdr:colOff>
      <xdr:row>88</xdr:row>
      <xdr:rowOff>80616</xdr:rowOff>
    </xdr:from>
    <xdr:to>
      <xdr:col>83</xdr:col>
      <xdr:colOff>595210</xdr:colOff>
      <xdr:row>88</xdr:row>
      <xdr:rowOff>1010887</xdr:rowOff>
    </xdr:to>
    <xdr:sp macro="" textlink="$CF$86">
      <xdr:nvSpPr>
        <xdr:cNvPr id="1096" name="Rectangle 1095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SpPr/>
      </xdr:nvSpPr>
      <xdr:spPr>
        <a:xfrm>
          <a:off x="49424419" y="21443830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9C97317-ECD0-4DD7-878B-ACBC76810C9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78921</xdr:colOff>
      <xdr:row>88</xdr:row>
      <xdr:rowOff>89781</xdr:rowOff>
    </xdr:from>
    <xdr:to>
      <xdr:col>71</xdr:col>
      <xdr:colOff>34670</xdr:colOff>
      <xdr:row>88</xdr:row>
      <xdr:rowOff>1001722</xdr:rowOff>
    </xdr:to>
    <xdr:sp macro="" textlink="$CF$85">
      <xdr:nvSpPr>
        <xdr:cNvPr id="1097" name="Rectangle 1096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SpPr/>
      </xdr:nvSpPr>
      <xdr:spPr>
        <a:xfrm>
          <a:off x="41417421" y="21452995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144454C-7823-4FE4-B4ED-0EE7E7FC87A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29268</xdr:colOff>
      <xdr:row>88</xdr:row>
      <xdr:rowOff>60564</xdr:rowOff>
    </xdr:from>
    <xdr:to>
      <xdr:col>98</xdr:col>
      <xdr:colOff>4827</xdr:colOff>
      <xdr:row>88</xdr:row>
      <xdr:rowOff>1016955</xdr:rowOff>
    </xdr:to>
    <xdr:graphicFrame macro="">
      <xdr:nvGraphicFramePr>
        <xdr:cNvPr id="1099" name="Chart 1098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31750</xdr:colOff>
          <xdr:row>88</xdr:row>
          <xdr:rowOff>546100</xdr:rowOff>
        </xdr:from>
        <xdr:to>
          <xdr:col>95</xdr:col>
          <xdr:colOff>431800</xdr:colOff>
          <xdr:row>88</xdr:row>
          <xdr:rowOff>717550</xdr:rowOff>
        </xdr:to>
        <xdr:sp macro="" textlink="">
          <xdr:nvSpPr>
            <xdr:cNvPr id="7473" name="Button 305" hidden="1">
              <a:extLst>
                <a:ext uri="{63B3BB69-23CF-44E3-9099-C40C66FF867C}">
                  <a14:compatExt spid="_x0000_s7473"/>
                </a:ext>
                <a:ext uri="{FF2B5EF4-FFF2-40B4-BE49-F238E27FC236}">
                  <a16:creationId xmlns:a16="http://schemas.microsoft.com/office/drawing/2014/main" id="{00000000-0008-0000-0300-00003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252430</xdr:colOff>
      <xdr:row>88</xdr:row>
      <xdr:rowOff>76514</xdr:rowOff>
    </xdr:from>
    <xdr:to>
      <xdr:col>89</xdr:col>
      <xdr:colOff>311600</xdr:colOff>
      <xdr:row>88</xdr:row>
      <xdr:rowOff>288338</xdr:rowOff>
    </xdr:to>
    <xdr:sp macro="" textlink="">
      <xdr:nvSpPr>
        <xdr:cNvPr id="1101" name="Rectangle 1100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SpPr/>
      </xdr:nvSpPr>
      <xdr:spPr>
        <a:xfrm>
          <a:off x="53619644" y="21439728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320779</xdr:colOff>
      <xdr:row>88</xdr:row>
      <xdr:rowOff>73747</xdr:rowOff>
    </xdr:from>
    <xdr:to>
      <xdr:col>90</xdr:col>
      <xdr:colOff>371862</xdr:colOff>
      <xdr:row>88</xdr:row>
      <xdr:rowOff>287755</xdr:rowOff>
    </xdr:to>
    <xdr:sp macro="" textlink="">
      <xdr:nvSpPr>
        <xdr:cNvPr id="1102" name="Rectangle 1101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SpPr/>
      </xdr:nvSpPr>
      <xdr:spPr>
        <a:xfrm>
          <a:off x="54273100" y="21436961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397143</xdr:colOff>
      <xdr:row>88</xdr:row>
      <xdr:rowOff>72390</xdr:rowOff>
    </xdr:from>
    <xdr:to>
      <xdr:col>91</xdr:col>
      <xdr:colOff>441439</xdr:colOff>
      <xdr:row>88</xdr:row>
      <xdr:rowOff>288460</xdr:rowOff>
    </xdr:to>
    <xdr:sp macro="" textlink="">
      <xdr:nvSpPr>
        <xdr:cNvPr id="1103" name="Rectangle 1102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SpPr/>
      </xdr:nvSpPr>
      <xdr:spPr>
        <a:xfrm>
          <a:off x="54934572" y="21435604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473510</xdr:colOff>
      <xdr:row>88</xdr:row>
      <xdr:rowOff>75969</xdr:rowOff>
    </xdr:from>
    <xdr:to>
      <xdr:col>92</xdr:col>
      <xdr:colOff>327271</xdr:colOff>
      <xdr:row>88</xdr:row>
      <xdr:rowOff>288460</xdr:rowOff>
    </xdr:to>
    <xdr:sp macro="" textlink="">
      <xdr:nvSpPr>
        <xdr:cNvPr id="1104" name="Rectangle 1103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SpPr/>
      </xdr:nvSpPr>
      <xdr:spPr>
        <a:xfrm>
          <a:off x="55596046" y="21439183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335321</xdr:colOff>
      <xdr:row>88</xdr:row>
      <xdr:rowOff>76453</xdr:rowOff>
    </xdr:from>
    <xdr:to>
      <xdr:col>93</xdr:col>
      <xdr:colOff>402544</xdr:colOff>
      <xdr:row>88</xdr:row>
      <xdr:rowOff>288461</xdr:rowOff>
    </xdr:to>
    <xdr:sp macro="" textlink="">
      <xdr:nvSpPr>
        <xdr:cNvPr id="1105" name="Rectangle 1104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SpPr/>
      </xdr:nvSpPr>
      <xdr:spPr>
        <a:xfrm>
          <a:off x="56233464" y="21439667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411688</xdr:colOff>
      <xdr:row>88</xdr:row>
      <xdr:rowOff>78719</xdr:rowOff>
    </xdr:from>
    <xdr:to>
      <xdr:col>94</xdr:col>
      <xdr:colOff>459376</xdr:colOff>
      <xdr:row>88</xdr:row>
      <xdr:rowOff>288990</xdr:rowOff>
    </xdr:to>
    <xdr:sp macro="" textlink="">
      <xdr:nvSpPr>
        <xdr:cNvPr id="1106" name="Rectangle 1105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SpPr/>
      </xdr:nvSpPr>
      <xdr:spPr>
        <a:xfrm>
          <a:off x="56894938" y="21441933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480035</xdr:colOff>
      <xdr:row>88</xdr:row>
      <xdr:rowOff>80623</xdr:rowOff>
    </xdr:from>
    <xdr:to>
      <xdr:col>95</xdr:col>
      <xdr:colOff>535353</xdr:colOff>
      <xdr:row>88</xdr:row>
      <xdr:rowOff>288990</xdr:rowOff>
    </xdr:to>
    <xdr:sp macro="" textlink="">
      <xdr:nvSpPr>
        <xdr:cNvPr id="1107" name="Rectangle 1106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SpPr/>
      </xdr:nvSpPr>
      <xdr:spPr>
        <a:xfrm>
          <a:off x="57548392" y="21443837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548385</xdr:colOff>
      <xdr:row>88</xdr:row>
      <xdr:rowOff>78560</xdr:rowOff>
    </xdr:from>
    <xdr:to>
      <xdr:col>97</xdr:col>
      <xdr:colOff>9701</xdr:colOff>
      <xdr:row>88</xdr:row>
      <xdr:rowOff>295334</xdr:rowOff>
    </xdr:to>
    <xdr:sp macro="" textlink="">
      <xdr:nvSpPr>
        <xdr:cNvPr id="1108" name="Rectangle 1107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SpPr/>
      </xdr:nvSpPr>
      <xdr:spPr>
        <a:xfrm>
          <a:off x="58201849" y="21441774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31623</xdr:colOff>
      <xdr:row>88</xdr:row>
      <xdr:rowOff>67438</xdr:rowOff>
    </xdr:from>
    <xdr:to>
      <xdr:col>97</xdr:col>
      <xdr:colOff>674183</xdr:colOff>
      <xdr:row>88</xdr:row>
      <xdr:rowOff>302738</xdr:rowOff>
    </xdr:to>
    <xdr:sp macro="" textlink="">
      <xdr:nvSpPr>
        <xdr:cNvPr id="1109" name="Rectangle 1108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SpPr/>
      </xdr:nvSpPr>
      <xdr:spPr>
        <a:xfrm>
          <a:off x="58855302" y="21430652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19050</xdr:colOff>
          <xdr:row>88</xdr:row>
          <xdr:rowOff>304800</xdr:rowOff>
        </xdr:from>
        <xdr:to>
          <xdr:col>97</xdr:col>
          <xdr:colOff>914400</xdr:colOff>
          <xdr:row>88</xdr:row>
          <xdr:rowOff>495300</xdr:rowOff>
        </xdr:to>
        <xdr:sp macro="" textlink="">
          <xdr:nvSpPr>
            <xdr:cNvPr id="7474" name="Scroll Bar 306" hidden="1">
              <a:extLst>
                <a:ext uri="{63B3BB69-23CF-44E3-9099-C40C66FF867C}">
                  <a14:compatExt spid="_x0000_s7474"/>
                </a:ext>
                <a:ext uri="{FF2B5EF4-FFF2-40B4-BE49-F238E27FC236}">
                  <a16:creationId xmlns:a16="http://schemas.microsoft.com/office/drawing/2014/main" id="{00000000-0008-0000-0300-00003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5997</xdr:colOff>
      <xdr:row>88</xdr:row>
      <xdr:rowOff>69730</xdr:rowOff>
    </xdr:from>
    <xdr:to>
      <xdr:col>100</xdr:col>
      <xdr:colOff>570716</xdr:colOff>
      <xdr:row>88</xdr:row>
      <xdr:rowOff>1000001</xdr:rowOff>
    </xdr:to>
    <xdr:sp macro="" textlink="$CW$86">
      <xdr:nvSpPr>
        <xdr:cNvPr id="1111" name="Rectangle 1110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SpPr/>
      </xdr:nvSpPr>
      <xdr:spPr>
        <a:xfrm>
          <a:off x="59727747" y="21432944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18DE0E1-EA37-412C-829C-5768AFA5C34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54428</xdr:colOff>
      <xdr:row>88</xdr:row>
      <xdr:rowOff>78895</xdr:rowOff>
    </xdr:from>
    <xdr:to>
      <xdr:col>88</xdr:col>
      <xdr:colOff>10177</xdr:colOff>
      <xdr:row>88</xdr:row>
      <xdr:rowOff>990836</xdr:rowOff>
    </xdr:to>
    <xdr:sp macro="" textlink="$CW$85">
      <xdr:nvSpPr>
        <xdr:cNvPr id="1112" name="Rectangle 1111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SpPr/>
      </xdr:nvSpPr>
      <xdr:spPr>
        <a:xfrm>
          <a:off x="51720749" y="21442109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CBFF022-B85C-4C80-B9C0-DE0A4F41546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45596</xdr:colOff>
      <xdr:row>88</xdr:row>
      <xdr:rowOff>63285</xdr:rowOff>
    </xdr:from>
    <xdr:to>
      <xdr:col>115</xdr:col>
      <xdr:colOff>21156</xdr:colOff>
      <xdr:row>88</xdr:row>
      <xdr:rowOff>1019676</xdr:rowOff>
    </xdr:to>
    <xdr:graphicFrame macro="">
      <xdr:nvGraphicFramePr>
        <xdr:cNvPr id="1114" name="Chart 1113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50800</xdr:colOff>
          <xdr:row>88</xdr:row>
          <xdr:rowOff>546100</xdr:rowOff>
        </xdr:from>
        <xdr:to>
          <xdr:col>112</xdr:col>
          <xdr:colOff>450850</xdr:colOff>
          <xdr:row>88</xdr:row>
          <xdr:rowOff>717550</xdr:rowOff>
        </xdr:to>
        <xdr:sp macro="" textlink="">
          <xdr:nvSpPr>
            <xdr:cNvPr id="7475" name="Button 307" hidden="1">
              <a:extLst>
                <a:ext uri="{63B3BB69-23CF-44E3-9099-C40C66FF867C}">
                  <a14:compatExt spid="_x0000_s7475"/>
                </a:ext>
                <a:ext uri="{FF2B5EF4-FFF2-40B4-BE49-F238E27FC236}">
                  <a16:creationId xmlns:a16="http://schemas.microsoft.com/office/drawing/2014/main" id="{00000000-0008-0000-0300-00003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268758</xdr:colOff>
      <xdr:row>88</xdr:row>
      <xdr:rowOff>79235</xdr:rowOff>
    </xdr:from>
    <xdr:to>
      <xdr:col>106</xdr:col>
      <xdr:colOff>327928</xdr:colOff>
      <xdr:row>88</xdr:row>
      <xdr:rowOff>291059</xdr:rowOff>
    </xdr:to>
    <xdr:sp macro="" textlink="">
      <xdr:nvSpPr>
        <xdr:cNvPr id="1116" name="Rectangle 1115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SpPr/>
      </xdr:nvSpPr>
      <xdr:spPr>
        <a:xfrm>
          <a:off x="63963794" y="21442449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337107</xdr:colOff>
      <xdr:row>88</xdr:row>
      <xdr:rowOff>76468</xdr:rowOff>
    </xdr:from>
    <xdr:to>
      <xdr:col>107</xdr:col>
      <xdr:colOff>388191</xdr:colOff>
      <xdr:row>88</xdr:row>
      <xdr:rowOff>290476</xdr:rowOff>
    </xdr:to>
    <xdr:sp macro="" textlink="">
      <xdr:nvSpPr>
        <xdr:cNvPr id="1117" name="Rectangle 1116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SpPr/>
      </xdr:nvSpPr>
      <xdr:spPr>
        <a:xfrm>
          <a:off x="64617250" y="21439682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413472</xdr:colOff>
      <xdr:row>88</xdr:row>
      <xdr:rowOff>75111</xdr:rowOff>
    </xdr:from>
    <xdr:to>
      <xdr:col>108</xdr:col>
      <xdr:colOff>457768</xdr:colOff>
      <xdr:row>88</xdr:row>
      <xdr:rowOff>291181</xdr:rowOff>
    </xdr:to>
    <xdr:sp macro="" textlink="">
      <xdr:nvSpPr>
        <xdr:cNvPr id="1118" name="Rectangle 1117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SpPr/>
      </xdr:nvSpPr>
      <xdr:spPr>
        <a:xfrm>
          <a:off x="65278722" y="21438325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489839</xdr:colOff>
      <xdr:row>88</xdr:row>
      <xdr:rowOff>78690</xdr:rowOff>
    </xdr:from>
    <xdr:to>
      <xdr:col>109</xdr:col>
      <xdr:colOff>343600</xdr:colOff>
      <xdr:row>88</xdr:row>
      <xdr:rowOff>291181</xdr:rowOff>
    </xdr:to>
    <xdr:sp macro="" textlink="">
      <xdr:nvSpPr>
        <xdr:cNvPr id="1119" name="Rectangle 1118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SpPr/>
      </xdr:nvSpPr>
      <xdr:spPr>
        <a:xfrm>
          <a:off x="65940196" y="21441904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351650</xdr:colOff>
      <xdr:row>88</xdr:row>
      <xdr:rowOff>79174</xdr:rowOff>
    </xdr:from>
    <xdr:to>
      <xdr:col>110</xdr:col>
      <xdr:colOff>418873</xdr:colOff>
      <xdr:row>88</xdr:row>
      <xdr:rowOff>291182</xdr:rowOff>
    </xdr:to>
    <xdr:sp macro="" textlink="">
      <xdr:nvSpPr>
        <xdr:cNvPr id="1120" name="Rectangle 1119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SpPr/>
      </xdr:nvSpPr>
      <xdr:spPr>
        <a:xfrm>
          <a:off x="66577614" y="21442388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428017</xdr:colOff>
      <xdr:row>88</xdr:row>
      <xdr:rowOff>81440</xdr:rowOff>
    </xdr:from>
    <xdr:to>
      <xdr:col>111</xdr:col>
      <xdr:colOff>475704</xdr:colOff>
      <xdr:row>88</xdr:row>
      <xdr:rowOff>291711</xdr:rowOff>
    </xdr:to>
    <xdr:sp macro="" textlink="">
      <xdr:nvSpPr>
        <xdr:cNvPr id="1121" name="Rectangle 1120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SpPr/>
      </xdr:nvSpPr>
      <xdr:spPr>
        <a:xfrm>
          <a:off x="67239088" y="21444654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496363</xdr:colOff>
      <xdr:row>88</xdr:row>
      <xdr:rowOff>83344</xdr:rowOff>
    </xdr:from>
    <xdr:to>
      <xdr:col>112</xdr:col>
      <xdr:colOff>551681</xdr:colOff>
      <xdr:row>88</xdr:row>
      <xdr:rowOff>291711</xdr:rowOff>
    </xdr:to>
    <xdr:sp macro="" textlink="">
      <xdr:nvSpPr>
        <xdr:cNvPr id="1122" name="Rectangle 1121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SpPr/>
      </xdr:nvSpPr>
      <xdr:spPr>
        <a:xfrm>
          <a:off x="67892542" y="21446558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564713</xdr:colOff>
      <xdr:row>88</xdr:row>
      <xdr:rowOff>81281</xdr:rowOff>
    </xdr:from>
    <xdr:to>
      <xdr:col>114</xdr:col>
      <xdr:colOff>26030</xdr:colOff>
      <xdr:row>88</xdr:row>
      <xdr:rowOff>298055</xdr:rowOff>
    </xdr:to>
    <xdr:sp macro="" textlink="">
      <xdr:nvSpPr>
        <xdr:cNvPr id="1123" name="Rectangle 1122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SpPr/>
      </xdr:nvSpPr>
      <xdr:spPr>
        <a:xfrm>
          <a:off x="68545999" y="21444495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47952</xdr:colOff>
      <xdr:row>88</xdr:row>
      <xdr:rowOff>70159</xdr:rowOff>
    </xdr:from>
    <xdr:to>
      <xdr:col>114</xdr:col>
      <xdr:colOff>690512</xdr:colOff>
      <xdr:row>88</xdr:row>
      <xdr:rowOff>305459</xdr:rowOff>
    </xdr:to>
    <xdr:sp macro="" textlink="">
      <xdr:nvSpPr>
        <xdr:cNvPr id="1124" name="Rectangle 1123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SpPr/>
      </xdr:nvSpPr>
      <xdr:spPr>
        <a:xfrm>
          <a:off x="69199452" y="21433373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38100</xdr:colOff>
          <xdr:row>88</xdr:row>
          <xdr:rowOff>304800</xdr:rowOff>
        </xdr:from>
        <xdr:to>
          <xdr:col>114</xdr:col>
          <xdr:colOff>933450</xdr:colOff>
          <xdr:row>88</xdr:row>
          <xdr:rowOff>495300</xdr:rowOff>
        </xdr:to>
        <xdr:sp macro="" textlink="">
          <xdr:nvSpPr>
            <xdr:cNvPr id="7476" name="Scroll Bar 308" hidden="1">
              <a:extLst>
                <a:ext uri="{63B3BB69-23CF-44E3-9099-C40C66FF867C}">
                  <a14:compatExt spid="_x0000_s7476"/>
                </a:ext>
                <a:ext uri="{FF2B5EF4-FFF2-40B4-BE49-F238E27FC236}">
                  <a16:creationId xmlns:a16="http://schemas.microsoft.com/office/drawing/2014/main" id="{00000000-0008-0000-0300-00003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22326</xdr:colOff>
      <xdr:row>88</xdr:row>
      <xdr:rowOff>72451</xdr:rowOff>
    </xdr:from>
    <xdr:to>
      <xdr:col>117</xdr:col>
      <xdr:colOff>587045</xdr:colOff>
      <xdr:row>88</xdr:row>
      <xdr:rowOff>1002722</xdr:rowOff>
    </xdr:to>
    <xdr:sp macro="" textlink="$DN$86">
      <xdr:nvSpPr>
        <xdr:cNvPr id="1126" name="Rectangle 1125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SpPr/>
      </xdr:nvSpPr>
      <xdr:spPr>
        <a:xfrm>
          <a:off x="70071897" y="21435665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1AC8D06-2F38-4E4A-992F-5E7A0C3D905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70756</xdr:colOff>
      <xdr:row>88</xdr:row>
      <xdr:rowOff>81616</xdr:rowOff>
    </xdr:from>
    <xdr:to>
      <xdr:col>105</xdr:col>
      <xdr:colOff>26505</xdr:colOff>
      <xdr:row>88</xdr:row>
      <xdr:rowOff>993557</xdr:rowOff>
    </xdr:to>
    <xdr:sp macro="" textlink="$DN$85">
      <xdr:nvSpPr>
        <xdr:cNvPr id="1127" name="Rectangle 1126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SpPr/>
      </xdr:nvSpPr>
      <xdr:spPr>
        <a:xfrm>
          <a:off x="62064899" y="21444830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2139845-2C9D-4C12-8F56-5EAD46C7018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34710</xdr:colOff>
      <xdr:row>88</xdr:row>
      <xdr:rowOff>66006</xdr:rowOff>
    </xdr:from>
    <xdr:to>
      <xdr:col>132</xdr:col>
      <xdr:colOff>10269</xdr:colOff>
      <xdr:row>88</xdr:row>
      <xdr:rowOff>1022397</xdr:rowOff>
    </xdr:to>
    <xdr:graphicFrame macro="">
      <xdr:nvGraphicFramePr>
        <xdr:cNvPr id="1129" name="Chart 1128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38100</xdr:colOff>
          <xdr:row>88</xdr:row>
          <xdr:rowOff>552450</xdr:rowOff>
        </xdr:from>
        <xdr:to>
          <xdr:col>129</xdr:col>
          <xdr:colOff>438150</xdr:colOff>
          <xdr:row>88</xdr:row>
          <xdr:rowOff>723900</xdr:rowOff>
        </xdr:to>
        <xdr:sp macro="" textlink="">
          <xdr:nvSpPr>
            <xdr:cNvPr id="7477" name="Button 309" hidden="1">
              <a:extLst>
                <a:ext uri="{63B3BB69-23CF-44E3-9099-C40C66FF867C}">
                  <a14:compatExt spid="_x0000_s7477"/>
                </a:ext>
                <a:ext uri="{FF2B5EF4-FFF2-40B4-BE49-F238E27FC236}">
                  <a16:creationId xmlns:a16="http://schemas.microsoft.com/office/drawing/2014/main" id="{00000000-0008-0000-0300-00003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257872</xdr:colOff>
      <xdr:row>88</xdr:row>
      <xdr:rowOff>81956</xdr:rowOff>
    </xdr:from>
    <xdr:to>
      <xdr:col>123</xdr:col>
      <xdr:colOff>317042</xdr:colOff>
      <xdr:row>88</xdr:row>
      <xdr:rowOff>293780</xdr:rowOff>
    </xdr:to>
    <xdr:sp macro="" textlink="">
      <xdr:nvSpPr>
        <xdr:cNvPr id="1131" name="Rectangle 1130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SpPr/>
      </xdr:nvSpPr>
      <xdr:spPr>
        <a:xfrm>
          <a:off x="74280729" y="21445170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326221</xdr:colOff>
      <xdr:row>88</xdr:row>
      <xdr:rowOff>79189</xdr:rowOff>
    </xdr:from>
    <xdr:to>
      <xdr:col>124</xdr:col>
      <xdr:colOff>377305</xdr:colOff>
      <xdr:row>88</xdr:row>
      <xdr:rowOff>293197</xdr:rowOff>
    </xdr:to>
    <xdr:sp macro="" textlink="">
      <xdr:nvSpPr>
        <xdr:cNvPr id="1132" name="Rectangle 1131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SpPr/>
      </xdr:nvSpPr>
      <xdr:spPr>
        <a:xfrm>
          <a:off x="74934185" y="21442403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402586</xdr:colOff>
      <xdr:row>88</xdr:row>
      <xdr:rowOff>77832</xdr:rowOff>
    </xdr:from>
    <xdr:to>
      <xdr:col>125</xdr:col>
      <xdr:colOff>446881</xdr:colOff>
      <xdr:row>88</xdr:row>
      <xdr:rowOff>293902</xdr:rowOff>
    </xdr:to>
    <xdr:sp macro="" textlink="">
      <xdr:nvSpPr>
        <xdr:cNvPr id="1133" name="Rectangle 1132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SpPr/>
      </xdr:nvSpPr>
      <xdr:spPr>
        <a:xfrm>
          <a:off x="75595657" y="21441046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478952</xdr:colOff>
      <xdr:row>88</xdr:row>
      <xdr:rowOff>81411</xdr:rowOff>
    </xdr:from>
    <xdr:to>
      <xdr:col>126</xdr:col>
      <xdr:colOff>332713</xdr:colOff>
      <xdr:row>88</xdr:row>
      <xdr:rowOff>293902</xdr:rowOff>
    </xdr:to>
    <xdr:sp macro="" textlink="">
      <xdr:nvSpPr>
        <xdr:cNvPr id="1134" name="Rectangle 1133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SpPr/>
      </xdr:nvSpPr>
      <xdr:spPr>
        <a:xfrm>
          <a:off x="76257131" y="21444625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340763</xdr:colOff>
      <xdr:row>88</xdr:row>
      <xdr:rowOff>81895</xdr:rowOff>
    </xdr:from>
    <xdr:to>
      <xdr:col>127</xdr:col>
      <xdr:colOff>407986</xdr:colOff>
      <xdr:row>88</xdr:row>
      <xdr:rowOff>293903</xdr:rowOff>
    </xdr:to>
    <xdr:sp macro="" textlink="">
      <xdr:nvSpPr>
        <xdr:cNvPr id="1135" name="Rectangle 1134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SpPr/>
      </xdr:nvSpPr>
      <xdr:spPr>
        <a:xfrm>
          <a:off x="76894549" y="21445109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417130</xdr:colOff>
      <xdr:row>88</xdr:row>
      <xdr:rowOff>84161</xdr:rowOff>
    </xdr:from>
    <xdr:to>
      <xdr:col>128</xdr:col>
      <xdr:colOff>464818</xdr:colOff>
      <xdr:row>88</xdr:row>
      <xdr:rowOff>294432</xdr:rowOff>
    </xdr:to>
    <xdr:sp macro="" textlink="">
      <xdr:nvSpPr>
        <xdr:cNvPr id="1136" name="Rectangle 1135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SpPr/>
      </xdr:nvSpPr>
      <xdr:spPr>
        <a:xfrm>
          <a:off x="77556023" y="21447375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485477</xdr:colOff>
      <xdr:row>88</xdr:row>
      <xdr:rowOff>86065</xdr:rowOff>
    </xdr:from>
    <xdr:to>
      <xdr:col>129</xdr:col>
      <xdr:colOff>540795</xdr:colOff>
      <xdr:row>88</xdr:row>
      <xdr:rowOff>294432</xdr:rowOff>
    </xdr:to>
    <xdr:sp macro="" textlink="">
      <xdr:nvSpPr>
        <xdr:cNvPr id="1137" name="Rectangle 1136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SpPr/>
      </xdr:nvSpPr>
      <xdr:spPr>
        <a:xfrm>
          <a:off x="78209477" y="21449279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553827</xdr:colOff>
      <xdr:row>88</xdr:row>
      <xdr:rowOff>84002</xdr:rowOff>
    </xdr:from>
    <xdr:to>
      <xdr:col>131</xdr:col>
      <xdr:colOff>15144</xdr:colOff>
      <xdr:row>88</xdr:row>
      <xdr:rowOff>300776</xdr:rowOff>
    </xdr:to>
    <xdr:sp macro="" textlink="">
      <xdr:nvSpPr>
        <xdr:cNvPr id="1138" name="Rectangle 1137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SpPr/>
      </xdr:nvSpPr>
      <xdr:spPr>
        <a:xfrm>
          <a:off x="78862934" y="21447216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37066</xdr:colOff>
      <xdr:row>88</xdr:row>
      <xdr:rowOff>72880</xdr:rowOff>
    </xdr:from>
    <xdr:to>
      <xdr:col>131</xdr:col>
      <xdr:colOff>679626</xdr:colOff>
      <xdr:row>88</xdr:row>
      <xdr:rowOff>308180</xdr:rowOff>
    </xdr:to>
    <xdr:sp macro="" textlink="">
      <xdr:nvSpPr>
        <xdr:cNvPr id="1139" name="Rectangle 1138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SpPr/>
      </xdr:nvSpPr>
      <xdr:spPr>
        <a:xfrm>
          <a:off x="79516387" y="21436094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19050</xdr:colOff>
          <xdr:row>88</xdr:row>
          <xdr:rowOff>304800</xdr:rowOff>
        </xdr:from>
        <xdr:to>
          <xdr:col>131</xdr:col>
          <xdr:colOff>920750</xdr:colOff>
          <xdr:row>88</xdr:row>
          <xdr:rowOff>495300</xdr:rowOff>
        </xdr:to>
        <xdr:sp macro="" textlink="">
          <xdr:nvSpPr>
            <xdr:cNvPr id="7478" name="Scroll Bar 310" hidden="1">
              <a:extLst>
                <a:ext uri="{63B3BB69-23CF-44E3-9099-C40C66FF867C}">
                  <a14:compatExt spid="_x0000_s7478"/>
                </a:ext>
                <a:ext uri="{FF2B5EF4-FFF2-40B4-BE49-F238E27FC236}">
                  <a16:creationId xmlns:a16="http://schemas.microsoft.com/office/drawing/2014/main" id="{00000000-0008-0000-0300-00003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11439</xdr:colOff>
      <xdr:row>88</xdr:row>
      <xdr:rowOff>75172</xdr:rowOff>
    </xdr:from>
    <xdr:to>
      <xdr:col>134</xdr:col>
      <xdr:colOff>576159</xdr:colOff>
      <xdr:row>88</xdr:row>
      <xdr:rowOff>1005443</xdr:rowOff>
    </xdr:to>
    <xdr:sp macro="" textlink="$EE$86">
      <xdr:nvSpPr>
        <xdr:cNvPr id="1141" name="Rectangle 1140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SpPr/>
      </xdr:nvSpPr>
      <xdr:spPr>
        <a:xfrm>
          <a:off x="80388832" y="21438386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64DA521-216C-4458-A233-4AF4EA917DB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59870</xdr:colOff>
      <xdr:row>88</xdr:row>
      <xdr:rowOff>84337</xdr:rowOff>
    </xdr:from>
    <xdr:to>
      <xdr:col>122</xdr:col>
      <xdr:colOff>15619</xdr:colOff>
      <xdr:row>88</xdr:row>
      <xdr:rowOff>996278</xdr:rowOff>
    </xdr:to>
    <xdr:sp macro="" textlink="$EE$85">
      <xdr:nvSpPr>
        <xdr:cNvPr id="1142" name="Rectangle 1141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SpPr/>
      </xdr:nvSpPr>
      <xdr:spPr>
        <a:xfrm>
          <a:off x="72381834" y="21447551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0486F4D-6728-48E3-8CD0-87AA4194D9F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23824</xdr:colOff>
      <xdr:row>88</xdr:row>
      <xdr:rowOff>68727</xdr:rowOff>
    </xdr:from>
    <xdr:to>
      <xdr:col>148</xdr:col>
      <xdr:colOff>897455</xdr:colOff>
      <xdr:row>88</xdr:row>
      <xdr:rowOff>1025118</xdr:rowOff>
    </xdr:to>
    <xdr:graphicFrame macro="">
      <xdr:nvGraphicFramePr>
        <xdr:cNvPr id="1144" name="Chart 1143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31750</xdr:colOff>
          <xdr:row>88</xdr:row>
          <xdr:rowOff>552450</xdr:rowOff>
        </xdr:from>
        <xdr:to>
          <xdr:col>146</xdr:col>
          <xdr:colOff>431800</xdr:colOff>
          <xdr:row>88</xdr:row>
          <xdr:rowOff>723900</xdr:rowOff>
        </xdr:to>
        <xdr:sp macro="" textlink="">
          <xdr:nvSpPr>
            <xdr:cNvPr id="7479" name="Button 311" hidden="1">
              <a:extLst>
                <a:ext uri="{63B3BB69-23CF-44E3-9099-C40C66FF867C}">
                  <a14:compatExt spid="_x0000_s7479"/>
                </a:ext>
                <a:ext uri="{FF2B5EF4-FFF2-40B4-BE49-F238E27FC236}">
                  <a16:creationId xmlns:a16="http://schemas.microsoft.com/office/drawing/2014/main" id="{00000000-0008-0000-0300-00003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246986</xdr:colOff>
      <xdr:row>88</xdr:row>
      <xdr:rowOff>84677</xdr:rowOff>
    </xdr:from>
    <xdr:to>
      <xdr:col>140</xdr:col>
      <xdr:colOff>306156</xdr:colOff>
      <xdr:row>88</xdr:row>
      <xdr:rowOff>296501</xdr:rowOff>
    </xdr:to>
    <xdr:sp macro="" textlink="">
      <xdr:nvSpPr>
        <xdr:cNvPr id="1146" name="Rectangle 1145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SpPr/>
      </xdr:nvSpPr>
      <xdr:spPr>
        <a:xfrm>
          <a:off x="84597665" y="2144789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315335</xdr:colOff>
      <xdr:row>88</xdr:row>
      <xdr:rowOff>81910</xdr:rowOff>
    </xdr:from>
    <xdr:to>
      <xdr:col>141</xdr:col>
      <xdr:colOff>366419</xdr:colOff>
      <xdr:row>88</xdr:row>
      <xdr:rowOff>295918</xdr:rowOff>
    </xdr:to>
    <xdr:sp macro="" textlink="">
      <xdr:nvSpPr>
        <xdr:cNvPr id="1147" name="Rectangle 1146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SpPr/>
      </xdr:nvSpPr>
      <xdr:spPr>
        <a:xfrm>
          <a:off x="85251121" y="2144512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391700</xdr:colOff>
      <xdr:row>88</xdr:row>
      <xdr:rowOff>80553</xdr:rowOff>
    </xdr:from>
    <xdr:to>
      <xdr:col>142</xdr:col>
      <xdr:colOff>435996</xdr:colOff>
      <xdr:row>88</xdr:row>
      <xdr:rowOff>296623</xdr:rowOff>
    </xdr:to>
    <xdr:sp macro="" textlink="">
      <xdr:nvSpPr>
        <xdr:cNvPr id="1148" name="Rectangle 1147">
          <a:extLst>
            <a:ext uri="{FF2B5EF4-FFF2-40B4-BE49-F238E27FC236}">
              <a16:creationId xmlns:a16="http://schemas.microsoft.com/office/drawing/2014/main" id="{00000000-0008-0000-0300-00007C040000}"/>
            </a:ext>
          </a:extLst>
        </xdr:cNvPr>
        <xdr:cNvSpPr/>
      </xdr:nvSpPr>
      <xdr:spPr>
        <a:xfrm>
          <a:off x="85912593" y="2144376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468067</xdr:colOff>
      <xdr:row>88</xdr:row>
      <xdr:rowOff>84132</xdr:rowOff>
    </xdr:from>
    <xdr:to>
      <xdr:col>143</xdr:col>
      <xdr:colOff>321828</xdr:colOff>
      <xdr:row>88</xdr:row>
      <xdr:rowOff>296623</xdr:rowOff>
    </xdr:to>
    <xdr:sp macro="" textlink="">
      <xdr:nvSpPr>
        <xdr:cNvPr id="1149" name="Rectangle 1148">
          <a:extLst>
            <a:ext uri="{FF2B5EF4-FFF2-40B4-BE49-F238E27FC236}">
              <a16:creationId xmlns:a16="http://schemas.microsoft.com/office/drawing/2014/main" id="{00000000-0008-0000-0300-00007D040000}"/>
            </a:ext>
          </a:extLst>
        </xdr:cNvPr>
        <xdr:cNvSpPr/>
      </xdr:nvSpPr>
      <xdr:spPr>
        <a:xfrm>
          <a:off x="86574067" y="2144734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329878</xdr:colOff>
      <xdr:row>88</xdr:row>
      <xdr:rowOff>84616</xdr:rowOff>
    </xdr:from>
    <xdr:to>
      <xdr:col>144</xdr:col>
      <xdr:colOff>397101</xdr:colOff>
      <xdr:row>88</xdr:row>
      <xdr:rowOff>296624</xdr:rowOff>
    </xdr:to>
    <xdr:sp macro="" textlink="">
      <xdr:nvSpPr>
        <xdr:cNvPr id="1150" name="Rectangle 1149">
          <a:extLst>
            <a:ext uri="{FF2B5EF4-FFF2-40B4-BE49-F238E27FC236}">
              <a16:creationId xmlns:a16="http://schemas.microsoft.com/office/drawing/2014/main" id="{00000000-0008-0000-0300-00007E040000}"/>
            </a:ext>
          </a:extLst>
        </xdr:cNvPr>
        <xdr:cNvSpPr/>
      </xdr:nvSpPr>
      <xdr:spPr>
        <a:xfrm>
          <a:off x="87211485" y="2144783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406245</xdr:colOff>
      <xdr:row>88</xdr:row>
      <xdr:rowOff>86882</xdr:rowOff>
    </xdr:from>
    <xdr:to>
      <xdr:col>145</xdr:col>
      <xdr:colOff>453933</xdr:colOff>
      <xdr:row>88</xdr:row>
      <xdr:rowOff>297153</xdr:rowOff>
    </xdr:to>
    <xdr:sp macro="" textlink="">
      <xdr:nvSpPr>
        <xdr:cNvPr id="1151" name="Rectangle 1150">
          <a:extLst>
            <a:ext uri="{FF2B5EF4-FFF2-40B4-BE49-F238E27FC236}">
              <a16:creationId xmlns:a16="http://schemas.microsoft.com/office/drawing/2014/main" id="{00000000-0008-0000-0300-00007F040000}"/>
            </a:ext>
          </a:extLst>
        </xdr:cNvPr>
        <xdr:cNvSpPr/>
      </xdr:nvSpPr>
      <xdr:spPr>
        <a:xfrm>
          <a:off x="87872959" y="2145009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474592</xdr:colOff>
      <xdr:row>88</xdr:row>
      <xdr:rowOff>88786</xdr:rowOff>
    </xdr:from>
    <xdr:to>
      <xdr:col>146</xdr:col>
      <xdr:colOff>529909</xdr:colOff>
      <xdr:row>88</xdr:row>
      <xdr:rowOff>297153</xdr:rowOff>
    </xdr:to>
    <xdr:sp macro="" textlink="">
      <xdr:nvSpPr>
        <xdr:cNvPr id="1152" name="Rectangle 1151">
          <a:extLst>
            <a:ext uri="{FF2B5EF4-FFF2-40B4-BE49-F238E27FC236}">
              <a16:creationId xmlns:a16="http://schemas.microsoft.com/office/drawing/2014/main" id="{00000000-0008-0000-0300-000080040000}"/>
            </a:ext>
          </a:extLst>
        </xdr:cNvPr>
        <xdr:cNvSpPr/>
      </xdr:nvSpPr>
      <xdr:spPr>
        <a:xfrm>
          <a:off x="88526413" y="2145200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542941</xdr:colOff>
      <xdr:row>88</xdr:row>
      <xdr:rowOff>86723</xdr:rowOff>
    </xdr:from>
    <xdr:to>
      <xdr:col>148</xdr:col>
      <xdr:colOff>4258</xdr:colOff>
      <xdr:row>88</xdr:row>
      <xdr:rowOff>303497</xdr:rowOff>
    </xdr:to>
    <xdr:sp macro="" textlink="">
      <xdr:nvSpPr>
        <xdr:cNvPr id="1153" name="Rectangle 1152">
          <a:extLst>
            <a:ext uri="{FF2B5EF4-FFF2-40B4-BE49-F238E27FC236}">
              <a16:creationId xmlns:a16="http://schemas.microsoft.com/office/drawing/2014/main" id="{00000000-0008-0000-0300-000081040000}"/>
            </a:ext>
          </a:extLst>
        </xdr:cNvPr>
        <xdr:cNvSpPr/>
      </xdr:nvSpPr>
      <xdr:spPr>
        <a:xfrm>
          <a:off x="89179870" y="2144993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26180</xdr:colOff>
      <xdr:row>88</xdr:row>
      <xdr:rowOff>75601</xdr:rowOff>
    </xdr:from>
    <xdr:to>
      <xdr:col>148</xdr:col>
      <xdr:colOff>668740</xdr:colOff>
      <xdr:row>88</xdr:row>
      <xdr:rowOff>310901</xdr:rowOff>
    </xdr:to>
    <xdr:sp macro="" textlink="">
      <xdr:nvSpPr>
        <xdr:cNvPr id="1154" name="Rectangle 1153">
          <a:extLst>
            <a:ext uri="{FF2B5EF4-FFF2-40B4-BE49-F238E27FC236}">
              <a16:creationId xmlns:a16="http://schemas.microsoft.com/office/drawing/2014/main" id="{00000000-0008-0000-0300-000082040000}"/>
            </a:ext>
          </a:extLst>
        </xdr:cNvPr>
        <xdr:cNvSpPr/>
      </xdr:nvSpPr>
      <xdr:spPr>
        <a:xfrm>
          <a:off x="89833323" y="2143881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12700</xdr:colOff>
          <xdr:row>88</xdr:row>
          <xdr:rowOff>317500</xdr:rowOff>
        </xdr:from>
        <xdr:to>
          <xdr:col>148</xdr:col>
          <xdr:colOff>901700</xdr:colOff>
          <xdr:row>88</xdr:row>
          <xdr:rowOff>495300</xdr:rowOff>
        </xdr:to>
        <xdr:sp macro="" textlink="">
          <xdr:nvSpPr>
            <xdr:cNvPr id="7480" name="Scroll Bar 312" hidden="1">
              <a:extLst>
                <a:ext uri="{63B3BB69-23CF-44E3-9099-C40C66FF867C}">
                  <a14:compatExt spid="_x0000_s7480"/>
                </a:ext>
                <a:ext uri="{FF2B5EF4-FFF2-40B4-BE49-F238E27FC236}">
                  <a16:creationId xmlns:a16="http://schemas.microsoft.com/office/drawing/2014/main" id="{00000000-0008-0000-0300-00003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554</xdr:colOff>
      <xdr:row>88</xdr:row>
      <xdr:rowOff>77893</xdr:rowOff>
    </xdr:from>
    <xdr:to>
      <xdr:col>151</xdr:col>
      <xdr:colOff>565273</xdr:colOff>
      <xdr:row>88</xdr:row>
      <xdr:rowOff>1008164</xdr:rowOff>
    </xdr:to>
    <xdr:sp macro="" textlink="$EV$86">
      <xdr:nvSpPr>
        <xdr:cNvPr id="1156" name="Rectangle 1155">
          <a:extLst>
            <a:ext uri="{FF2B5EF4-FFF2-40B4-BE49-F238E27FC236}">
              <a16:creationId xmlns:a16="http://schemas.microsoft.com/office/drawing/2014/main" id="{00000000-0008-0000-0300-000084040000}"/>
            </a:ext>
          </a:extLst>
        </xdr:cNvPr>
        <xdr:cNvSpPr/>
      </xdr:nvSpPr>
      <xdr:spPr>
        <a:xfrm>
          <a:off x="90705768" y="2144110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234A6C6-95A7-419B-9B14-5CE2A87A284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48984</xdr:colOff>
      <xdr:row>88</xdr:row>
      <xdr:rowOff>87058</xdr:rowOff>
    </xdr:from>
    <xdr:to>
      <xdr:col>139</xdr:col>
      <xdr:colOff>4733</xdr:colOff>
      <xdr:row>88</xdr:row>
      <xdr:rowOff>998999</xdr:rowOff>
    </xdr:to>
    <xdr:sp macro="" textlink="$EV$85">
      <xdr:nvSpPr>
        <xdr:cNvPr id="1157" name="Rectangle 1156">
          <a:extLst>
            <a:ext uri="{FF2B5EF4-FFF2-40B4-BE49-F238E27FC236}">
              <a16:creationId xmlns:a16="http://schemas.microsoft.com/office/drawing/2014/main" id="{00000000-0008-0000-0300-000085040000}"/>
            </a:ext>
          </a:extLst>
        </xdr:cNvPr>
        <xdr:cNvSpPr/>
      </xdr:nvSpPr>
      <xdr:spPr>
        <a:xfrm>
          <a:off x="82698770" y="2145027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5B69009-0BDD-4615-B8C8-FA6DD97F664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67366</xdr:colOff>
      <xdr:row>103</xdr:row>
      <xdr:rowOff>57840</xdr:rowOff>
    </xdr:from>
    <xdr:to>
      <xdr:col>13</xdr:col>
      <xdr:colOff>42925</xdr:colOff>
      <xdr:row>103</xdr:row>
      <xdr:rowOff>1014231</xdr:rowOff>
    </xdr:to>
    <xdr:graphicFrame macro="">
      <xdr:nvGraphicFramePr>
        <xdr:cNvPr id="1159" name="Chart 1158">
          <a:extLst>
            <a:ext uri="{FF2B5EF4-FFF2-40B4-BE49-F238E27FC236}">
              <a16:creationId xmlns:a16="http://schemas.microsoft.com/office/drawing/2014/main" id="{00000000-0008-0000-0300-00008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69850</xdr:colOff>
          <xdr:row>103</xdr:row>
          <xdr:rowOff>546100</xdr:rowOff>
        </xdr:from>
        <xdr:to>
          <xdr:col>10</xdr:col>
          <xdr:colOff>469900</xdr:colOff>
          <xdr:row>103</xdr:row>
          <xdr:rowOff>717550</xdr:rowOff>
        </xdr:to>
        <xdr:sp macro="" textlink="">
          <xdr:nvSpPr>
            <xdr:cNvPr id="7481" name="Button 313" hidden="1">
              <a:extLst>
                <a:ext uri="{63B3BB69-23CF-44E3-9099-C40C66FF867C}">
                  <a14:compatExt spid="_x0000_s7481"/>
                </a:ext>
                <a:ext uri="{FF2B5EF4-FFF2-40B4-BE49-F238E27FC236}">
                  <a16:creationId xmlns:a16="http://schemas.microsoft.com/office/drawing/2014/main" id="{00000000-0008-0000-0300-00003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290528</xdr:colOff>
      <xdr:row>103</xdr:row>
      <xdr:rowOff>73790</xdr:rowOff>
    </xdr:from>
    <xdr:to>
      <xdr:col>4</xdr:col>
      <xdr:colOff>349698</xdr:colOff>
      <xdr:row>103</xdr:row>
      <xdr:rowOff>285614</xdr:rowOff>
    </xdr:to>
    <xdr:sp macro="" textlink="">
      <xdr:nvSpPr>
        <xdr:cNvPr id="1161" name="Rectangle 1160">
          <a:extLst>
            <a:ext uri="{FF2B5EF4-FFF2-40B4-BE49-F238E27FC236}">
              <a16:creationId xmlns:a16="http://schemas.microsoft.com/office/drawing/2014/main" id="{00000000-0008-0000-0300-000089040000}"/>
            </a:ext>
          </a:extLst>
        </xdr:cNvPr>
        <xdr:cNvSpPr/>
      </xdr:nvSpPr>
      <xdr:spPr>
        <a:xfrm>
          <a:off x="1991421" y="25178969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358877</xdr:colOff>
      <xdr:row>103</xdr:row>
      <xdr:rowOff>71023</xdr:rowOff>
    </xdr:from>
    <xdr:to>
      <xdr:col>5</xdr:col>
      <xdr:colOff>409961</xdr:colOff>
      <xdr:row>103</xdr:row>
      <xdr:rowOff>285031</xdr:rowOff>
    </xdr:to>
    <xdr:sp macro="" textlink="">
      <xdr:nvSpPr>
        <xdr:cNvPr id="1162" name="Rectangle 1161">
          <a:extLst>
            <a:ext uri="{FF2B5EF4-FFF2-40B4-BE49-F238E27FC236}">
              <a16:creationId xmlns:a16="http://schemas.microsoft.com/office/drawing/2014/main" id="{00000000-0008-0000-0300-00008A040000}"/>
            </a:ext>
          </a:extLst>
        </xdr:cNvPr>
        <xdr:cNvSpPr/>
      </xdr:nvSpPr>
      <xdr:spPr>
        <a:xfrm>
          <a:off x="2644877" y="25176202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435242</xdr:colOff>
      <xdr:row>103</xdr:row>
      <xdr:rowOff>69666</xdr:rowOff>
    </xdr:from>
    <xdr:to>
      <xdr:col>6</xdr:col>
      <xdr:colOff>479538</xdr:colOff>
      <xdr:row>103</xdr:row>
      <xdr:rowOff>285736</xdr:rowOff>
    </xdr:to>
    <xdr:sp macro="" textlink="">
      <xdr:nvSpPr>
        <xdr:cNvPr id="1163" name="Rectangle 1162">
          <a:extLst>
            <a:ext uri="{FF2B5EF4-FFF2-40B4-BE49-F238E27FC236}">
              <a16:creationId xmlns:a16="http://schemas.microsoft.com/office/drawing/2014/main" id="{00000000-0008-0000-0300-00008B040000}"/>
            </a:ext>
          </a:extLst>
        </xdr:cNvPr>
        <xdr:cNvSpPr/>
      </xdr:nvSpPr>
      <xdr:spPr>
        <a:xfrm>
          <a:off x="3306349" y="25174845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511609</xdr:colOff>
      <xdr:row>103</xdr:row>
      <xdr:rowOff>73245</xdr:rowOff>
    </xdr:from>
    <xdr:to>
      <xdr:col>7</xdr:col>
      <xdr:colOff>365370</xdr:colOff>
      <xdr:row>103</xdr:row>
      <xdr:rowOff>285736</xdr:rowOff>
    </xdr:to>
    <xdr:sp macro="" textlink="">
      <xdr:nvSpPr>
        <xdr:cNvPr id="1164" name="Rectangle 1163">
          <a:extLst>
            <a:ext uri="{FF2B5EF4-FFF2-40B4-BE49-F238E27FC236}">
              <a16:creationId xmlns:a16="http://schemas.microsoft.com/office/drawing/2014/main" id="{00000000-0008-0000-0300-00008C040000}"/>
            </a:ext>
          </a:extLst>
        </xdr:cNvPr>
        <xdr:cNvSpPr/>
      </xdr:nvSpPr>
      <xdr:spPr>
        <a:xfrm>
          <a:off x="3967823" y="25178424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373420</xdr:colOff>
      <xdr:row>103</xdr:row>
      <xdr:rowOff>73729</xdr:rowOff>
    </xdr:from>
    <xdr:to>
      <xdr:col>8</xdr:col>
      <xdr:colOff>440642</xdr:colOff>
      <xdr:row>103</xdr:row>
      <xdr:rowOff>285737</xdr:rowOff>
    </xdr:to>
    <xdr:sp macro="" textlink="">
      <xdr:nvSpPr>
        <xdr:cNvPr id="1165" name="Rectangle 1164">
          <a:extLst>
            <a:ext uri="{FF2B5EF4-FFF2-40B4-BE49-F238E27FC236}">
              <a16:creationId xmlns:a16="http://schemas.microsoft.com/office/drawing/2014/main" id="{00000000-0008-0000-0300-00008D040000}"/>
            </a:ext>
          </a:extLst>
        </xdr:cNvPr>
        <xdr:cNvSpPr/>
      </xdr:nvSpPr>
      <xdr:spPr>
        <a:xfrm>
          <a:off x="4605241" y="25178908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449786</xdr:colOff>
      <xdr:row>103</xdr:row>
      <xdr:rowOff>75995</xdr:rowOff>
    </xdr:from>
    <xdr:to>
      <xdr:col>9</xdr:col>
      <xdr:colOff>497474</xdr:colOff>
      <xdr:row>103</xdr:row>
      <xdr:rowOff>286266</xdr:rowOff>
    </xdr:to>
    <xdr:sp macro="" textlink="">
      <xdr:nvSpPr>
        <xdr:cNvPr id="1166" name="Rectangle 1165">
          <a:extLst>
            <a:ext uri="{FF2B5EF4-FFF2-40B4-BE49-F238E27FC236}">
              <a16:creationId xmlns:a16="http://schemas.microsoft.com/office/drawing/2014/main" id="{00000000-0008-0000-0300-00008E040000}"/>
            </a:ext>
          </a:extLst>
        </xdr:cNvPr>
        <xdr:cNvSpPr/>
      </xdr:nvSpPr>
      <xdr:spPr>
        <a:xfrm>
          <a:off x="5266715" y="25181174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518133</xdr:colOff>
      <xdr:row>103</xdr:row>
      <xdr:rowOff>77899</xdr:rowOff>
    </xdr:from>
    <xdr:to>
      <xdr:col>10</xdr:col>
      <xdr:colOff>573451</xdr:colOff>
      <xdr:row>103</xdr:row>
      <xdr:rowOff>286266</xdr:rowOff>
    </xdr:to>
    <xdr:sp macro="" textlink="">
      <xdr:nvSpPr>
        <xdr:cNvPr id="1167" name="Rectangle 1166">
          <a:extLst>
            <a:ext uri="{FF2B5EF4-FFF2-40B4-BE49-F238E27FC236}">
              <a16:creationId xmlns:a16="http://schemas.microsoft.com/office/drawing/2014/main" id="{00000000-0008-0000-0300-00008F040000}"/>
            </a:ext>
          </a:extLst>
        </xdr:cNvPr>
        <xdr:cNvSpPr/>
      </xdr:nvSpPr>
      <xdr:spPr>
        <a:xfrm>
          <a:off x="5920169" y="25183078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</xdr:col>
      <xdr:colOff>1376</xdr:colOff>
      <xdr:row>103</xdr:row>
      <xdr:rowOff>75836</xdr:rowOff>
    </xdr:from>
    <xdr:to>
      <xdr:col>12</xdr:col>
      <xdr:colOff>47800</xdr:colOff>
      <xdr:row>103</xdr:row>
      <xdr:rowOff>292610</xdr:rowOff>
    </xdr:to>
    <xdr:sp macro="" textlink="">
      <xdr:nvSpPr>
        <xdr:cNvPr id="1168" name="Rectangle 1167">
          <a:extLst>
            <a:ext uri="{FF2B5EF4-FFF2-40B4-BE49-F238E27FC236}">
              <a16:creationId xmlns:a16="http://schemas.microsoft.com/office/drawing/2014/main" id="{00000000-0008-0000-0300-000090040000}"/>
            </a:ext>
          </a:extLst>
        </xdr:cNvPr>
        <xdr:cNvSpPr/>
      </xdr:nvSpPr>
      <xdr:spPr>
        <a:xfrm>
          <a:off x="6573626" y="25181015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69722</xdr:colOff>
      <xdr:row>103</xdr:row>
      <xdr:rowOff>64714</xdr:rowOff>
    </xdr:from>
    <xdr:to>
      <xdr:col>12</xdr:col>
      <xdr:colOff>712282</xdr:colOff>
      <xdr:row>103</xdr:row>
      <xdr:rowOff>300014</xdr:rowOff>
    </xdr:to>
    <xdr:sp macro="" textlink="">
      <xdr:nvSpPr>
        <xdr:cNvPr id="1169" name="Rectangle 1168">
          <a:extLst>
            <a:ext uri="{FF2B5EF4-FFF2-40B4-BE49-F238E27FC236}">
              <a16:creationId xmlns:a16="http://schemas.microsoft.com/office/drawing/2014/main" id="{00000000-0008-0000-0300-000091040000}"/>
            </a:ext>
          </a:extLst>
        </xdr:cNvPr>
        <xdr:cNvSpPr/>
      </xdr:nvSpPr>
      <xdr:spPr>
        <a:xfrm>
          <a:off x="7227079" y="25169893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103</xdr:row>
          <xdr:rowOff>298450</xdr:rowOff>
        </xdr:from>
        <xdr:to>
          <xdr:col>13</xdr:col>
          <xdr:colOff>6350</xdr:colOff>
          <xdr:row>103</xdr:row>
          <xdr:rowOff>488950</xdr:rowOff>
        </xdr:to>
        <xdr:sp macro="" textlink="">
          <xdr:nvSpPr>
            <xdr:cNvPr id="7482" name="Scroll Bar 314" hidden="1">
              <a:extLst>
                <a:ext uri="{63B3BB69-23CF-44E3-9099-C40C66FF867C}">
                  <a14:compatExt spid="_x0000_s7482"/>
                </a:ext>
                <a:ext uri="{FF2B5EF4-FFF2-40B4-BE49-F238E27FC236}">
                  <a16:creationId xmlns:a16="http://schemas.microsoft.com/office/drawing/2014/main" id="{00000000-0008-0000-0300-00003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44095</xdr:colOff>
      <xdr:row>103</xdr:row>
      <xdr:rowOff>67006</xdr:rowOff>
    </xdr:from>
    <xdr:to>
      <xdr:col>15</xdr:col>
      <xdr:colOff>608815</xdr:colOff>
      <xdr:row>103</xdr:row>
      <xdr:rowOff>997277</xdr:rowOff>
    </xdr:to>
    <xdr:sp macro="" textlink="$P$101">
      <xdr:nvSpPr>
        <xdr:cNvPr id="1171" name="Rectangle 1170">
          <a:extLst>
            <a:ext uri="{FF2B5EF4-FFF2-40B4-BE49-F238E27FC236}">
              <a16:creationId xmlns:a16="http://schemas.microsoft.com/office/drawing/2014/main" id="{00000000-0008-0000-0300-000093040000}"/>
            </a:ext>
          </a:extLst>
        </xdr:cNvPr>
        <xdr:cNvSpPr/>
      </xdr:nvSpPr>
      <xdr:spPr>
        <a:xfrm>
          <a:off x="8099524" y="25172185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F07B38E-CF1D-491C-B37F-46EB9C27822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92526</xdr:colOff>
      <xdr:row>103</xdr:row>
      <xdr:rowOff>76171</xdr:rowOff>
    </xdr:from>
    <xdr:to>
      <xdr:col>3</xdr:col>
      <xdr:colOff>48275</xdr:colOff>
      <xdr:row>103</xdr:row>
      <xdr:rowOff>988112</xdr:rowOff>
    </xdr:to>
    <xdr:sp macro="" textlink="$P$100">
      <xdr:nvSpPr>
        <xdr:cNvPr id="1172" name="Rectangle 1171">
          <a:extLst>
            <a:ext uri="{FF2B5EF4-FFF2-40B4-BE49-F238E27FC236}">
              <a16:creationId xmlns:a16="http://schemas.microsoft.com/office/drawing/2014/main" id="{00000000-0008-0000-0300-000094040000}"/>
            </a:ext>
          </a:extLst>
        </xdr:cNvPr>
        <xdr:cNvSpPr/>
      </xdr:nvSpPr>
      <xdr:spPr>
        <a:xfrm>
          <a:off x="92526" y="25181350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47F3F0E-3642-45F2-85CC-3E7D1BCA994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56481</xdr:colOff>
      <xdr:row>103</xdr:row>
      <xdr:rowOff>60561</xdr:rowOff>
    </xdr:from>
    <xdr:to>
      <xdr:col>30</xdr:col>
      <xdr:colOff>317790</xdr:colOff>
      <xdr:row>103</xdr:row>
      <xdr:rowOff>1016952</xdr:rowOff>
    </xdr:to>
    <xdr:graphicFrame macro="">
      <xdr:nvGraphicFramePr>
        <xdr:cNvPr id="1234" name="Chart 1233">
          <a:extLst>
            <a:ext uri="{FF2B5EF4-FFF2-40B4-BE49-F238E27FC236}">
              <a16:creationId xmlns:a16="http://schemas.microsoft.com/office/drawing/2014/main" id="{00000000-0008-0000-0300-0000D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103</xdr:row>
          <xdr:rowOff>546100</xdr:rowOff>
        </xdr:from>
        <xdr:to>
          <xdr:col>27</xdr:col>
          <xdr:colOff>457200</xdr:colOff>
          <xdr:row>103</xdr:row>
          <xdr:rowOff>717550</xdr:rowOff>
        </xdr:to>
        <xdr:sp macro="" textlink="">
          <xdr:nvSpPr>
            <xdr:cNvPr id="7491" name="Button 323" hidden="1">
              <a:extLst>
                <a:ext uri="{63B3BB69-23CF-44E3-9099-C40C66FF867C}">
                  <a14:compatExt spid="_x0000_s7491"/>
                </a:ext>
                <a:ext uri="{FF2B5EF4-FFF2-40B4-BE49-F238E27FC236}">
                  <a16:creationId xmlns:a16="http://schemas.microsoft.com/office/drawing/2014/main" id="{00000000-0008-0000-0300-00004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279643</xdr:colOff>
      <xdr:row>103</xdr:row>
      <xdr:rowOff>76511</xdr:rowOff>
    </xdr:from>
    <xdr:to>
      <xdr:col>21</xdr:col>
      <xdr:colOff>338813</xdr:colOff>
      <xdr:row>103</xdr:row>
      <xdr:rowOff>288335</xdr:rowOff>
    </xdr:to>
    <xdr:sp macro="" textlink="">
      <xdr:nvSpPr>
        <xdr:cNvPr id="1236" name="Rectangle 1235">
          <a:extLst>
            <a:ext uri="{FF2B5EF4-FFF2-40B4-BE49-F238E27FC236}">
              <a16:creationId xmlns:a16="http://schemas.microsoft.com/office/drawing/2014/main" id="{00000000-0008-0000-0300-0000D4040000}"/>
            </a:ext>
          </a:extLst>
        </xdr:cNvPr>
        <xdr:cNvSpPr/>
      </xdr:nvSpPr>
      <xdr:spPr>
        <a:xfrm>
          <a:off x="12308357" y="25181690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347992</xdr:colOff>
      <xdr:row>103</xdr:row>
      <xdr:rowOff>73744</xdr:rowOff>
    </xdr:from>
    <xdr:to>
      <xdr:col>22</xdr:col>
      <xdr:colOff>399075</xdr:colOff>
      <xdr:row>103</xdr:row>
      <xdr:rowOff>287752</xdr:rowOff>
    </xdr:to>
    <xdr:sp macro="" textlink="">
      <xdr:nvSpPr>
        <xdr:cNvPr id="1237" name="Rectangle 1236">
          <a:extLst>
            <a:ext uri="{FF2B5EF4-FFF2-40B4-BE49-F238E27FC236}">
              <a16:creationId xmlns:a16="http://schemas.microsoft.com/office/drawing/2014/main" id="{00000000-0008-0000-0300-0000D5040000}"/>
            </a:ext>
          </a:extLst>
        </xdr:cNvPr>
        <xdr:cNvSpPr/>
      </xdr:nvSpPr>
      <xdr:spPr>
        <a:xfrm>
          <a:off x="12961813" y="25178923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424356</xdr:colOff>
      <xdr:row>103</xdr:row>
      <xdr:rowOff>72387</xdr:rowOff>
    </xdr:from>
    <xdr:to>
      <xdr:col>23</xdr:col>
      <xdr:colOff>468652</xdr:colOff>
      <xdr:row>103</xdr:row>
      <xdr:rowOff>288457</xdr:rowOff>
    </xdr:to>
    <xdr:sp macro="" textlink="">
      <xdr:nvSpPr>
        <xdr:cNvPr id="1238" name="Rectangle 1237">
          <a:extLst>
            <a:ext uri="{FF2B5EF4-FFF2-40B4-BE49-F238E27FC236}">
              <a16:creationId xmlns:a16="http://schemas.microsoft.com/office/drawing/2014/main" id="{00000000-0008-0000-0300-0000D6040000}"/>
            </a:ext>
          </a:extLst>
        </xdr:cNvPr>
        <xdr:cNvSpPr/>
      </xdr:nvSpPr>
      <xdr:spPr>
        <a:xfrm>
          <a:off x="13623285" y="25177566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500723</xdr:colOff>
      <xdr:row>103</xdr:row>
      <xdr:rowOff>75966</xdr:rowOff>
    </xdr:from>
    <xdr:to>
      <xdr:col>24</xdr:col>
      <xdr:colOff>354484</xdr:colOff>
      <xdr:row>103</xdr:row>
      <xdr:rowOff>288457</xdr:rowOff>
    </xdr:to>
    <xdr:sp macro="" textlink="">
      <xdr:nvSpPr>
        <xdr:cNvPr id="1239" name="Rectangle 1238">
          <a:extLst>
            <a:ext uri="{FF2B5EF4-FFF2-40B4-BE49-F238E27FC236}">
              <a16:creationId xmlns:a16="http://schemas.microsoft.com/office/drawing/2014/main" id="{00000000-0008-0000-0300-0000D7040000}"/>
            </a:ext>
          </a:extLst>
        </xdr:cNvPr>
        <xdr:cNvSpPr/>
      </xdr:nvSpPr>
      <xdr:spPr>
        <a:xfrm>
          <a:off x="14284759" y="25181145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362534</xdr:colOff>
      <xdr:row>103</xdr:row>
      <xdr:rowOff>76450</xdr:rowOff>
    </xdr:from>
    <xdr:to>
      <xdr:col>25</xdr:col>
      <xdr:colOff>429757</xdr:colOff>
      <xdr:row>103</xdr:row>
      <xdr:rowOff>288458</xdr:rowOff>
    </xdr:to>
    <xdr:sp macro="" textlink="">
      <xdr:nvSpPr>
        <xdr:cNvPr id="1240" name="Rectangle 1239">
          <a:extLst>
            <a:ext uri="{FF2B5EF4-FFF2-40B4-BE49-F238E27FC236}">
              <a16:creationId xmlns:a16="http://schemas.microsoft.com/office/drawing/2014/main" id="{00000000-0008-0000-0300-0000D8040000}"/>
            </a:ext>
          </a:extLst>
        </xdr:cNvPr>
        <xdr:cNvSpPr/>
      </xdr:nvSpPr>
      <xdr:spPr>
        <a:xfrm>
          <a:off x="14922177" y="25181629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438901</xdr:colOff>
      <xdr:row>103</xdr:row>
      <xdr:rowOff>78716</xdr:rowOff>
    </xdr:from>
    <xdr:to>
      <xdr:col>26</xdr:col>
      <xdr:colOff>486589</xdr:colOff>
      <xdr:row>103</xdr:row>
      <xdr:rowOff>288987</xdr:rowOff>
    </xdr:to>
    <xdr:sp macro="" textlink="">
      <xdr:nvSpPr>
        <xdr:cNvPr id="1241" name="Rectangle 1240">
          <a:extLst>
            <a:ext uri="{FF2B5EF4-FFF2-40B4-BE49-F238E27FC236}">
              <a16:creationId xmlns:a16="http://schemas.microsoft.com/office/drawing/2014/main" id="{00000000-0008-0000-0300-0000D9040000}"/>
            </a:ext>
          </a:extLst>
        </xdr:cNvPr>
        <xdr:cNvSpPr/>
      </xdr:nvSpPr>
      <xdr:spPr>
        <a:xfrm>
          <a:off x="15583651" y="25183895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507248</xdr:colOff>
      <xdr:row>103</xdr:row>
      <xdr:rowOff>80620</xdr:rowOff>
    </xdr:from>
    <xdr:to>
      <xdr:col>27</xdr:col>
      <xdr:colOff>562566</xdr:colOff>
      <xdr:row>103</xdr:row>
      <xdr:rowOff>288987</xdr:rowOff>
    </xdr:to>
    <xdr:sp macro="" textlink="">
      <xdr:nvSpPr>
        <xdr:cNvPr id="1242" name="Rectangle 1241">
          <a:extLst>
            <a:ext uri="{FF2B5EF4-FFF2-40B4-BE49-F238E27FC236}">
              <a16:creationId xmlns:a16="http://schemas.microsoft.com/office/drawing/2014/main" id="{00000000-0008-0000-0300-0000DA040000}"/>
            </a:ext>
          </a:extLst>
        </xdr:cNvPr>
        <xdr:cNvSpPr/>
      </xdr:nvSpPr>
      <xdr:spPr>
        <a:xfrm>
          <a:off x="16237105" y="25185799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575598</xdr:colOff>
      <xdr:row>103</xdr:row>
      <xdr:rowOff>78557</xdr:rowOff>
    </xdr:from>
    <xdr:to>
      <xdr:col>29</xdr:col>
      <xdr:colOff>36914</xdr:colOff>
      <xdr:row>103</xdr:row>
      <xdr:rowOff>295331</xdr:rowOff>
    </xdr:to>
    <xdr:sp macro="" textlink="">
      <xdr:nvSpPr>
        <xdr:cNvPr id="1243" name="Rectangle 1242">
          <a:extLst>
            <a:ext uri="{FF2B5EF4-FFF2-40B4-BE49-F238E27FC236}">
              <a16:creationId xmlns:a16="http://schemas.microsoft.com/office/drawing/2014/main" id="{00000000-0008-0000-0300-0000DB040000}"/>
            </a:ext>
          </a:extLst>
        </xdr:cNvPr>
        <xdr:cNvSpPr/>
      </xdr:nvSpPr>
      <xdr:spPr>
        <a:xfrm>
          <a:off x="16890562" y="25183736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58836</xdr:colOff>
      <xdr:row>103</xdr:row>
      <xdr:rowOff>67435</xdr:rowOff>
    </xdr:from>
    <xdr:to>
      <xdr:col>30</xdr:col>
      <xdr:colOff>89075</xdr:colOff>
      <xdr:row>103</xdr:row>
      <xdr:rowOff>302735</xdr:rowOff>
    </xdr:to>
    <xdr:sp macro="" textlink="">
      <xdr:nvSpPr>
        <xdr:cNvPr id="1244" name="Rectangle 1243">
          <a:extLst>
            <a:ext uri="{FF2B5EF4-FFF2-40B4-BE49-F238E27FC236}">
              <a16:creationId xmlns:a16="http://schemas.microsoft.com/office/drawing/2014/main" id="{00000000-0008-0000-0300-0000DC040000}"/>
            </a:ext>
          </a:extLst>
        </xdr:cNvPr>
        <xdr:cNvSpPr/>
      </xdr:nvSpPr>
      <xdr:spPr>
        <a:xfrm>
          <a:off x="17544015" y="25172614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50800</xdr:colOff>
          <xdr:row>103</xdr:row>
          <xdr:rowOff>304800</xdr:rowOff>
        </xdr:from>
        <xdr:to>
          <xdr:col>30</xdr:col>
          <xdr:colOff>285750</xdr:colOff>
          <xdr:row>103</xdr:row>
          <xdr:rowOff>495300</xdr:rowOff>
        </xdr:to>
        <xdr:sp macro="" textlink="">
          <xdr:nvSpPr>
            <xdr:cNvPr id="7492" name="Scroll Bar 324" hidden="1">
              <a:extLst>
                <a:ext uri="{63B3BB69-23CF-44E3-9099-C40C66FF867C}">
                  <a14:compatExt spid="_x0000_s7492"/>
                </a:ext>
                <a:ext uri="{FF2B5EF4-FFF2-40B4-BE49-F238E27FC236}">
                  <a16:creationId xmlns:a16="http://schemas.microsoft.com/office/drawing/2014/main" id="{00000000-0008-0000-0300-00004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318960</xdr:colOff>
      <xdr:row>103</xdr:row>
      <xdr:rowOff>69727</xdr:rowOff>
    </xdr:from>
    <xdr:to>
      <xdr:col>32</xdr:col>
      <xdr:colOff>788429</xdr:colOff>
      <xdr:row>103</xdr:row>
      <xdr:rowOff>999998</xdr:rowOff>
    </xdr:to>
    <xdr:sp macro="" textlink="$AG$101">
      <xdr:nvSpPr>
        <xdr:cNvPr id="1246" name="Rectangle 1245">
          <a:extLst>
            <a:ext uri="{FF2B5EF4-FFF2-40B4-BE49-F238E27FC236}">
              <a16:creationId xmlns:a16="http://schemas.microsoft.com/office/drawing/2014/main" id="{00000000-0008-0000-0300-0000DE040000}"/>
            </a:ext>
          </a:extLst>
        </xdr:cNvPr>
        <xdr:cNvSpPr/>
      </xdr:nvSpPr>
      <xdr:spPr>
        <a:xfrm>
          <a:off x="18416460" y="25174906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4D2B189-74AE-42A8-9818-A4CA9C6362A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81641</xdr:colOff>
      <xdr:row>103</xdr:row>
      <xdr:rowOff>78892</xdr:rowOff>
    </xdr:from>
    <xdr:to>
      <xdr:col>20</xdr:col>
      <xdr:colOff>37390</xdr:colOff>
      <xdr:row>103</xdr:row>
      <xdr:rowOff>990833</xdr:rowOff>
    </xdr:to>
    <xdr:sp macro="" textlink="$AG$100">
      <xdr:nvSpPr>
        <xdr:cNvPr id="1247" name="Rectangle 1246">
          <a:extLst>
            <a:ext uri="{FF2B5EF4-FFF2-40B4-BE49-F238E27FC236}">
              <a16:creationId xmlns:a16="http://schemas.microsoft.com/office/drawing/2014/main" id="{00000000-0008-0000-0300-0000DF040000}"/>
            </a:ext>
          </a:extLst>
        </xdr:cNvPr>
        <xdr:cNvSpPr/>
      </xdr:nvSpPr>
      <xdr:spPr>
        <a:xfrm>
          <a:off x="10409462" y="25184071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59854B-7806-4B20-9547-7741BEF4AF4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45596</xdr:colOff>
      <xdr:row>103</xdr:row>
      <xdr:rowOff>63282</xdr:rowOff>
    </xdr:from>
    <xdr:to>
      <xdr:col>47</xdr:col>
      <xdr:colOff>21155</xdr:colOff>
      <xdr:row>103</xdr:row>
      <xdr:rowOff>1019673</xdr:rowOff>
    </xdr:to>
    <xdr:graphicFrame macro="">
      <xdr:nvGraphicFramePr>
        <xdr:cNvPr id="1249" name="Chart 1248">
          <a:extLst>
            <a:ext uri="{FF2B5EF4-FFF2-40B4-BE49-F238E27FC236}">
              <a16:creationId xmlns:a16="http://schemas.microsoft.com/office/drawing/2014/main" id="{00000000-0008-0000-0300-0000E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50800</xdr:colOff>
          <xdr:row>103</xdr:row>
          <xdr:rowOff>546100</xdr:rowOff>
        </xdr:from>
        <xdr:to>
          <xdr:col>44</xdr:col>
          <xdr:colOff>450850</xdr:colOff>
          <xdr:row>103</xdr:row>
          <xdr:rowOff>717550</xdr:rowOff>
        </xdr:to>
        <xdr:sp macro="" textlink="">
          <xdr:nvSpPr>
            <xdr:cNvPr id="7493" name="Button 325" hidden="1">
              <a:extLst>
                <a:ext uri="{63B3BB69-23CF-44E3-9099-C40C66FF867C}">
                  <a14:compatExt spid="_x0000_s7493"/>
                </a:ext>
                <a:ext uri="{FF2B5EF4-FFF2-40B4-BE49-F238E27FC236}">
                  <a16:creationId xmlns:a16="http://schemas.microsoft.com/office/drawing/2014/main" id="{00000000-0008-0000-0300-00004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268758</xdr:colOff>
      <xdr:row>103</xdr:row>
      <xdr:rowOff>79232</xdr:rowOff>
    </xdr:from>
    <xdr:to>
      <xdr:col>38</xdr:col>
      <xdr:colOff>327928</xdr:colOff>
      <xdr:row>103</xdr:row>
      <xdr:rowOff>291056</xdr:rowOff>
    </xdr:to>
    <xdr:sp macro="" textlink="">
      <xdr:nvSpPr>
        <xdr:cNvPr id="1251" name="Rectangle 1250">
          <a:extLst>
            <a:ext uri="{FF2B5EF4-FFF2-40B4-BE49-F238E27FC236}">
              <a16:creationId xmlns:a16="http://schemas.microsoft.com/office/drawing/2014/main" id="{00000000-0008-0000-0300-0000E3040000}"/>
            </a:ext>
          </a:extLst>
        </xdr:cNvPr>
        <xdr:cNvSpPr/>
      </xdr:nvSpPr>
      <xdr:spPr>
        <a:xfrm>
          <a:off x="22652508" y="2518441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337107</xdr:colOff>
      <xdr:row>103</xdr:row>
      <xdr:rowOff>76465</xdr:rowOff>
    </xdr:from>
    <xdr:to>
      <xdr:col>39</xdr:col>
      <xdr:colOff>388191</xdr:colOff>
      <xdr:row>103</xdr:row>
      <xdr:rowOff>290473</xdr:rowOff>
    </xdr:to>
    <xdr:sp macro="" textlink="">
      <xdr:nvSpPr>
        <xdr:cNvPr id="1252" name="Rectangle 1251">
          <a:extLst>
            <a:ext uri="{FF2B5EF4-FFF2-40B4-BE49-F238E27FC236}">
              <a16:creationId xmlns:a16="http://schemas.microsoft.com/office/drawing/2014/main" id="{00000000-0008-0000-0300-0000E4040000}"/>
            </a:ext>
          </a:extLst>
        </xdr:cNvPr>
        <xdr:cNvSpPr/>
      </xdr:nvSpPr>
      <xdr:spPr>
        <a:xfrm>
          <a:off x="23305964" y="2518164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413472</xdr:colOff>
      <xdr:row>103</xdr:row>
      <xdr:rowOff>75108</xdr:rowOff>
    </xdr:from>
    <xdr:to>
      <xdr:col>40</xdr:col>
      <xdr:colOff>457768</xdr:colOff>
      <xdr:row>103</xdr:row>
      <xdr:rowOff>291178</xdr:rowOff>
    </xdr:to>
    <xdr:sp macro="" textlink="">
      <xdr:nvSpPr>
        <xdr:cNvPr id="1253" name="Rectangle 1252">
          <a:extLst>
            <a:ext uri="{FF2B5EF4-FFF2-40B4-BE49-F238E27FC236}">
              <a16:creationId xmlns:a16="http://schemas.microsoft.com/office/drawing/2014/main" id="{00000000-0008-0000-0300-0000E5040000}"/>
            </a:ext>
          </a:extLst>
        </xdr:cNvPr>
        <xdr:cNvSpPr/>
      </xdr:nvSpPr>
      <xdr:spPr>
        <a:xfrm>
          <a:off x="23967436" y="2518028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489839</xdr:colOff>
      <xdr:row>103</xdr:row>
      <xdr:rowOff>78687</xdr:rowOff>
    </xdr:from>
    <xdr:to>
      <xdr:col>41</xdr:col>
      <xdr:colOff>343599</xdr:colOff>
      <xdr:row>103</xdr:row>
      <xdr:rowOff>291178</xdr:rowOff>
    </xdr:to>
    <xdr:sp macro="" textlink="">
      <xdr:nvSpPr>
        <xdr:cNvPr id="1254" name="Rectangle 1253">
          <a:extLst>
            <a:ext uri="{FF2B5EF4-FFF2-40B4-BE49-F238E27FC236}">
              <a16:creationId xmlns:a16="http://schemas.microsoft.com/office/drawing/2014/main" id="{00000000-0008-0000-0300-0000E6040000}"/>
            </a:ext>
          </a:extLst>
        </xdr:cNvPr>
        <xdr:cNvSpPr/>
      </xdr:nvSpPr>
      <xdr:spPr>
        <a:xfrm>
          <a:off x="24628910" y="2518386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351649</xdr:colOff>
      <xdr:row>103</xdr:row>
      <xdr:rowOff>79171</xdr:rowOff>
    </xdr:from>
    <xdr:to>
      <xdr:col>42</xdr:col>
      <xdr:colOff>418872</xdr:colOff>
      <xdr:row>103</xdr:row>
      <xdr:rowOff>291179</xdr:rowOff>
    </xdr:to>
    <xdr:sp macro="" textlink="">
      <xdr:nvSpPr>
        <xdr:cNvPr id="1255" name="Rectangle 1254">
          <a:extLst>
            <a:ext uri="{FF2B5EF4-FFF2-40B4-BE49-F238E27FC236}">
              <a16:creationId xmlns:a16="http://schemas.microsoft.com/office/drawing/2014/main" id="{00000000-0008-0000-0300-0000E7040000}"/>
            </a:ext>
          </a:extLst>
        </xdr:cNvPr>
        <xdr:cNvSpPr/>
      </xdr:nvSpPr>
      <xdr:spPr>
        <a:xfrm>
          <a:off x="25266328" y="2518435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428016</xdr:colOff>
      <xdr:row>103</xdr:row>
      <xdr:rowOff>81437</xdr:rowOff>
    </xdr:from>
    <xdr:to>
      <xdr:col>43</xdr:col>
      <xdr:colOff>475704</xdr:colOff>
      <xdr:row>103</xdr:row>
      <xdr:rowOff>291708</xdr:rowOff>
    </xdr:to>
    <xdr:sp macro="" textlink="">
      <xdr:nvSpPr>
        <xdr:cNvPr id="1256" name="Rectangle 1255">
          <a:extLst>
            <a:ext uri="{FF2B5EF4-FFF2-40B4-BE49-F238E27FC236}">
              <a16:creationId xmlns:a16="http://schemas.microsoft.com/office/drawing/2014/main" id="{00000000-0008-0000-0300-0000E8040000}"/>
            </a:ext>
          </a:extLst>
        </xdr:cNvPr>
        <xdr:cNvSpPr/>
      </xdr:nvSpPr>
      <xdr:spPr>
        <a:xfrm>
          <a:off x="25927802" y="2518661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496363</xdr:colOff>
      <xdr:row>103</xdr:row>
      <xdr:rowOff>83341</xdr:rowOff>
    </xdr:from>
    <xdr:to>
      <xdr:col>44</xdr:col>
      <xdr:colOff>551681</xdr:colOff>
      <xdr:row>103</xdr:row>
      <xdr:rowOff>291708</xdr:rowOff>
    </xdr:to>
    <xdr:sp macro="" textlink="">
      <xdr:nvSpPr>
        <xdr:cNvPr id="1257" name="Rectangle 1256">
          <a:extLst>
            <a:ext uri="{FF2B5EF4-FFF2-40B4-BE49-F238E27FC236}">
              <a16:creationId xmlns:a16="http://schemas.microsoft.com/office/drawing/2014/main" id="{00000000-0008-0000-0300-0000E9040000}"/>
            </a:ext>
          </a:extLst>
        </xdr:cNvPr>
        <xdr:cNvSpPr/>
      </xdr:nvSpPr>
      <xdr:spPr>
        <a:xfrm>
          <a:off x="26581256" y="2518852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564713</xdr:colOff>
      <xdr:row>103</xdr:row>
      <xdr:rowOff>81278</xdr:rowOff>
    </xdr:from>
    <xdr:to>
      <xdr:col>46</xdr:col>
      <xdr:colOff>26030</xdr:colOff>
      <xdr:row>103</xdr:row>
      <xdr:rowOff>298052</xdr:rowOff>
    </xdr:to>
    <xdr:sp macro="" textlink="">
      <xdr:nvSpPr>
        <xdr:cNvPr id="1258" name="Rectangle 1257">
          <a:extLst>
            <a:ext uri="{FF2B5EF4-FFF2-40B4-BE49-F238E27FC236}">
              <a16:creationId xmlns:a16="http://schemas.microsoft.com/office/drawing/2014/main" id="{00000000-0008-0000-0300-0000EA040000}"/>
            </a:ext>
          </a:extLst>
        </xdr:cNvPr>
        <xdr:cNvSpPr/>
      </xdr:nvSpPr>
      <xdr:spPr>
        <a:xfrm>
          <a:off x="27234713" y="2518645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47952</xdr:colOff>
      <xdr:row>103</xdr:row>
      <xdr:rowOff>70156</xdr:rowOff>
    </xdr:from>
    <xdr:to>
      <xdr:col>46</xdr:col>
      <xdr:colOff>690512</xdr:colOff>
      <xdr:row>103</xdr:row>
      <xdr:rowOff>305456</xdr:rowOff>
    </xdr:to>
    <xdr:sp macro="" textlink="">
      <xdr:nvSpPr>
        <xdr:cNvPr id="1259" name="Rectangle 1258">
          <a:extLst>
            <a:ext uri="{FF2B5EF4-FFF2-40B4-BE49-F238E27FC236}">
              <a16:creationId xmlns:a16="http://schemas.microsoft.com/office/drawing/2014/main" id="{00000000-0008-0000-0300-0000EB040000}"/>
            </a:ext>
          </a:extLst>
        </xdr:cNvPr>
        <xdr:cNvSpPr/>
      </xdr:nvSpPr>
      <xdr:spPr>
        <a:xfrm>
          <a:off x="27888166" y="2517533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103</xdr:row>
          <xdr:rowOff>304800</xdr:rowOff>
        </xdr:from>
        <xdr:to>
          <xdr:col>46</xdr:col>
          <xdr:colOff>933450</xdr:colOff>
          <xdr:row>103</xdr:row>
          <xdr:rowOff>495300</xdr:rowOff>
        </xdr:to>
        <xdr:sp macro="" textlink="">
          <xdr:nvSpPr>
            <xdr:cNvPr id="7494" name="Scroll Bar 326" hidden="1">
              <a:extLst>
                <a:ext uri="{63B3BB69-23CF-44E3-9099-C40C66FF867C}">
                  <a14:compatExt spid="_x0000_s7494"/>
                </a:ext>
                <a:ext uri="{FF2B5EF4-FFF2-40B4-BE49-F238E27FC236}">
                  <a16:creationId xmlns:a16="http://schemas.microsoft.com/office/drawing/2014/main" id="{00000000-0008-0000-0300-00004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22325</xdr:colOff>
      <xdr:row>103</xdr:row>
      <xdr:rowOff>72448</xdr:rowOff>
    </xdr:from>
    <xdr:to>
      <xdr:col>49</xdr:col>
      <xdr:colOff>587045</xdr:colOff>
      <xdr:row>103</xdr:row>
      <xdr:rowOff>1002719</xdr:rowOff>
    </xdr:to>
    <xdr:sp macro="" textlink="$AX$101">
      <xdr:nvSpPr>
        <xdr:cNvPr id="1261" name="Rectangle 1260">
          <a:extLst>
            <a:ext uri="{FF2B5EF4-FFF2-40B4-BE49-F238E27FC236}">
              <a16:creationId xmlns:a16="http://schemas.microsoft.com/office/drawing/2014/main" id="{00000000-0008-0000-0300-0000ED040000}"/>
            </a:ext>
          </a:extLst>
        </xdr:cNvPr>
        <xdr:cNvSpPr/>
      </xdr:nvSpPr>
      <xdr:spPr>
        <a:xfrm>
          <a:off x="28760611" y="2517762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B216402-56F4-4BEF-9CC8-C33A9BC93DE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70756</xdr:colOff>
      <xdr:row>103</xdr:row>
      <xdr:rowOff>81613</xdr:rowOff>
    </xdr:from>
    <xdr:to>
      <xdr:col>37</xdr:col>
      <xdr:colOff>26505</xdr:colOff>
      <xdr:row>103</xdr:row>
      <xdr:rowOff>993554</xdr:rowOff>
    </xdr:to>
    <xdr:sp macro="" textlink="$AX$100">
      <xdr:nvSpPr>
        <xdr:cNvPr id="1262" name="Rectangle 1261">
          <a:extLst>
            <a:ext uri="{FF2B5EF4-FFF2-40B4-BE49-F238E27FC236}">
              <a16:creationId xmlns:a16="http://schemas.microsoft.com/office/drawing/2014/main" id="{00000000-0008-0000-0300-0000EE040000}"/>
            </a:ext>
          </a:extLst>
        </xdr:cNvPr>
        <xdr:cNvSpPr/>
      </xdr:nvSpPr>
      <xdr:spPr>
        <a:xfrm>
          <a:off x="20753613" y="2518679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A002FB4-43AD-417F-BF6B-C48A4570D9C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61924</xdr:colOff>
      <xdr:row>103</xdr:row>
      <xdr:rowOff>52396</xdr:rowOff>
    </xdr:from>
    <xdr:to>
      <xdr:col>64</xdr:col>
      <xdr:colOff>37483</xdr:colOff>
      <xdr:row>103</xdr:row>
      <xdr:rowOff>1008787</xdr:rowOff>
    </xdr:to>
    <xdr:graphicFrame macro="">
      <xdr:nvGraphicFramePr>
        <xdr:cNvPr id="1264" name="Chart 1263">
          <a:extLst>
            <a:ext uri="{FF2B5EF4-FFF2-40B4-BE49-F238E27FC236}">
              <a16:creationId xmlns:a16="http://schemas.microsoft.com/office/drawing/2014/main" id="{00000000-0008-0000-0300-0000F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103</xdr:row>
          <xdr:rowOff>533400</xdr:rowOff>
        </xdr:from>
        <xdr:to>
          <xdr:col>61</xdr:col>
          <xdr:colOff>469900</xdr:colOff>
          <xdr:row>103</xdr:row>
          <xdr:rowOff>704850</xdr:rowOff>
        </xdr:to>
        <xdr:sp macro="" textlink="">
          <xdr:nvSpPr>
            <xdr:cNvPr id="7495" name="Button 327" hidden="1">
              <a:extLst>
                <a:ext uri="{63B3BB69-23CF-44E3-9099-C40C66FF867C}">
                  <a14:compatExt spid="_x0000_s7495"/>
                </a:ext>
                <a:ext uri="{FF2B5EF4-FFF2-40B4-BE49-F238E27FC236}">
                  <a16:creationId xmlns:a16="http://schemas.microsoft.com/office/drawing/2014/main" id="{00000000-0008-0000-0300-00004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285086</xdr:colOff>
      <xdr:row>103</xdr:row>
      <xdr:rowOff>68346</xdr:rowOff>
    </xdr:from>
    <xdr:to>
      <xdr:col>55</xdr:col>
      <xdr:colOff>344255</xdr:colOff>
      <xdr:row>103</xdr:row>
      <xdr:rowOff>280170</xdr:rowOff>
    </xdr:to>
    <xdr:sp macro="" textlink="">
      <xdr:nvSpPr>
        <xdr:cNvPr id="1266" name="Rectangle 1265">
          <a:extLst>
            <a:ext uri="{FF2B5EF4-FFF2-40B4-BE49-F238E27FC236}">
              <a16:creationId xmlns:a16="http://schemas.microsoft.com/office/drawing/2014/main" id="{00000000-0008-0000-0300-0000F2040000}"/>
            </a:ext>
          </a:extLst>
        </xdr:cNvPr>
        <xdr:cNvSpPr/>
      </xdr:nvSpPr>
      <xdr:spPr>
        <a:xfrm>
          <a:off x="32996657" y="25173525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353434</xdr:colOff>
      <xdr:row>103</xdr:row>
      <xdr:rowOff>65579</xdr:rowOff>
    </xdr:from>
    <xdr:to>
      <xdr:col>56</xdr:col>
      <xdr:colOff>404518</xdr:colOff>
      <xdr:row>103</xdr:row>
      <xdr:rowOff>279587</xdr:rowOff>
    </xdr:to>
    <xdr:sp macro="" textlink="">
      <xdr:nvSpPr>
        <xdr:cNvPr id="1267" name="Rectangle 1266">
          <a:extLst>
            <a:ext uri="{FF2B5EF4-FFF2-40B4-BE49-F238E27FC236}">
              <a16:creationId xmlns:a16="http://schemas.microsoft.com/office/drawing/2014/main" id="{00000000-0008-0000-0300-0000F3040000}"/>
            </a:ext>
          </a:extLst>
        </xdr:cNvPr>
        <xdr:cNvSpPr/>
      </xdr:nvSpPr>
      <xdr:spPr>
        <a:xfrm>
          <a:off x="33650113" y="25170758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429799</xdr:colOff>
      <xdr:row>103</xdr:row>
      <xdr:rowOff>64222</xdr:rowOff>
    </xdr:from>
    <xdr:to>
      <xdr:col>57</xdr:col>
      <xdr:colOff>474095</xdr:colOff>
      <xdr:row>103</xdr:row>
      <xdr:rowOff>280292</xdr:rowOff>
    </xdr:to>
    <xdr:sp macro="" textlink="">
      <xdr:nvSpPr>
        <xdr:cNvPr id="1268" name="Rectangle 1267">
          <a:extLst>
            <a:ext uri="{FF2B5EF4-FFF2-40B4-BE49-F238E27FC236}">
              <a16:creationId xmlns:a16="http://schemas.microsoft.com/office/drawing/2014/main" id="{00000000-0008-0000-0300-0000F4040000}"/>
            </a:ext>
          </a:extLst>
        </xdr:cNvPr>
        <xdr:cNvSpPr/>
      </xdr:nvSpPr>
      <xdr:spPr>
        <a:xfrm>
          <a:off x="34311585" y="25169401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506166</xdr:colOff>
      <xdr:row>103</xdr:row>
      <xdr:rowOff>67801</xdr:rowOff>
    </xdr:from>
    <xdr:to>
      <xdr:col>58</xdr:col>
      <xdr:colOff>359927</xdr:colOff>
      <xdr:row>103</xdr:row>
      <xdr:rowOff>280292</xdr:rowOff>
    </xdr:to>
    <xdr:sp macro="" textlink="">
      <xdr:nvSpPr>
        <xdr:cNvPr id="1269" name="Rectangle 1268">
          <a:extLst>
            <a:ext uri="{FF2B5EF4-FFF2-40B4-BE49-F238E27FC236}">
              <a16:creationId xmlns:a16="http://schemas.microsoft.com/office/drawing/2014/main" id="{00000000-0008-0000-0300-0000F5040000}"/>
            </a:ext>
          </a:extLst>
        </xdr:cNvPr>
        <xdr:cNvSpPr/>
      </xdr:nvSpPr>
      <xdr:spPr>
        <a:xfrm>
          <a:off x="34973059" y="25172980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367977</xdr:colOff>
      <xdr:row>103</xdr:row>
      <xdr:rowOff>68285</xdr:rowOff>
    </xdr:from>
    <xdr:to>
      <xdr:col>59</xdr:col>
      <xdr:colOff>435200</xdr:colOff>
      <xdr:row>103</xdr:row>
      <xdr:rowOff>280293</xdr:rowOff>
    </xdr:to>
    <xdr:sp macro="" textlink="">
      <xdr:nvSpPr>
        <xdr:cNvPr id="1270" name="Rectangle 1269">
          <a:extLst>
            <a:ext uri="{FF2B5EF4-FFF2-40B4-BE49-F238E27FC236}">
              <a16:creationId xmlns:a16="http://schemas.microsoft.com/office/drawing/2014/main" id="{00000000-0008-0000-0300-0000F6040000}"/>
            </a:ext>
          </a:extLst>
        </xdr:cNvPr>
        <xdr:cNvSpPr/>
      </xdr:nvSpPr>
      <xdr:spPr>
        <a:xfrm>
          <a:off x="35610477" y="25173464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444344</xdr:colOff>
      <xdr:row>103</xdr:row>
      <xdr:rowOff>70551</xdr:rowOff>
    </xdr:from>
    <xdr:to>
      <xdr:col>60</xdr:col>
      <xdr:colOff>492032</xdr:colOff>
      <xdr:row>103</xdr:row>
      <xdr:rowOff>280822</xdr:rowOff>
    </xdr:to>
    <xdr:sp macro="" textlink="">
      <xdr:nvSpPr>
        <xdr:cNvPr id="1271" name="Rectangle 1270">
          <a:extLst>
            <a:ext uri="{FF2B5EF4-FFF2-40B4-BE49-F238E27FC236}">
              <a16:creationId xmlns:a16="http://schemas.microsoft.com/office/drawing/2014/main" id="{00000000-0008-0000-0300-0000F7040000}"/>
            </a:ext>
          </a:extLst>
        </xdr:cNvPr>
        <xdr:cNvSpPr/>
      </xdr:nvSpPr>
      <xdr:spPr>
        <a:xfrm>
          <a:off x="36271951" y="25175730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512691</xdr:colOff>
      <xdr:row>103</xdr:row>
      <xdr:rowOff>72455</xdr:rowOff>
    </xdr:from>
    <xdr:to>
      <xdr:col>61</xdr:col>
      <xdr:colOff>568009</xdr:colOff>
      <xdr:row>103</xdr:row>
      <xdr:rowOff>280822</xdr:rowOff>
    </xdr:to>
    <xdr:sp macro="" textlink="">
      <xdr:nvSpPr>
        <xdr:cNvPr id="1272" name="Rectangle 1271">
          <a:extLst>
            <a:ext uri="{FF2B5EF4-FFF2-40B4-BE49-F238E27FC236}">
              <a16:creationId xmlns:a16="http://schemas.microsoft.com/office/drawing/2014/main" id="{00000000-0008-0000-0300-0000F8040000}"/>
            </a:ext>
          </a:extLst>
        </xdr:cNvPr>
        <xdr:cNvSpPr/>
      </xdr:nvSpPr>
      <xdr:spPr>
        <a:xfrm>
          <a:off x="36925405" y="25177634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581041</xdr:colOff>
      <xdr:row>103</xdr:row>
      <xdr:rowOff>70392</xdr:rowOff>
    </xdr:from>
    <xdr:to>
      <xdr:col>63</xdr:col>
      <xdr:colOff>42357</xdr:colOff>
      <xdr:row>103</xdr:row>
      <xdr:rowOff>287166</xdr:rowOff>
    </xdr:to>
    <xdr:sp macro="" textlink="">
      <xdr:nvSpPr>
        <xdr:cNvPr id="1273" name="Rectangle 1272">
          <a:extLst>
            <a:ext uri="{FF2B5EF4-FFF2-40B4-BE49-F238E27FC236}">
              <a16:creationId xmlns:a16="http://schemas.microsoft.com/office/drawing/2014/main" id="{00000000-0008-0000-0300-0000F9040000}"/>
            </a:ext>
          </a:extLst>
        </xdr:cNvPr>
        <xdr:cNvSpPr/>
      </xdr:nvSpPr>
      <xdr:spPr>
        <a:xfrm>
          <a:off x="37578862" y="25175571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64279</xdr:colOff>
      <xdr:row>103</xdr:row>
      <xdr:rowOff>59270</xdr:rowOff>
    </xdr:from>
    <xdr:to>
      <xdr:col>63</xdr:col>
      <xdr:colOff>706839</xdr:colOff>
      <xdr:row>103</xdr:row>
      <xdr:rowOff>294570</xdr:rowOff>
    </xdr:to>
    <xdr:sp macro="" textlink="">
      <xdr:nvSpPr>
        <xdr:cNvPr id="1274" name="Rectangle 1273">
          <a:extLst>
            <a:ext uri="{FF2B5EF4-FFF2-40B4-BE49-F238E27FC236}">
              <a16:creationId xmlns:a16="http://schemas.microsoft.com/office/drawing/2014/main" id="{00000000-0008-0000-0300-0000FA040000}"/>
            </a:ext>
          </a:extLst>
        </xdr:cNvPr>
        <xdr:cNvSpPr/>
      </xdr:nvSpPr>
      <xdr:spPr>
        <a:xfrm>
          <a:off x="38232315" y="25164449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50800</xdr:colOff>
          <xdr:row>103</xdr:row>
          <xdr:rowOff>298450</xdr:rowOff>
        </xdr:from>
        <xdr:to>
          <xdr:col>63</xdr:col>
          <xdr:colOff>939800</xdr:colOff>
          <xdr:row>103</xdr:row>
          <xdr:rowOff>488950</xdr:rowOff>
        </xdr:to>
        <xdr:sp macro="" textlink="">
          <xdr:nvSpPr>
            <xdr:cNvPr id="7496" name="Scroll Bar 328" hidden="1">
              <a:extLst>
                <a:ext uri="{63B3BB69-23CF-44E3-9099-C40C66FF867C}">
                  <a14:compatExt spid="_x0000_s7496"/>
                </a:ext>
                <a:ext uri="{FF2B5EF4-FFF2-40B4-BE49-F238E27FC236}">
                  <a16:creationId xmlns:a16="http://schemas.microsoft.com/office/drawing/2014/main" id="{00000000-0008-0000-0300-00004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38653</xdr:colOff>
      <xdr:row>103</xdr:row>
      <xdr:rowOff>61562</xdr:rowOff>
    </xdr:from>
    <xdr:to>
      <xdr:col>66</xdr:col>
      <xdr:colOff>603372</xdr:colOff>
      <xdr:row>103</xdr:row>
      <xdr:rowOff>991833</xdr:rowOff>
    </xdr:to>
    <xdr:sp macro="" textlink="$BO$101">
      <xdr:nvSpPr>
        <xdr:cNvPr id="1276" name="Rectangle 1275">
          <a:extLst>
            <a:ext uri="{FF2B5EF4-FFF2-40B4-BE49-F238E27FC236}">
              <a16:creationId xmlns:a16="http://schemas.microsoft.com/office/drawing/2014/main" id="{00000000-0008-0000-0300-0000FC040000}"/>
            </a:ext>
          </a:extLst>
        </xdr:cNvPr>
        <xdr:cNvSpPr/>
      </xdr:nvSpPr>
      <xdr:spPr>
        <a:xfrm>
          <a:off x="39104760" y="25166741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4F0C26B-5DF1-4706-89C9-942B5870108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87083</xdr:colOff>
      <xdr:row>103</xdr:row>
      <xdr:rowOff>70727</xdr:rowOff>
    </xdr:from>
    <xdr:to>
      <xdr:col>54</xdr:col>
      <xdr:colOff>42833</xdr:colOff>
      <xdr:row>103</xdr:row>
      <xdr:rowOff>982668</xdr:rowOff>
    </xdr:to>
    <xdr:sp macro="" textlink="$BO$100">
      <xdr:nvSpPr>
        <xdr:cNvPr id="1277" name="Rectangle 1276">
          <a:extLst>
            <a:ext uri="{FF2B5EF4-FFF2-40B4-BE49-F238E27FC236}">
              <a16:creationId xmlns:a16="http://schemas.microsoft.com/office/drawing/2014/main" id="{00000000-0008-0000-0300-0000FD040000}"/>
            </a:ext>
          </a:extLst>
        </xdr:cNvPr>
        <xdr:cNvSpPr/>
      </xdr:nvSpPr>
      <xdr:spPr>
        <a:xfrm>
          <a:off x="31097762" y="25175906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238E732-EB12-4DCD-A042-D31DA21C73C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23824</xdr:colOff>
      <xdr:row>103</xdr:row>
      <xdr:rowOff>68724</xdr:rowOff>
    </xdr:from>
    <xdr:to>
      <xdr:col>80</xdr:col>
      <xdr:colOff>897455</xdr:colOff>
      <xdr:row>103</xdr:row>
      <xdr:rowOff>1025115</xdr:rowOff>
    </xdr:to>
    <xdr:graphicFrame macro="">
      <xdr:nvGraphicFramePr>
        <xdr:cNvPr id="1279" name="Chart 1278">
          <a:extLst>
            <a:ext uri="{FF2B5EF4-FFF2-40B4-BE49-F238E27FC236}">
              <a16:creationId xmlns:a16="http://schemas.microsoft.com/office/drawing/2014/main" id="{00000000-0008-0000-0300-0000F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31750</xdr:colOff>
          <xdr:row>103</xdr:row>
          <xdr:rowOff>552450</xdr:rowOff>
        </xdr:from>
        <xdr:to>
          <xdr:col>78</xdr:col>
          <xdr:colOff>431800</xdr:colOff>
          <xdr:row>103</xdr:row>
          <xdr:rowOff>723900</xdr:rowOff>
        </xdr:to>
        <xdr:sp macro="" textlink="">
          <xdr:nvSpPr>
            <xdr:cNvPr id="7497" name="Button 329" hidden="1">
              <a:extLst>
                <a:ext uri="{63B3BB69-23CF-44E3-9099-C40C66FF867C}">
                  <a14:compatExt spid="_x0000_s7497"/>
                </a:ext>
                <a:ext uri="{FF2B5EF4-FFF2-40B4-BE49-F238E27FC236}">
                  <a16:creationId xmlns:a16="http://schemas.microsoft.com/office/drawing/2014/main" id="{00000000-0008-0000-0300-00004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246986</xdr:colOff>
      <xdr:row>103</xdr:row>
      <xdr:rowOff>84674</xdr:rowOff>
    </xdr:from>
    <xdr:to>
      <xdr:col>72</xdr:col>
      <xdr:colOff>306156</xdr:colOff>
      <xdr:row>103</xdr:row>
      <xdr:rowOff>296498</xdr:rowOff>
    </xdr:to>
    <xdr:sp macro="" textlink="">
      <xdr:nvSpPr>
        <xdr:cNvPr id="1281" name="Rectangle 1280">
          <a:extLst>
            <a:ext uri="{FF2B5EF4-FFF2-40B4-BE49-F238E27FC236}">
              <a16:creationId xmlns:a16="http://schemas.microsoft.com/office/drawing/2014/main" id="{00000000-0008-0000-0300-000001050000}"/>
            </a:ext>
          </a:extLst>
        </xdr:cNvPr>
        <xdr:cNvSpPr/>
      </xdr:nvSpPr>
      <xdr:spPr>
        <a:xfrm>
          <a:off x="43286379" y="2518985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315335</xdr:colOff>
      <xdr:row>103</xdr:row>
      <xdr:rowOff>81907</xdr:rowOff>
    </xdr:from>
    <xdr:to>
      <xdr:col>73</xdr:col>
      <xdr:colOff>366419</xdr:colOff>
      <xdr:row>103</xdr:row>
      <xdr:rowOff>295915</xdr:rowOff>
    </xdr:to>
    <xdr:sp macro="" textlink="">
      <xdr:nvSpPr>
        <xdr:cNvPr id="1282" name="Rectangle 1281">
          <a:extLst>
            <a:ext uri="{FF2B5EF4-FFF2-40B4-BE49-F238E27FC236}">
              <a16:creationId xmlns:a16="http://schemas.microsoft.com/office/drawing/2014/main" id="{00000000-0008-0000-0300-000002050000}"/>
            </a:ext>
          </a:extLst>
        </xdr:cNvPr>
        <xdr:cNvSpPr/>
      </xdr:nvSpPr>
      <xdr:spPr>
        <a:xfrm>
          <a:off x="43939835" y="2518708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391700</xdr:colOff>
      <xdr:row>103</xdr:row>
      <xdr:rowOff>80550</xdr:rowOff>
    </xdr:from>
    <xdr:to>
      <xdr:col>74</xdr:col>
      <xdr:colOff>435996</xdr:colOff>
      <xdr:row>103</xdr:row>
      <xdr:rowOff>296620</xdr:rowOff>
    </xdr:to>
    <xdr:sp macro="" textlink="">
      <xdr:nvSpPr>
        <xdr:cNvPr id="1283" name="Rectangle 1282">
          <a:extLst>
            <a:ext uri="{FF2B5EF4-FFF2-40B4-BE49-F238E27FC236}">
              <a16:creationId xmlns:a16="http://schemas.microsoft.com/office/drawing/2014/main" id="{00000000-0008-0000-0300-000003050000}"/>
            </a:ext>
          </a:extLst>
        </xdr:cNvPr>
        <xdr:cNvSpPr/>
      </xdr:nvSpPr>
      <xdr:spPr>
        <a:xfrm>
          <a:off x="44601307" y="2518572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468067</xdr:colOff>
      <xdr:row>103</xdr:row>
      <xdr:rowOff>84129</xdr:rowOff>
    </xdr:from>
    <xdr:to>
      <xdr:col>75</xdr:col>
      <xdr:colOff>321828</xdr:colOff>
      <xdr:row>103</xdr:row>
      <xdr:rowOff>296620</xdr:rowOff>
    </xdr:to>
    <xdr:sp macro="" textlink="">
      <xdr:nvSpPr>
        <xdr:cNvPr id="1284" name="Rectangle 1283">
          <a:extLst>
            <a:ext uri="{FF2B5EF4-FFF2-40B4-BE49-F238E27FC236}">
              <a16:creationId xmlns:a16="http://schemas.microsoft.com/office/drawing/2014/main" id="{00000000-0008-0000-0300-000004050000}"/>
            </a:ext>
          </a:extLst>
        </xdr:cNvPr>
        <xdr:cNvSpPr/>
      </xdr:nvSpPr>
      <xdr:spPr>
        <a:xfrm>
          <a:off x="45262781" y="2518930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329878</xdr:colOff>
      <xdr:row>103</xdr:row>
      <xdr:rowOff>84613</xdr:rowOff>
    </xdr:from>
    <xdr:to>
      <xdr:col>76</xdr:col>
      <xdr:colOff>397100</xdr:colOff>
      <xdr:row>103</xdr:row>
      <xdr:rowOff>296621</xdr:rowOff>
    </xdr:to>
    <xdr:sp macro="" textlink="">
      <xdr:nvSpPr>
        <xdr:cNvPr id="1285" name="Rectangle 1284">
          <a:extLst>
            <a:ext uri="{FF2B5EF4-FFF2-40B4-BE49-F238E27FC236}">
              <a16:creationId xmlns:a16="http://schemas.microsoft.com/office/drawing/2014/main" id="{00000000-0008-0000-0300-000005050000}"/>
            </a:ext>
          </a:extLst>
        </xdr:cNvPr>
        <xdr:cNvSpPr/>
      </xdr:nvSpPr>
      <xdr:spPr>
        <a:xfrm>
          <a:off x="45900199" y="2518979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406244</xdr:colOff>
      <xdr:row>103</xdr:row>
      <xdr:rowOff>86879</xdr:rowOff>
    </xdr:from>
    <xdr:to>
      <xdr:col>77</xdr:col>
      <xdr:colOff>453932</xdr:colOff>
      <xdr:row>103</xdr:row>
      <xdr:rowOff>297150</xdr:rowOff>
    </xdr:to>
    <xdr:sp macro="" textlink="">
      <xdr:nvSpPr>
        <xdr:cNvPr id="1286" name="Rectangle 1285">
          <a:extLst>
            <a:ext uri="{FF2B5EF4-FFF2-40B4-BE49-F238E27FC236}">
              <a16:creationId xmlns:a16="http://schemas.microsoft.com/office/drawing/2014/main" id="{00000000-0008-0000-0300-000006050000}"/>
            </a:ext>
          </a:extLst>
        </xdr:cNvPr>
        <xdr:cNvSpPr/>
      </xdr:nvSpPr>
      <xdr:spPr>
        <a:xfrm>
          <a:off x="46561673" y="2519205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474591</xdr:colOff>
      <xdr:row>103</xdr:row>
      <xdr:rowOff>88783</xdr:rowOff>
    </xdr:from>
    <xdr:to>
      <xdr:col>78</xdr:col>
      <xdr:colOff>529909</xdr:colOff>
      <xdr:row>103</xdr:row>
      <xdr:rowOff>297150</xdr:rowOff>
    </xdr:to>
    <xdr:sp macro="" textlink="">
      <xdr:nvSpPr>
        <xdr:cNvPr id="1287" name="Rectangle 1286">
          <a:extLst>
            <a:ext uri="{FF2B5EF4-FFF2-40B4-BE49-F238E27FC236}">
              <a16:creationId xmlns:a16="http://schemas.microsoft.com/office/drawing/2014/main" id="{00000000-0008-0000-0300-000007050000}"/>
            </a:ext>
          </a:extLst>
        </xdr:cNvPr>
        <xdr:cNvSpPr/>
      </xdr:nvSpPr>
      <xdr:spPr>
        <a:xfrm>
          <a:off x="47215127" y="2519396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542941</xdr:colOff>
      <xdr:row>103</xdr:row>
      <xdr:rowOff>86720</xdr:rowOff>
    </xdr:from>
    <xdr:to>
      <xdr:col>80</xdr:col>
      <xdr:colOff>4258</xdr:colOff>
      <xdr:row>103</xdr:row>
      <xdr:rowOff>303494</xdr:rowOff>
    </xdr:to>
    <xdr:sp macro="" textlink="">
      <xdr:nvSpPr>
        <xdr:cNvPr id="1288" name="Rectangle 1287">
          <a:extLst>
            <a:ext uri="{FF2B5EF4-FFF2-40B4-BE49-F238E27FC236}">
              <a16:creationId xmlns:a16="http://schemas.microsoft.com/office/drawing/2014/main" id="{00000000-0008-0000-0300-000008050000}"/>
            </a:ext>
          </a:extLst>
        </xdr:cNvPr>
        <xdr:cNvSpPr/>
      </xdr:nvSpPr>
      <xdr:spPr>
        <a:xfrm>
          <a:off x="47868584" y="2519189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26180</xdr:colOff>
      <xdr:row>103</xdr:row>
      <xdr:rowOff>75598</xdr:rowOff>
    </xdr:from>
    <xdr:to>
      <xdr:col>80</xdr:col>
      <xdr:colOff>668740</xdr:colOff>
      <xdr:row>103</xdr:row>
      <xdr:rowOff>310898</xdr:rowOff>
    </xdr:to>
    <xdr:sp macro="" textlink="">
      <xdr:nvSpPr>
        <xdr:cNvPr id="1289" name="Rectangle 1288">
          <a:extLst>
            <a:ext uri="{FF2B5EF4-FFF2-40B4-BE49-F238E27FC236}">
              <a16:creationId xmlns:a16="http://schemas.microsoft.com/office/drawing/2014/main" id="{00000000-0008-0000-0300-000009050000}"/>
            </a:ext>
          </a:extLst>
        </xdr:cNvPr>
        <xdr:cNvSpPr/>
      </xdr:nvSpPr>
      <xdr:spPr>
        <a:xfrm>
          <a:off x="48522037" y="2518077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12700</xdr:colOff>
          <xdr:row>103</xdr:row>
          <xdr:rowOff>317500</xdr:rowOff>
        </xdr:from>
        <xdr:to>
          <xdr:col>80</xdr:col>
          <xdr:colOff>901700</xdr:colOff>
          <xdr:row>103</xdr:row>
          <xdr:rowOff>495300</xdr:rowOff>
        </xdr:to>
        <xdr:sp macro="" textlink="">
          <xdr:nvSpPr>
            <xdr:cNvPr id="7498" name="Scroll Bar 330" hidden="1">
              <a:extLst>
                <a:ext uri="{63B3BB69-23CF-44E3-9099-C40C66FF867C}">
                  <a14:compatExt spid="_x0000_s7498"/>
                </a:ext>
                <a:ext uri="{FF2B5EF4-FFF2-40B4-BE49-F238E27FC236}">
                  <a16:creationId xmlns:a16="http://schemas.microsoft.com/office/drawing/2014/main" id="{00000000-0008-0000-0300-00004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553</xdr:colOff>
      <xdr:row>103</xdr:row>
      <xdr:rowOff>77890</xdr:rowOff>
    </xdr:from>
    <xdr:to>
      <xdr:col>83</xdr:col>
      <xdr:colOff>565273</xdr:colOff>
      <xdr:row>103</xdr:row>
      <xdr:rowOff>1008161</xdr:rowOff>
    </xdr:to>
    <xdr:sp macro="" textlink="$CF$101">
      <xdr:nvSpPr>
        <xdr:cNvPr id="1291" name="Rectangle 1290">
          <a:extLst>
            <a:ext uri="{FF2B5EF4-FFF2-40B4-BE49-F238E27FC236}">
              <a16:creationId xmlns:a16="http://schemas.microsoft.com/office/drawing/2014/main" id="{00000000-0008-0000-0300-00000B050000}"/>
            </a:ext>
          </a:extLst>
        </xdr:cNvPr>
        <xdr:cNvSpPr/>
      </xdr:nvSpPr>
      <xdr:spPr>
        <a:xfrm>
          <a:off x="49394482" y="2518306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8090461-EFC6-4C47-8F1F-B647C30ED7E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48984</xdr:colOff>
      <xdr:row>103</xdr:row>
      <xdr:rowOff>87055</xdr:rowOff>
    </xdr:from>
    <xdr:to>
      <xdr:col>71</xdr:col>
      <xdr:colOff>4733</xdr:colOff>
      <xdr:row>103</xdr:row>
      <xdr:rowOff>998996</xdr:rowOff>
    </xdr:to>
    <xdr:sp macro="" textlink="$CF$100">
      <xdr:nvSpPr>
        <xdr:cNvPr id="1292" name="Rectangle 1291">
          <a:extLst>
            <a:ext uri="{FF2B5EF4-FFF2-40B4-BE49-F238E27FC236}">
              <a16:creationId xmlns:a16="http://schemas.microsoft.com/office/drawing/2014/main" id="{00000000-0008-0000-0300-00000C050000}"/>
            </a:ext>
          </a:extLst>
        </xdr:cNvPr>
        <xdr:cNvSpPr/>
      </xdr:nvSpPr>
      <xdr:spPr>
        <a:xfrm>
          <a:off x="41387484" y="2519223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FA03A89-CCC2-45BE-B504-E9737271B4A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40153</xdr:colOff>
      <xdr:row>103</xdr:row>
      <xdr:rowOff>57838</xdr:rowOff>
    </xdr:from>
    <xdr:to>
      <xdr:col>98</xdr:col>
      <xdr:colOff>15712</xdr:colOff>
      <xdr:row>103</xdr:row>
      <xdr:rowOff>1014229</xdr:rowOff>
    </xdr:to>
    <xdr:graphicFrame macro="">
      <xdr:nvGraphicFramePr>
        <xdr:cNvPr id="1294" name="Chart 1293">
          <a:extLst>
            <a:ext uri="{FF2B5EF4-FFF2-40B4-BE49-F238E27FC236}">
              <a16:creationId xmlns:a16="http://schemas.microsoft.com/office/drawing/2014/main" id="{00000000-0008-0000-0300-00000E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38100</xdr:colOff>
          <xdr:row>103</xdr:row>
          <xdr:rowOff>546100</xdr:rowOff>
        </xdr:from>
        <xdr:to>
          <xdr:col>95</xdr:col>
          <xdr:colOff>438150</xdr:colOff>
          <xdr:row>103</xdr:row>
          <xdr:rowOff>717550</xdr:rowOff>
        </xdr:to>
        <xdr:sp macro="" textlink="">
          <xdr:nvSpPr>
            <xdr:cNvPr id="7499" name="Button 331" hidden="1">
              <a:extLst>
                <a:ext uri="{63B3BB69-23CF-44E3-9099-C40C66FF867C}">
                  <a14:compatExt spid="_x0000_s7499"/>
                </a:ext>
                <a:ext uri="{FF2B5EF4-FFF2-40B4-BE49-F238E27FC236}">
                  <a16:creationId xmlns:a16="http://schemas.microsoft.com/office/drawing/2014/main" id="{00000000-0008-0000-0300-00004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263315</xdr:colOff>
      <xdr:row>103</xdr:row>
      <xdr:rowOff>73788</xdr:rowOff>
    </xdr:from>
    <xdr:to>
      <xdr:col>89</xdr:col>
      <xdr:colOff>322485</xdr:colOff>
      <xdr:row>103</xdr:row>
      <xdr:rowOff>285612</xdr:rowOff>
    </xdr:to>
    <xdr:sp macro="" textlink="">
      <xdr:nvSpPr>
        <xdr:cNvPr id="1296" name="Rectangle 1295">
          <a:extLst>
            <a:ext uri="{FF2B5EF4-FFF2-40B4-BE49-F238E27FC236}">
              <a16:creationId xmlns:a16="http://schemas.microsoft.com/office/drawing/2014/main" id="{00000000-0008-0000-0300-000010050000}"/>
            </a:ext>
          </a:extLst>
        </xdr:cNvPr>
        <xdr:cNvSpPr/>
      </xdr:nvSpPr>
      <xdr:spPr>
        <a:xfrm>
          <a:off x="53630529" y="25178967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331664</xdr:colOff>
      <xdr:row>103</xdr:row>
      <xdr:rowOff>71021</xdr:rowOff>
    </xdr:from>
    <xdr:to>
      <xdr:col>90</xdr:col>
      <xdr:colOff>382747</xdr:colOff>
      <xdr:row>103</xdr:row>
      <xdr:rowOff>285029</xdr:rowOff>
    </xdr:to>
    <xdr:sp macro="" textlink="">
      <xdr:nvSpPr>
        <xdr:cNvPr id="1297" name="Rectangle 1296">
          <a:extLst>
            <a:ext uri="{FF2B5EF4-FFF2-40B4-BE49-F238E27FC236}">
              <a16:creationId xmlns:a16="http://schemas.microsoft.com/office/drawing/2014/main" id="{00000000-0008-0000-0300-000011050000}"/>
            </a:ext>
          </a:extLst>
        </xdr:cNvPr>
        <xdr:cNvSpPr/>
      </xdr:nvSpPr>
      <xdr:spPr>
        <a:xfrm>
          <a:off x="54283985" y="25176200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408028</xdr:colOff>
      <xdr:row>103</xdr:row>
      <xdr:rowOff>69664</xdr:rowOff>
    </xdr:from>
    <xdr:to>
      <xdr:col>91</xdr:col>
      <xdr:colOff>452324</xdr:colOff>
      <xdr:row>103</xdr:row>
      <xdr:rowOff>285734</xdr:rowOff>
    </xdr:to>
    <xdr:sp macro="" textlink="">
      <xdr:nvSpPr>
        <xdr:cNvPr id="1298" name="Rectangle 1297">
          <a:extLst>
            <a:ext uri="{FF2B5EF4-FFF2-40B4-BE49-F238E27FC236}">
              <a16:creationId xmlns:a16="http://schemas.microsoft.com/office/drawing/2014/main" id="{00000000-0008-0000-0300-000012050000}"/>
            </a:ext>
          </a:extLst>
        </xdr:cNvPr>
        <xdr:cNvSpPr/>
      </xdr:nvSpPr>
      <xdr:spPr>
        <a:xfrm>
          <a:off x="54945457" y="25174843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484395</xdr:colOff>
      <xdr:row>103</xdr:row>
      <xdr:rowOff>73243</xdr:rowOff>
    </xdr:from>
    <xdr:to>
      <xdr:col>92</xdr:col>
      <xdr:colOff>338156</xdr:colOff>
      <xdr:row>103</xdr:row>
      <xdr:rowOff>285734</xdr:rowOff>
    </xdr:to>
    <xdr:sp macro="" textlink="">
      <xdr:nvSpPr>
        <xdr:cNvPr id="1299" name="Rectangle 1298">
          <a:extLst>
            <a:ext uri="{FF2B5EF4-FFF2-40B4-BE49-F238E27FC236}">
              <a16:creationId xmlns:a16="http://schemas.microsoft.com/office/drawing/2014/main" id="{00000000-0008-0000-0300-000013050000}"/>
            </a:ext>
          </a:extLst>
        </xdr:cNvPr>
        <xdr:cNvSpPr/>
      </xdr:nvSpPr>
      <xdr:spPr>
        <a:xfrm>
          <a:off x="55606931" y="25178422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346206</xdr:colOff>
      <xdr:row>103</xdr:row>
      <xdr:rowOff>73727</xdr:rowOff>
    </xdr:from>
    <xdr:to>
      <xdr:col>93</xdr:col>
      <xdr:colOff>413429</xdr:colOff>
      <xdr:row>103</xdr:row>
      <xdr:rowOff>285735</xdr:rowOff>
    </xdr:to>
    <xdr:sp macro="" textlink="">
      <xdr:nvSpPr>
        <xdr:cNvPr id="1300" name="Rectangle 1299">
          <a:extLst>
            <a:ext uri="{FF2B5EF4-FFF2-40B4-BE49-F238E27FC236}">
              <a16:creationId xmlns:a16="http://schemas.microsoft.com/office/drawing/2014/main" id="{00000000-0008-0000-0300-000014050000}"/>
            </a:ext>
          </a:extLst>
        </xdr:cNvPr>
        <xdr:cNvSpPr/>
      </xdr:nvSpPr>
      <xdr:spPr>
        <a:xfrm>
          <a:off x="56244349" y="25178906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422573</xdr:colOff>
      <xdr:row>103</xdr:row>
      <xdr:rowOff>75993</xdr:rowOff>
    </xdr:from>
    <xdr:to>
      <xdr:col>94</xdr:col>
      <xdr:colOff>470261</xdr:colOff>
      <xdr:row>103</xdr:row>
      <xdr:rowOff>286264</xdr:rowOff>
    </xdr:to>
    <xdr:sp macro="" textlink="">
      <xdr:nvSpPr>
        <xdr:cNvPr id="1301" name="Rectangle 1300">
          <a:extLst>
            <a:ext uri="{FF2B5EF4-FFF2-40B4-BE49-F238E27FC236}">
              <a16:creationId xmlns:a16="http://schemas.microsoft.com/office/drawing/2014/main" id="{00000000-0008-0000-0300-000015050000}"/>
            </a:ext>
          </a:extLst>
        </xdr:cNvPr>
        <xdr:cNvSpPr/>
      </xdr:nvSpPr>
      <xdr:spPr>
        <a:xfrm>
          <a:off x="56905823" y="25181172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490920</xdr:colOff>
      <xdr:row>103</xdr:row>
      <xdr:rowOff>77897</xdr:rowOff>
    </xdr:from>
    <xdr:to>
      <xdr:col>95</xdr:col>
      <xdr:colOff>546238</xdr:colOff>
      <xdr:row>103</xdr:row>
      <xdr:rowOff>286264</xdr:rowOff>
    </xdr:to>
    <xdr:sp macro="" textlink="">
      <xdr:nvSpPr>
        <xdr:cNvPr id="1302" name="Rectangle 1301">
          <a:extLst>
            <a:ext uri="{FF2B5EF4-FFF2-40B4-BE49-F238E27FC236}">
              <a16:creationId xmlns:a16="http://schemas.microsoft.com/office/drawing/2014/main" id="{00000000-0008-0000-0300-000016050000}"/>
            </a:ext>
          </a:extLst>
        </xdr:cNvPr>
        <xdr:cNvSpPr/>
      </xdr:nvSpPr>
      <xdr:spPr>
        <a:xfrm>
          <a:off x="57559277" y="25183076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559270</xdr:colOff>
      <xdr:row>103</xdr:row>
      <xdr:rowOff>75834</xdr:rowOff>
    </xdr:from>
    <xdr:to>
      <xdr:col>97</xdr:col>
      <xdr:colOff>20586</xdr:colOff>
      <xdr:row>103</xdr:row>
      <xdr:rowOff>292608</xdr:rowOff>
    </xdr:to>
    <xdr:sp macro="" textlink="">
      <xdr:nvSpPr>
        <xdr:cNvPr id="1303" name="Rectangle 1302">
          <a:extLst>
            <a:ext uri="{FF2B5EF4-FFF2-40B4-BE49-F238E27FC236}">
              <a16:creationId xmlns:a16="http://schemas.microsoft.com/office/drawing/2014/main" id="{00000000-0008-0000-0300-000017050000}"/>
            </a:ext>
          </a:extLst>
        </xdr:cNvPr>
        <xdr:cNvSpPr/>
      </xdr:nvSpPr>
      <xdr:spPr>
        <a:xfrm>
          <a:off x="58212734" y="25181013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42508</xdr:colOff>
      <xdr:row>103</xdr:row>
      <xdr:rowOff>64712</xdr:rowOff>
    </xdr:from>
    <xdr:to>
      <xdr:col>97</xdr:col>
      <xdr:colOff>685068</xdr:colOff>
      <xdr:row>103</xdr:row>
      <xdr:rowOff>300012</xdr:rowOff>
    </xdr:to>
    <xdr:sp macro="" textlink="">
      <xdr:nvSpPr>
        <xdr:cNvPr id="1304" name="Rectangle 1303">
          <a:extLst>
            <a:ext uri="{FF2B5EF4-FFF2-40B4-BE49-F238E27FC236}">
              <a16:creationId xmlns:a16="http://schemas.microsoft.com/office/drawing/2014/main" id="{00000000-0008-0000-0300-000018050000}"/>
            </a:ext>
          </a:extLst>
        </xdr:cNvPr>
        <xdr:cNvSpPr/>
      </xdr:nvSpPr>
      <xdr:spPr>
        <a:xfrm>
          <a:off x="58866187" y="25169891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31750</xdr:colOff>
          <xdr:row>103</xdr:row>
          <xdr:rowOff>298450</xdr:rowOff>
        </xdr:from>
        <xdr:to>
          <xdr:col>97</xdr:col>
          <xdr:colOff>920750</xdr:colOff>
          <xdr:row>103</xdr:row>
          <xdr:rowOff>488950</xdr:rowOff>
        </xdr:to>
        <xdr:sp macro="" textlink="">
          <xdr:nvSpPr>
            <xdr:cNvPr id="7500" name="Scroll Bar 332" hidden="1">
              <a:extLst>
                <a:ext uri="{63B3BB69-23CF-44E3-9099-C40C66FF867C}">
                  <a14:compatExt spid="_x0000_s7500"/>
                </a:ext>
                <a:ext uri="{FF2B5EF4-FFF2-40B4-BE49-F238E27FC236}">
                  <a16:creationId xmlns:a16="http://schemas.microsoft.com/office/drawing/2014/main" id="{00000000-0008-0000-0300-00004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16882</xdr:colOff>
      <xdr:row>103</xdr:row>
      <xdr:rowOff>67004</xdr:rowOff>
    </xdr:from>
    <xdr:to>
      <xdr:col>100</xdr:col>
      <xdr:colOff>581601</xdr:colOff>
      <xdr:row>103</xdr:row>
      <xdr:rowOff>997275</xdr:rowOff>
    </xdr:to>
    <xdr:sp macro="" textlink="$CW$101">
      <xdr:nvSpPr>
        <xdr:cNvPr id="1306" name="Rectangle 1305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SpPr/>
      </xdr:nvSpPr>
      <xdr:spPr>
        <a:xfrm>
          <a:off x="59738632" y="25172183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7F8BE9F-D8DF-4B3B-95DA-789483DBD2F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65313</xdr:colOff>
      <xdr:row>103</xdr:row>
      <xdr:rowOff>76169</xdr:rowOff>
    </xdr:from>
    <xdr:to>
      <xdr:col>88</xdr:col>
      <xdr:colOff>21062</xdr:colOff>
      <xdr:row>103</xdr:row>
      <xdr:rowOff>988110</xdr:rowOff>
    </xdr:to>
    <xdr:sp macro="" textlink="$CW$100">
      <xdr:nvSpPr>
        <xdr:cNvPr id="1307" name="Rectangle 1306">
          <a:extLst>
            <a:ext uri="{FF2B5EF4-FFF2-40B4-BE49-F238E27FC236}">
              <a16:creationId xmlns:a16="http://schemas.microsoft.com/office/drawing/2014/main" id="{00000000-0008-0000-0300-00001B050000}"/>
            </a:ext>
          </a:extLst>
        </xdr:cNvPr>
        <xdr:cNvSpPr/>
      </xdr:nvSpPr>
      <xdr:spPr>
        <a:xfrm>
          <a:off x="51731634" y="25181348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82C4406-0730-4128-9F77-D081DCAB8AA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29267</xdr:colOff>
      <xdr:row>103</xdr:row>
      <xdr:rowOff>46952</xdr:rowOff>
    </xdr:from>
    <xdr:to>
      <xdr:col>115</xdr:col>
      <xdr:colOff>4827</xdr:colOff>
      <xdr:row>103</xdr:row>
      <xdr:rowOff>1003343</xdr:rowOff>
    </xdr:to>
    <xdr:graphicFrame macro="">
      <xdr:nvGraphicFramePr>
        <xdr:cNvPr id="1309" name="Chart 1308">
          <a:extLst>
            <a:ext uri="{FF2B5EF4-FFF2-40B4-BE49-F238E27FC236}">
              <a16:creationId xmlns:a16="http://schemas.microsoft.com/office/drawing/2014/main" id="{00000000-0008-0000-0300-00001D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31750</xdr:colOff>
          <xdr:row>103</xdr:row>
          <xdr:rowOff>533400</xdr:rowOff>
        </xdr:from>
        <xdr:to>
          <xdr:col>112</xdr:col>
          <xdr:colOff>431800</xdr:colOff>
          <xdr:row>103</xdr:row>
          <xdr:rowOff>704850</xdr:rowOff>
        </xdr:to>
        <xdr:sp macro="" textlink="">
          <xdr:nvSpPr>
            <xdr:cNvPr id="7501" name="Button 333" hidden="1">
              <a:extLst>
                <a:ext uri="{63B3BB69-23CF-44E3-9099-C40C66FF867C}">
                  <a14:compatExt spid="_x0000_s7501"/>
                </a:ext>
                <a:ext uri="{FF2B5EF4-FFF2-40B4-BE49-F238E27FC236}">
                  <a16:creationId xmlns:a16="http://schemas.microsoft.com/office/drawing/2014/main" id="{00000000-0008-0000-0300-00004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252429</xdr:colOff>
      <xdr:row>103</xdr:row>
      <xdr:rowOff>62902</xdr:rowOff>
    </xdr:from>
    <xdr:to>
      <xdr:col>106</xdr:col>
      <xdr:colOff>311599</xdr:colOff>
      <xdr:row>103</xdr:row>
      <xdr:rowOff>274726</xdr:rowOff>
    </xdr:to>
    <xdr:sp macro="" textlink="">
      <xdr:nvSpPr>
        <xdr:cNvPr id="1311" name="Rectangle 1310">
          <a:extLst>
            <a:ext uri="{FF2B5EF4-FFF2-40B4-BE49-F238E27FC236}">
              <a16:creationId xmlns:a16="http://schemas.microsoft.com/office/drawing/2014/main" id="{00000000-0008-0000-0300-00001F050000}"/>
            </a:ext>
          </a:extLst>
        </xdr:cNvPr>
        <xdr:cNvSpPr/>
      </xdr:nvSpPr>
      <xdr:spPr>
        <a:xfrm>
          <a:off x="63947465" y="2516808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320778</xdr:colOff>
      <xdr:row>103</xdr:row>
      <xdr:rowOff>60135</xdr:rowOff>
    </xdr:from>
    <xdr:to>
      <xdr:col>107</xdr:col>
      <xdr:colOff>371862</xdr:colOff>
      <xdr:row>103</xdr:row>
      <xdr:rowOff>274143</xdr:rowOff>
    </xdr:to>
    <xdr:sp macro="" textlink="">
      <xdr:nvSpPr>
        <xdr:cNvPr id="1312" name="Rectangle 1311">
          <a:extLst>
            <a:ext uri="{FF2B5EF4-FFF2-40B4-BE49-F238E27FC236}">
              <a16:creationId xmlns:a16="http://schemas.microsoft.com/office/drawing/2014/main" id="{00000000-0008-0000-0300-000020050000}"/>
            </a:ext>
          </a:extLst>
        </xdr:cNvPr>
        <xdr:cNvSpPr/>
      </xdr:nvSpPr>
      <xdr:spPr>
        <a:xfrm>
          <a:off x="64600921" y="2516531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397143</xdr:colOff>
      <xdr:row>103</xdr:row>
      <xdr:rowOff>58778</xdr:rowOff>
    </xdr:from>
    <xdr:to>
      <xdr:col>108</xdr:col>
      <xdr:colOff>441439</xdr:colOff>
      <xdr:row>103</xdr:row>
      <xdr:rowOff>274848</xdr:rowOff>
    </xdr:to>
    <xdr:sp macro="" textlink="">
      <xdr:nvSpPr>
        <xdr:cNvPr id="1313" name="Rectangle 1312">
          <a:extLst>
            <a:ext uri="{FF2B5EF4-FFF2-40B4-BE49-F238E27FC236}">
              <a16:creationId xmlns:a16="http://schemas.microsoft.com/office/drawing/2014/main" id="{00000000-0008-0000-0300-000021050000}"/>
            </a:ext>
          </a:extLst>
        </xdr:cNvPr>
        <xdr:cNvSpPr/>
      </xdr:nvSpPr>
      <xdr:spPr>
        <a:xfrm>
          <a:off x="65262393" y="2516395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473510</xdr:colOff>
      <xdr:row>103</xdr:row>
      <xdr:rowOff>62357</xdr:rowOff>
    </xdr:from>
    <xdr:to>
      <xdr:col>109</xdr:col>
      <xdr:colOff>327271</xdr:colOff>
      <xdr:row>103</xdr:row>
      <xdr:rowOff>274848</xdr:rowOff>
    </xdr:to>
    <xdr:sp macro="" textlink="">
      <xdr:nvSpPr>
        <xdr:cNvPr id="1314" name="Rectangle 1313">
          <a:extLst>
            <a:ext uri="{FF2B5EF4-FFF2-40B4-BE49-F238E27FC236}">
              <a16:creationId xmlns:a16="http://schemas.microsoft.com/office/drawing/2014/main" id="{00000000-0008-0000-0300-000022050000}"/>
            </a:ext>
          </a:extLst>
        </xdr:cNvPr>
        <xdr:cNvSpPr/>
      </xdr:nvSpPr>
      <xdr:spPr>
        <a:xfrm>
          <a:off x="65923867" y="2516753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335321</xdr:colOff>
      <xdr:row>103</xdr:row>
      <xdr:rowOff>62841</xdr:rowOff>
    </xdr:from>
    <xdr:to>
      <xdr:col>110</xdr:col>
      <xdr:colOff>402544</xdr:colOff>
      <xdr:row>103</xdr:row>
      <xdr:rowOff>274849</xdr:rowOff>
    </xdr:to>
    <xdr:sp macro="" textlink="">
      <xdr:nvSpPr>
        <xdr:cNvPr id="1315" name="Rectangle 1314">
          <a:extLst>
            <a:ext uri="{FF2B5EF4-FFF2-40B4-BE49-F238E27FC236}">
              <a16:creationId xmlns:a16="http://schemas.microsoft.com/office/drawing/2014/main" id="{00000000-0008-0000-0300-000023050000}"/>
            </a:ext>
          </a:extLst>
        </xdr:cNvPr>
        <xdr:cNvSpPr/>
      </xdr:nvSpPr>
      <xdr:spPr>
        <a:xfrm>
          <a:off x="66561285" y="2516802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411688</xdr:colOff>
      <xdr:row>103</xdr:row>
      <xdr:rowOff>65107</xdr:rowOff>
    </xdr:from>
    <xdr:to>
      <xdr:col>111</xdr:col>
      <xdr:colOff>459375</xdr:colOff>
      <xdr:row>103</xdr:row>
      <xdr:rowOff>275378</xdr:rowOff>
    </xdr:to>
    <xdr:sp macro="" textlink="">
      <xdr:nvSpPr>
        <xdr:cNvPr id="1316" name="Rectangle 1315">
          <a:extLst>
            <a:ext uri="{FF2B5EF4-FFF2-40B4-BE49-F238E27FC236}">
              <a16:creationId xmlns:a16="http://schemas.microsoft.com/office/drawing/2014/main" id="{00000000-0008-0000-0300-000024050000}"/>
            </a:ext>
          </a:extLst>
        </xdr:cNvPr>
        <xdr:cNvSpPr/>
      </xdr:nvSpPr>
      <xdr:spPr>
        <a:xfrm>
          <a:off x="67222759" y="2517028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480034</xdr:colOff>
      <xdr:row>103</xdr:row>
      <xdr:rowOff>67011</xdr:rowOff>
    </xdr:from>
    <xdr:to>
      <xdr:col>112</xdr:col>
      <xdr:colOff>535352</xdr:colOff>
      <xdr:row>103</xdr:row>
      <xdr:rowOff>275378</xdr:rowOff>
    </xdr:to>
    <xdr:sp macro="" textlink="">
      <xdr:nvSpPr>
        <xdr:cNvPr id="1317" name="Rectangle 1316">
          <a:extLst>
            <a:ext uri="{FF2B5EF4-FFF2-40B4-BE49-F238E27FC236}">
              <a16:creationId xmlns:a16="http://schemas.microsoft.com/office/drawing/2014/main" id="{00000000-0008-0000-0300-000025050000}"/>
            </a:ext>
          </a:extLst>
        </xdr:cNvPr>
        <xdr:cNvSpPr/>
      </xdr:nvSpPr>
      <xdr:spPr>
        <a:xfrm>
          <a:off x="67876213" y="2517219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548384</xdr:colOff>
      <xdr:row>103</xdr:row>
      <xdr:rowOff>64948</xdr:rowOff>
    </xdr:from>
    <xdr:to>
      <xdr:col>114</xdr:col>
      <xdr:colOff>9701</xdr:colOff>
      <xdr:row>103</xdr:row>
      <xdr:rowOff>281722</xdr:rowOff>
    </xdr:to>
    <xdr:sp macro="" textlink="">
      <xdr:nvSpPr>
        <xdr:cNvPr id="1318" name="Rectangle 1317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/>
      </xdr:nvSpPr>
      <xdr:spPr>
        <a:xfrm>
          <a:off x="68529670" y="2517012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31623</xdr:colOff>
      <xdr:row>103</xdr:row>
      <xdr:rowOff>53826</xdr:rowOff>
    </xdr:from>
    <xdr:to>
      <xdr:col>114</xdr:col>
      <xdr:colOff>674183</xdr:colOff>
      <xdr:row>103</xdr:row>
      <xdr:rowOff>289126</xdr:rowOff>
    </xdr:to>
    <xdr:sp macro="" textlink="">
      <xdr:nvSpPr>
        <xdr:cNvPr id="1319" name="Rectangle 1318">
          <a:extLst>
            <a:ext uri="{FF2B5EF4-FFF2-40B4-BE49-F238E27FC236}">
              <a16:creationId xmlns:a16="http://schemas.microsoft.com/office/drawing/2014/main" id="{00000000-0008-0000-0300-000027050000}"/>
            </a:ext>
          </a:extLst>
        </xdr:cNvPr>
        <xdr:cNvSpPr/>
      </xdr:nvSpPr>
      <xdr:spPr>
        <a:xfrm>
          <a:off x="69183123" y="2515900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19050</xdr:colOff>
          <xdr:row>103</xdr:row>
          <xdr:rowOff>285750</xdr:rowOff>
        </xdr:from>
        <xdr:to>
          <xdr:col>114</xdr:col>
          <xdr:colOff>914400</xdr:colOff>
          <xdr:row>103</xdr:row>
          <xdr:rowOff>476250</xdr:rowOff>
        </xdr:to>
        <xdr:sp macro="" textlink="">
          <xdr:nvSpPr>
            <xdr:cNvPr id="7502" name="Scroll Bar 334" hidden="1">
              <a:extLst>
                <a:ext uri="{63B3BB69-23CF-44E3-9099-C40C66FF867C}">
                  <a14:compatExt spid="_x0000_s7502"/>
                </a:ext>
                <a:ext uri="{FF2B5EF4-FFF2-40B4-BE49-F238E27FC236}">
                  <a16:creationId xmlns:a16="http://schemas.microsoft.com/office/drawing/2014/main" id="{00000000-0008-0000-0300-00004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5997</xdr:colOff>
      <xdr:row>103</xdr:row>
      <xdr:rowOff>56118</xdr:rowOff>
    </xdr:from>
    <xdr:to>
      <xdr:col>117</xdr:col>
      <xdr:colOff>570716</xdr:colOff>
      <xdr:row>103</xdr:row>
      <xdr:rowOff>986389</xdr:rowOff>
    </xdr:to>
    <xdr:sp macro="" textlink="$DN$101">
      <xdr:nvSpPr>
        <xdr:cNvPr id="1321" name="Rectangle 1320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/>
      </xdr:nvSpPr>
      <xdr:spPr>
        <a:xfrm>
          <a:off x="70055568" y="2516129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3732775-DE3F-4AB1-987A-438411CD75E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54427</xdr:colOff>
      <xdr:row>103</xdr:row>
      <xdr:rowOff>65283</xdr:rowOff>
    </xdr:from>
    <xdr:to>
      <xdr:col>105</xdr:col>
      <xdr:colOff>10176</xdr:colOff>
      <xdr:row>103</xdr:row>
      <xdr:rowOff>977224</xdr:rowOff>
    </xdr:to>
    <xdr:sp macro="" textlink="$DN$100">
      <xdr:nvSpPr>
        <xdr:cNvPr id="1322" name="Rectangle 1321">
          <a:extLst>
            <a:ext uri="{FF2B5EF4-FFF2-40B4-BE49-F238E27FC236}">
              <a16:creationId xmlns:a16="http://schemas.microsoft.com/office/drawing/2014/main" id="{00000000-0008-0000-0300-00002A050000}"/>
            </a:ext>
          </a:extLst>
        </xdr:cNvPr>
        <xdr:cNvSpPr/>
      </xdr:nvSpPr>
      <xdr:spPr>
        <a:xfrm>
          <a:off x="62048570" y="2517046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5596557-B68E-4061-9341-0F55DD8DE8B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45596</xdr:colOff>
      <xdr:row>103</xdr:row>
      <xdr:rowOff>49673</xdr:rowOff>
    </xdr:from>
    <xdr:to>
      <xdr:col>132</xdr:col>
      <xdr:colOff>21155</xdr:colOff>
      <xdr:row>103</xdr:row>
      <xdr:rowOff>1006064</xdr:rowOff>
    </xdr:to>
    <xdr:graphicFrame macro="">
      <xdr:nvGraphicFramePr>
        <xdr:cNvPr id="1324" name="Chart 1323">
          <a:extLst>
            <a:ext uri="{FF2B5EF4-FFF2-40B4-BE49-F238E27FC236}">
              <a16:creationId xmlns:a16="http://schemas.microsoft.com/office/drawing/2014/main" id="{00000000-0008-0000-0300-00002C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50800</xdr:colOff>
          <xdr:row>103</xdr:row>
          <xdr:rowOff>533400</xdr:rowOff>
        </xdr:from>
        <xdr:to>
          <xdr:col>129</xdr:col>
          <xdr:colOff>450850</xdr:colOff>
          <xdr:row>103</xdr:row>
          <xdr:rowOff>704850</xdr:rowOff>
        </xdr:to>
        <xdr:sp macro="" textlink="">
          <xdr:nvSpPr>
            <xdr:cNvPr id="7503" name="Button 33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00000000-0008-0000-0300-00004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268758</xdr:colOff>
      <xdr:row>103</xdr:row>
      <xdr:rowOff>65623</xdr:rowOff>
    </xdr:from>
    <xdr:to>
      <xdr:col>123</xdr:col>
      <xdr:colOff>327928</xdr:colOff>
      <xdr:row>103</xdr:row>
      <xdr:rowOff>277447</xdr:rowOff>
    </xdr:to>
    <xdr:sp macro="" textlink="">
      <xdr:nvSpPr>
        <xdr:cNvPr id="1326" name="Rectangle 1325">
          <a:extLst>
            <a:ext uri="{FF2B5EF4-FFF2-40B4-BE49-F238E27FC236}">
              <a16:creationId xmlns:a16="http://schemas.microsoft.com/office/drawing/2014/main" id="{00000000-0008-0000-0300-00002E050000}"/>
            </a:ext>
          </a:extLst>
        </xdr:cNvPr>
        <xdr:cNvSpPr/>
      </xdr:nvSpPr>
      <xdr:spPr>
        <a:xfrm>
          <a:off x="74291615" y="25170802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337107</xdr:colOff>
      <xdr:row>103</xdr:row>
      <xdr:rowOff>62856</xdr:rowOff>
    </xdr:from>
    <xdr:to>
      <xdr:col>124</xdr:col>
      <xdr:colOff>388191</xdr:colOff>
      <xdr:row>103</xdr:row>
      <xdr:rowOff>276864</xdr:rowOff>
    </xdr:to>
    <xdr:sp macro="" textlink="">
      <xdr:nvSpPr>
        <xdr:cNvPr id="1327" name="Rectangle 1326">
          <a:extLst>
            <a:ext uri="{FF2B5EF4-FFF2-40B4-BE49-F238E27FC236}">
              <a16:creationId xmlns:a16="http://schemas.microsoft.com/office/drawing/2014/main" id="{00000000-0008-0000-0300-00002F050000}"/>
            </a:ext>
          </a:extLst>
        </xdr:cNvPr>
        <xdr:cNvSpPr/>
      </xdr:nvSpPr>
      <xdr:spPr>
        <a:xfrm>
          <a:off x="74945071" y="25168035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413472</xdr:colOff>
      <xdr:row>103</xdr:row>
      <xdr:rowOff>61499</xdr:rowOff>
    </xdr:from>
    <xdr:to>
      <xdr:col>125</xdr:col>
      <xdr:colOff>457767</xdr:colOff>
      <xdr:row>103</xdr:row>
      <xdr:rowOff>277569</xdr:rowOff>
    </xdr:to>
    <xdr:sp macro="" textlink="">
      <xdr:nvSpPr>
        <xdr:cNvPr id="1328" name="Rectangle 1327">
          <a:extLst>
            <a:ext uri="{FF2B5EF4-FFF2-40B4-BE49-F238E27FC236}">
              <a16:creationId xmlns:a16="http://schemas.microsoft.com/office/drawing/2014/main" id="{00000000-0008-0000-0300-000030050000}"/>
            </a:ext>
          </a:extLst>
        </xdr:cNvPr>
        <xdr:cNvSpPr/>
      </xdr:nvSpPr>
      <xdr:spPr>
        <a:xfrm>
          <a:off x="75606543" y="25166678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489838</xdr:colOff>
      <xdr:row>103</xdr:row>
      <xdr:rowOff>65078</xdr:rowOff>
    </xdr:from>
    <xdr:to>
      <xdr:col>126</xdr:col>
      <xdr:colOff>343599</xdr:colOff>
      <xdr:row>103</xdr:row>
      <xdr:rowOff>277569</xdr:rowOff>
    </xdr:to>
    <xdr:sp macro="" textlink="">
      <xdr:nvSpPr>
        <xdr:cNvPr id="1329" name="Rectangle 1328">
          <a:extLst>
            <a:ext uri="{FF2B5EF4-FFF2-40B4-BE49-F238E27FC236}">
              <a16:creationId xmlns:a16="http://schemas.microsoft.com/office/drawing/2014/main" id="{00000000-0008-0000-0300-000031050000}"/>
            </a:ext>
          </a:extLst>
        </xdr:cNvPr>
        <xdr:cNvSpPr/>
      </xdr:nvSpPr>
      <xdr:spPr>
        <a:xfrm>
          <a:off x="76268017" y="25170257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351649</xdr:colOff>
      <xdr:row>103</xdr:row>
      <xdr:rowOff>65562</xdr:rowOff>
    </xdr:from>
    <xdr:to>
      <xdr:col>127</xdr:col>
      <xdr:colOff>418872</xdr:colOff>
      <xdr:row>103</xdr:row>
      <xdr:rowOff>277570</xdr:rowOff>
    </xdr:to>
    <xdr:sp macro="" textlink="">
      <xdr:nvSpPr>
        <xdr:cNvPr id="1330" name="Rectangle 1329">
          <a:extLst>
            <a:ext uri="{FF2B5EF4-FFF2-40B4-BE49-F238E27FC236}">
              <a16:creationId xmlns:a16="http://schemas.microsoft.com/office/drawing/2014/main" id="{00000000-0008-0000-0300-000032050000}"/>
            </a:ext>
          </a:extLst>
        </xdr:cNvPr>
        <xdr:cNvSpPr/>
      </xdr:nvSpPr>
      <xdr:spPr>
        <a:xfrm>
          <a:off x="76905435" y="25170741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428016</xdr:colOff>
      <xdr:row>103</xdr:row>
      <xdr:rowOff>67828</xdr:rowOff>
    </xdr:from>
    <xdr:to>
      <xdr:col>128</xdr:col>
      <xdr:colOff>475704</xdr:colOff>
      <xdr:row>103</xdr:row>
      <xdr:rowOff>278099</xdr:rowOff>
    </xdr:to>
    <xdr:sp macro="" textlink="">
      <xdr:nvSpPr>
        <xdr:cNvPr id="1331" name="Rectangle 1330">
          <a:extLst>
            <a:ext uri="{FF2B5EF4-FFF2-40B4-BE49-F238E27FC236}">
              <a16:creationId xmlns:a16="http://schemas.microsoft.com/office/drawing/2014/main" id="{00000000-0008-0000-0300-000033050000}"/>
            </a:ext>
          </a:extLst>
        </xdr:cNvPr>
        <xdr:cNvSpPr/>
      </xdr:nvSpPr>
      <xdr:spPr>
        <a:xfrm>
          <a:off x="77566909" y="25173007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496363</xdr:colOff>
      <xdr:row>103</xdr:row>
      <xdr:rowOff>69732</xdr:rowOff>
    </xdr:from>
    <xdr:to>
      <xdr:col>129</xdr:col>
      <xdr:colOff>551681</xdr:colOff>
      <xdr:row>103</xdr:row>
      <xdr:rowOff>278099</xdr:rowOff>
    </xdr:to>
    <xdr:sp macro="" textlink="">
      <xdr:nvSpPr>
        <xdr:cNvPr id="1332" name="Rectangle 1331">
          <a:extLst>
            <a:ext uri="{FF2B5EF4-FFF2-40B4-BE49-F238E27FC236}">
              <a16:creationId xmlns:a16="http://schemas.microsoft.com/office/drawing/2014/main" id="{00000000-0008-0000-0300-000034050000}"/>
            </a:ext>
          </a:extLst>
        </xdr:cNvPr>
        <xdr:cNvSpPr/>
      </xdr:nvSpPr>
      <xdr:spPr>
        <a:xfrm>
          <a:off x="78220363" y="25174911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564713</xdr:colOff>
      <xdr:row>103</xdr:row>
      <xdr:rowOff>67669</xdr:rowOff>
    </xdr:from>
    <xdr:to>
      <xdr:col>131</xdr:col>
      <xdr:colOff>26030</xdr:colOff>
      <xdr:row>103</xdr:row>
      <xdr:rowOff>284443</xdr:rowOff>
    </xdr:to>
    <xdr:sp macro="" textlink="">
      <xdr:nvSpPr>
        <xdr:cNvPr id="1333" name="Rectangle 1332">
          <a:extLst>
            <a:ext uri="{FF2B5EF4-FFF2-40B4-BE49-F238E27FC236}">
              <a16:creationId xmlns:a16="http://schemas.microsoft.com/office/drawing/2014/main" id="{00000000-0008-0000-0300-000035050000}"/>
            </a:ext>
          </a:extLst>
        </xdr:cNvPr>
        <xdr:cNvSpPr/>
      </xdr:nvSpPr>
      <xdr:spPr>
        <a:xfrm>
          <a:off x="78873820" y="25172848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47952</xdr:colOff>
      <xdr:row>103</xdr:row>
      <xdr:rowOff>56547</xdr:rowOff>
    </xdr:from>
    <xdr:to>
      <xdr:col>131</xdr:col>
      <xdr:colOff>690512</xdr:colOff>
      <xdr:row>103</xdr:row>
      <xdr:rowOff>291847</xdr:rowOff>
    </xdr:to>
    <xdr:sp macro="" textlink="">
      <xdr:nvSpPr>
        <xdr:cNvPr id="1334" name="Rectangle 1333">
          <a:extLst>
            <a:ext uri="{FF2B5EF4-FFF2-40B4-BE49-F238E27FC236}">
              <a16:creationId xmlns:a16="http://schemas.microsoft.com/office/drawing/2014/main" id="{00000000-0008-0000-0300-000036050000}"/>
            </a:ext>
          </a:extLst>
        </xdr:cNvPr>
        <xdr:cNvSpPr/>
      </xdr:nvSpPr>
      <xdr:spPr>
        <a:xfrm>
          <a:off x="79527273" y="25161726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38100</xdr:colOff>
          <xdr:row>103</xdr:row>
          <xdr:rowOff>298450</xdr:rowOff>
        </xdr:from>
        <xdr:to>
          <xdr:col>131</xdr:col>
          <xdr:colOff>933450</xdr:colOff>
          <xdr:row>103</xdr:row>
          <xdr:rowOff>476250</xdr:rowOff>
        </xdr:to>
        <xdr:sp macro="" textlink="">
          <xdr:nvSpPr>
            <xdr:cNvPr id="7504" name="Scroll Bar 336" hidden="1">
              <a:extLst>
                <a:ext uri="{63B3BB69-23CF-44E3-9099-C40C66FF867C}">
                  <a14:compatExt spid="_x0000_s7504"/>
                </a:ext>
                <a:ext uri="{FF2B5EF4-FFF2-40B4-BE49-F238E27FC236}">
                  <a16:creationId xmlns:a16="http://schemas.microsoft.com/office/drawing/2014/main" id="{00000000-0008-0000-0300-00005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22325</xdr:colOff>
      <xdr:row>103</xdr:row>
      <xdr:rowOff>58839</xdr:rowOff>
    </xdr:from>
    <xdr:to>
      <xdr:col>134</xdr:col>
      <xdr:colOff>587045</xdr:colOff>
      <xdr:row>103</xdr:row>
      <xdr:rowOff>989110</xdr:rowOff>
    </xdr:to>
    <xdr:sp macro="" textlink="$EE$101">
      <xdr:nvSpPr>
        <xdr:cNvPr id="1336" name="Rectangle 1335">
          <a:extLst>
            <a:ext uri="{FF2B5EF4-FFF2-40B4-BE49-F238E27FC236}">
              <a16:creationId xmlns:a16="http://schemas.microsoft.com/office/drawing/2014/main" id="{00000000-0008-0000-0300-000038050000}"/>
            </a:ext>
          </a:extLst>
        </xdr:cNvPr>
        <xdr:cNvSpPr/>
      </xdr:nvSpPr>
      <xdr:spPr>
        <a:xfrm>
          <a:off x="80399718" y="25164018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ECDF6CC-1F46-45EF-B83D-DDF3A2E5068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70756</xdr:colOff>
      <xdr:row>103</xdr:row>
      <xdr:rowOff>68004</xdr:rowOff>
    </xdr:from>
    <xdr:to>
      <xdr:col>122</xdr:col>
      <xdr:colOff>26505</xdr:colOff>
      <xdr:row>103</xdr:row>
      <xdr:rowOff>979945</xdr:rowOff>
    </xdr:to>
    <xdr:sp macro="" textlink="$EE$100">
      <xdr:nvSpPr>
        <xdr:cNvPr id="1337" name="Rectangle 1336">
          <a:extLst>
            <a:ext uri="{FF2B5EF4-FFF2-40B4-BE49-F238E27FC236}">
              <a16:creationId xmlns:a16="http://schemas.microsoft.com/office/drawing/2014/main" id="{00000000-0008-0000-0300-000039050000}"/>
            </a:ext>
          </a:extLst>
        </xdr:cNvPr>
        <xdr:cNvSpPr/>
      </xdr:nvSpPr>
      <xdr:spPr>
        <a:xfrm>
          <a:off x="72392720" y="25173183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249D142-F6FF-4C24-851B-CCC717CF881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34710</xdr:colOff>
      <xdr:row>103</xdr:row>
      <xdr:rowOff>66001</xdr:rowOff>
    </xdr:from>
    <xdr:to>
      <xdr:col>149</xdr:col>
      <xdr:colOff>10270</xdr:colOff>
      <xdr:row>103</xdr:row>
      <xdr:rowOff>1022392</xdr:rowOff>
    </xdr:to>
    <xdr:graphicFrame macro="">
      <xdr:nvGraphicFramePr>
        <xdr:cNvPr id="1339" name="Chart 1338">
          <a:extLst>
            <a:ext uri="{FF2B5EF4-FFF2-40B4-BE49-F238E27FC236}">
              <a16:creationId xmlns:a16="http://schemas.microsoft.com/office/drawing/2014/main" id="{00000000-0008-0000-0300-00003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38100</xdr:colOff>
          <xdr:row>103</xdr:row>
          <xdr:rowOff>552450</xdr:rowOff>
        </xdr:from>
        <xdr:to>
          <xdr:col>146</xdr:col>
          <xdr:colOff>438150</xdr:colOff>
          <xdr:row>103</xdr:row>
          <xdr:rowOff>723900</xdr:rowOff>
        </xdr:to>
        <xdr:sp macro="" textlink="">
          <xdr:nvSpPr>
            <xdr:cNvPr id="7505" name="Button 337" hidden="1">
              <a:extLst>
                <a:ext uri="{63B3BB69-23CF-44E3-9099-C40C66FF867C}">
                  <a14:compatExt spid="_x0000_s7505"/>
                </a:ext>
                <a:ext uri="{FF2B5EF4-FFF2-40B4-BE49-F238E27FC236}">
                  <a16:creationId xmlns:a16="http://schemas.microsoft.com/office/drawing/2014/main" id="{00000000-0008-0000-0300-00005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257872</xdr:colOff>
      <xdr:row>103</xdr:row>
      <xdr:rowOff>81951</xdr:rowOff>
    </xdr:from>
    <xdr:to>
      <xdr:col>140</xdr:col>
      <xdr:colOff>317042</xdr:colOff>
      <xdr:row>103</xdr:row>
      <xdr:rowOff>293775</xdr:rowOff>
    </xdr:to>
    <xdr:sp macro="" textlink="">
      <xdr:nvSpPr>
        <xdr:cNvPr id="1341" name="Rectangle 1340">
          <a:extLst>
            <a:ext uri="{FF2B5EF4-FFF2-40B4-BE49-F238E27FC236}">
              <a16:creationId xmlns:a16="http://schemas.microsoft.com/office/drawing/2014/main" id="{00000000-0008-0000-0300-00003D050000}"/>
            </a:ext>
          </a:extLst>
        </xdr:cNvPr>
        <xdr:cNvSpPr/>
      </xdr:nvSpPr>
      <xdr:spPr>
        <a:xfrm>
          <a:off x="84608551" y="25187130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326221</xdr:colOff>
      <xdr:row>103</xdr:row>
      <xdr:rowOff>79184</xdr:rowOff>
    </xdr:from>
    <xdr:to>
      <xdr:col>141</xdr:col>
      <xdr:colOff>377305</xdr:colOff>
      <xdr:row>103</xdr:row>
      <xdr:rowOff>293192</xdr:rowOff>
    </xdr:to>
    <xdr:sp macro="" textlink="">
      <xdr:nvSpPr>
        <xdr:cNvPr id="1342" name="Rectangle 1341">
          <a:extLst>
            <a:ext uri="{FF2B5EF4-FFF2-40B4-BE49-F238E27FC236}">
              <a16:creationId xmlns:a16="http://schemas.microsoft.com/office/drawing/2014/main" id="{00000000-0008-0000-0300-00003E050000}"/>
            </a:ext>
          </a:extLst>
        </xdr:cNvPr>
        <xdr:cNvSpPr/>
      </xdr:nvSpPr>
      <xdr:spPr>
        <a:xfrm>
          <a:off x="85262007" y="25184363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402586</xdr:colOff>
      <xdr:row>103</xdr:row>
      <xdr:rowOff>77827</xdr:rowOff>
    </xdr:from>
    <xdr:to>
      <xdr:col>142</xdr:col>
      <xdr:colOff>446882</xdr:colOff>
      <xdr:row>103</xdr:row>
      <xdr:rowOff>293897</xdr:rowOff>
    </xdr:to>
    <xdr:sp macro="" textlink="">
      <xdr:nvSpPr>
        <xdr:cNvPr id="1343" name="Rectangle 1342">
          <a:extLst>
            <a:ext uri="{FF2B5EF4-FFF2-40B4-BE49-F238E27FC236}">
              <a16:creationId xmlns:a16="http://schemas.microsoft.com/office/drawing/2014/main" id="{00000000-0008-0000-0300-00003F050000}"/>
            </a:ext>
          </a:extLst>
        </xdr:cNvPr>
        <xdr:cNvSpPr/>
      </xdr:nvSpPr>
      <xdr:spPr>
        <a:xfrm>
          <a:off x="85923479" y="25183006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478953</xdr:colOff>
      <xdr:row>103</xdr:row>
      <xdr:rowOff>81406</xdr:rowOff>
    </xdr:from>
    <xdr:to>
      <xdr:col>143</xdr:col>
      <xdr:colOff>332714</xdr:colOff>
      <xdr:row>103</xdr:row>
      <xdr:rowOff>293897</xdr:rowOff>
    </xdr:to>
    <xdr:sp macro="" textlink="">
      <xdr:nvSpPr>
        <xdr:cNvPr id="1344" name="Rectangle 1343">
          <a:extLst>
            <a:ext uri="{FF2B5EF4-FFF2-40B4-BE49-F238E27FC236}">
              <a16:creationId xmlns:a16="http://schemas.microsoft.com/office/drawing/2014/main" id="{00000000-0008-0000-0300-000040050000}"/>
            </a:ext>
          </a:extLst>
        </xdr:cNvPr>
        <xdr:cNvSpPr/>
      </xdr:nvSpPr>
      <xdr:spPr>
        <a:xfrm>
          <a:off x="86584953" y="25186585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340764</xdr:colOff>
      <xdr:row>103</xdr:row>
      <xdr:rowOff>81890</xdr:rowOff>
    </xdr:from>
    <xdr:to>
      <xdr:col>144</xdr:col>
      <xdr:colOff>407987</xdr:colOff>
      <xdr:row>103</xdr:row>
      <xdr:rowOff>293898</xdr:rowOff>
    </xdr:to>
    <xdr:sp macro="" textlink="">
      <xdr:nvSpPr>
        <xdr:cNvPr id="1345" name="Rectangle 1344">
          <a:extLst>
            <a:ext uri="{FF2B5EF4-FFF2-40B4-BE49-F238E27FC236}">
              <a16:creationId xmlns:a16="http://schemas.microsoft.com/office/drawing/2014/main" id="{00000000-0008-0000-0300-000041050000}"/>
            </a:ext>
          </a:extLst>
        </xdr:cNvPr>
        <xdr:cNvSpPr/>
      </xdr:nvSpPr>
      <xdr:spPr>
        <a:xfrm>
          <a:off x="87222371" y="25187069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417131</xdr:colOff>
      <xdr:row>103</xdr:row>
      <xdr:rowOff>84156</xdr:rowOff>
    </xdr:from>
    <xdr:to>
      <xdr:col>145</xdr:col>
      <xdr:colOff>464819</xdr:colOff>
      <xdr:row>103</xdr:row>
      <xdr:rowOff>294427</xdr:rowOff>
    </xdr:to>
    <xdr:sp macro="" textlink="">
      <xdr:nvSpPr>
        <xdr:cNvPr id="1346" name="Rectangle 1345">
          <a:extLst>
            <a:ext uri="{FF2B5EF4-FFF2-40B4-BE49-F238E27FC236}">
              <a16:creationId xmlns:a16="http://schemas.microsoft.com/office/drawing/2014/main" id="{00000000-0008-0000-0300-000042050000}"/>
            </a:ext>
          </a:extLst>
        </xdr:cNvPr>
        <xdr:cNvSpPr/>
      </xdr:nvSpPr>
      <xdr:spPr>
        <a:xfrm>
          <a:off x="87883845" y="25189335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485478</xdr:colOff>
      <xdr:row>103</xdr:row>
      <xdr:rowOff>86060</xdr:rowOff>
    </xdr:from>
    <xdr:to>
      <xdr:col>146</xdr:col>
      <xdr:colOff>540795</xdr:colOff>
      <xdr:row>103</xdr:row>
      <xdr:rowOff>294427</xdr:rowOff>
    </xdr:to>
    <xdr:sp macro="" textlink="">
      <xdr:nvSpPr>
        <xdr:cNvPr id="1347" name="Rectangle 1346">
          <a:extLst>
            <a:ext uri="{FF2B5EF4-FFF2-40B4-BE49-F238E27FC236}">
              <a16:creationId xmlns:a16="http://schemas.microsoft.com/office/drawing/2014/main" id="{00000000-0008-0000-0300-000043050000}"/>
            </a:ext>
          </a:extLst>
        </xdr:cNvPr>
        <xdr:cNvSpPr/>
      </xdr:nvSpPr>
      <xdr:spPr>
        <a:xfrm>
          <a:off x="88537299" y="25191239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553827</xdr:colOff>
      <xdr:row>103</xdr:row>
      <xdr:rowOff>83997</xdr:rowOff>
    </xdr:from>
    <xdr:to>
      <xdr:col>148</xdr:col>
      <xdr:colOff>15144</xdr:colOff>
      <xdr:row>103</xdr:row>
      <xdr:rowOff>300771</xdr:rowOff>
    </xdr:to>
    <xdr:sp macro="" textlink="">
      <xdr:nvSpPr>
        <xdr:cNvPr id="1348" name="Rectangle 1347">
          <a:extLst>
            <a:ext uri="{FF2B5EF4-FFF2-40B4-BE49-F238E27FC236}">
              <a16:creationId xmlns:a16="http://schemas.microsoft.com/office/drawing/2014/main" id="{00000000-0008-0000-0300-000044050000}"/>
            </a:ext>
          </a:extLst>
        </xdr:cNvPr>
        <xdr:cNvSpPr/>
      </xdr:nvSpPr>
      <xdr:spPr>
        <a:xfrm>
          <a:off x="89190756" y="25189176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37066</xdr:colOff>
      <xdr:row>103</xdr:row>
      <xdr:rowOff>72875</xdr:rowOff>
    </xdr:from>
    <xdr:to>
      <xdr:col>148</xdr:col>
      <xdr:colOff>679626</xdr:colOff>
      <xdr:row>103</xdr:row>
      <xdr:rowOff>308175</xdr:rowOff>
    </xdr:to>
    <xdr:sp macro="" textlink="">
      <xdr:nvSpPr>
        <xdr:cNvPr id="1349" name="Rectangle 1348">
          <a:extLst>
            <a:ext uri="{FF2B5EF4-FFF2-40B4-BE49-F238E27FC236}">
              <a16:creationId xmlns:a16="http://schemas.microsoft.com/office/drawing/2014/main" id="{00000000-0008-0000-0300-000045050000}"/>
            </a:ext>
          </a:extLst>
        </xdr:cNvPr>
        <xdr:cNvSpPr/>
      </xdr:nvSpPr>
      <xdr:spPr>
        <a:xfrm>
          <a:off x="89844209" y="25178054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19050</xdr:colOff>
          <xdr:row>103</xdr:row>
          <xdr:rowOff>304800</xdr:rowOff>
        </xdr:from>
        <xdr:to>
          <xdr:col>148</xdr:col>
          <xdr:colOff>920750</xdr:colOff>
          <xdr:row>103</xdr:row>
          <xdr:rowOff>495300</xdr:rowOff>
        </xdr:to>
        <xdr:sp macro="" textlink="">
          <xdr:nvSpPr>
            <xdr:cNvPr id="7506" name="Scroll Bar 338" hidden="1">
              <a:extLst>
                <a:ext uri="{63B3BB69-23CF-44E3-9099-C40C66FF867C}">
                  <a14:compatExt spid="_x0000_s7506"/>
                </a:ext>
                <a:ext uri="{FF2B5EF4-FFF2-40B4-BE49-F238E27FC236}">
                  <a16:creationId xmlns:a16="http://schemas.microsoft.com/office/drawing/2014/main" id="{00000000-0008-0000-0300-00005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11440</xdr:colOff>
      <xdr:row>103</xdr:row>
      <xdr:rowOff>75167</xdr:rowOff>
    </xdr:from>
    <xdr:to>
      <xdr:col>151</xdr:col>
      <xdr:colOff>576159</xdr:colOff>
      <xdr:row>103</xdr:row>
      <xdr:rowOff>1005438</xdr:rowOff>
    </xdr:to>
    <xdr:sp macro="" textlink="$EV$101">
      <xdr:nvSpPr>
        <xdr:cNvPr id="1351" name="Rectangle 1350">
          <a:extLst>
            <a:ext uri="{FF2B5EF4-FFF2-40B4-BE49-F238E27FC236}">
              <a16:creationId xmlns:a16="http://schemas.microsoft.com/office/drawing/2014/main" id="{00000000-0008-0000-0300-000047050000}"/>
            </a:ext>
          </a:extLst>
        </xdr:cNvPr>
        <xdr:cNvSpPr/>
      </xdr:nvSpPr>
      <xdr:spPr>
        <a:xfrm>
          <a:off x="90716654" y="25180346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0AD7C1C-5588-492F-AD18-864EB7ADAFA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59870</xdr:colOff>
      <xdr:row>103</xdr:row>
      <xdr:rowOff>84332</xdr:rowOff>
    </xdr:from>
    <xdr:to>
      <xdr:col>139</xdr:col>
      <xdr:colOff>15619</xdr:colOff>
      <xdr:row>103</xdr:row>
      <xdr:rowOff>996273</xdr:rowOff>
    </xdr:to>
    <xdr:sp macro="" textlink="$EV$100">
      <xdr:nvSpPr>
        <xdr:cNvPr id="1352" name="Rectangle 1351">
          <a:extLst>
            <a:ext uri="{FF2B5EF4-FFF2-40B4-BE49-F238E27FC236}">
              <a16:creationId xmlns:a16="http://schemas.microsoft.com/office/drawing/2014/main" id="{00000000-0008-0000-0300-000048050000}"/>
            </a:ext>
          </a:extLst>
        </xdr:cNvPr>
        <xdr:cNvSpPr/>
      </xdr:nvSpPr>
      <xdr:spPr>
        <a:xfrm>
          <a:off x="82709656" y="25189511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FD8A0B7-45A4-4ED1-93A3-E567A9C383B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42876</xdr:colOff>
      <xdr:row>118</xdr:row>
      <xdr:rowOff>55114</xdr:rowOff>
    </xdr:from>
    <xdr:to>
      <xdr:col>13</xdr:col>
      <xdr:colOff>18435</xdr:colOff>
      <xdr:row>118</xdr:row>
      <xdr:rowOff>1011505</xdr:rowOff>
    </xdr:to>
    <xdr:graphicFrame macro="">
      <xdr:nvGraphicFramePr>
        <xdr:cNvPr id="1354" name="Chart 1353">
          <a:extLst>
            <a:ext uri="{FF2B5EF4-FFF2-40B4-BE49-F238E27FC236}">
              <a16:creationId xmlns:a16="http://schemas.microsoft.com/office/drawing/2014/main" id="{00000000-0008-0000-0300-00004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118</xdr:row>
          <xdr:rowOff>533400</xdr:rowOff>
        </xdr:from>
        <xdr:to>
          <xdr:col>10</xdr:col>
          <xdr:colOff>450850</xdr:colOff>
          <xdr:row>118</xdr:row>
          <xdr:rowOff>717550</xdr:rowOff>
        </xdr:to>
        <xdr:sp macro="" textlink="">
          <xdr:nvSpPr>
            <xdr:cNvPr id="7507" name="Button 339" hidden="1">
              <a:extLst>
                <a:ext uri="{63B3BB69-23CF-44E3-9099-C40C66FF867C}">
                  <a14:compatExt spid="_x0000_s7507"/>
                </a:ext>
                <a:ext uri="{FF2B5EF4-FFF2-40B4-BE49-F238E27FC236}">
                  <a16:creationId xmlns:a16="http://schemas.microsoft.com/office/drawing/2014/main" id="{00000000-0008-0000-0300-00005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266038</xdr:colOff>
      <xdr:row>118</xdr:row>
      <xdr:rowOff>71064</xdr:rowOff>
    </xdr:from>
    <xdr:to>
      <xdr:col>4</xdr:col>
      <xdr:colOff>325208</xdr:colOff>
      <xdr:row>118</xdr:row>
      <xdr:rowOff>282888</xdr:rowOff>
    </xdr:to>
    <xdr:sp macro="" textlink="">
      <xdr:nvSpPr>
        <xdr:cNvPr id="1356" name="Rectangle 1355">
          <a:extLst>
            <a:ext uri="{FF2B5EF4-FFF2-40B4-BE49-F238E27FC236}">
              <a16:creationId xmlns:a16="http://schemas.microsoft.com/office/drawing/2014/main" id="{00000000-0008-0000-0300-00004C050000}"/>
            </a:ext>
          </a:extLst>
        </xdr:cNvPr>
        <xdr:cNvSpPr/>
      </xdr:nvSpPr>
      <xdr:spPr>
        <a:xfrm>
          <a:off x="1966931" y="28918207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334387</xdr:colOff>
      <xdr:row>118</xdr:row>
      <xdr:rowOff>68297</xdr:rowOff>
    </xdr:from>
    <xdr:to>
      <xdr:col>5</xdr:col>
      <xdr:colOff>385471</xdr:colOff>
      <xdr:row>118</xdr:row>
      <xdr:rowOff>282305</xdr:rowOff>
    </xdr:to>
    <xdr:sp macro="" textlink="">
      <xdr:nvSpPr>
        <xdr:cNvPr id="1357" name="Rectangle 1356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/>
      </xdr:nvSpPr>
      <xdr:spPr>
        <a:xfrm>
          <a:off x="2620387" y="28915440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410752</xdr:colOff>
      <xdr:row>118</xdr:row>
      <xdr:rowOff>66940</xdr:rowOff>
    </xdr:from>
    <xdr:to>
      <xdr:col>6</xdr:col>
      <xdr:colOff>455048</xdr:colOff>
      <xdr:row>118</xdr:row>
      <xdr:rowOff>283010</xdr:rowOff>
    </xdr:to>
    <xdr:sp macro="" textlink="">
      <xdr:nvSpPr>
        <xdr:cNvPr id="1358" name="Rectangle 1357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/>
      </xdr:nvSpPr>
      <xdr:spPr>
        <a:xfrm>
          <a:off x="3281859" y="28914083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487119</xdr:colOff>
      <xdr:row>118</xdr:row>
      <xdr:rowOff>70519</xdr:rowOff>
    </xdr:from>
    <xdr:to>
      <xdr:col>7</xdr:col>
      <xdr:colOff>340880</xdr:colOff>
      <xdr:row>118</xdr:row>
      <xdr:rowOff>283010</xdr:rowOff>
    </xdr:to>
    <xdr:sp macro="" textlink="">
      <xdr:nvSpPr>
        <xdr:cNvPr id="1359" name="Rectangle 1358">
          <a:extLst>
            <a:ext uri="{FF2B5EF4-FFF2-40B4-BE49-F238E27FC236}">
              <a16:creationId xmlns:a16="http://schemas.microsoft.com/office/drawing/2014/main" id="{00000000-0008-0000-0300-00004F050000}"/>
            </a:ext>
          </a:extLst>
        </xdr:cNvPr>
        <xdr:cNvSpPr/>
      </xdr:nvSpPr>
      <xdr:spPr>
        <a:xfrm>
          <a:off x="3943333" y="28917662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348930</xdr:colOff>
      <xdr:row>118</xdr:row>
      <xdr:rowOff>71003</xdr:rowOff>
    </xdr:from>
    <xdr:to>
      <xdr:col>8</xdr:col>
      <xdr:colOff>416152</xdr:colOff>
      <xdr:row>118</xdr:row>
      <xdr:rowOff>283011</xdr:rowOff>
    </xdr:to>
    <xdr:sp macro="" textlink="">
      <xdr:nvSpPr>
        <xdr:cNvPr id="1360" name="Rectangle 1359">
          <a:extLst>
            <a:ext uri="{FF2B5EF4-FFF2-40B4-BE49-F238E27FC236}">
              <a16:creationId xmlns:a16="http://schemas.microsoft.com/office/drawing/2014/main" id="{00000000-0008-0000-0300-000050050000}"/>
            </a:ext>
          </a:extLst>
        </xdr:cNvPr>
        <xdr:cNvSpPr/>
      </xdr:nvSpPr>
      <xdr:spPr>
        <a:xfrm>
          <a:off x="4580751" y="28918146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425296</xdr:colOff>
      <xdr:row>118</xdr:row>
      <xdr:rowOff>73269</xdr:rowOff>
    </xdr:from>
    <xdr:to>
      <xdr:col>9</xdr:col>
      <xdr:colOff>472984</xdr:colOff>
      <xdr:row>118</xdr:row>
      <xdr:rowOff>283540</xdr:rowOff>
    </xdr:to>
    <xdr:sp macro="" textlink="">
      <xdr:nvSpPr>
        <xdr:cNvPr id="1361" name="Rectangle 1360">
          <a:extLst>
            <a:ext uri="{FF2B5EF4-FFF2-40B4-BE49-F238E27FC236}">
              <a16:creationId xmlns:a16="http://schemas.microsoft.com/office/drawing/2014/main" id="{00000000-0008-0000-0300-000051050000}"/>
            </a:ext>
          </a:extLst>
        </xdr:cNvPr>
        <xdr:cNvSpPr/>
      </xdr:nvSpPr>
      <xdr:spPr>
        <a:xfrm>
          <a:off x="5242225" y="28920412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493643</xdr:colOff>
      <xdr:row>118</xdr:row>
      <xdr:rowOff>75173</xdr:rowOff>
    </xdr:from>
    <xdr:to>
      <xdr:col>10</xdr:col>
      <xdr:colOff>548961</xdr:colOff>
      <xdr:row>118</xdr:row>
      <xdr:rowOff>283540</xdr:rowOff>
    </xdr:to>
    <xdr:sp macro="" textlink="">
      <xdr:nvSpPr>
        <xdr:cNvPr id="1362" name="Rectangle 1361">
          <a:extLst>
            <a:ext uri="{FF2B5EF4-FFF2-40B4-BE49-F238E27FC236}">
              <a16:creationId xmlns:a16="http://schemas.microsoft.com/office/drawing/2014/main" id="{00000000-0008-0000-0300-000052050000}"/>
            </a:ext>
          </a:extLst>
        </xdr:cNvPr>
        <xdr:cNvSpPr/>
      </xdr:nvSpPr>
      <xdr:spPr>
        <a:xfrm>
          <a:off x="5895679" y="28922316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561993</xdr:colOff>
      <xdr:row>118</xdr:row>
      <xdr:rowOff>73110</xdr:rowOff>
    </xdr:from>
    <xdr:to>
      <xdr:col>12</xdr:col>
      <xdr:colOff>23310</xdr:colOff>
      <xdr:row>118</xdr:row>
      <xdr:rowOff>289884</xdr:rowOff>
    </xdr:to>
    <xdr:sp macro="" textlink="">
      <xdr:nvSpPr>
        <xdr:cNvPr id="1363" name="Rectangle 1362">
          <a:extLst>
            <a:ext uri="{FF2B5EF4-FFF2-40B4-BE49-F238E27FC236}">
              <a16:creationId xmlns:a16="http://schemas.microsoft.com/office/drawing/2014/main" id="{00000000-0008-0000-0300-000053050000}"/>
            </a:ext>
          </a:extLst>
        </xdr:cNvPr>
        <xdr:cNvSpPr/>
      </xdr:nvSpPr>
      <xdr:spPr>
        <a:xfrm>
          <a:off x="6549136" y="28920253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45232</xdr:colOff>
      <xdr:row>118</xdr:row>
      <xdr:rowOff>61988</xdr:rowOff>
    </xdr:from>
    <xdr:to>
      <xdr:col>12</xdr:col>
      <xdr:colOff>687792</xdr:colOff>
      <xdr:row>118</xdr:row>
      <xdr:rowOff>297288</xdr:rowOff>
    </xdr:to>
    <xdr:sp macro="" textlink="">
      <xdr:nvSpPr>
        <xdr:cNvPr id="1364" name="Rectangle 1363">
          <a:extLst>
            <a:ext uri="{FF2B5EF4-FFF2-40B4-BE49-F238E27FC236}">
              <a16:creationId xmlns:a16="http://schemas.microsoft.com/office/drawing/2014/main" id="{00000000-0008-0000-0300-000054050000}"/>
            </a:ext>
          </a:extLst>
        </xdr:cNvPr>
        <xdr:cNvSpPr/>
      </xdr:nvSpPr>
      <xdr:spPr>
        <a:xfrm>
          <a:off x="7202589" y="28909131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118</xdr:row>
          <xdr:rowOff>298450</xdr:rowOff>
        </xdr:from>
        <xdr:to>
          <xdr:col>12</xdr:col>
          <xdr:colOff>920750</xdr:colOff>
          <xdr:row>118</xdr:row>
          <xdr:rowOff>488950</xdr:rowOff>
        </xdr:to>
        <xdr:sp macro="" textlink="">
          <xdr:nvSpPr>
            <xdr:cNvPr id="7508" name="Scroll Bar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3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19605</xdr:colOff>
      <xdr:row>118</xdr:row>
      <xdr:rowOff>64280</xdr:rowOff>
    </xdr:from>
    <xdr:to>
      <xdr:col>15</xdr:col>
      <xdr:colOff>584325</xdr:colOff>
      <xdr:row>118</xdr:row>
      <xdr:rowOff>994551</xdr:rowOff>
    </xdr:to>
    <xdr:sp macro="" textlink="$P$116">
      <xdr:nvSpPr>
        <xdr:cNvPr id="1366" name="Rectangle 1365">
          <a:extLst>
            <a:ext uri="{FF2B5EF4-FFF2-40B4-BE49-F238E27FC236}">
              <a16:creationId xmlns:a16="http://schemas.microsoft.com/office/drawing/2014/main" id="{00000000-0008-0000-0300-000056050000}"/>
            </a:ext>
          </a:extLst>
        </xdr:cNvPr>
        <xdr:cNvSpPr/>
      </xdr:nvSpPr>
      <xdr:spPr>
        <a:xfrm>
          <a:off x="8075034" y="28911423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AA31E11-C637-443F-AAE4-086E5C3EC48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68036</xdr:colOff>
      <xdr:row>118</xdr:row>
      <xdr:rowOff>73445</xdr:rowOff>
    </xdr:from>
    <xdr:to>
      <xdr:col>3</xdr:col>
      <xdr:colOff>23785</xdr:colOff>
      <xdr:row>118</xdr:row>
      <xdr:rowOff>985386</xdr:rowOff>
    </xdr:to>
    <xdr:sp macro="" textlink="$P$115">
      <xdr:nvSpPr>
        <xdr:cNvPr id="1367" name="Rectangle 1366">
          <a:extLst>
            <a:ext uri="{FF2B5EF4-FFF2-40B4-BE49-F238E27FC236}">
              <a16:creationId xmlns:a16="http://schemas.microsoft.com/office/drawing/2014/main" id="{00000000-0008-0000-0300-000057050000}"/>
            </a:ext>
          </a:extLst>
        </xdr:cNvPr>
        <xdr:cNvSpPr/>
      </xdr:nvSpPr>
      <xdr:spPr>
        <a:xfrm>
          <a:off x="68036" y="28920588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416C6FF-C3F3-492E-BE12-44EDE20258F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59206</xdr:colOff>
      <xdr:row>118</xdr:row>
      <xdr:rowOff>57836</xdr:rowOff>
    </xdr:from>
    <xdr:to>
      <xdr:col>30</xdr:col>
      <xdr:colOff>320515</xdr:colOff>
      <xdr:row>118</xdr:row>
      <xdr:rowOff>1014227</xdr:rowOff>
    </xdr:to>
    <xdr:graphicFrame macro="">
      <xdr:nvGraphicFramePr>
        <xdr:cNvPr id="1429" name="Chart 1428">
          <a:extLst>
            <a:ext uri="{FF2B5EF4-FFF2-40B4-BE49-F238E27FC236}">
              <a16:creationId xmlns:a16="http://schemas.microsoft.com/office/drawing/2014/main" id="{00000000-0008-0000-0300-000095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118</xdr:row>
          <xdr:rowOff>546100</xdr:rowOff>
        </xdr:from>
        <xdr:to>
          <xdr:col>27</xdr:col>
          <xdr:colOff>457200</xdr:colOff>
          <xdr:row>118</xdr:row>
          <xdr:rowOff>717550</xdr:rowOff>
        </xdr:to>
        <xdr:sp macro="" textlink="">
          <xdr:nvSpPr>
            <xdr:cNvPr id="7517" name="Button 34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00000000-0008-0000-0300-00005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282368</xdr:colOff>
      <xdr:row>118</xdr:row>
      <xdr:rowOff>73786</xdr:rowOff>
    </xdr:from>
    <xdr:to>
      <xdr:col>21</xdr:col>
      <xdr:colOff>341538</xdr:colOff>
      <xdr:row>118</xdr:row>
      <xdr:rowOff>285610</xdr:rowOff>
    </xdr:to>
    <xdr:sp macro="" textlink="">
      <xdr:nvSpPr>
        <xdr:cNvPr id="1431" name="Rectangle 1430">
          <a:extLst>
            <a:ext uri="{FF2B5EF4-FFF2-40B4-BE49-F238E27FC236}">
              <a16:creationId xmlns:a16="http://schemas.microsoft.com/office/drawing/2014/main" id="{00000000-0008-0000-0300-000097050000}"/>
            </a:ext>
          </a:extLst>
        </xdr:cNvPr>
        <xdr:cNvSpPr/>
      </xdr:nvSpPr>
      <xdr:spPr>
        <a:xfrm>
          <a:off x="12311082" y="28920929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350717</xdr:colOff>
      <xdr:row>118</xdr:row>
      <xdr:rowOff>71019</xdr:rowOff>
    </xdr:from>
    <xdr:to>
      <xdr:col>22</xdr:col>
      <xdr:colOff>401800</xdr:colOff>
      <xdr:row>118</xdr:row>
      <xdr:rowOff>285027</xdr:rowOff>
    </xdr:to>
    <xdr:sp macro="" textlink="">
      <xdr:nvSpPr>
        <xdr:cNvPr id="1432" name="Rectangle 1431">
          <a:extLst>
            <a:ext uri="{FF2B5EF4-FFF2-40B4-BE49-F238E27FC236}">
              <a16:creationId xmlns:a16="http://schemas.microsoft.com/office/drawing/2014/main" id="{00000000-0008-0000-0300-000098050000}"/>
            </a:ext>
          </a:extLst>
        </xdr:cNvPr>
        <xdr:cNvSpPr/>
      </xdr:nvSpPr>
      <xdr:spPr>
        <a:xfrm>
          <a:off x="12964538" y="28918162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427081</xdr:colOff>
      <xdr:row>118</xdr:row>
      <xdr:rowOff>69662</xdr:rowOff>
    </xdr:from>
    <xdr:to>
      <xdr:col>23</xdr:col>
      <xdr:colOff>471377</xdr:colOff>
      <xdr:row>118</xdr:row>
      <xdr:rowOff>285732</xdr:rowOff>
    </xdr:to>
    <xdr:sp macro="" textlink="">
      <xdr:nvSpPr>
        <xdr:cNvPr id="1433" name="Rectangle 1432">
          <a:extLst>
            <a:ext uri="{FF2B5EF4-FFF2-40B4-BE49-F238E27FC236}">
              <a16:creationId xmlns:a16="http://schemas.microsoft.com/office/drawing/2014/main" id="{00000000-0008-0000-0300-000099050000}"/>
            </a:ext>
          </a:extLst>
        </xdr:cNvPr>
        <xdr:cNvSpPr/>
      </xdr:nvSpPr>
      <xdr:spPr>
        <a:xfrm>
          <a:off x="13626010" y="28916805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503448</xdr:colOff>
      <xdr:row>118</xdr:row>
      <xdr:rowOff>73241</xdr:rowOff>
    </xdr:from>
    <xdr:to>
      <xdr:col>24</xdr:col>
      <xdr:colOff>357209</xdr:colOff>
      <xdr:row>118</xdr:row>
      <xdr:rowOff>285732</xdr:rowOff>
    </xdr:to>
    <xdr:sp macro="" textlink="">
      <xdr:nvSpPr>
        <xdr:cNvPr id="1434" name="Rectangle 1433">
          <a:extLst>
            <a:ext uri="{FF2B5EF4-FFF2-40B4-BE49-F238E27FC236}">
              <a16:creationId xmlns:a16="http://schemas.microsoft.com/office/drawing/2014/main" id="{00000000-0008-0000-0300-00009A050000}"/>
            </a:ext>
          </a:extLst>
        </xdr:cNvPr>
        <xdr:cNvSpPr/>
      </xdr:nvSpPr>
      <xdr:spPr>
        <a:xfrm>
          <a:off x="14287484" y="28920384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365259</xdr:colOff>
      <xdr:row>118</xdr:row>
      <xdr:rowOff>73725</xdr:rowOff>
    </xdr:from>
    <xdr:to>
      <xdr:col>25</xdr:col>
      <xdr:colOff>432482</xdr:colOff>
      <xdr:row>118</xdr:row>
      <xdr:rowOff>285733</xdr:rowOff>
    </xdr:to>
    <xdr:sp macro="" textlink="">
      <xdr:nvSpPr>
        <xdr:cNvPr id="1435" name="Rectangle 1434">
          <a:extLst>
            <a:ext uri="{FF2B5EF4-FFF2-40B4-BE49-F238E27FC236}">
              <a16:creationId xmlns:a16="http://schemas.microsoft.com/office/drawing/2014/main" id="{00000000-0008-0000-0300-00009B050000}"/>
            </a:ext>
          </a:extLst>
        </xdr:cNvPr>
        <xdr:cNvSpPr/>
      </xdr:nvSpPr>
      <xdr:spPr>
        <a:xfrm>
          <a:off x="14924902" y="28920868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441626</xdr:colOff>
      <xdr:row>118</xdr:row>
      <xdr:rowOff>75991</xdr:rowOff>
    </xdr:from>
    <xdr:to>
      <xdr:col>26</xdr:col>
      <xdr:colOff>489314</xdr:colOff>
      <xdr:row>118</xdr:row>
      <xdr:rowOff>286262</xdr:rowOff>
    </xdr:to>
    <xdr:sp macro="" textlink="">
      <xdr:nvSpPr>
        <xdr:cNvPr id="1436" name="Rectangle 1435">
          <a:extLst>
            <a:ext uri="{FF2B5EF4-FFF2-40B4-BE49-F238E27FC236}">
              <a16:creationId xmlns:a16="http://schemas.microsoft.com/office/drawing/2014/main" id="{00000000-0008-0000-0300-00009C050000}"/>
            </a:ext>
          </a:extLst>
        </xdr:cNvPr>
        <xdr:cNvSpPr/>
      </xdr:nvSpPr>
      <xdr:spPr>
        <a:xfrm>
          <a:off x="15586376" y="28923134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509973</xdr:colOff>
      <xdr:row>118</xdr:row>
      <xdr:rowOff>77895</xdr:rowOff>
    </xdr:from>
    <xdr:to>
      <xdr:col>27</xdr:col>
      <xdr:colOff>565291</xdr:colOff>
      <xdr:row>118</xdr:row>
      <xdr:rowOff>286262</xdr:rowOff>
    </xdr:to>
    <xdr:sp macro="" textlink="">
      <xdr:nvSpPr>
        <xdr:cNvPr id="1437" name="Rectangle 1436">
          <a:extLst>
            <a:ext uri="{FF2B5EF4-FFF2-40B4-BE49-F238E27FC236}">
              <a16:creationId xmlns:a16="http://schemas.microsoft.com/office/drawing/2014/main" id="{00000000-0008-0000-0300-00009D050000}"/>
            </a:ext>
          </a:extLst>
        </xdr:cNvPr>
        <xdr:cNvSpPr/>
      </xdr:nvSpPr>
      <xdr:spPr>
        <a:xfrm>
          <a:off x="16239830" y="28925038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578323</xdr:colOff>
      <xdr:row>118</xdr:row>
      <xdr:rowOff>75832</xdr:rowOff>
    </xdr:from>
    <xdr:to>
      <xdr:col>29</xdr:col>
      <xdr:colOff>39639</xdr:colOff>
      <xdr:row>118</xdr:row>
      <xdr:rowOff>292606</xdr:rowOff>
    </xdr:to>
    <xdr:sp macro="" textlink="">
      <xdr:nvSpPr>
        <xdr:cNvPr id="1438" name="Rectangle 1437">
          <a:extLst>
            <a:ext uri="{FF2B5EF4-FFF2-40B4-BE49-F238E27FC236}">
              <a16:creationId xmlns:a16="http://schemas.microsoft.com/office/drawing/2014/main" id="{00000000-0008-0000-0300-00009E050000}"/>
            </a:ext>
          </a:extLst>
        </xdr:cNvPr>
        <xdr:cNvSpPr/>
      </xdr:nvSpPr>
      <xdr:spPr>
        <a:xfrm>
          <a:off x="16893287" y="28922975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61561</xdr:colOff>
      <xdr:row>118</xdr:row>
      <xdr:rowOff>64710</xdr:rowOff>
    </xdr:from>
    <xdr:to>
      <xdr:col>30</xdr:col>
      <xdr:colOff>91800</xdr:colOff>
      <xdr:row>118</xdr:row>
      <xdr:rowOff>300010</xdr:rowOff>
    </xdr:to>
    <xdr:sp macro="" textlink="">
      <xdr:nvSpPr>
        <xdr:cNvPr id="1439" name="Rectangle 1438">
          <a:extLst>
            <a:ext uri="{FF2B5EF4-FFF2-40B4-BE49-F238E27FC236}">
              <a16:creationId xmlns:a16="http://schemas.microsoft.com/office/drawing/2014/main" id="{00000000-0008-0000-0300-00009F050000}"/>
            </a:ext>
          </a:extLst>
        </xdr:cNvPr>
        <xdr:cNvSpPr/>
      </xdr:nvSpPr>
      <xdr:spPr>
        <a:xfrm>
          <a:off x="17546740" y="28911853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50800</xdr:colOff>
          <xdr:row>118</xdr:row>
          <xdr:rowOff>298450</xdr:rowOff>
        </xdr:from>
        <xdr:to>
          <xdr:col>30</xdr:col>
          <xdr:colOff>285750</xdr:colOff>
          <xdr:row>118</xdr:row>
          <xdr:rowOff>488950</xdr:rowOff>
        </xdr:to>
        <xdr:sp macro="" textlink="">
          <xdr:nvSpPr>
            <xdr:cNvPr id="7518" name="Scroll Bar 350" hidden="1">
              <a:extLst>
                <a:ext uri="{63B3BB69-23CF-44E3-9099-C40C66FF867C}">
                  <a14:compatExt spid="_x0000_s7518"/>
                </a:ext>
                <a:ext uri="{FF2B5EF4-FFF2-40B4-BE49-F238E27FC236}">
                  <a16:creationId xmlns:a16="http://schemas.microsoft.com/office/drawing/2014/main" id="{00000000-0008-0000-0300-00005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321685</xdr:colOff>
      <xdr:row>118</xdr:row>
      <xdr:rowOff>67002</xdr:rowOff>
    </xdr:from>
    <xdr:to>
      <xdr:col>32</xdr:col>
      <xdr:colOff>791154</xdr:colOff>
      <xdr:row>118</xdr:row>
      <xdr:rowOff>997273</xdr:rowOff>
    </xdr:to>
    <xdr:sp macro="" textlink="$AG$116">
      <xdr:nvSpPr>
        <xdr:cNvPr id="1441" name="Rectangle 1440">
          <a:extLst>
            <a:ext uri="{FF2B5EF4-FFF2-40B4-BE49-F238E27FC236}">
              <a16:creationId xmlns:a16="http://schemas.microsoft.com/office/drawing/2014/main" id="{00000000-0008-0000-0300-0000A1050000}"/>
            </a:ext>
          </a:extLst>
        </xdr:cNvPr>
        <xdr:cNvSpPr/>
      </xdr:nvSpPr>
      <xdr:spPr>
        <a:xfrm>
          <a:off x="18419185" y="28914145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7C20C49-33A6-40EB-8BEF-AF879191AAF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84366</xdr:colOff>
      <xdr:row>118</xdr:row>
      <xdr:rowOff>76167</xdr:rowOff>
    </xdr:from>
    <xdr:to>
      <xdr:col>20</xdr:col>
      <xdr:colOff>40115</xdr:colOff>
      <xdr:row>118</xdr:row>
      <xdr:rowOff>988108</xdr:rowOff>
    </xdr:to>
    <xdr:sp macro="" textlink="$AG$115">
      <xdr:nvSpPr>
        <xdr:cNvPr id="1442" name="Rectangle 1441">
          <a:extLst>
            <a:ext uri="{FF2B5EF4-FFF2-40B4-BE49-F238E27FC236}">
              <a16:creationId xmlns:a16="http://schemas.microsoft.com/office/drawing/2014/main" id="{00000000-0008-0000-0300-0000A2050000}"/>
            </a:ext>
          </a:extLst>
        </xdr:cNvPr>
        <xdr:cNvSpPr/>
      </xdr:nvSpPr>
      <xdr:spPr>
        <a:xfrm>
          <a:off x="10412187" y="28923310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EB61164-74C1-4178-B307-1552C36A5D0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48321</xdr:colOff>
      <xdr:row>118</xdr:row>
      <xdr:rowOff>60558</xdr:rowOff>
    </xdr:from>
    <xdr:to>
      <xdr:col>47</xdr:col>
      <xdr:colOff>23880</xdr:colOff>
      <xdr:row>118</xdr:row>
      <xdr:rowOff>1016949</xdr:rowOff>
    </xdr:to>
    <xdr:graphicFrame macro="">
      <xdr:nvGraphicFramePr>
        <xdr:cNvPr id="1444" name="Chart 1443">
          <a:extLst>
            <a:ext uri="{FF2B5EF4-FFF2-40B4-BE49-F238E27FC236}">
              <a16:creationId xmlns:a16="http://schemas.microsoft.com/office/drawing/2014/main" id="{00000000-0008-0000-0300-0000A4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50800</xdr:colOff>
          <xdr:row>118</xdr:row>
          <xdr:rowOff>546100</xdr:rowOff>
        </xdr:from>
        <xdr:to>
          <xdr:col>44</xdr:col>
          <xdr:colOff>450850</xdr:colOff>
          <xdr:row>118</xdr:row>
          <xdr:rowOff>717550</xdr:rowOff>
        </xdr:to>
        <xdr:sp macro="" textlink="">
          <xdr:nvSpPr>
            <xdr:cNvPr id="7519" name="Button 351" hidden="1">
              <a:extLst>
                <a:ext uri="{63B3BB69-23CF-44E3-9099-C40C66FF867C}">
                  <a14:compatExt spid="_x0000_s7519"/>
                </a:ext>
                <a:ext uri="{FF2B5EF4-FFF2-40B4-BE49-F238E27FC236}">
                  <a16:creationId xmlns:a16="http://schemas.microsoft.com/office/drawing/2014/main" id="{00000000-0008-0000-0300-00005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271483</xdr:colOff>
      <xdr:row>118</xdr:row>
      <xdr:rowOff>76508</xdr:rowOff>
    </xdr:from>
    <xdr:to>
      <xdr:col>38</xdr:col>
      <xdr:colOff>330653</xdr:colOff>
      <xdr:row>118</xdr:row>
      <xdr:rowOff>288332</xdr:rowOff>
    </xdr:to>
    <xdr:sp macro="" textlink="">
      <xdr:nvSpPr>
        <xdr:cNvPr id="1446" name="Rectangle 1445">
          <a:extLst>
            <a:ext uri="{FF2B5EF4-FFF2-40B4-BE49-F238E27FC236}">
              <a16:creationId xmlns:a16="http://schemas.microsoft.com/office/drawing/2014/main" id="{00000000-0008-0000-0300-0000A6050000}"/>
            </a:ext>
          </a:extLst>
        </xdr:cNvPr>
        <xdr:cNvSpPr/>
      </xdr:nvSpPr>
      <xdr:spPr>
        <a:xfrm>
          <a:off x="22655233" y="2892365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339832</xdr:colOff>
      <xdr:row>118</xdr:row>
      <xdr:rowOff>73741</xdr:rowOff>
    </xdr:from>
    <xdr:to>
      <xdr:col>39</xdr:col>
      <xdr:colOff>390916</xdr:colOff>
      <xdr:row>118</xdr:row>
      <xdr:rowOff>287749</xdr:rowOff>
    </xdr:to>
    <xdr:sp macro="" textlink="">
      <xdr:nvSpPr>
        <xdr:cNvPr id="1447" name="Rectangle 1446">
          <a:extLst>
            <a:ext uri="{FF2B5EF4-FFF2-40B4-BE49-F238E27FC236}">
              <a16:creationId xmlns:a16="http://schemas.microsoft.com/office/drawing/2014/main" id="{00000000-0008-0000-0300-0000A7050000}"/>
            </a:ext>
          </a:extLst>
        </xdr:cNvPr>
        <xdr:cNvSpPr/>
      </xdr:nvSpPr>
      <xdr:spPr>
        <a:xfrm>
          <a:off x="23308689" y="2892088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416197</xdr:colOff>
      <xdr:row>118</xdr:row>
      <xdr:rowOff>72384</xdr:rowOff>
    </xdr:from>
    <xdr:to>
      <xdr:col>40</xdr:col>
      <xdr:colOff>460493</xdr:colOff>
      <xdr:row>118</xdr:row>
      <xdr:rowOff>288454</xdr:rowOff>
    </xdr:to>
    <xdr:sp macro="" textlink="">
      <xdr:nvSpPr>
        <xdr:cNvPr id="1448" name="Rectangle 1447">
          <a:extLst>
            <a:ext uri="{FF2B5EF4-FFF2-40B4-BE49-F238E27FC236}">
              <a16:creationId xmlns:a16="http://schemas.microsoft.com/office/drawing/2014/main" id="{00000000-0008-0000-0300-0000A8050000}"/>
            </a:ext>
          </a:extLst>
        </xdr:cNvPr>
        <xdr:cNvSpPr/>
      </xdr:nvSpPr>
      <xdr:spPr>
        <a:xfrm>
          <a:off x="23970161" y="2891952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492564</xdr:colOff>
      <xdr:row>118</xdr:row>
      <xdr:rowOff>75963</xdr:rowOff>
    </xdr:from>
    <xdr:to>
      <xdr:col>41</xdr:col>
      <xdr:colOff>346324</xdr:colOff>
      <xdr:row>118</xdr:row>
      <xdr:rowOff>288454</xdr:rowOff>
    </xdr:to>
    <xdr:sp macro="" textlink="">
      <xdr:nvSpPr>
        <xdr:cNvPr id="1449" name="Rectangle 1448">
          <a:extLst>
            <a:ext uri="{FF2B5EF4-FFF2-40B4-BE49-F238E27FC236}">
              <a16:creationId xmlns:a16="http://schemas.microsoft.com/office/drawing/2014/main" id="{00000000-0008-0000-0300-0000A9050000}"/>
            </a:ext>
          </a:extLst>
        </xdr:cNvPr>
        <xdr:cNvSpPr/>
      </xdr:nvSpPr>
      <xdr:spPr>
        <a:xfrm>
          <a:off x="24631635" y="2892310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354374</xdr:colOff>
      <xdr:row>118</xdr:row>
      <xdr:rowOff>76447</xdr:rowOff>
    </xdr:from>
    <xdr:to>
      <xdr:col>42</xdr:col>
      <xdr:colOff>421597</xdr:colOff>
      <xdr:row>118</xdr:row>
      <xdr:rowOff>288455</xdr:rowOff>
    </xdr:to>
    <xdr:sp macro="" textlink="">
      <xdr:nvSpPr>
        <xdr:cNvPr id="1450" name="Rectangle 1449">
          <a:extLst>
            <a:ext uri="{FF2B5EF4-FFF2-40B4-BE49-F238E27FC236}">
              <a16:creationId xmlns:a16="http://schemas.microsoft.com/office/drawing/2014/main" id="{00000000-0008-0000-0300-0000AA050000}"/>
            </a:ext>
          </a:extLst>
        </xdr:cNvPr>
        <xdr:cNvSpPr/>
      </xdr:nvSpPr>
      <xdr:spPr>
        <a:xfrm>
          <a:off x="25269053" y="2892359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430741</xdr:colOff>
      <xdr:row>118</xdr:row>
      <xdr:rowOff>78713</xdr:rowOff>
    </xdr:from>
    <xdr:to>
      <xdr:col>43</xdr:col>
      <xdr:colOff>478429</xdr:colOff>
      <xdr:row>118</xdr:row>
      <xdr:rowOff>288984</xdr:rowOff>
    </xdr:to>
    <xdr:sp macro="" textlink="">
      <xdr:nvSpPr>
        <xdr:cNvPr id="1451" name="Rectangle 1450">
          <a:extLst>
            <a:ext uri="{FF2B5EF4-FFF2-40B4-BE49-F238E27FC236}">
              <a16:creationId xmlns:a16="http://schemas.microsoft.com/office/drawing/2014/main" id="{00000000-0008-0000-0300-0000AB050000}"/>
            </a:ext>
          </a:extLst>
        </xdr:cNvPr>
        <xdr:cNvSpPr/>
      </xdr:nvSpPr>
      <xdr:spPr>
        <a:xfrm>
          <a:off x="25930527" y="2892585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499088</xdr:colOff>
      <xdr:row>118</xdr:row>
      <xdr:rowOff>80617</xdr:rowOff>
    </xdr:from>
    <xdr:to>
      <xdr:col>44</xdr:col>
      <xdr:colOff>554406</xdr:colOff>
      <xdr:row>118</xdr:row>
      <xdr:rowOff>288984</xdr:rowOff>
    </xdr:to>
    <xdr:sp macro="" textlink="">
      <xdr:nvSpPr>
        <xdr:cNvPr id="1452" name="Rectangle 1451">
          <a:extLst>
            <a:ext uri="{FF2B5EF4-FFF2-40B4-BE49-F238E27FC236}">
              <a16:creationId xmlns:a16="http://schemas.microsoft.com/office/drawing/2014/main" id="{00000000-0008-0000-0300-0000AC050000}"/>
            </a:ext>
          </a:extLst>
        </xdr:cNvPr>
        <xdr:cNvSpPr/>
      </xdr:nvSpPr>
      <xdr:spPr>
        <a:xfrm>
          <a:off x="26583981" y="2892776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567438</xdr:colOff>
      <xdr:row>118</xdr:row>
      <xdr:rowOff>78554</xdr:rowOff>
    </xdr:from>
    <xdr:to>
      <xdr:col>46</xdr:col>
      <xdr:colOff>28755</xdr:colOff>
      <xdr:row>118</xdr:row>
      <xdr:rowOff>295328</xdr:rowOff>
    </xdr:to>
    <xdr:sp macro="" textlink="">
      <xdr:nvSpPr>
        <xdr:cNvPr id="1453" name="Rectangle 1452">
          <a:extLst>
            <a:ext uri="{FF2B5EF4-FFF2-40B4-BE49-F238E27FC236}">
              <a16:creationId xmlns:a16="http://schemas.microsoft.com/office/drawing/2014/main" id="{00000000-0008-0000-0300-0000AD050000}"/>
            </a:ext>
          </a:extLst>
        </xdr:cNvPr>
        <xdr:cNvSpPr/>
      </xdr:nvSpPr>
      <xdr:spPr>
        <a:xfrm>
          <a:off x="27237438" y="2892569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50677</xdr:colOff>
      <xdr:row>118</xdr:row>
      <xdr:rowOff>67432</xdr:rowOff>
    </xdr:from>
    <xdr:to>
      <xdr:col>46</xdr:col>
      <xdr:colOff>693237</xdr:colOff>
      <xdr:row>118</xdr:row>
      <xdr:rowOff>302732</xdr:rowOff>
    </xdr:to>
    <xdr:sp macro="" textlink="">
      <xdr:nvSpPr>
        <xdr:cNvPr id="1454" name="Rectangle 1453">
          <a:extLst>
            <a:ext uri="{FF2B5EF4-FFF2-40B4-BE49-F238E27FC236}">
              <a16:creationId xmlns:a16="http://schemas.microsoft.com/office/drawing/2014/main" id="{00000000-0008-0000-0300-0000AE050000}"/>
            </a:ext>
          </a:extLst>
        </xdr:cNvPr>
        <xdr:cNvSpPr/>
      </xdr:nvSpPr>
      <xdr:spPr>
        <a:xfrm>
          <a:off x="27890891" y="2891457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118</xdr:row>
          <xdr:rowOff>304800</xdr:rowOff>
        </xdr:from>
        <xdr:to>
          <xdr:col>46</xdr:col>
          <xdr:colOff>933450</xdr:colOff>
          <xdr:row>118</xdr:row>
          <xdr:rowOff>495300</xdr:rowOff>
        </xdr:to>
        <xdr:sp macro="" textlink="">
          <xdr:nvSpPr>
            <xdr:cNvPr id="7520" name="Scroll Bar 352" hidden="1">
              <a:extLst>
                <a:ext uri="{63B3BB69-23CF-44E3-9099-C40C66FF867C}">
                  <a14:compatExt spid="_x0000_s7520"/>
                </a:ext>
                <a:ext uri="{FF2B5EF4-FFF2-40B4-BE49-F238E27FC236}">
                  <a16:creationId xmlns:a16="http://schemas.microsoft.com/office/drawing/2014/main" id="{00000000-0008-0000-0300-00006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25050</xdr:colOff>
      <xdr:row>118</xdr:row>
      <xdr:rowOff>69724</xdr:rowOff>
    </xdr:from>
    <xdr:to>
      <xdr:col>49</xdr:col>
      <xdr:colOff>589770</xdr:colOff>
      <xdr:row>118</xdr:row>
      <xdr:rowOff>999995</xdr:rowOff>
    </xdr:to>
    <xdr:sp macro="" textlink="$AX$116">
      <xdr:nvSpPr>
        <xdr:cNvPr id="1456" name="Rectangle 1455">
          <a:extLst>
            <a:ext uri="{FF2B5EF4-FFF2-40B4-BE49-F238E27FC236}">
              <a16:creationId xmlns:a16="http://schemas.microsoft.com/office/drawing/2014/main" id="{00000000-0008-0000-0300-0000B0050000}"/>
            </a:ext>
          </a:extLst>
        </xdr:cNvPr>
        <xdr:cNvSpPr/>
      </xdr:nvSpPr>
      <xdr:spPr>
        <a:xfrm>
          <a:off x="28763336" y="2891686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88982C9-D9F8-4C4F-99D3-6D3F2455F4F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73481</xdr:colOff>
      <xdr:row>118</xdr:row>
      <xdr:rowOff>78889</xdr:rowOff>
    </xdr:from>
    <xdr:to>
      <xdr:col>37</xdr:col>
      <xdr:colOff>29230</xdr:colOff>
      <xdr:row>118</xdr:row>
      <xdr:rowOff>990830</xdr:rowOff>
    </xdr:to>
    <xdr:sp macro="" textlink="$AX$115">
      <xdr:nvSpPr>
        <xdr:cNvPr id="1457" name="Rectangle 1456">
          <a:extLst>
            <a:ext uri="{FF2B5EF4-FFF2-40B4-BE49-F238E27FC236}">
              <a16:creationId xmlns:a16="http://schemas.microsoft.com/office/drawing/2014/main" id="{00000000-0008-0000-0300-0000B1050000}"/>
            </a:ext>
          </a:extLst>
        </xdr:cNvPr>
        <xdr:cNvSpPr/>
      </xdr:nvSpPr>
      <xdr:spPr>
        <a:xfrm>
          <a:off x="20756338" y="2892603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065338A-8391-4AA0-BF44-FC1FF9A9508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64651</xdr:colOff>
      <xdr:row>118</xdr:row>
      <xdr:rowOff>63280</xdr:rowOff>
    </xdr:from>
    <xdr:to>
      <xdr:col>64</xdr:col>
      <xdr:colOff>40210</xdr:colOff>
      <xdr:row>118</xdr:row>
      <xdr:rowOff>1019671</xdr:rowOff>
    </xdr:to>
    <xdr:graphicFrame macro="">
      <xdr:nvGraphicFramePr>
        <xdr:cNvPr id="1459" name="Chart 1458">
          <a:extLst>
            <a:ext uri="{FF2B5EF4-FFF2-40B4-BE49-F238E27FC236}">
              <a16:creationId xmlns:a16="http://schemas.microsoft.com/office/drawing/2014/main" id="{00000000-0008-0000-0300-0000B3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69850</xdr:colOff>
          <xdr:row>118</xdr:row>
          <xdr:rowOff>546100</xdr:rowOff>
        </xdr:from>
        <xdr:to>
          <xdr:col>61</xdr:col>
          <xdr:colOff>469900</xdr:colOff>
          <xdr:row>118</xdr:row>
          <xdr:rowOff>717550</xdr:rowOff>
        </xdr:to>
        <xdr:sp macro="" textlink="">
          <xdr:nvSpPr>
            <xdr:cNvPr id="7521" name="Button 353" hidden="1">
              <a:extLst>
                <a:ext uri="{63B3BB69-23CF-44E3-9099-C40C66FF867C}">
                  <a14:compatExt spid="_x0000_s7521"/>
                </a:ext>
                <a:ext uri="{FF2B5EF4-FFF2-40B4-BE49-F238E27FC236}">
                  <a16:creationId xmlns:a16="http://schemas.microsoft.com/office/drawing/2014/main" id="{00000000-0008-0000-0300-00006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287813</xdr:colOff>
      <xdr:row>118</xdr:row>
      <xdr:rowOff>79230</xdr:rowOff>
    </xdr:from>
    <xdr:to>
      <xdr:col>55</xdr:col>
      <xdr:colOff>346982</xdr:colOff>
      <xdr:row>118</xdr:row>
      <xdr:rowOff>291054</xdr:rowOff>
    </xdr:to>
    <xdr:sp macro="" textlink="">
      <xdr:nvSpPr>
        <xdr:cNvPr id="1461" name="Rectangle 1460">
          <a:extLst>
            <a:ext uri="{FF2B5EF4-FFF2-40B4-BE49-F238E27FC236}">
              <a16:creationId xmlns:a16="http://schemas.microsoft.com/office/drawing/2014/main" id="{00000000-0008-0000-0300-0000B5050000}"/>
            </a:ext>
          </a:extLst>
        </xdr:cNvPr>
        <xdr:cNvSpPr/>
      </xdr:nvSpPr>
      <xdr:spPr>
        <a:xfrm>
          <a:off x="32999384" y="2892637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356161</xdr:colOff>
      <xdr:row>118</xdr:row>
      <xdr:rowOff>76463</xdr:rowOff>
    </xdr:from>
    <xdr:to>
      <xdr:col>56</xdr:col>
      <xdr:colOff>407245</xdr:colOff>
      <xdr:row>118</xdr:row>
      <xdr:rowOff>290471</xdr:rowOff>
    </xdr:to>
    <xdr:sp macro="" textlink="">
      <xdr:nvSpPr>
        <xdr:cNvPr id="1462" name="Rectangle 1461">
          <a:extLst>
            <a:ext uri="{FF2B5EF4-FFF2-40B4-BE49-F238E27FC236}">
              <a16:creationId xmlns:a16="http://schemas.microsoft.com/office/drawing/2014/main" id="{00000000-0008-0000-0300-0000B6050000}"/>
            </a:ext>
          </a:extLst>
        </xdr:cNvPr>
        <xdr:cNvSpPr/>
      </xdr:nvSpPr>
      <xdr:spPr>
        <a:xfrm>
          <a:off x="33652840" y="2892360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432526</xdr:colOff>
      <xdr:row>118</xdr:row>
      <xdr:rowOff>75106</xdr:rowOff>
    </xdr:from>
    <xdr:to>
      <xdr:col>57</xdr:col>
      <xdr:colOff>476822</xdr:colOff>
      <xdr:row>118</xdr:row>
      <xdr:rowOff>291176</xdr:rowOff>
    </xdr:to>
    <xdr:sp macro="" textlink="">
      <xdr:nvSpPr>
        <xdr:cNvPr id="1463" name="Rectangle 1462">
          <a:extLst>
            <a:ext uri="{FF2B5EF4-FFF2-40B4-BE49-F238E27FC236}">
              <a16:creationId xmlns:a16="http://schemas.microsoft.com/office/drawing/2014/main" id="{00000000-0008-0000-0300-0000B7050000}"/>
            </a:ext>
          </a:extLst>
        </xdr:cNvPr>
        <xdr:cNvSpPr/>
      </xdr:nvSpPr>
      <xdr:spPr>
        <a:xfrm>
          <a:off x="34314312" y="2892224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508893</xdr:colOff>
      <xdr:row>118</xdr:row>
      <xdr:rowOff>78685</xdr:rowOff>
    </xdr:from>
    <xdr:to>
      <xdr:col>58</xdr:col>
      <xdr:colOff>362654</xdr:colOff>
      <xdr:row>118</xdr:row>
      <xdr:rowOff>291176</xdr:rowOff>
    </xdr:to>
    <xdr:sp macro="" textlink="">
      <xdr:nvSpPr>
        <xdr:cNvPr id="1464" name="Rectangle 1463">
          <a:extLst>
            <a:ext uri="{FF2B5EF4-FFF2-40B4-BE49-F238E27FC236}">
              <a16:creationId xmlns:a16="http://schemas.microsoft.com/office/drawing/2014/main" id="{00000000-0008-0000-0300-0000B8050000}"/>
            </a:ext>
          </a:extLst>
        </xdr:cNvPr>
        <xdr:cNvSpPr/>
      </xdr:nvSpPr>
      <xdr:spPr>
        <a:xfrm>
          <a:off x="34975786" y="2892582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370704</xdr:colOff>
      <xdr:row>118</xdr:row>
      <xdr:rowOff>79169</xdr:rowOff>
    </xdr:from>
    <xdr:to>
      <xdr:col>59</xdr:col>
      <xdr:colOff>437927</xdr:colOff>
      <xdr:row>118</xdr:row>
      <xdr:rowOff>291177</xdr:rowOff>
    </xdr:to>
    <xdr:sp macro="" textlink="">
      <xdr:nvSpPr>
        <xdr:cNvPr id="1465" name="Rectangle 1464">
          <a:extLst>
            <a:ext uri="{FF2B5EF4-FFF2-40B4-BE49-F238E27FC236}">
              <a16:creationId xmlns:a16="http://schemas.microsoft.com/office/drawing/2014/main" id="{00000000-0008-0000-0300-0000B9050000}"/>
            </a:ext>
          </a:extLst>
        </xdr:cNvPr>
        <xdr:cNvSpPr/>
      </xdr:nvSpPr>
      <xdr:spPr>
        <a:xfrm>
          <a:off x="35613204" y="2892631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447071</xdr:colOff>
      <xdr:row>118</xdr:row>
      <xdr:rowOff>81435</xdr:rowOff>
    </xdr:from>
    <xdr:to>
      <xdr:col>60</xdr:col>
      <xdr:colOff>494759</xdr:colOff>
      <xdr:row>118</xdr:row>
      <xdr:rowOff>291706</xdr:rowOff>
    </xdr:to>
    <xdr:sp macro="" textlink="">
      <xdr:nvSpPr>
        <xdr:cNvPr id="1466" name="Rectangle 1465">
          <a:extLst>
            <a:ext uri="{FF2B5EF4-FFF2-40B4-BE49-F238E27FC236}">
              <a16:creationId xmlns:a16="http://schemas.microsoft.com/office/drawing/2014/main" id="{00000000-0008-0000-0300-0000BA050000}"/>
            </a:ext>
          </a:extLst>
        </xdr:cNvPr>
        <xdr:cNvSpPr/>
      </xdr:nvSpPr>
      <xdr:spPr>
        <a:xfrm>
          <a:off x="36274678" y="2892857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515418</xdr:colOff>
      <xdr:row>118</xdr:row>
      <xdr:rowOff>83339</xdr:rowOff>
    </xdr:from>
    <xdr:to>
      <xdr:col>61</xdr:col>
      <xdr:colOff>570736</xdr:colOff>
      <xdr:row>118</xdr:row>
      <xdr:rowOff>291706</xdr:rowOff>
    </xdr:to>
    <xdr:sp macro="" textlink="">
      <xdr:nvSpPr>
        <xdr:cNvPr id="1467" name="Rectangle 1466">
          <a:extLst>
            <a:ext uri="{FF2B5EF4-FFF2-40B4-BE49-F238E27FC236}">
              <a16:creationId xmlns:a16="http://schemas.microsoft.com/office/drawing/2014/main" id="{00000000-0008-0000-0300-0000BB050000}"/>
            </a:ext>
          </a:extLst>
        </xdr:cNvPr>
        <xdr:cNvSpPr/>
      </xdr:nvSpPr>
      <xdr:spPr>
        <a:xfrm>
          <a:off x="36928132" y="2893048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583768</xdr:colOff>
      <xdr:row>118</xdr:row>
      <xdr:rowOff>81276</xdr:rowOff>
    </xdr:from>
    <xdr:to>
      <xdr:col>63</xdr:col>
      <xdr:colOff>45084</xdr:colOff>
      <xdr:row>118</xdr:row>
      <xdr:rowOff>298050</xdr:rowOff>
    </xdr:to>
    <xdr:sp macro="" textlink="">
      <xdr:nvSpPr>
        <xdr:cNvPr id="1468" name="Rectangle 1467">
          <a:extLst>
            <a:ext uri="{FF2B5EF4-FFF2-40B4-BE49-F238E27FC236}">
              <a16:creationId xmlns:a16="http://schemas.microsoft.com/office/drawing/2014/main" id="{00000000-0008-0000-0300-0000BC050000}"/>
            </a:ext>
          </a:extLst>
        </xdr:cNvPr>
        <xdr:cNvSpPr/>
      </xdr:nvSpPr>
      <xdr:spPr>
        <a:xfrm>
          <a:off x="37581589" y="2892841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67006</xdr:colOff>
      <xdr:row>118</xdr:row>
      <xdr:rowOff>70154</xdr:rowOff>
    </xdr:from>
    <xdr:to>
      <xdr:col>63</xdr:col>
      <xdr:colOff>709566</xdr:colOff>
      <xdr:row>118</xdr:row>
      <xdr:rowOff>305454</xdr:rowOff>
    </xdr:to>
    <xdr:sp macro="" textlink="">
      <xdr:nvSpPr>
        <xdr:cNvPr id="1469" name="Rectangle 1468">
          <a:extLst>
            <a:ext uri="{FF2B5EF4-FFF2-40B4-BE49-F238E27FC236}">
              <a16:creationId xmlns:a16="http://schemas.microsoft.com/office/drawing/2014/main" id="{00000000-0008-0000-0300-0000BD050000}"/>
            </a:ext>
          </a:extLst>
        </xdr:cNvPr>
        <xdr:cNvSpPr/>
      </xdr:nvSpPr>
      <xdr:spPr>
        <a:xfrm>
          <a:off x="38235042" y="2891729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118</xdr:row>
          <xdr:rowOff>304800</xdr:rowOff>
        </xdr:from>
        <xdr:to>
          <xdr:col>64</xdr:col>
          <xdr:colOff>6350</xdr:colOff>
          <xdr:row>118</xdr:row>
          <xdr:rowOff>495300</xdr:rowOff>
        </xdr:to>
        <xdr:sp macro="" textlink="">
          <xdr:nvSpPr>
            <xdr:cNvPr id="7522" name="Scroll Bar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3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41380</xdr:colOff>
      <xdr:row>118</xdr:row>
      <xdr:rowOff>72446</xdr:rowOff>
    </xdr:from>
    <xdr:to>
      <xdr:col>66</xdr:col>
      <xdr:colOff>606099</xdr:colOff>
      <xdr:row>118</xdr:row>
      <xdr:rowOff>1002717</xdr:rowOff>
    </xdr:to>
    <xdr:sp macro="" textlink="$BO$116">
      <xdr:nvSpPr>
        <xdr:cNvPr id="1471" name="Rectangle 1470">
          <a:extLst>
            <a:ext uri="{FF2B5EF4-FFF2-40B4-BE49-F238E27FC236}">
              <a16:creationId xmlns:a16="http://schemas.microsoft.com/office/drawing/2014/main" id="{00000000-0008-0000-0300-0000BF050000}"/>
            </a:ext>
          </a:extLst>
        </xdr:cNvPr>
        <xdr:cNvSpPr/>
      </xdr:nvSpPr>
      <xdr:spPr>
        <a:xfrm>
          <a:off x="39107487" y="2891958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553AA0E-5408-4FEF-9259-AF01367088F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89810</xdr:colOff>
      <xdr:row>118</xdr:row>
      <xdr:rowOff>81611</xdr:rowOff>
    </xdr:from>
    <xdr:to>
      <xdr:col>54</xdr:col>
      <xdr:colOff>45560</xdr:colOff>
      <xdr:row>118</xdr:row>
      <xdr:rowOff>993552</xdr:rowOff>
    </xdr:to>
    <xdr:sp macro="" textlink="$BO$115">
      <xdr:nvSpPr>
        <xdr:cNvPr id="1472" name="Rectangle 1471">
          <a:extLst>
            <a:ext uri="{FF2B5EF4-FFF2-40B4-BE49-F238E27FC236}">
              <a16:creationId xmlns:a16="http://schemas.microsoft.com/office/drawing/2014/main" id="{00000000-0008-0000-0300-0000C0050000}"/>
            </a:ext>
          </a:extLst>
        </xdr:cNvPr>
        <xdr:cNvSpPr/>
      </xdr:nvSpPr>
      <xdr:spPr>
        <a:xfrm>
          <a:off x="31100489" y="2892875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3DA0371-8B43-48D2-81D8-4F554D4BB4A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53766</xdr:colOff>
      <xdr:row>118</xdr:row>
      <xdr:rowOff>66002</xdr:rowOff>
    </xdr:from>
    <xdr:to>
      <xdr:col>81</xdr:col>
      <xdr:colOff>29325</xdr:colOff>
      <xdr:row>118</xdr:row>
      <xdr:rowOff>1022393</xdr:rowOff>
    </xdr:to>
    <xdr:graphicFrame macro="">
      <xdr:nvGraphicFramePr>
        <xdr:cNvPr id="1474" name="Chart 1473">
          <a:extLst>
            <a:ext uri="{FF2B5EF4-FFF2-40B4-BE49-F238E27FC236}">
              <a16:creationId xmlns:a16="http://schemas.microsoft.com/office/drawing/2014/main" id="{00000000-0008-0000-03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57150</xdr:colOff>
          <xdr:row>118</xdr:row>
          <xdr:rowOff>552450</xdr:rowOff>
        </xdr:from>
        <xdr:to>
          <xdr:col>78</xdr:col>
          <xdr:colOff>457200</xdr:colOff>
          <xdr:row>118</xdr:row>
          <xdr:rowOff>723900</xdr:rowOff>
        </xdr:to>
        <xdr:sp macro="" textlink="">
          <xdr:nvSpPr>
            <xdr:cNvPr id="7523" name="Button 355" hidden="1">
              <a:extLst>
                <a:ext uri="{63B3BB69-23CF-44E3-9099-C40C66FF867C}">
                  <a14:compatExt spid="_x0000_s7523"/>
                </a:ext>
                <a:ext uri="{FF2B5EF4-FFF2-40B4-BE49-F238E27FC236}">
                  <a16:creationId xmlns:a16="http://schemas.microsoft.com/office/drawing/2014/main" id="{00000000-0008-0000-0300-00006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276928</xdr:colOff>
      <xdr:row>118</xdr:row>
      <xdr:rowOff>81952</xdr:rowOff>
    </xdr:from>
    <xdr:to>
      <xdr:col>72</xdr:col>
      <xdr:colOff>336098</xdr:colOff>
      <xdr:row>118</xdr:row>
      <xdr:rowOff>293776</xdr:rowOff>
    </xdr:to>
    <xdr:sp macro="" textlink="">
      <xdr:nvSpPr>
        <xdr:cNvPr id="1476" name="Rectangle 1475">
          <a:extLst>
            <a:ext uri="{FF2B5EF4-FFF2-40B4-BE49-F238E27FC236}">
              <a16:creationId xmlns:a16="http://schemas.microsoft.com/office/drawing/2014/main" id="{00000000-0008-0000-0300-0000C4050000}"/>
            </a:ext>
          </a:extLst>
        </xdr:cNvPr>
        <xdr:cNvSpPr/>
      </xdr:nvSpPr>
      <xdr:spPr>
        <a:xfrm>
          <a:off x="43316321" y="28929095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345277</xdr:colOff>
      <xdr:row>118</xdr:row>
      <xdr:rowOff>79185</xdr:rowOff>
    </xdr:from>
    <xdr:to>
      <xdr:col>73</xdr:col>
      <xdr:colOff>396361</xdr:colOff>
      <xdr:row>118</xdr:row>
      <xdr:rowOff>293193</xdr:rowOff>
    </xdr:to>
    <xdr:sp macro="" textlink="">
      <xdr:nvSpPr>
        <xdr:cNvPr id="1477" name="Rectangle 1476">
          <a:extLst>
            <a:ext uri="{FF2B5EF4-FFF2-40B4-BE49-F238E27FC236}">
              <a16:creationId xmlns:a16="http://schemas.microsoft.com/office/drawing/2014/main" id="{00000000-0008-0000-0300-0000C5050000}"/>
            </a:ext>
          </a:extLst>
        </xdr:cNvPr>
        <xdr:cNvSpPr/>
      </xdr:nvSpPr>
      <xdr:spPr>
        <a:xfrm>
          <a:off x="43969777" y="28926328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421642</xdr:colOff>
      <xdr:row>118</xdr:row>
      <xdr:rowOff>77828</xdr:rowOff>
    </xdr:from>
    <xdr:to>
      <xdr:col>74</xdr:col>
      <xdr:colOff>465938</xdr:colOff>
      <xdr:row>118</xdr:row>
      <xdr:rowOff>293898</xdr:rowOff>
    </xdr:to>
    <xdr:sp macro="" textlink="">
      <xdr:nvSpPr>
        <xdr:cNvPr id="1478" name="Rectangle 1477">
          <a:extLst>
            <a:ext uri="{FF2B5EF4-FFF2-40B4-BE49-F238E27FC236}">
              <a16:creationId xmlns:a16="http://schemas.microsoft.com/office/drawing/2014/main" id="{00000000-0008-0000-0300-0000C6050000}"/>
            </a:ext>
          </a:extLst>
        </xdr:cNvPr>
        <xdr:cNvSpPr/>
      </xdr:nvSpPr>
      <xdr:spPr>
        <a:xfrm>
          <a:off x="44631249" y="28924971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498009</xdr:colOff>
      <xdr:row>118</xdr:row>
      <xdr:rowOff>81407</xdr:rowOff>
    </xdr:from>
    <xdr:to>
      <xdr:col>75</xdr:col>
      <xdr:colOff>351770</xdr:colOff>
      <xdr:row>118</xdr:row>
      <xdr:rowOff>293898</xdr:rowOff>
    </xdr:to>
    <xdr:sp macro="" textlink="">
      <xdr:nvSpPr>
        <xdr:cNvPr id="1479" name="Rectangle 1478">
          <a:extLst>
            <a:ext uri="{FF2B5EF4-FFF2-40B4-BE49-F238E27FC236}">
              <a16:creationId xmlns:a16="http://schemas.microsoft.com/office/drawing/2014/main" id="{00000000-0008-0000-0300-0000C7050000}"/>
            </a:ext>
          </a:extLst>
        </xdr:cNvPr>
        <xdr:cNvSpPr/>
      </xdr:nvSpPr>
      <xdr:spPr>
        <a:xfrm>
          <a:off x="45292723" y="28928550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359820</xdr:colOff>
      <xdr:row>118</xdr:row>
      <xdr:rowOff>81891</xdr:rowOff>
    </xdr:from>
    <xdr:to>
      <xdr:col>76</xdr:col>
      <xdr:colOff>427042</xdr:colOff>
      <xdr:row>118</xdr:row>
      <xdr:rowOff>293899</xdr:rowOff>
    </xdr:to>
    <xdr:sp macro="" textlink="">
      <xdr:nvSpPr>
        <xdr:cNvPr id="1480" name="Rectangle 1479">
          <a:extLst>
            <a:ext uri="{FF2B5EF4-FFF2-40B4-BE49-F238E27FC236}">
              <a16:creationId xmlns:a16="http://schemas.microsoft.com/office/drawing/2014/main" id="{00000000-0008-0000-0300-0000C8050000}"/>
            </a:ext>
          </a:extLst>
        </xdr:cNvPr>
        <xdr:cNvSpPr/>
      </xdr:nvSpPr>
      <xdr:spPr>
        <a:xfrm>
          <a:off x="45930141" y="28929034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436186</xdr:colOff>
      <xdr:row>118</xdr:row>
      <xdr:rowOff>84157</xdr:rowOff>
    </xdr:from>
    <xdr:to>
      <xdr:col>77</xdr:col>
      <xdr:colOff>483874</xdr:colOff>
      <xdr:row>118</xdr:row>
      <xdr:rowOff>294428</xdr:rowOff>
    </xdr:to>
    <xdr:sp macro="" textlink="">
      <xdr:nvSpPr>
        <xdr:cNvPr id="1481" name="Rectangle 1480">
          <a:extLst>
            <a:ext uri="{FF2B5EF4-FFF2-40B4-BE49-F238E27FC236}">
              <a16:creationId xmlns:a16="http://schemas.microsoft.com/office/drawing/2014/main" id="{00000000-0008-0000-0300-0000C9050000}"/>
            </a:ext>
          </a:extLst>
        </xdr:cNvPr>
        <xdr:cNvSpPr/>
      </xdr:nvSpPr>
      <xdr:spPr>
        <a:xfrm>
          <a:off x="46591615" y="28931300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504533</xdr:colOff>
      <xdr:row>118</xdr:row>
      <xdr:rowOff>86061</xdr:rowOff>
    </xdr:from>
    <xdr:to>
      <xdr:col>78</xdr:col>
      <xdr:colOff>559851</xdr:colOff>
      <xdr:row>118</xdr:row>
      <xdr:rowOff>294428</xdr:rowOff>
    </xdr:to>
    <xdr:sp macro="" textlink="">
      <xdr:nvSpPr>
        <xdr:cNvPr id="1482" name="Rectangle 1481">
          <a:extLst>
            <a:ext uri="{FF2B5EF4-FFF2-40B4-BE49-F238E27FC236}">
              <a16:creationId xmlns:a16="http://schemas.microsoft.com/office/drawing/2014/main" id="{00000000-0008-0000-0300-0000CA050000}"/>
            </a:ext>
          </a:extLst>
        </xdr:cNvPr>
        <xdr:cNvSpPr/>
      </xdr:nvSpPr>
      <xdr:spPr>
        <a:xfrm>
          <a:off x="47245069" y="28933204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572883</xdr:colOff>
      <xdr:row>118</xdr:row>
      <xdr:rowOff>83998</xdr:rowOff>
    </xdr:from>
    <xdr:to>
      <xdr:col>80</xdr:col>
      <xdr:colOff>34200</xdr:colOff>
      <xdr:row>118</xdr:row>
      <xdr:rowOff>300772</xdr:rowOff>
    </xdr:to>
    <xdr:sp macro="" textlink="">
      <xdr:nvSpPr>
        <xdr:cNvPr id="1483" name="Rectangle 1482">
          <a:extLst>
            <a:ext uri="{FF2B5EF4-FFF2-40B4-BE49-F238E27FC236}">
              <a16:creationId xmlns:a16="http://schemas.microsoft.com/office/drawing/2014/main" id="{00000000-0008-0000-0300-0000CB050000}"/>
            </a:ext>
          </a:extLst>
        </xdr:cNvPr>
        <xdr:cNvSpPr/>
      </xdr:nvSpPr>
      <xdr:spPr>
        <a:xfrm>
          <a:off x="47898526" y="28931141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56122</xdr:colOff>
      <xdr:row>118</xdr:row>
      <xdr:rowOff>72876</xdr:rowOff>
    </xdr:from>
    <xdr:to>
      <xdr:col>80</xdr:col>
      <xdr:colOff>698682</xdr:colOff>
      <xdr:row>118</xdr:row>
      <xdr:rowOff>308176</xdr:rowOff>
    </xdr:to>
    <xdr:sp macro="" textlink="">
      <xdr:nvSpPr>
        <xdr:cNvPr id="1484" name="Rectangle 1483">
          <a:extLst>
            <a:ext uri="{FF2B5EF4-FFF2-40B4-BE49-F238E27FC236}">
              <a16:creationId xmlns:a16="http://schemas.microsoft.com/office/drawing/2014/main" id="{00000000-0008-0000-0300-0000CC050000}"/>
            </a:ext>
          </a:extLst>
        </xdr:cNvPr>
        <xdr:cNvSpPr/>
      </xdr:nvSpPr>
      <xdr:spPr>
        <a:xfrm>
          <a:off x="48551979" y="28920019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38100</xdr:colOff>
          <xdr:row>118</xdr:row>
          <xdr:rowOff>304800</xdr:rowOff>
        </xdr:from>
        <xdr:to>
          <xdr:col>80</xdr:col>
          <xdr:colOff>939800</xdr:colOff>
          <xdr:row>118</xdr:row>
          <xdr:rowOff>495300</xdr:rowOff>
        </xdr:to>
        <xdr:sp macro="" textlink="">
          <xdr:nvSpPr>
            <xdr:cNvPr id="7524" name="Scroll Bar 356" hidden="1">
              <a:extLst>
                <a:ext uri="{63B3BB69-23CF-44E3-9099-C40C66FF867C}">
                  <a14:compatExt spid="_x0000_s7524"/>
                </a:ext>
                <a:ext uri="{FF2B5EF4-FFF2-40B4-BE49-F238E27FC236}">
                  <a16:creationId xmlns:a16="http://schemas.microsoft.com/office/drawing/2014/main" id="{00000000-0008-0000-0300-00006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30495</xdr:colOff>
      <xdr:row>118</xdr:row>
      <xdr:rowOff>75168</xdr:rowOff>
    </xdr:from>
    <xdr:to>
      <xdr:col>83</xdr:col>
      <xdr:colOff>595215</xdr:colOff>
      <xdr:row>118</xdr:row>
      <xdr:rowOff>1005439</xdr:rowOff>
    </xdr:to>
    <xdr:sp macro="" textlink="$CF$116">
      <xdr:nvSpPr>
        <xdr:cNvPr id="1486" name="Rectangle 1485">
          <a:extLst>
            <a:ext uri="{FF2B5EF4-FFF2-40B4-BE49-F238E27FC236}">
              <a16:creationId xmlns:a16="http://schemas.microsoft.com/office/drawing/2014/main" id="{00000000-0008-0000-0300-0000CE050000}"/>
            </a:ext>
          </a:extLst>
        </xdr:cNvPr>
        <xdr:cNvSpPr/>
      </xdr:nvSpPr>
      <xdr:spPr>
        <a:xfrm>
          <a:off x="49424424" y="28922311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B7DE779-0E30-46B5-9EDC-DD48C7A2619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78926</xdr:colOff>
      <xdr:row>118</xdr:row>
      <xdr:rowOff>84333</xdr:rowOff>
    </xdr:from>
    <xdr:to>
      <xdr:col>71</xdr:col>
      <xdr:colOff>34675</xdr:colOff>
      <xdr:row>118</xdr:row>
      <xdr:rowOff>996274</xdr:rowOff>
    </xdr:to>
    <xdr:sp macro="" textlink="$CF$115">
      <xdr:nvSpPr>
        <xdr:cNvPr id="1487" name="Rectangle 1486">
          <a:extLst>
            <a:ext uri="{FF2B5EF4-FFF2-40B4-BE49-F238E27FC236}">
              <a16:creationId xmlns:a16="http://schemas.microsoft.com/office/drawing/2014/main" id="{00000000-0008-0000-0300-0000CF050000}"/>
            </a:ext>
          </a:extLst>
        </xdr:cNvPr>
        <xdr:cNvSpPr/>
      </xdr:nvSpPr>
      <xdr:spPr>
        <a:xfrm>
          <a:off x="41417426" y="28931476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0EF191F-7437-454D-BE5A-B67B6163371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42881</xdr:colOff>
      <xdr:row>118</xdr:row>
      <xdr:rowOff>68724</xdr:rowOff>
    </xdr:from>
    <xdr:to>
      <xdr:col>98</xdr:col>
      <xdr:colOff>18440</xdr:colOff>
      <xdr:row>118</xdr:row>
      <xdr:rowOff>1025115</xdr:rowOff>
    </xdr:to>
    <xdr:graphicFrame macro="">
      <xdr:nvGraphicFramePr>
        <xdr:cNvPr id="1489" name="Chart 1488">
          <a:extLst>
            <a:ext uri="{FF2B5EF4-FFF2-40B4-BE49-F238E27FC236}">
              <a16:creationId xmlns:a16="http://schemas.microsoft.com/office/drawing/2014/main" id="{00000000-0008-0000-0300-0000D1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50800</xdr:colOff>
          <xdr:row>118</xdr:row>
          <xdr:rowOff>552450</xdr:rowOff>
        </xdr:from>
        <xdr:to>
          <xdr:col>95</xdr:col>
          <xdr:colOff>450850</xdr:colOff>
          <xdr:row>118</xdr:row>
          <xdr:rowOff>723900</xdr:rowOff>
        </xdr:to>
        <xdr:sp macro="" textlink="">
          <xdr:nvSpPr>
            <xdr:cNvPr id="7525" name="Button 357" hidden="1">
              <a:extLst>
                <a:ext uri="{63B3BB69-23CF-44E3-9099-C40C66FF867C}">
                  <a14:compatExt spid="_x0000_s7525"/>
                </a:ext>
                <a:ext uri="{FF2B5EF4-FFF2-40B4-BE49-F238E27FC236}">
                  <a16:creationId xmlns:a16="http://schemas.microsoft.com/office/drawing/2014/main" id="{00000000-0008-0000-0300-00006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266043</xdr:colOff>
      <xdr:row>118</xdr:row>
      <xdr:rowOff>84674</xdr:rowOff>
    </xdr:from>
    <xdr:to>
      <xdr:col>89</xdr:col>
      <xdr:colOff>325213</xdr:colOff>
      <xdr:row>118</xdr:row>
      <xdr:rowOff>296498</xdr:rowOff>
    </xdr:to>
    <xdr:sp macro="" textlink="">
      <xdr:nvSpPr>
        <xdr:cNvPr id="1491" name="Rectangle 1490">
          <a:extLst>
            <a:ext uri="{FF2B5EF4-FFF2-40B4-BE49-F238E27FC236}">
              <a16:creationId xmlns:a16="http://schemas.microsoft.com/office/drawing/2014/main" id="{00000000-0008-0000-0300-0000D3050000}"/>
            </a:ext>
          </a:extLst>
        </xdr:cNvPr>
        <xdr:cNvSpPr/>
      </xdr:nvSpPr>
      <xdr:spPr>
        <a:xfrm>
          <a:off x="53633257" y="28931817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334392</xdr:colOff>
      <xdr:row>118</xdr:row>
      <xdr:rowOff>81907</xdr:rowOff>
    </xdr:from>
    <xdr:to>
      <xdr:col>90</xdr:col>
      <xdr:colOff>385475</xdr:colOff>
      <xdr:row>118</xdr:row>
      <xdr:rowOff>295915</xdr:rowOff>
    </xdr:to>
    <xdr:sp macro="" textlink="">
      <xdr:nvSpPr>
        <xdr:cNvPr id="1492" name="Rectangle 1491">
          <a:extLst>
            <a:ext uri="{FF2B5EF4-FFF2-40B4-BE49-F238E27FC236}">
              <a16:creationId xmlns:a16="http://schemas.microsoft.com/office/drawing/2014/main" id="{00000000-0008-0000-0300-0000D4050000}"/>
            </a:ext>
          </a:extLst>
        </xdr:cNvPr>
        <xdr:cNvSpPr/>
      </xdr:nvSpPr>
      <xdr:spPr>
        <a:xfrm>
          <a:off x="54286713" y="28929050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410756</xdr:colOff>
      <xdr:row>118</xdr:row>
      <xdr:rowOff>80550</xdr:rowOff>
    </xdr:from>
    <xdr:to>
      <xdr:col>91</xdr:col>
      <xdr:colOff>455052</xdr:colOff>
      <xdr:row>118</xdr:row>
      <xdr:rowOff>296620</xdr:rowOff>
    </xdr:to>
    <xdr:sp macro="" textlink="">
      <xdr:nvSpPr>
        <xdr:cNvPr id="1493" name="Rectangle 1492">
          <a:extLst>
            <a:ext uri="{FF2B5EF4-FFF2-40B4-BE49-F238E27FC236}">
              <a16:creationId xmlns:a16="http://schemas.microsoft.com/office/drawing/2014/main" id="{00000000-0008-0000-0300-0000D5050000}"/>
            </a:ext>
          </a:extLst>
        </xdr:cNvPr>
        <xdr:cNvSpPr/>
      </xdr:nvSpPr>
      <xdr:spPr>
        <a:xfrm>
          <a:off x="54948185" y="28927693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487123</xdr:colOff>
      <xdr:row>118</xdr:row>
      <xdr:rowOff>84129</xdr:rowOff>
    </xdr:from>
    <xdr:to>
      <xdr:col>92</xdr:col>
      <xdr:colOff>340884</xdr:colOff>
      <xdr:row>118</xdr:row>
      <xdr:rowOff>296620</xdr:rowOff>
    </xdr:to>
    <xdr:sp macro="" textlink="">
      <xdr:nvSpPr>
        <xdr:cNvPr id="1494" name="Rectangle 1493">
          <a:extLst>
            <a:ext uri="{FF2B5EF4-FFF2-40B4-BE49-F238E27FC236}">
              <a16:creationId xmlns:a16="http://schemas.microsoft.com/office/drawing/2014/main" id="{00000000-0008-0000-0300-0000D6050000}"/>
            </a:ext>
          </a:extLst>
        </xdr:cNvPr>
        <xdr:cNvSpPr/>
      </xdr:nvSpPr>
      <xdr:spPr>
        <a:xfrm>
          <a:off x="55609659" y="28931272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348934</xdr:colOff>
      <xdr:row>118</xdr:row>
      <xdr:rowOff>84613</xdr:rowOff>
    </xdr:from>
    <xdr:to>
      <xdr:col>93</xdr:col>
      <xdr:colOff>416157</xdr:colOff>
      <xdr:row>118</xdr:row>
      <xdr:rowOff>296621</xdr:rowOff>
    </xdr:to>
    <xdr:sp macro="" textlink="">
      <xdr:nvSpPr>
        <xdr:cNvPr id="1495" name="Rectangle 1494">
          <a:extLst>
            <a:ext uri="{FF2B5EF4-FFF2-40B4-BE49-F238E27FC236}">
              <a16:creationId xmlns:a16="http://schemas.microsoft.com/office/drawing/2014/main" id="{00000000-0008-0000-0300-0000D7050000}"/>
            </a:ext>
          </a:extLst>
        </xdr:cNvPr>
        <xdr:cNvSpPr/>
      </xdr:nvSpPr>
      <xdr:spPr>
        <a:xfrm>
          <a:off x="56247077" y="28931756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425301</xdr:colOff>
      <xdr:row>118</xdr:row>
      <xdr:rowOff>86879</xdr:rowOff>
    </xdr:from>
    <xdr:to>
      <xdr:col>94</xdr:col>
      <xdr:colOff>472989</xdr:colOff>
      <xdr:row>118</xdr:row>
      <xdr:rowOff>297150</xdr:rowOff>
    </xdr:to>
    <xdr:sp macro="" textlink="">
      <xdr:nvSpPr>
        <xdr:cNvPr id="1496" name="Rectangle 1495">
          <a:extLst>
            <a:ext uri="{FF2B5EF4-FFF2-40B4-BE49-F238E27FC236}">
              <a16:creationId xmlns:a16="http://schemas.microsoft.com/office/drawing/2014/main" id="{00000000-0008-0000-0300-0000D8050000}"/>
            </a:ext>
          </a:extLst>
        </xdr:cNvPr>
        <xdr:cNvSpPr/>
      </xdr:nvSpPr>
      <xdr:spPr>
        <a:xfrm>
          <a:off x="56908551" y="28934022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493648</xdr:colOff>
      <xdr:row>118</xdr:row>
      <xdr:rowOff>88783</xdr:rowOff>
    </xdr:from>
    <xdr:to>
      <xdr:col>95</xdr:col>
      <xdr:colOff>548966</xdr:colOff>
      <xdr:row>118</xdr:row>
      <xdr:rowOff>297150</xdr:rowOff>
    </xdr:to>
    <xdr:sp macro="" textlink="">
      <xdr:nvSpPr>
        <xdr:cNvPr id="1497" name="Rectangle 1496">
          <a:extLst>
            <a:ext uri="{FF2B5EF4-FFF2-40B4-BE49-F238E27FC236}">
              <a16:creationId xmlns:a16="http://schemas.microsoft.com/office/drawing/2014/main" id="{00000000-0008-0000-0300-0000D9050000}"/>
            </a:ext>
          </a:extLst>
        </xdr:cNvPr>
        <xdr:cNvSpPr/>
      </xdr:nvSpPr>
      <xdr:spPr>
        <a:xfrm>
          <a:off x="57562005" y="28935926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561998</xdr:colOff>
      <xdr:row>118</xdr:row>
      <xdr:rowOff>86720</xdr:rowOff>
    </xdr:from>
    <xdr:to>
      <xdr:col>97</xdr:col>
      <xdr:colOff>23314</xdr:colOff>
      <xdr:row>118</xdr:row>
      <xdr:rowOff>303494</xdr:rowOff>
    </xdr:to>
    <xdr:sp macro="" textlink="">
      <xdr:nvSpPr>
        <xdr:cNvPr id="1498" name="Rectangle 1497">
          <a:extLst>
            <a:ext uri="{FF2B5EF4-FFF2-40B4-BE49-F238E27FC236}">
              <a16:creationId xmlns:a16="http://schemas.microsoft.com/office/drawing/2014/main" id="{00000000-0008-0000-0300-0000DA050000}"/>
            </a:ext>
          </a:extLst>
        </xdr:cNvPr>
        <xdr:cNvSpPr/>
      </xdr:nvSpPr>
      <xdr:spPr>
        <a:xfrm>
          <a:off x="58215462" y="28933863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45236</xdr:colOff>
      <xdr:row>118</xdr:row>
      <xdr:rowOff>75598</xdr:rowOff>
    </xdr:from>
    <xdr:to>
      <xdr:col>97</xdr:col>
      <xdr:colOff>687796</xdr:colOff>
      <xdr:row>118</xdr:row>
      <xdr:rowOff>310898</xdr:rowOff>
    </xdr:to>
    <xdr:sp macro="" textlink="">
      <xdr:nvSpPr>
        <xdr:cNvPr id="1499" name="Rectangle 1498">
          <a:extLst>
            <a:ext uri="{FF2B5EF4-FFF2-40B4-BE49-F238E27FC236}">
              <a16:creationId xmlns:a16="http://schemas.microsoft.com/office/drawing/2014/main" id="{00000000-0008-0000-0300-0000DB050000}"/>
            </a:ext>
          </a:extLst>
        </xdr:cNvPr>
        <xdr:cNvSpPr/>
      </xdr:nvSpPr>
      <xdr:spPr>
        <a:xfrm>
          <a:off x="58868915" y="28922741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31750</xdr:colOff>
          <xdr:row>118</xdr:row>
          <xdr:rowOff>317500</xdr:rowOff>
        </xdr:from>
        <xdr:to>
          <xdr:col>97</xdr:col>
          <xdr:colOff>920750</xdr:colOff>
          <xdr:row>118</xdr:row>
          <xdr:rowOff>495300</xdr:rowOff>
        </xdr:to>
        <xdr:sp macro="" textlink="">
          <xdr:nvSpPr>
            <xdr:cNvPr id="7526" name="Scroll Bar 358" hidden="1">
              <a:extLst>
                <a:ext uri="{63B3BB69-23CF-44E3-9099-C40C66FF867C}">
                  <a14:compatExt spid="_x0000_s7526"/>
                </a:ext>
                <a:ext uri="{FF2B5EF4-FFF2-40B4-BE49-F238E27FC236}">
                  <a16:creationId xmlns:a16="http://schemas.microsoft.com/office/drawing/2014/main" id="{00000000-0008-0000-0300-00006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19610</xdr:colOff>
      <xdr:row>118</xdr:row>
      <xdr:rowOff>77890</xdr:rowOff>
    </xdr:from>
    <xdr:to>
      <xdr:col>100</xdr:col>
      <xdr:colOff>584329</xdr:colOff>
      <xdr:row>118</xdr:row>
      <xdr:rowOff>1008161</xdr:rowOff>
    </xdr:to>
    <xdr:sp macro="" textlink="$CW$116">
      <xdr:nvSpPr>
        <xdr:cNvPr id="1501" name="Rectangle 1500">
          <a:extLst>
            <a:ext uri="{FF2B5EF4-FFF2-40B4-BE49-F238E27FC236}">
              <a16:creationId xmlns:a16="http://schemas.microsoft.com/office/drawing/2014/main" id="{00000000-0008-0000-0300-0000DD050000}"/>
            </a:ext>
          </a:extLst>
        </xdr:cNvPr>
        <xdr:cNvSpPr/>
      </xdr:nvSpPr>
      <xdr:spPr>
        <a:xfrm>
          <a:off x="59741360" y="28925033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E4500F2-2DBA-4C63-8053-77C2A94570F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68041</xdr:colOff>
      <xdr:row>118</xdr:row>
      <xdr:rowOff>87055</xdr:rowOff>
    </xdr:from>
    <xdr:to>
      <xdr:col>88</xdr:col>
      <xdr:colOff>23790</xdr:colOff>
      <xdr:row>118</xdr:row>
      <xdr:rowOff>998996</xdr:rowOff>
    </xdr:to>
    <xdr:sp macro="" textlink="$CW$115">
      <xdr:nvSpPr>
        <xdr:cNvPr id="1502" name="Rectangle 1501">
          <a:extLst>
            <a:ext uri="{FF2B5EF4-FFF2-40B4-BE49-F238E27FC236}">
              <a16:creationId xmlns:a16="http://schemas.microsoft.com/office/drawing/2014/main" id="{00000000-0008-0000-0300-0000DE050000}"/>
            </a:ext>
          </a:extLst>
        </xdr:cNvPr>
        <xdr:cNvSpPr/>
      </xdr:nvSpPr>
      <xdr:spPr>
        <a:xfrm>
          <a:off x="51734362" y="28934198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6648FA6-2542-4D05-A377-94EC520E2BA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45603</xdr:colOff>
      <xdr:row>118</xdr:row>
      <xdr:rowOff>57838</xdr:rowOff>
    </xdr:from>
    <xdr:to>
      <xdr:col>115</xdr:col>
      <xdr:colOff>21163</xdr:colOff>
      <xdr:row>118</xdr:row>
      <xdr:rowOff>1014229</xdr:rowOff>
    </xdr:to>
    <xdr:graphicFrame macro="">
      <xdr:nvGraphicFramePr>
        <xdr:cNvPr id="1504" name="Chart 1503">
          <a:extLst>
            <a:ext uri="{FF2B5EF4-FFF2-40B4-BE49-F238E27FC236}">
              <a16:creationId xmlns:a16="http://schemas.microsoft.com/office/drawing/2014/main" id="{00000000-0008-0000-0300-0000E0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50800</xdr:colOff>
          <xdr:row>118</xdr:row>
          <xdr:rowOff>546100</xdr:rowOff>
        </xdr:from>
        <xdr:to>
          <xdr:col>112</xdr:col>
          <xdr:colOff>450850</xdr:colOff>
          <xdr:row>118</xdr:row>
          <xdr:rowOff>717550</xdr:rowOff>
        </xdr:to>
        <xdr:sp macro="" textlink="">
          <xdr:nvSpPr>
            <xdr:cNvPr id="7527" name="Button 359" hidden="1">
              <a:extLst>
                <a:ext uri="{63B3BB69-23CF-44E3-9099-C40C66FF867C}">
                  <a14:compatExt spid="_x0000_s7527"/>
                </a:ext>
                <a:ext uri="{FF2B5EF4-FFF2-40B4-BE49-F238E27FC236}">
                  <a16:creationId xmlns:a16="http://schemas.microsoft.com/office/drawing/2014/main" id="{00000000-0008-0000-0300-00006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268765</xdr:colOff>
      <xdr:row>118</xdr:row>
      <xdr:rowOff>73788</xdr:rowOff>
    </xdr:from>
    <xdr:to>
      <xdr:col>106</xdr:col>
      <xdr:colOff>327935</xdr:colOff>
      <xdr:row>118</xdr:row>
      <xdr:rowOff>285612</xdr:rowOff>
    </xdr:to>
    <xdr:sp macro="" textlink="">
      <xdr:nvSpPr>
        <xdr:cNvPr id="1506" name="Rectangle 1505">
          <a:extLst>
            <a:ext uri="{FF2B5EF4-FFF2-40B4-BE49-F238E27FC236}">
              <a16:creationId xmlns:a16="http://schemas.microsoft.com/office/drawing/2014/main" id="{00000000-0008-0000-0300-0000E2050000}"/>
            </a:ext>
          </a:extLst>
        </xdr:cNvPr>
        <xdr:cNvSpPr/>
      </xdr:nvSpPr>
      <xdr:spPr>
        <a:xfrm>
          <a:off x="63963801" y="2892093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337114</xdr:colOff>
      <xdr:row>118</xdr:row>
      <xdr:rowOff>71021</xdr:rowOff>
    </xdr:from>
    <xdr:to>
      <xdr:col>107</xdr:col>
      <xdr:colOff>388198</xdr:colOff>
      <xdr:row>118</xdr:row>
      <xdr:rowOff>285029</xdr:rowOff>
    </xdr:to>
    <xdr:sp macro="" textlink="">
      <xdr:nvSpPr>
        <xdr:cNvPr id="1507" name="Rectangle 1506">
          <a:extLst>
            <a:ext uri="{FF2B5EF4-FFF2-40B4-BE49-F238E27FC236}">
              <a16:creationId xmlns:a16="http://schemas.microsoft.com/office/drawing/2014/main" id="{00000000-0008-0000-0300-0000E3050000}"/>
            </a:ext>
          </a:extLst>
        </xdr:cNvPr>
        <xdr:cNvSpPr/>
      </xdr:nvSpPr>
      <xdr:spPr>
        <a:xfrm>
          <a:off x="64617257" y="2891816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413479</xdr:colOff>
      <xdr:row>118</xdr:row>
      <xdr:rowOff>69664</xdr:rowOff>
    </xdr:from>
    <xdr:to>
      <xdr:col>108</xdr:col>
      <xdr:colOff>457775</xdr:colOff>
      <xdr:row>118</xdr:row>
      <xdr:rowOff>285734</xdr:rowOff>
    </xdr:to>
    <xdr:sp macro="" textlink="">
      <xdr:nvSpPr>
        <xdr:cNvPr id="1508" name="Rectangle 1507">
          <a:extLst>
            <a:ext uri="{FF2B5EF4-FFF2-40B4-BE49-F238E27FC236}">
              <a16:creationId xmlns:a16="http://schemas.microsoft.com/office/drawing/2014/main" id="{00000000-0008-0000-0300-0000E4050000}"/>
            </a:ext>
          </a:extLst>
        </xdr:cNvPr>
        <xdr:cNvSpPr/>
      </xdr:nvSpPr>
      <xdr:spPr>
        <a:xfrm>
          <a:off x="65278729" y="2891680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489846</xdr:colOff>
      <xdr:row>118</xdr:row>
      <xdr:rowOff>73243</xdr:rowOff>
    </xdr:from>
    <xdr:to>
      <xdr:col>109</xdr:col>
      <xdr:colOff>343607</xdr:colOff>
      <xdr:row>118</xdr:row>
      <xdr:rowOff>285734</xdr:rowOff>
    </xdr:to>
    <xdr:sp macro="" textlink="">
      <xdr:nvSpPr>
        <xdr:cNvPr id="1509" name="Rectangle 1508">
          <a:extLst>
            <a:ext uri="{FF2B5EF4-FFF2-40B4-BE49-F238E27FC236}">
              <a16:creationId xmlns:a16="http://schemas.microsoft.com/office/drawing/2014/main" id="{00000000-0008-0000-0300-0000E5050000}"/>
            </a:ext>
          </a:extLst>
        </xdr:cNvPr>
        <xdr:cNvSpPr/>
      </xdr:nvSpPr>
      <xdr:spPr>
        <a:xfrm>
          <a:off x="65940203" y="2892038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351657</xdr:colOff>
      <xdr:row>118</xdr:row>
      <xdr:rowOff>73727</xdr:rowOff>
    </xdr:from>
    <xdr:to>
      <xdr:col>110</xdr:col>
      <xdr:colOff>418880</xdr:colOff>
      <xdr:row>118</xdr:row>
      <xdr:rowOff>285735</xdr:rowOff>
    </xdr:to>
    <xdr:sp macro="" textlink="">
      <xdr:nvSpPr>
        <xdr:cNvPr id="1510" name="Rectangle 1509">
          <a:extLst>
            <a:ext uri="{FF2B5EF4-FFF2-40B4-BE49-F238E27FC236}">
              <a16:creationId xmlns:a16="http://schemas.microsoft.com/office/drawing/2014/main" id="{00000000-0008-0000-0300-0000E6050000}"/>
            </a:ext>
          </a:extLst>
        </xdr:cNvPr>
        <xdr:cNvSpPr/>
      </xdr:nvSpPr>
      <xdr:spPr>
        <a:xfrm>
          <a:off x="66577621" y="2892087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428024</xdr:colOff>
      <xdr:row>118</xdr:row>
      <xdr:rowOff>75993</xdr:rowOff>
    </xdr:from>
    <xdr:to>
      <xdr:col>111</xdr:col>
      <xdr:colOff>475711</xdr:colOff>
      <xdr:row>118</xdr:row>
      <xdr:rowOff>286264</xdr:rowOff>
    </xdr:to>
    <xdr:sp macro="" textlink="">
      <xdr:nvSpPr>
        <xdr:cNvPr id="1511" name="Rectangle 1510">
          <a:extLst>
            <a:ext uri="{FF2B5EF4-FFF2-40B4-BE49-F238E27FC236}">
              <a16:creationId xmlns:a16="http://schemas.microsoft.com/office/drawing/2014/main" id="{00000000-0008-0000-0300-0000E7050000}"/>
            </a:ext>
          </a:extLst>
        </xdr:cNvPr>
        <xdr:cNvSpPr/>
      </xdr:nvSpPr>
      <xdr:spPr>
        <a:xfrm>
          <a:off x="67239095" y="2892313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496370</xdr:colOff>
      <xdr:row>118</xdr:row>
      <xdr:rowOff>77897</xdr:rowOff>
    </xdr:from>
    <xdr:to>
      <xdr:col>112</xdr:col>
      <xdr:colOff>551688</xdr:colOff>
      <xdr:row>118</xdr:row>
      <xdr:rowOff>286264</xdr:rowOff>
    </xdr:to>
    <xdr:sp macro="" textlink="">
      <xdr:nvSpPr>
        <xdr:cNvPr id="1512" name="Rectangle 1511">
          <a:extLst>
            <a:ext uri="{FF2B5EF4-FFF2-40B4-BE49-F238E27FC236}">
              <a16:creationId xmlns:a16="http://schemas.microsoft.com/office/drawing/2014/main" id="{00000000-0008-0000-0300-0000E8050000}"/>
            </a:ext>
          </a:extLst>
        </xdr:cNvPr>
        <xdr:cNvSpPr/>
      </xdr:nvSpPr>
      <xdr:spPr>
        <a:xfrm>
          <a:off x="67892549" y="2892504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564720</xdr:colOff>
      <xdr:row>118</xdr:row>
      <xdr:rowOff>75834</xdr:rowOff>
    </xdr:from>
    <xdr:to>
      <xdr:col>114</xdr:col>
      <xdr:colOff>26037</xdr:colOff>
      <xdr:row>118</xdr:row>
      <xdr:rowOff>292608</xdr:rowOff>
    </xdr:to>
    <xdr:sp macro="" textlink="">
      <xdr:nvSpPr>
        <xdr:cNvPr id="1513" name="Rectangle 1512">
          <a:extLst>
            <a:ext uri="{FF2B5EF4-FFF2-40B4-BE49-F238E27FC236}">
              <a16:creationId xmlns:a16="http://schemas.microsoft.com/office/drawing/2014/main" id="{00000000-0008-0000-0300-0000E9050000}"/>
            </a:ext>
          </a:extLst>
        </xdr:cNvPr>
        <xdr:cNvSpPr/>
      </xdr:nvSpPr>
      <xdr:spPr>
        <a:xfrm>
          <a:off x="68546006" y="2892297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47959</xdr:colOff>
      <xdr:row>118</xdr:row>
      <xdr:rowOff>64712</xdr:rowOff>
    </xdr:from>
    <xdr:to>
      <xdr:col>114</xdr:col>
      <xdr:colOff>690519</xdr:colOff>
      <xdr:row>118</xdr:row>
      <xdr:rowOff>300012</xdr:rowOff>
    </xdr:to>
    <xdr:sp macro="" textlink="">
      <xdr:nvSpPr>
        <xdr:cNvPr id="1514" name="Rectangle 1513">
          <a:extLst>
            <a:ext uri="{FF2B5EF4-FFF2-40B4-BE49-F238E27FC236}">
              <a16:creationId xmlns:a16="http://schemas.microsoft.com/office/drawing/2014/main" id="{00000000-0008-0000-0300-0000EA050000}"/>
            </a:ext>
          </a:extLst>
        </xdr:cNvPr>
        <xdr:cNvSpPr/>
      </xdr:nvSpPr>
      <xdr:spPr>
        <a:xfrm>
          <a:off x="69199459" y="2891185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38100</xdr:colOff>
          <xdr:row>118</xdr:row>
          <xdr:rowOff>298450</xdr:rowOff>
        </xdr:from>
        <xdr:to>
          <xdr:col>114</xdr:col>
          <xdr:colOff>933450</xdr:colOff>
          <xdr:row>118</xdr:row>
          <xdr:rowOff>488950</xdr:rowOff>
        </xdr:to>
        <xdr:sp macro="" textlink="">
          <xdr:nvSpPr>
            <xdr:cNvPr id="7528" name="Scroll Bar 360" hidden="1">
              <a:extLst>
                <a:ext uri="{63B3BB69-23CF-44E3-9099-C40C66FF867C}">
                  <a14:compatExt spid="_x0000_s7528"/>
                </a:ext>
                <a:ext uri="{FF2B5EF4-FFF2-40B4-BE49-F238E27FC236}">
                  <a16:creationId xmlns:a16="http://schemas.microsoft.com/office/drawing/2014/main" id="{00000000-0008-0000-0300-00006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22333</xdr:colOff>
      <xdr:row>118</xdr:row>
      <xdr:rowOff>67004</xdr:rowOff>
    </xdr:from>
    <xdr:to>
      <xdr:col>117</xdr:col>
      <xdr:colOff>587052</xdr:colOff>
      <xdr:row>118</xdr:row>
      <xdr:rowOff>997275</xdr:rowOff>
    </xdr:to>
    <xdr:sp macro="" textlink="$DN$116">
      <xdr:nvSpPr>
        <xdr:cNvPr id="1516" name="Rectangle 1515">
          <a:extLst>
            <a:ext uri="{FF2B5EF4-FFF2-40B4-BE49-F238E27FC236}">
              <a16:creationId xmlns:a16="http://schemas.microsoft.com/office/drawing/2014/main" id="{00000000-0008-0000-0300-0000EC050000}"/>
            </a:ext>
          </a:extLst>
        </xdr:cNvPr>
        <xdr:cNvSpPr/>
      </xdr:nvSpPr>
      <xdr:spPr>
        <a:xfrm>
          <a:off x="70071904" y="2891414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37F37BA-3348-47B1-9F07-D252E1328D1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70763</xdr:colOff>
      <xdr:row>118</xdr:row>
      <xdr:rowOff>76169</xdr:rowOff>
    </xdr:from>
    <xdr:to>
      <xdr:col>105</xdr:col>
      <xdr:colOff>26512</xdr:colOff>
      <xdr:row>118</xdr:row>
      <xdr:rowOff>988110</xdr:rowOff>
    </xdr:to>
    <xdr:sp macro="" textlink="$DN$115">
      <xdr:nvSpPr>
        <xdr:cNvPr id="1517" name="Rectangle 1516">
          <a:extLst>
            <a:ext uri="{FF2B5EF4-FFF2-40B4-BE49-F238E27FC236}">
              <a16:creationId xmlns:a16="http://schemas.microsoft.com/office/drawing/2014/main" id="{00000000-0008-0000-0300-0000ED050000}"/>
            </a:ext>
          </a:extLst>
        </xdr:cNvPr>
        <xdr:cNvSpPr/>
      </xdr:nvSpPr>
      <xdr:spPr>
        <a:xfrm>
          <a:off x="62064906" y="2892331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B5612B4-420B-472E-89D5-34B65D023BF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34719</xdr:colOff>
      <xdr:row>118</xdr:row>
      <xdr:rowOff>60561</xdr:rowOff>
    </xdr:from>
    <xdr:to>
      <xdr:col>132</xdr:col>
      <xdr:colOff>10278</xdr:colOff>
      <xdr:row>118</xdr:row>
      <xdr:rowOff>1016952</xdr:rowOff>
    </xdr:to>
    <xdr:graphicFrame macro="">
      <xdr:nvGraphicFramePr>
        <xdr:cNvPr id="1519" name="Chart 1518">
          <a:extLst>
            <a:ext uri="{FF2B5EF4-FFF2-40B4-BE49-F238E27FC236}">
              <a16:creationId xmlns:a16="http://schemas.microsoft.com/office/drawing/2014/main" id="{00000000-0008-0000-0300-0000EF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38100</xdr:colOff>
          <xdr:row>118</xdr:row>
          <xdr:rowOff>546100</xdr:rowOff>
        </xdr:from>
        <xdr:to>
          <xdr:col>129</xdr:col>
          <xdr:colOff>438150</xdr:colOff>
          <xdr:row>118</xdr:row>
          <xdr:rowOff>717550</xdr:rowOff>
        </xdr:to>
        <xdr:sp macro="" textlink="">
          <xdr:nvSpPr>
            <xdr:cNvPr id="7529" name="Button 361" hidden="1">
              <a:extLst>
                <a:ext uri="{63B3BB69-23CF-44E3-9099-C40C66FF867C}">
                  <a14:compatExt spid="_x0000_s7529"/>
                </a:ext>
                <a:ext uri="{FF2B5EF4-FFF2-40B4-BE49-F238E27FC236}">
                  <a16:creationId xmlns:a16="http://schemas.microsoft.com/office/drawing/2014/main" id="{00000000-0008-0000-0300-00006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257881</xdr:colOff>
      <xdr:row>118</xdr:row>
      <xdr:rowOff>76511</xdr:rowOff>
    </xdr:from>
    <xdr:to>
      <xdr:col>123</xdr:col>
      <xdr:colOff>317051</xdr:colOff>
      <xdr:row>118</xdr:row>
      <xdr:rowOff>288335</xdr:rowOff>
    </xdr:to>
    <xdr:sp macro="" textlink="">
      <xdr:nvSpPr>
        <xdr:cNvPr id="1521" name="Rectangle 1520">
          <a:extLst>
            <a:ext uri="{FF2B5EF4-FFF2-40B4-BE49-F238E27FC236}">
              <a16:creationId xmlns:a16="http://schemas.microsoft.com/office/drawing/2014/main" id="{00000000-0008-0000-0300-0000F1050000}"/>
            </a:ext>
          </a:extLst>
        </xdr:cNvPr>
        <xdr:cNvSpPr/>
      </xdr:nvSpPr>
      <xdr:spPr>
        <a:xfrm>
          <a:off x="74280738" y="28923654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326230</xdr:colOff>
      <xdr:row>118</xdr:row>
      <xdr:rowOff>73744</xdr:rowOff>
    </xdr:from>
    <xdr:to>
      <xdr:col>124</xdr:col>
      <xdr:colOff>377314</xdr:colOff>
      <xdr:row>118</xdr:row>
      <xdr:rowOff>287752</xdr:rowOff>
    </xdr:to>
    <xdr:sp macro="" textlink="">
      <xdr:nvSpPr>
        <xdr:cNvPr id="1522" name="Rectangle 1521">
          <a:extLst>
            <a:ext uri="{FF2B5EF4-FFF2-40B4-BE49-F238E27FC236}">
              <a16:creationId xmlns:a16="http://schemas.microsoft.com/office/drawing/2014/main" id="{00000000-0008-0000-0300-0000F2050000}"/>
            </a:ext>
          </a:extLst>
        </xdr:cNvPr>
        <xdr:cNvSpPr/>
      </xdr:nvSpPr>
      <xdr:spPr>
        <a:xfrm>
          <a:off x="74934194" y="28920887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402595</xdr:colOff>
      <xdr:row>118</xdr:row>
      <xdr:rowOff>72387</xdr:rowOff>
    </xdr:from>
    <xdr:to>
      <xdr:col>125</xdr:col>
      <xdr:colOff>446890</xdr:colOff>
      <xdr:row>118</xdr:row>
      <xdr:rowOff>288457</xdr:rowOff>
    </xdr:to>
    <xdr:sp macro="" textlink="">
      <xdr:nvSpPr>
        <xdr:cNvPr id="1523" name="Rectangle 1522">
          <a:extLst>
            <a:ext uri="{FF2B5EF4-FFF2-40B4-BE49-F238E27FC236}">
              <a16:creationId xmlns:a16="http://schemas.microsoft.com/office/drawing/2014/main" id="{00000000-0008-0000-0300-0000F3050000}"/>
            </a:ext>
          </a:extLst>
        </xdr:cNvPr>
        <xdr:cNvSpPr/>
      </xdr:nvSpPr>
      <xdr:spPr>
        <a:xfrm>
          <a:off x="75595666" y="28919530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478961</xdr:colOff>
      <xdr:row>118</xdr:row>
      <xdr:rowOff>75966</xdr:rowOff>
    </xdr:from>
    <xdr:to>
      <xdr:col>126</xdr:col>
      <xdr:colOff>332722</xdr:colOff>
      <xdr:row>118</xdr:row>
      <xdr:rowOff>288457</xdr:rowOff>
    </xdr:to>
    <xdr:sp macro="" textlink="">
      <xdr:nvSpPr>
        <xdr:cNvPr id="1524" name="Rectangle 1523">
          <a:extLst>
            <a:ext uri="{FF2B5EF4-FFF2-40B4-BE49-F238E27FC236}">
              <a16:creationId xmlns:a16="http://schemas.microsoft.com/office/drawing/2014/main" id="{00000000-0008-0000-0300-0000F4050000}"/>
            </a:ext>
          </a:extLst>
        </xdr:cNvPr>
        <xdr:cNvSpPr/>
      </xdr:nvSpPr>
      <xdr:spPr>
        <a:xfrm>
          <a:off x="76257140" y="28923109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340772</xdr:colOff>
      <xdr:row>118</xdr:row>
      <xdr:rowOff>76450</xdr:rowOff>
    </xdr:from>
    <xdr:to>
      <xdr:col>127</xdr:col>
      <xdr:colOff>407995</xdr:colOff>
      <xdr:row>118</xdr:row>
      <xdr:rowOff>288458</xdr:rowOff>
    </xdr:to>
    <xdr:sp macro="" textlink="">
      <xdr:nvSpPr>
        <xdr:cNvPr id="1525" name="Rectangle 1524">
          <a:extLst>
            <a:ext uri="{FF2B5EF4-FFF2-40B4-BE49-F238E27FC236}">
              <a16:creationId xmlns:a16="http://schemas.microsoft.com/office/drawing/2014/main" id="{00000000-0008-0000-0300-0000F5050000}"/>
            </a:ext>
          </a:extLst>
        </xdr:cNvPr>
        <xdr:cNvSpPr/>
      </xdr:nvSpPr>
      <xdr:spPr>
        <a:xfrm>
          <a:off x="76894558" y="28923593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417139</xdr:colOff>
      <xdr:row>118</xdr:row>
      <xdr:rowOff>78716</xdr:rowOff>
    </xdr:from>
    <xdr:to>
      <xdr:col>128</xdr:col>
      <xdr:colOff>464827</xdr:colOff>
      <xdr:row>118</xdr:row>
      <xdr:rowOff>288987</xdr:rowOff>
    </xdr:to>
    <xdr:sp macro="" textlink="">
      <xdr:nvSpPr>
        <xdr:cNvPr id="1526" name="Rectangle 1525">
          <a:extLst>
            <a:ext uri="{FF2B5EF4-FFF2-40B4-BE49-F238E27FC236}">
              <a16:creationId xmlns:a16="http://schemas.microsoft.com/office/drawing/2014/main" id="{00000000-0008-0000-0300-0000F6050000}"/>
            </a:ext>
          </a:extLst>
        </xdr:cNvPr>
        <xdr:cNvSpPr/>
      </xdr:nvSpPr>
      <xdr:spPr>
        <a:xfrm>
          <a:off x="77556032" y="28925859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485486</xdr:colOff>
      <xdr:row>118</xdr:row>
      <xdr:rowOff>80620</xdr:rowOff>
    </xdr:from>
    <xdr:to>
      <xdr:col>129</xdr:col>
      <xdr:colOff>540804</xdr:colOff>
      <xdr:row>118</xdr:row>
      <xdr:rowOff>288987</xdr:rowOff>
    </xdr:to>
    <xdr:sp macro="" textlink="">
      <xdr:nvSpPr>
        <xdr:cNvPr id="1527" name="Rectangle 1526">
          <a:extLst>
            <a:ext uri="{FF2B5EF4-FFF2-40B4-BE49-F238E27FC236}">
              <a16:creationId xmlns:a16="http://schemas.microsoft.com/office/drawing/2014/main" id="{00000000-0008-0000-0300-0000F7050000}"/>
            </a:ext>
          </a:extLst>
        </xdr:cNvPr>
        <xdr:cNvSpPr/>
      </xdr:nvSpPr>
      <xdr:spPr>
        <a:xfrm>
          <a:off x="78209486" y="28927763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553836</xdr:colOff>
      <xdr:row>118</xdr:row>
      <xdr:rowOff>78557</xdr:rowOff>
    </xdr:from>
    <xdr:to>
      <xdr:col>131</xdr:col>
      <xdr:colOff>15153</xdr:colOff>
      <xdr:row>118</xdr:row>
      <xdr:rowOff>295331</xdr:rowOff>
    </xdr:to>
    <xdr:sp macro="" textlink="">
      <xdr:nvSpPr>
        <xdr:cNvPr id="1528" name="Rectangle 1527">
          <a:extLst>
            <a:ext uri="{FF2B5EF4-FFF2-40B4-BE49-F238E27FC236}">
              <a16:creationId xmlns:a16="http://schemas.microsoft.com/office/drawing/2014/main" id="{00000000-0008-0000-0300-0000F8050000}"/>
            </a:ext>
          </a:extLst>
        </xdr:cNvPr>
        <xdr:cNvSpPr/>
      </xdr:nvSpPr>
      <xdr:spPr>
        <a:xfrm>
          <a:off x="78862943" y="28925700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37075</xdr:colOff>
      <xdr:row>118</xdr:row>
      <xdr:rowOff>67435</xdr:rowOff>
    </xdr:from>
    <xdr:to>
      <xdr:col>131</xdr:col>
      <xdr:colOff>679635</xdr:colOff>
      <xdr:row>118</xdr:row>
      <xdr:rowOff>302735</xdr:rowOff>
    </xdr:to>
    <xdr:sp macro="" textlink="">
      <xdr:nvSpPr>
        <xdr:cNvPr id="1529" name="Rectangle 1528">
          <a:extLst>
            <a:ext uri="{FF2B5EF4-FFF2-40B4-BE49-F238E27FC236}">
              <a16:creationId xmlns:a16="http://schemas.microsoft.com/office/drawing/2014/main" id="{00000000-0008-0000-0300-0000F9050000}"/>
            </a:ext>
          </a:extLst>
        </xdr:cNvPr>
        <xdr:cNvSpPr/>
      </xdr:nvSpPr>
      <xdr:spPr>
        <a:xfrm>
          <a:off x="79516396" y="28914578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19050</xdr:colOff>
          <xdr:row>118</xdr:row>
          <xdr:rowOff>304800</xdr:rowOff>
        </xdr:from>
        <xdr:to>
          <xdr:col>131</xdr:col>
          <xdr:colOff>920750</xdr:colOff>
          <xdr:row>118</xdr:row>
          <xdr:rowOff>495300</xdr:rowOff>
        </xdr:to>
        <xdr:sp macro="" textlink="">
          <xdr:nvSpPr>
            <xdr:cNvPr id="7530" name="Scroll Bar 362" hidden="1">
              <a:extLst>
                <a:ext uri="{63B3BB69-23CF-44E3-9099-C40C66FF867C}">
                  <a14:compatExt spid="_x0000_s7530"/>
                </a:ext>
                <a:ext uri="{FF2B5EF4-FFF2-40B4-BE49-F238E27FC236}">
                  <a16:creationId xmlns:a16="http://schemas.microsoft.com/office/drawing/2014/main" id="{00000000-0008-0000-0300-00006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11448</xdr:colOff>
      <xdr:row>118</xdr:row>
      <xdr:rowOff>69727</xdr:rowOff>
    </xdr:from>
    <xdr:to>
      <xdr:col>134</xdr:col>
      <xdr:colOff>576168</xdr:colOff>
      <xdr:row>118</xdr:row>
      <xdr:rowOff>999998</xdr:rowOff>
    </xdr:to>
    <xdr:sp macro="" textlink="$EE$116">
      <xdr:nvSpPr>
        <xdr:cNvPr id="1531" name="Rectangle 1530">
          <a:extLst>
            <a:ext uri="{FF2B5EF4-FFF2-40B4-BE49-F238E27FC236}">
              <a16:creationId xmlns:a16="http://schemas.microsoft.com/office/drawing/2014/main" id="{00000000-0008-0000-0300-0000FB050000}"/>
            </a:ext>
          </a:extLst>
        </xdr:cNvPr>
        <xdr:cNvSpPr/>
      </xdr:nvSpPr>
      <xdr:spPr>
        <a:xfrm>
          <a:off x="80388841" y="28916870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03B72A4-AC66-4C31-9602-DEF1BBDBFE0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59879</xdr:colOff>
      <xdr:row>118</xdr:row>
      <xdr:rowOff>78892</xdr:rowOff>
    </xdr:from>
    <xdr:to>
      <xdr:col>122</xdr:col>
      <xdr:colOff>15628</xdr:colOff>
      <xdr:row>118</xdr:row>
      <xdr:rowOff>990833</xdr:rowOff>
    </xdr:to>
    <xdr:sp macro="" textlink="$EE$115">
      <xdr:nvSpPr>
        <xdr:cNvPr id="1532" name="Rectangle 1531">
          <a:extLst>
            <a:ext uri="{FF2B5EF4-FFF2-40B4-BE49-F238E27FC236}">
              <a16:creationId xmlns:a16="http://schemas.microsoft.com/office/drawing/2014/main" id="{00000000-0008-0000-0300-0000FC050000}"/>
            </a:ext>
          </a:extLst>
        </xdr:cNvPr>
        <xdr:cNvSpPr/>
      </xdr:nvSpPr>
      <xdr:spPr>
        <a:xfrm>
          <a:off x="72381843" y="28926035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5D90B3D-F09F-49E6-BCAD-CBDB9D8CAA2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64655</xdr:colOff>
      <xdr:row>118</xdr:row>
      <xdr:rowOff>63283</xdr:rowOff>
    </xdr:from>
    <xdr:to>
      <xdr:col>149</xdr:col>
      <xdr:colOff>40215</xdr:colOff>
      <xdr:row>118</xdr:row>
      <xdr:rowOff>1019674</xdr:rowOff>
    </xdr:to>
    <xdr:graphicFrame macro="">
      <xdr:nvGraphicFramePr>
        <xdr:cNvPr id="1534" name="Chart 1533">
          <a:extLst>
            <a:ext uri="{FF2B5EF4-FFF2-40B4-BE49-F238E27FC236}">
              <a16:creationId xmlns:a16="http://schemas.microsoft.com/office/drawing/2014/main" id="{00000000-0008-0000-0300-0000FE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69850</xdr:colOff>
          <xdr:row>118</xdr:row>
          <xdr:rowOff>546100</xdr:rowOff>
        </xdr:from>
        <xdr:to>
          <xdr:col>146</xdr:col>
          <xdr:colOff>469900</xdr:colOff>
          <xdr:row>118</xdr:row>
          <xdr:rowOff>717550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3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287817</xdr:colOff>
      <xdr:row>118</xdr:row>
      <xdr:rowOff>79233</xdr:rowOff>
    </xdr:from>
    <xdr:to>
      <xdr:col>140</xdr:col>
      <xdr:colOff>346987</xdr:colOff>
      <xdr:row>118</xdr:row>
      <xdr:rowOff>291057</xdr:rowOff>
    </xdr:to>
    <xdr:sp macro="" textlink="">
      <xdr:nvSpPr>
        <xdr:cNvPr id="1536" name="Rectangle 1535">
          <a:extLst>
            <a:ext uri="{FF2B5EF4-FFF2-40B4-BE49-F238E27FC236}">
              <a16:creationId xmlns:a16="http://schemas.microsoft.com/office/drawing/2014/main" id="{00000000-0008-0000-0300-000000060000}"/>
            </a:ext>
          </a:extLst>
        </xdr:cNvPr>
        <xdr:cNvSpPr/>
      </xdr:nvSpPr>
      <xdr:spPr>
        <a:xfrm>
          <a:off x="84638496" y="28926376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356166</xdr:colOff>
      <xdr:row>118</xdr:row>
      <xdr:rowOff>76466</xdr:rowOff>
    </xdr:from>
    <xdr:to>
      <xdr:col>141</xdr:col>
      <xdr:colOff>407250</xdr:colOff>
      <xdr:row>118</xdr:row>
      <xdr:rowOff>290474</xdr:rowOff>
    </xdr:to>
    <xdr:sp macro="" textlink="">
      <xdr:nvSpPr>
        <xdr:cNvPr id="1537" name="Rectangle 1536">
          <a:extLst>
            <a:ext uri="{FF2B5EF4-FFF2-40B4-BE49-F238E27FC236}">
              <a16:creationId xmlns:a16="http://schemas.microsoft.com/office/drawing/2014/main" id="{00000000-0008-0000-0300-000001060000}"/>
            </a:ext>
          </a:extLst>
        </xdr:cNvPr>
        <xdr:cNvSpPr/>
      </xdr:nvSpPr>
      <xdr:spPr>
        <a:xfrm>
          <a:off x="85291952" y="28923609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432531</xdr:colOff>
      <xdr:row>118</xdr:row>
      <xdr:rowOff>75109</xdr:rowOff>
    </xdr:from>
    <xdr:to>
      <xdr:col>142</xdr:col>
      <xdr:colOff>476827</xdr:colOff>
      <xdr:row>118</xdr:row>
      <xdr:rowOff>291179</xdr:rowOff>
    </xdr:to>
    <xdr:sp macro="" textlink="">
      <xdr:nvSpPr>
        <xdr:cNvPr id="1538" name="Rectangle 1537">
          <a:extLst>
            <a:ext uri="{FF2B5EF4-FFF2-40B4-BE49-F238E27FC236}">
              <a16:creationId xmlns:a16="http://schemas.microsoft.com/office/drawing/2014/main" id="{00000000-0008-0000-0300-000002060000}"/>
            </a:ext>
          </a:extLst>
        </xdr:cNvPr>
        <xdr:cNvSpPr/>
      </xdr:nvSpPr>
      <xdr:spPr>
        <a:xfrm>
          <a:off x="85953424" y="28922252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508898</xdr:colOff>
      <xdr:row>118</xdr:row>
      <xdr:rowOff>78688</xdr:rowOff>
    </xdr:from>
    <xdr:to>
      <xdr:col>143</xdr:col>
      <xdr:colOff>362659</xdr:colOff>
      <xdr:row>118</xdr:row>
      <xdr:rowOff>291179</xdr:rowOff>
    </xdr:to>
    <xdr:sp macro="" textlink="">
      <xdr:nvSpPr>
        <xdr:cNvPr id="1539" name="Rectangle 1538">
          <a:extLst>
            <a:ext uri="{FF2B5EF4-FFF2-40B4-BE49-F238E27FC236}">
              <a16:creationId xmlns:a16="http://schemas.microsoft.com/office/drawing/2014/main" id="{00000000-0008-0000-0300-000003060000}"/>
            </a:ext>
          </a:extLst>
        </xdr:cNvPr>
        <xdr:cNvSpPr/>
      </xdr:nvSpPr>
      <xdr:spPr>
        <a:xfrm>
          <a:off x="86614898" y="28925831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370709</xdr:colOff>
      <xdr:row>118</xdr:row>
      <xdr:rowOff>79172</xdr:rowOff>
    </xdr:from>
    <xdr:to>
      <xdr:col>144</xdr:col>
      <xdr:colOff>437932</xdr:colOff>
      <xdr:row>118</xdr:row>
      <xdr:rowOff>291180</xdr:rowOff>
    </xdr:to>
    <xdr:sp macro="" textlink="">
      <xdr:nvSpPr>
        <xdr:cNvPr id="1540" name="Rectangle 1539">
          <a:extLst>
            <a:ext uri="{FF2B5EF4-FFF2-40B4-BE49-F238E27FC236}">
              <a16:creationId xmlns:a16="http://schemas.microsoft.com/office/drawing/2014/main" id="{00000000-0008-0000-0300-000004060000}"/>
            </a:ext>
          </a:extLst>
        </xdr:cNvPr>
        <xdr:cNvSpPr/>
      </xdr:nvSpPr>
      <xdr:spPr>
        <a:xfrm>
          <a:off x="87252316" y="28926315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447076</xdr:colOff>
      <xdr:row>118</xdr:row>
      <xdr:rowOff>81438</xdr:rowOff>
    </xdr:from>
    <xdr:to>
      <xdr:col>145</xdr:col>
      <xdr:colOff>494764</xdr:colOff>
      <xdr:row>118</xdr:row>
      <xdr:rowOff>291709</xdr:rowOff>
    </xdr:to>
    <xdr:sp macro="" textlink="">
      <xdr:nvSpPr>
        <xdr:cNvPr id="1541" name="Rectangle 1540">
          <a:extLst>
            <a:ext uri="{FF2B5EF4-FFF2-40B4-BE49-F238E27FC236}">
              <a16:creationId xmlns:a16="http://schemas.microsoft.com/office/drawing/2014/main" id="{00000000-0008-0000-0300-000005060000}"/>
            </a:ext>
          </a:extLst>
        </xdr:cNvPr>
        <xdr:cNvSpPr/>
      </xdr:nvSpPr>
      <xdr:spPr>
        <a:xfrm>
          <a:off x="87913790" y="28928581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515423</xdr:colOff>
      <xdr:row>118</xdr:row>
      <xdr:rowOff>83342</xdr:rowOff>
    </xdr:from>
    <xdr:to>
      <xdr:col>146</xdr:col>
      <xdr:colOff>570740</xdr:colOff>
      <xdr:row>118</xdr:row>
      <xdr:rowOff>291709</xdr:rowOff>
    </xdr:to>
    <xdr:sp macro="" textlink="">
      <xdr:nvSpPr>
        <xdr:cNvPr id="1542" name="Rectangle 1541">
          <a:extLst>
            <a:ext uri="{FF2B5EF4-FFF2-40B4-BE49-F238E27FC236}">
              <a16:creationId xmlns:a16="http://schemas.microsoft.com/office/drawing/2014/main" id="{00000000-0008-0000-0300-000006060000}"/>
            </a:ext>
          </a:extLst>
        </xdr:cNvPr>
        <xdr:cNvSpPr/>
      </xdr:nvSpPr>
      <xdr:spPr>
        <a:xfrm>
          <a:off x="88567244" y="28930485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583772</xdr:colOff>
      <xdr:row>118</xdr:row>
      <xdr:rowOff>81279</xdr:rowOff>
    </xdr:from>
    <xdr:to>
      <xdr:col>148</xdr:col>
      <xdr:colOff>45089</xdr:colOff>
      <xdr:row>118</xdr:row>
      <xdr:rowOff>298053</xdr:rowOff>
    </xdr:to>
    <xdr:sp macro="" textlink="">
      <xdr:nvSpPr>
        <xdr:cNvPr id="1543" name="Rectangle 1542">
          <a:extLst>
            <a:ext uri="{FF2B5EF4-FFF2-40B4-BE49-F238E27FC236}">
              <a16:creationId xmlns:a16="http://schemas.microsoft.com/office/drawing/2014/main" id="{00000000-0008-0000-0300-000007060000}"/>
            </a:ext>
          </a:extLst>
        </xdr:cNvPr>
        <xdr:cNvSpPr/>
      </xdr:nvSpPr>
      <xdr:spPr>
        <a:xfrm>
          <a:off x="89220701" y="28928422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67011</xdr:colOff>
      <xdr:row>118</xdr:row>
      <xdr:rowOff>70157</xdr:rowOff>
    </xdr:from>
    <xdr:to>
      <xdr:col>148</xdr:col>
      <xdr:colOff>709571</xdr:colOff>
      <xdr:row>118</xdr:row>
      <xdr:rowOff>305457</xdr:rowOff>
    </xdr:to>
    <xdr:sp macro="" textlink="">
      <xdr:nvSpPr>
        <xdr:cNvPr id="1544" name="Rectangle 1543">
          <a:extLst>
            <a:ext uri="{FF2B5EF4-FFF2-40B4-BE49-F238E27FC236}">
              <a16:creationId xmlns:a16="http://schemas.microsoft.com/office/drawing/2014/main" id="{00000000-0008-0000-0300-000008060000}"/>
            </a:ext>
          </a:extLst>
        </xdr:cNvPr>
        <xdr:cNvSpPr/>
      </xdr:nvSpPr>
      <xdr:spPr>
        <a:xfrm>
          <a:off x="89874154" y="28917300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57150</xdr:colOff>
          <xdr:row>118</xdr:row>
          <xdr:rowOff>304800</xdr:rowOff>
        </xdr:from>
        <xdr:to>
          <xdr:col>149</xdr:col>
          <xdr:colOff>6350</xdr:colOff>
          <xdr:row>118</xdr:row>
          <xdr:rowOff>495300</xdr:rowOff>
        </xdr:to>
        <xdr:sp macro="" textlink="">
          <xdr:nvSpPr>
            <xdr:cNvPr id="7532" name="Scroll Bar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3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41385</xdr:colOff>
      <xdr:row>118</xdr:row>
      <xdr:rowOff>72449</xdr:rowOff>
    </xdr:from>
    <xdr:to>
      <xdr:col>151</xdr:col>
      <xdr:colOff>606104</xdr:colOff>
      <xdr:row>118</xdr:row>
      <xdr:rowOff>1002720</xdr:rowOff>
    </xdr:to>
    <xdr:sp macro="" textlink="$EV$116">
      <xdr:nvSpPr>
        <xdr:cNvPr id="1546" name="Rectangle 1545">
          <a:extLst>
            <a:ext uri="{FF2B5EF4-FFF2-40B4-BE49-F238E27FC236}">
              <a16:creationId xmlns:a16="http://schemas.microsoft.com/office/drawing/2014/main" id="{00000000-0008-0000-0300-00000A060000}"/>
            </a:ext>
          </a:extLst>
        </xdr:cNvPr>
        <xdr:cNvSpPr/>
      </xdr:nvSpPr>
      <xdr:spPr>
        <a:xfrm>
          <a:off x="90746599" y="28919592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40728B3-66DF-4C49-88BE-7B2711A0500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89815</xdr:colOff>
      <xdr:row>118</xdr:row>
      <xdr:rowOff>81614</xdr:rowOff>
    </xdr:from>
    <xdr:to>
      <xdr:col>139</xdr:col>
      <xdr:colOff>45564</xdr:colOff>
      <xdr:row>118</xdr:row>
      <xdr:rowOff>993555</xdr:rowOff>
    </xdr:to>
    <xdr:sp macro="" textlink="$EV$115">
      <xdr:nvSpPr>
        <xdr:cNvPr id="1547" name="Rectangle 1546">
          <a:extLst>
            <a:ext uri="{FF2B5EF4-FFF2-40B4-BE49-F238E27FC236}">
              <a16:creationId xmlns:a16="http://schemas.microsoft.com/office/drawing/2014/main" id="{00000000-0008-0000-0300-00000B060000}"/>
            </a:ext>
          </a:extLst>
        </xdr:cNvPr>
        <xdr:cNvSpPr/>
      </xdr:nvSpPr>
      <xdr:spPr>
        <a:xfrm>
          <a:off x="82739601" y="28928757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B8042BB-E876-492F-87D1-0C7C4DE3080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42876</xdr:colOff>
      <xdr:row>133</xdr:row>
      <xdr:rowOff>68035</xdr:rowOff>
    </xdr:from>
    <xdr:to>
      <xdr:col>13</xdr:col>
      <xdr:colOff>18435</xdr:colOff>
      <xdr:row>133</xdr:row>
      <xdr:rowOff>1024426</xdr:rowOff>
    </xdr:to>
    <xdr:graphicFrame macro="">
      <xdr:nvGraphicFramePr>
        <xdr:cNvPr id="1594" name="Chart 1593">
          <a:extLst>
            <a:ext uri="{FF2B5EF4-FFF2-40B4-BE49-F238E27FC236}">
              <a16:creationId xmlns:a16="http://schemas.microsoft.com/office/drawing/2014/main" id="{00000000-0008-0000-0300-00003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133</xdr:row>
          <xdr:rowOff>552450</xdr:rowOff>
        </xdr:from>
        <xdr:to>
          <xdr:col>10</xdr:col>
          <xdr:colOff>450850</xdr:colOff>
          <xdr:row>133</xdr:row>
          <xdr:rowOff>723900</xdr:rowOff>
        </xdr:to>
        <xdr:sp macro="" textlink="">
          <xdr:nvSpPr>
            <xdr:cNvPr id="7539" name="Button 371" hidden="1">
              <a:extLst>
                <a:ext uri="{63B3BB69-23CF-44E3-9099-C40C66FF867C}">
                  <a14:compatExt spid="_x0000_s7539"/>
                </a:ext>
                <a:ext uri="{FF2B5EF4-FFF2-40B4-BE49-F238E27FC236}">
                  <a16:creationId xmlns:a16="http://schemas.microsoft.com/office/drawing/2014/main" id="{00000000-0008-0000-0300-00007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266038</xdr:colOff>
      <xdr:row>133</xdr:row>
      <xdr:rowOff>83985</xdr:rowOff>
    </xdr:from>
    <xdr:to>
      <xdr:col>4</xdr:col>
      <xdr:colOff>325208</xdr:colOff>
      <xdr:row>133</xdr:row>
      <xdr:rowOff>295809</xdr:rowOff>
    </xdr:to>
    <xdr:sp macro="" textlink="">
      <xdr:nvSpPr>
        <xdr:cNvPr id="1596" name="Rectangle 1595">
          <a:extLst>
            <a:ext uri="{FF2B5EF4-FFF2-40B4-BE49-F238E27FC236}">
              <a16:creationId xmlns:a16="http://schemas.microsoft.com/office/drawing/2014/main" id="{00000000-0008-0000-0300-00003C060000}"/>
            </a:ext>
          </a:extLst>
        </xdr:cNvPr>
        <xdr:cNvSpPr/>
      </xdr:nvSpPr>
      <xdr:spPr>
        <a:xfrm>
          <a:off x="1966931" y="32673092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334387</xdr:colOff>
      <xdr:row>133</xdr:row>
      <xdr:rowOff>81218</xdr:rowOff>
    </xdr:from>
    <xdr:to>
      <xdr:col>5</xdr:col>
      <xdr:colOff>385471</xdr:colOff>
      <xdr:row>133</xdr:row>
      <xdr:rowOff>295226</xdr:rowOff>
    </xdr:to>
    <xdr:sp macro="" textlink="">
      <xdr:nvSpPr>
        <xdr:cNvPr id="1597" name="Rectangle 1596">
          <a:extLst>
            <a:ext uri="{FF2B5EF4-FFF2-40B4-BE49-F238E27FC236}">
              <a16:creationId xmlns:a16="http://schemas.microsoft.com/office/drawing/2014/main" id="{00000000-0008-0000-0300-00003D060000}"/>
            </a:ext>
          </a:extLst>
        </xdr:cNvPr>
        <xdr:cNvSpPr/>
      </xdr:nvSpPr>
      <xdr:spPr>
        <a:xfrm>
          <a:off x="2620387" y="32670325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410752</xdr:colOff>
      <xdr:row>133</xdr:row>
      <xdr:rowOff>79861</xdr:rowOff>
    </xdr:from>
    <xdr:to>
      <xdr:col>6</xdr:col>
      <xdr:colOff>455048</xdr:colOff>
      <xdr:row>133</xdr:row>
      <xdr:rowOff>295931</xdr:rowOff>
    </xdr:to>
    <xdr:sp macro="" textlink="">
      <xdr:nvSpPr>
        <xdr:cNvPr id="1598" name="Rectangle 1597">
          <a:extLst>
            <a:ext uri="{FF2B5EF4-FFF2-40B4-BE49-F238E27FC236}">
              <a16:creationId xmlns:a16="http://schemas.microsoft.com/office/drawing/2014/main" id="{00000000-0008-0000-0300-00003E060000}"/>
            </a:ext>
          </a:extLst>
        </xdr:cNvPr>
        <xdr:cNvSpPr/>
      </xdr:nvSpPr>
      <xdr:spPr>
        <a:xfrm>
          <a:off x="3281859" y="32668968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487119</xdr:colOff>
      <xdr:row>133</xdr:row>
      <xdr:rowOff>83440</xdr:rowOff>
    </xdr:from>
    <xdr:to>
      <xdr:col>7</xdr:col>
      <xdr:colOff>340880</xdr:colOff>
      <xdr:row>133</xdr:row>
      <xdr:rowOff>295931</xdr:rowOff>
    </xdr:to>
    <xdr:sp macro="" textlink="">
      <xdr:nvSpPr>
        <xdr:cNvPr id="1599" name="Rectangle 1598">
          <a:extLst>
            <a:ext uri="{FF2B5EF4-FFF2-40B4-BE49-F238E27FC236}">
              <a16:creationId xmlns:a16="http://schemas.microsoft.com/office/drawing/2014/main" id="{00000000-0008-0000-0300-00003F060000}"/>
            </a:ext>
          </a:extLst>
        </xdr:cNvPr>
        <xdr:cNvSpPr/>
      </xdr:nvSpPr>
      <xdr:spPr>
        <a:xfrm>
          <a:off x="3943333" y="32672547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348930</xdr:colOff>
      <xdr:row>133</xdr:row>
      <xdr:rowOff>83924</xdr:rowOff>
    </xdr:from>
    <xdr:to>
      <xdr:col>8</xdr:col>
      <xdr:colOff>416152</xdr:colOff>
      <xdr:row>133</xdr:row>
      <xdr:rowOff>295932</xdr:rowOff>
    </xdr:to>
    <xdr:sp macro="" textlink="">
      <xdr:nvSpPr>
        <xdr:cNvPr id="1600" name="Rectangle 1599">
          <a:extLst>
            <a:ext uri="{FF2B5EF4-FFF2-40B4-BE49-F238E27FC236}">
              <a16:creationId xmlns:a16="http://schemas.microsoft.com/office/drawing/2014/main" id="{00000000-0008-0000-0300-000040060000}"/>
            </a:ext>
          </a:extLst>
        </xdr:cNvPr>
        <xdr:cNvSpPr/>
      </xdr:nvSpPr>
      <xdr:spPr>
        <a:xfrm>
          <a:off x="4580751" y="32673031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425296</xdr:colOff>
      <xdr:row>133</xdr:row>
      <xdr:rowOff>86190</xdr:rowOff>
    </xdr:from>
    <xdr:to>
      <xdr:col>9</xdr:col>
      <xdr:colOff>472984</xdr:colOff>
      <xdr:row>133</xdr:row>
      <xdr:rowOff>296461</xdr:rowOff>
    </xdr:to>
    <xdr:sp macro="" textlink="">
      <xdr:nvSpPr>
        <xdr:cNvPr id="1601" name="Rectangle 1600">
          <a:extLst>
            <a:ext uri="{FF2B5EF4-FFF2-40B4-BE49-F238E27FC236}">
              <a16:creationId xmlns:a16="http://schemas.microsoft.com/office/drawing/2014/main" id="{00000000-0008-0000-0300-000041060000}"/>
            </a:ext>
          </a:extLst>
        </xdr:cNvPr>
        <xdr:cNvSpPr/>
      </xdr:nvSpPr>
      <xdr:spPr>
        <a:xfrm>
          <a:off x="5242225" y="32675297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493643</xdr:colOff>
      <xdr:row>133</xdr:row>
      <xdr:rowOff>88094</xdr:rowOff>
    </xdr:from>
    <xdr:to>
      <xdr:col>10</xdr:col>
      <xdr:colOff>548961</xdr:colOff>
      <xdr:row>133</xdr:row>
      <xdr:rowOff>296461</xdr:rowOff>
    </xdr:to>
    <xdr:sp macro="" textlink="">
      <xdr:nvSpPr>
        <xdr:cNvPr id="1602" name="Rectangle 1601">
          <a:extLst>
            <a:ext uri="{FF2B5EF4-FFF2-40B4-BE49-F238E27FC236}">
              <a16:creationId xmlns:a16="http://schemas.microsoft.com/office/drawing/2014/main" id="{00000000-0008-0000-0300-000042060000}"/>
            </a:ext>
          </a:extLst>
        </xdr:cNvPr>
        <xdr:cNvSpPr/>
      </xdr:nvSpPr>
      <xdr:spPr>
        <a:xfrm>
          <a:off x="5895679" y="32677201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561993</xdr:colOff>
      <xdr:row>133</xdr:row>
      <xdr:rowOff>86031</xdr:rowOff>
    </xdr:from>
    <xdr:to>
      <xdr:col>12</xdr:col>
      <xdr:colOff>23310</xdr:colOff>
      <xdr:row>133</xdr:row>
      <xdr:rowOff>302805</xdr:rowOff>
    </xdr:to>
    <xdr:sp macro="" textlink="">
      <xdr:nvSpPr>
        <xdr:cNvPr id="1603" name="Rectangle 1602">
          <a:extLst>
            <a:ext uri="{FF2B5EF4-FFF2-40B4-BE49-F238E27FC236}">
              <a16:creationId xmlns:a16="http://schemas.microsoft.com/office/drawing/2014/main" id="{00000000-0008-0000-0300-000043060000}"/>
            </a:ext>
          </a:extLst>
        </xdr:cNvPr>
        <xdr:cNvSpPr/>
      </xdr:nvSpPr>
      <xdr:spPr>
        <a:xfrm>
          <a:off x="6549136" y="32675138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45232</xdr:colOff>
      <xdr:row>133</xdr:row>
      <xdr:rowOff>74909</xdr:rowOff>
    </xdr:from>
    <xdr:to>
      <xdr:col>12</xdr:col>
      <xdr:colOff>687792</xdr:colOff>
      <xdr:row>133</xdr:row>
      <xdr:rowOff>310209</xdr:rowOff>
    </xdr:to>
    <xdr:sp macro="" textlink="">
      <xdr:nvSpPr>
        <xdr:cNvPr id="1604" name="Rectangle 1603">
          <a:extLst>
            <a:ext uri="{FF2B5EF4-FFF2-40B4-BE49-F238E27FC236}">
              <a16:creationId xmlns:a16="http://schemas.microsoft.com/office/drawing/2014/main" id="{00000000-0008-0000-0300-000044060000}"/>
            </a:ext>
          </a:extLst>
        </xdr:cNvPr>
        <xdr:cNvSpPr/>
      </xdr:nvSpPr>
      <xdr:spPr>
        <a:xfrm>
          <a:off x="7202589" y="32664016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133</xdr:row>
          <xdr:rowOff>304800</xdr:rowOff>
        </xdr:from>
        <xdr:to>
          <xdr:col>12</xdr:col>
          <xdr:colOff>920750</xdr:colOff>
          <xdr:row>133</xdr:row>
          <xdr:rowOff>495300</xdr:rowOff>
        </xdr:to>
        <xdr:sp macro="" textlink="">
          <xdr:nvSpPr>
            <xdr:cNvPr id="7540" name="Scroll Bar 372" hidden="1">
              <a:extLst>
                <a:ext uri="{63B3BB69-23CF-44E3-9099-C40C66FF867C}">
                  <a14:compatExt spid="_x0000_s7540"/>
                </a:ext>
                <a:ext uri="{FF2B5EF4-FFF2-40B4-BE49-F238E27FC236}">
                  <a16:creationId xmlns:a16="http://schemas.microsoft.com/office/drawing/2014/main" id="{00000000-0008-0000-0300-00007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19605</xdr:colOff>
      <xdr:row>133</xdr:row>
      <xdr:rowOff>77201</xdr:rowOff>
    </xdr:from>
    <xdr:to>
      <xdr:col>15</xdr:col>
      <xdr:colOff>584325</xdr:colOff>
      <xdr:row>133</xdr:row>
      <xdr:rowOff>1007472</xdr:rowOff>
    </xdr:to>
    <xdr:sp macro="" textlink="$P$131">
      <xdr:nvSpPr>
        <xdr:cNvPr id="1606" name="Rectangle 1605">
          <a:extLst>
            <a:ext uri="{FF2B5EF4-FFF2-40B4-BE49-F238E27FC236}">
              <a16:creationId xmlns:a16="http://schemas.microsoft.com/office/drawing/2014/main" id="{00000000-0008-0000-0300-000046060000}"/>
            </a:ext>
          </a:extLst>
        </xdr:cNvPr>
        <xdr:cNvSpPr/>
      </xdr:nvSpPr>
      <xdr:spPr>
        <a:xfrm>
          <a:off x="8075034" y="32666308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5E4EAAE-E87D-49B8-BB6C-8319A73F836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68036</xdr:colOff>
      <xdr:row>133</xdr:row>
      <xdr:rowOff>86366</xdr:rowOff>
    </xdr:from>
    <xdr:to>
      <xdr:col>3</xdr:col>
      <xdr:colOff>23785</xdr:colOff>
      <xdr:row>133</xdr:row>
      <xdr:rowOff>998307</xdr:rowOff>
    </xdr:to>
    <xdr:sp macro="" textlink="$P$130">
      <xdr:nvSpPr>
        <xdr:cNvPr id="1607" name="Rectangle 1606">
          <a:extLst>
            <a:ext uri="{FF2B5EF4-FFF2-40B4-BE49-F238E27FC236}">
              <a16:creationId xmlns:a16="http://schemas.microsoft.com/office/drawing/2014/main" id="{00000000-0008-0000-0300-000047060000}"/>
            </a:ext>
          </a:extLst>
        </xdr:cNvPr>
        <xdr:cNvSpPr/>
      </xdr:nvSpPr>
      <xdr:spPr>
        <a:xfrm>
          <a:off x="68036" y="32675473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C6CFD0C-42EC-4962-96F4-A02CFC3CDEE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59205</xdr:colOff>
      <xdr:row>133</xdr:row>
      <xdr:rowOff>70757</xdr:rowOff>
    </xdr:from>
    <xdr:to>
      <xdr:col>30</xdr:col>
      <xdr:colOff>320514</xdr:colOff>
      <xdr:row>133</xdr:row>
      <xdr:rowOff>1027148</xdr:rowOff>
    </xdr:to>
    <xdr:graphicFrame macro="">
      <xdr:nvGraphicFramePr>
        <xdr:cNvPr id="1609" name="Chart 1608">
          <a:extLst>
            <a:ext uri="{FF2B5EF4-FFF2-40B4-BE49-F238E27FC236}">
              <a16:creationId xmlns:a16="http://schemas.microsoft.com/office/drawing/2014/main" id="{00000000-0008-0000-0300-00004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133</xdr:row>
          <xdr:rowOff>552450</xdr:rowOff>
        </xdr:from>
        <xdr:to>
          <xdr:col>27</xdr:col>
          <xdr:colOff>457200</xdr:colOff>
          <xdr:row>133</xdr:row>
          <xdr:rowOff>723900</xdr:rowOff>
        </xdr:to>
        <xdr:sp macro="" textlink="">
          <xdr:nvSpPr>
            <xdr:cNvPr id="7541" name="Button 373" hidden="1">
              <a:extLst>
                <a:ext uri="{63B3BB69-23CF-44E3-9099-C40C66FF867C}">
                  <a14:compatExt spid="_x0000_s7541"/>
                </a:ext>
                <a:ext uri="{FF2B5EF4-FFF2-40B4-BE49-F238E27FC236}">
                  <a16:creationId xmlns:a16="http://schemas.microsoft.com/office/drawing/2014/main" id="{00000000-0008-0000-0300-00007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282367</xdr:colOff>
      <xdr:row>133</xdr:row>
      <xdr:rowOff>86707</xdr:rowOff>
    </xdr:from>
    <xdr:to>
      <xdr:col>21</xdr:col>
      <xdr:colOff>341537</xdr:colOff>
      <xdr:row>133</xdr:row>
      <xdr:rowOff>298531</xdr:rowOff>
    </xdr:to>
    <xdr:sp macro="" textlink="">
      <xdr:nvSpPr>
        <xdr:cNvPr id="1611" name="Rectangle 1610">
          <a:extLst>
            <a:ext uri="{FF2B5EF4-FFF2-40B4-BE49-F238E27FC236}">
              <a16:creationId xmlns:a16="http://schemas.microsoft.com/office/drawing/2014/main" id="{00000000-0008-0000-0300-00004B060000}"/>
            </a:ext>
          </a:extLst>
        </xdr:cNvPr>
        <xdr:cNvSpPr/>
      </xdr:nvSpPr>
      <xdr:spPr>
        <a:xfrm>
          <a:off x="12311081" y="32675814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350716</xdr:colOff>
      <xdr:row>133</xdr:row>
      <xdr:rowOff>83940</xdr:rowOff>
    </xdr:from>
    <xdr:to>
      <xdr:col>22</xdr:col>
      <xdr:colOff>401799</xdr:colOff>
      <xdr:row>133</xdr:row>
      <xdr:rowOff>297948</xdr:rowOff>
    </xdr:to>
    <xdr:sp macro="" textlink="">
      <xdr:nvSpPr>
        <xdr:cNvPr id="1612" name="Rectangle 1611">
          <a:extLst>
            <a:ext uri="{FF2B5EF4-FFF2-40B4-BE49-F238E27FC236}">
              <a16:creationId xmlns:a16="http://schemas.microsoft.com/office/drawing/2014/main" id="{00000000-0008-0000-0300-00004C060000}"/>
            </a:ext>
          </a:extLst>
        </xdr:cNvPr>
        <xdr:cNvSpPr/>
      </xdr:nvSpPr>
      <xdr:spPr>
        <a:xfrm>
          <a:off x="12964537" y="32673047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427080</xdr:colOff>
      <xdr:row>133</xdr:row>
      <xdr:rowOff>82583</xdr:rowOff>
    </xdr:from>
    <xdr:to>
      <xdr:col>23</xdr:col>
      <xdr:colOff>471376</xdr:colOff>
      <xdr:row>133</xdr:row>
      <xdr:rowOff>298653</xdr:rowOff>
    </xdr:to>
    <xdr:sp macro="" textlink="">
      <xdr:nvSpPr>
        <xdr:cNvPr id="1613" name="Rectangle 1612">
          <a:extLst>
            <a:ext uri="{FF2B5EF4-FFF2-40B4-BE49-F238E27FC236}">
              <a16:creationId xmlns:a16="http://schemas.microsoft.com/office/drawing/2014/main" id="{00000000-0008-0000-0300-00004D060000}"/>
            </a:ext>
          </a:extLst>
        </xdr:cNvPr>
        <xdr:cNvSpPr/>
      </xdr:nvSpPr>
      <xdr:spPr>
        <a:xfrm>
          <a:off x="13626009" y="32671690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503447</xdr:colOff>
      <xdr:row>133</xdr:row>
      <xdr:rowOff>86162</xdr:rowOff>
    </xdr:from>
    <xdr:to>
      <xdr:col>24</xdr:col>
      <xdr:colOff>357208</xdr:colOff>
      <xdr:row>133</xdr:row>
      <xdr:rowOff>298653</xdr:rowOff>
    </xdr:to>
    <xdr:sp macro="" textlink="">
      <xdr:nvSpPr>
        <xdr:cNvPr id="1614" name="Rectangle 1613">
          <a:extLst>
            <a:ext uri="{FF2B5EF4-FFF2-40B4-BE49-F238E27FC236}">
              <a16:creationId xmlns:a16="http://schemas.microsoft.com/office/drawing/2014/main" id="{00000000-0008-0000-0300-00004E060000}"/>
            </a:ext>
          </a:extLst>
        </xdr:cNvPr>
        <xdr:cNvSpPr/>
      </xdr:nvSpPr>
      <xdr:spPr>
        <a:xfrm>
          <a:off x="14287483" y="32675269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365258</xdr:colOff>
      <xdr:row>133</xdr:row>
      <xdr:rowOff>86646</xdr:rowOff>
    </xdr:from>
    <xdr:to>
      <xdr:col>25</xdr:col>
      <xdr:colOff>432481</xdr:colOff>
      <xdr:row>133</xdr:row>
      <xdr:rowOff>298654</xdr:rowOff>
    </xdr:to>
    <xdr:sp macro="" textlink="">
      <xdr:nvSpPr>
        <xdr:cNvPr id="1615" name="Rectangle 1614">
          <a:extLst>
            <a:ext uri="{FF2B5EF4-FFF2-40B4-BE49-F238E27FC236}">
              <a16:creationId xmlns:a16="http://schemas.microsoft.com/office/drawing/2014/main" id="{00000000-0008-0000-0300-00004F060000}"/>
            </a:ext>
          </a:extLst>
        </xdr:cNvPr>
        <xdr:cNvSpPr/>
      </xdr:nvSpPr>
      <xdr:spPr>
        <a:xfrm>
          <a:off x="14924901" y="32675753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441625</xdr:colOff>
      <xdr:row>133</xdr:row>
      <xdr:rowOff>88912</xdr:rowOff>
    </xdr:from>
    <xdr:to>
      <xdr:col>26</xdr:col>
      <xdr:colOff>489313</xdr:colOff>
      <xdr:row>133</xdr:row>
      <xdr:rowOff>299183</xdr:rowOff>
    </xdr:to>
    <xdr:sp macro="" textlink="">
      <xdr:nvSpPr>
        <xdr:cNvPr id="1616" name="Rectangle 1615">
          <a:extLst>
            <a:ext uri="{FF2B5EF4-FFF2-40B4-BE49-F238E27FC236}">
              <a16:creationId xmlns:a16="http://schemas.microsoft.com/office/drawing/2014/main" id="{00000000-0008-0000-0300-000050060000}"/>
            </a:ext>
          </a:extLst>
        </xdr:cNvPr>
        <xdr:cNvSpPr/>
      </xdr:nvSpPr>
      <xdr:spPr>
        <a:xfrm>
          <a:off x="15586375" y="32678019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509972</xdr:colOff>
      <xdr:row>133</xdr:row>
      <xdr:rowOff>90816</xdr:rowOff>
    </xdr:from>
    <xdr:to>
      <xdr:col>27</xdr:col>
      <xdr:colOff>565290</xdr:colOff>
      <xdr:row>133</xdr:row>
      <xdr:rowOff>299183</xdr:rowOff>
    </xdr:to>
    <xdr:sp macro="" textlink="">
      <xdr:nvSpPr>
        <xdr:cNvPr id="1617" name="Rectangle 1616">
          <a:extLst>
            <a:ext uri="{FF2B5EF4-FFF2-40B4-BE49-F238E27FC236}">
              <a16:creationId xmlns:a16="http://schemas.microsoft.com/office/drawing/2014/main" id="{00000000-0008-0000-0300-000051060000}"/>
            </a:ext>
          </a:extLst>
        </xdr:cNvPr>
        <xdr:cNvSpPr/>
      </xdr:nvSpPr>
      <xdr:spPr>
        <a:xfrm>
          <a:off x="16239829" y="32679923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578322</xdr:colOff>
      <xdr:row>133</xdr:row>
      <xdr:rowOff>88753</xdr:rowOff>
    </xdr:from>
    <xdr:to>
      <xdr:col>29</xdr:col>
      <xdr:colOff>39638</xdr:colOff>
      <xdr:row>133</xdr:row>
      <xdr:rowOff>305527</xdr:rowOff>
    </xdr:to>
    <xdr:sp macro="" textlink="">
      <xdr:nvSpPr>
        <xdr:cNvPr id="1618" name="Rectangle 1617">
          <a:extLst>
            <a:ext uri="{FF2B5EF4-FFF2-40B4-BE49-F238E27FC236}">
              <a16:creationId xmlns:a16="http://schemas.microsoft.com/office/drawing/2014/main" id="{00000000-0008-0000-0300-000052060000}"/>
            </a:ext>
          </a:extLst>
        </xdr:cNvPr>
        <xdr:cNvSpPr/>
      </xdr:nvSpPr>
      <xdr:spPr>
        <a:xfrm>
          <a:off x="16893286" y="32677860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61560</xdr:colOff>
      <xdr:row>133</xdr:row>
      <xdr:rowOff>77631</xdr:rowOff>
    </xdr:from>
    <xdr:to>
      <xdr:col>30</xdr:col>
      <xdr:colOff>91799</xdr:colOff>
      <xdr:row>133</xdr:row>
      <xdr:rowOff>312931</xdr:rowOff>
    </xdr:to>
    <xdr:sp macro="" textlink="">
      <xdr:nvSpPr>
        <xdr:cNvPr id="1619" name="Rectangle 1618">
          <a:extLst>
            <a:ext uri="{FF2B5EF4-FFF2-40B4-BE49-F238E27FC236}">
              <a16:creationId xmlns:a16="http://schemas.microsoft.com/office/drawing/2014/main" id="{00000000-0008-0000-0300-000053060000}"/>
            </a:ext>
          </a:extLst>
        </xdr:cNvPr>
        <xdr:cNvSpPr/>
      </xdr:nvSpPr>
      <xdr:spPr>
        <a:xfrm>
          <a:off x="17546739" y="32666738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50800</xdr:colOff>
          <xdr:row>133</xdr:row>
          <xdr:rowOff>317500</xdr:rowOff>
        </xdr:from>
        <xdr:to>
          <xdr:col>30</xdr:col>
          <xdr:colOff>285750</xdr:colOff>
          <xdr:row>133</xdr:row>
          <xdr:rowOff>508000</xdr:rowOff>
        </xdr:to>
        <xdr:sp macro="" textlink="">
          <xdr:nvSpPr>
            <xdr:cNvPr id="7542" name="Scroll Bar 374" hidden="1">
              <a:extLst>
                <a:ext uri="{63B3BB69-23CF-44E3-9099-C40C66FF867C}">
                  <a14:compatExt spid="_x0000_s7542"/>
                </a:ext>
                <a:ext uri="{FF2B5EF4-FFF2-40B4-BE49-F238E27FC236}">
                  <a16:creationId xmlns:a16="http://schemas.microsoft.com/office/drawing/2014/main" id="{00000000-0008-0000-0300-00007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321684</xdr:colOff>
      <xdr:row>133</xdr:row>
      <xdr:rowOff>79923</xdr:rowOff>
    </xdr:from>
    <xdr:to>
      <xdr:col>32</xdr:col>
      <xdr:colOff>791153</xdr:colOff>
      <xdr:row>133</xdr:row>
      <xdr:rowOff>1010194</xdr:rowOff>
    </xdr:to>
    <xdr:sp macro="" textlink="$AG$131">
      <xdr:nvSpPr>
        <xdr:cNvPr id="1621" name="Rectangle 1620">
          <a:extLst>
            <a:ext uri="{FF2B5EF4-FFF2-40B4-BE49-F238E27FC236}">
              <a16:creationId xmlns:a16="http://schemas.microsoft.com/office/drawing/2014/main" id="{00000000-0008-0000-0300-000055060000}"/>
            </a:ext>
          </a:extLst>
        </xdr:cNvPr>
        <xdr:cNvSpPr/>
      </xdr:nvSpPr>
      <xdr:spPr>
        <a:xfrm>
          <a:off x="18419184" y="32669030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0E60BCC-75BB-4737-B323-D482EE38852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84365</xdr:colOff>
      <xdr:row>133</xdr:row>
      <xdr:rowOff>89088</xdr:rowOff>
    </xdr:from>
    <xdr:to>
      <xdr:col>20</xdr:col>
      <xdr:colOff>40114</xdr:colOff>
      <xdr:row>133</xdr:row>
      <xdr:rowOff>1001029</xdr:rowOff>
    </xdr:to>
    <xdr:sp macro="" textlink="$AG$130">
      <xdr:nvSpPr>
        <xdr:cNvPr id="1622" name="Rectangle 1621">
          <a:extLst>
            <a:ext uri="{FF2B5EF4-FFF2-40B4-BE49-F238E27FC236}">
              <a16:creationId xmlns:a16="http://schemas.microsoft.com/office/drawing/2014/main" id="{00000000-0008-0000-0300-000056060000}"/>
            </a:ext>
          </a:extLst>
        </xdr:cNvPr>
        <xdr:cNvSpPr/>
      </xdr:nvSpPr>
      <xdr:spPr>
        <a:xfrm>
          <a:off x="10412186" y="32678195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90552FA-9C77-4F37-9FB9-D18FFD4D79EE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48319</xdr:colOff>
      <xdr:row>133</xdr:row>
      <xdr:rowOff>73479</xdr:rowOff>
    </xdr:from>
    <xdr:to>
      <xdr:col>47</xdr:col>
      <xdr:colOff>23878</xdr:colOff>
      <xdr:row>133</xdr:row>
      <xdr:rowOff>1029870</xdr:rowOff>
    </xdr:to>
    <xdr:graphicFrame macro="">
      <xdr:nvGraphicFramePr>
        <xdr:cNvPr id="1624" name="Chart 1623">
          <a:extLst>
            <a:ext uri="{FF2B5EF4-FFF2-40B4-BE49-F238E27FC236}">
              <a16:creationId xmlns:a16="http://schemas.microsoft.com/office/drawing/2014/main" id="{00000000-0008-0000-0300-00005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50800</xdr:colOff>
          <xdr:row>133</xdr:row>
          <xdr:rowOff>552450</xdr:rowOff>
        </xdr:from>
        <xdr:to>
          <xdr:col>44</xdr:col>
          <xdr:colOff>450850</xdr:colOff>
          <xdr:row>133</xdr:row>
          <xdr:rowOff>736600</xdr:rowOff>
        </xdr:to>
        <xdr:sp macro="" textlink="">
          <xdr:nvSpPr>
            <xdr:cNvPr id="7543" name="Button 375" hidden="1">
              <a:extLst>
                <a:ext uri="{63B3BB69-23CF-44E3-9099-C40C66FF867C}">
                  <a14:compatExt spid="_x0000_s7543"/>
                </a:ext>
                <a:ext uri="{FF2B5EF4-FFF2-40B4-BE49-F238E27FC236}">
                  <a16:creationId xmlns:a16="http://schemas.microsoft.com/office/drawing/2014/main" id="{00000000-0008-0000-0300-00007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271481</xdr:colOff>
      <xdr:row>133</xdr:row>
      <xdr:rowOff>89429</xdr:rowOff>
    </xdr:from>
    <xdr:to>
      <xdr:col>38</xdr:col>
      <xdr:colOff>330651</xdr:colOff>
      <xdr:row>133</xdr:row>
      <xdr:rowOff>301253</xdr:rowOff>
    </xdr:to>
    <xdr:sp macro="" textlink="">
      <xdr:nvSpPr>
        <xdr:cNvPr id="1626" name="Rectangle 1625">
          <a:extLst>
            <a:ext uri="{FF2B5EF4-FFF2-40B4-BE49-F238E27FC236}">
              <a16:creationId xmlns:a16="http://schemas.microsoft.com/office/drawing/2014/main" id="{00000000-0008-0000-0300-00005A060000}"/>
            </a:ext>
          </a:extLst>
        </xdr:cNvPr>
        <xdr:cNvSpPr/>
      </xdr:nvSpPr>
      <xdr:spPr>
        <a:xfrm>
          <a:off x="22655231" y="32678536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339830</xdr:colOff>
      <xdr:row>133</xdr:row>
      <xdr:rowOff>86662</xdr:rowOff>
    </xdr:from>
    <xdr:to>
      <xdr:col>39</xdr:col>
      <xdr:colOff>390914</xdr:colOff>
      <xdr:row>133</xdr:row>
      <xdr:rowOff>300670</xdr:rowOff>
    </xdr:to>
    <xdr:sp macro="" textlink="">
      <xdr:nvSpPr>
        <xdr:cNvPr id="1627" name="Rectangle 1626">
          <a:extLst>
            <a:ext uri="{FF2B5EF4-FFF2-40B4-BE49-F238E27FC236}">
              <a16:creationId xmlns:a16="http://schemas.microsoft.com/office/drawing/2014/main" id="{00000000-0008-0000-0300-00005B060000}"/>
            </a:ext>
          </a:extLst>
        </xdr:cNvPr>
        <xdr:cNvSpPr/>
      </xdr:nvSpPr>
      <xdr:spPr>
        <a:xfrm>
          <a:off x="23308687" y="32675769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416195</xdr:colOff>
      <xdr:row>133</xdr:row>
      <xdr:rowOff>85305</xdr:rowOff>
    </xdr:from>
    <xdr:to>
      <xdr:col>40</xdr:col>
      <xdr:colOff>460491</xdr:colOff>
      <xdr:row>133</xdr:row>
      <xdr:rowOff>301375</xdr:rowOff>
    </xdr:to>
    <xdr:sp macro="" textlink="">
      <xdr:nvSpPr>
        <xdr:cNvPr id="1628" name="Rectangle 1627">
          <a:extLst>
            <a:ext uri="{FF2B5EF4-FFF2-40B4-BE49-F238E27FC236}">
              <a16:creationId xmlns:a16="http://schemas.microsoft.com/office/drawing/2014/main" id="{00000000-0008-0000-0300-00005C060000}"/>
            </a:ext>
          </a:extLst>
        </xdr:cNvPr>
        <xdr:cNvSpPr/>
      </xdr:nvSpPr>
      <xdr:spPr>
        <a:xfrm>
          <a:off x="23970159" y="32674412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492562</xdr:colOff>
      <xdr:row>133</xdr:row>
      <xdr:rowOff>88884</xdr:rowOff>
    </xdr:from>
    <xdr:to>
      <xdr:col>41</xdr:col>
      <xdr:colOff>346322</xdr:colOff>
      <xdr:row>133</xdr:row>
      <xdr:rowOff>301375</xdr:rowOff>
    </xdr:to>
    <xdr:sp macro="" textlink="">
      <xdr:nvSpPr>
        <xdr:cNvPr id="1629" name="Rectangle 1628">
          <a:extLst>
            <a:ext uri="{FF2B5EF4-FFF2-40B4-BE49-F238E27FC236}">
              <a16:creationId xmlns:a16="http://schemas.microsoft.com/office/drawing/2014/main" id="{00000000-0008-0000-0300-00005D060000}"/>
            </a:ext>
          </a:extLst>
        </xdr:cNvPr>
        <xdr:cNvSpPr/>
      </xdr:nvSpPr>
      <xdr:spPr>
        <a:xfrm>
          <a:off x="24631633" y="32677991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354372</xdr:colOff>
      <xdr:row>133</xdr:row>
      <xdr:rowOff>89368</xdr:rowOff>
    </xdr:from>
    <xdr:to>
      <xdr:col>42</xdr:col>
      <xdr:colOff>421595</xdr:colOff>
      <xdr:row>133</xdr:row>
      <xdr:rowOff>301376</xdr:rowOff>
    </xdr:to>
    <xdr:sp macro="" textlink="">
      <xdr:nvSpPr>
        <xdr:cNvPr id="1630" name="Rectangle 1629">
          <a:extLst>
            <a:ext uri="{FF2B5EF4-FFF2-40B4-BE49-F238E27FC236}">
              <a16:creationId xmlns:a16="http://schemas.microsoft.com/office/drawing/2014/main" id="{00000000-0008-0000-0300-00005E060000}"/>
            </a:ext>
          </a:extLst>
        </xdr:cNvPr>
        <xdr:cNvSpPr/>
      </xdr:nvSpPr>
      <xdr:spPr>
        <a:xfrm>
          <a:off x="25269051" y="32678475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430739</xdr:colOff>
      <xdr:row>133</xdr:row>
      <xdr:rowOff>91634</xdr:rowOff>
    </xdr:from>
    <xdr:to>
      <xdr:col>43</xdr:col>
      <xdr:colOff>478427</xdr:colOff>
      <xdr:row>133</xdr:row>
      <xdr:rowOff>301905</xdr:rowOff>
    </xdr:to>
    <xdr:sp macro="" textlink="">
      <xdr:nvSpPr>
        <xdr:cNvPr id="1631" name="Rectangle 1630">
          <a:extLst>
            <a:ext uri="{FF2B5EF4-FFF2-40B4-BE49-F238E27FC236}">
              <a16:creationId xmlns:a16="http://schemas.microsoft.com/office/drawing/2014/main" id="{00000000-0008-0000-0300-00005F060000}"/>
            </a:ext>
          </a:extLst>
        </xdr:cNvPr>
        <xdr:cNvSpPr/>
      </xdr:nvSpPr>
      <xdr:spPr>
        <a:xfrm>
          <a:off x="25930525" y="32680741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499086</xdr:colOff>
      <xdr:row>133</xdr:row>
      <xdr:rowOff>93538</xdr:rowOff>
    </xdr:from>
    <xdr:to>
      <xdr:col>44</xdr:col>
      <xdr:colOff>554404</xdr:colOff>
      <xdr:row>133</xdr:row>
      <xdr:rowOff>301905</xdr:rowOff>
    </xdr:to>
    <xdr:sp macro="" textlink="">
      <xdr:nvSpPr>
        <xdr:cNvPr id="1632" name="Rectangle 1631">
          <a:extLst>
            <a:ext uri="{FF2B5EF4-FFF2-40B4-BE49-F238E27FC236}">
              <a16:creationId xmlns:a16="http://schemas.microsoft.com/office/drawing/2014/main" id="{00000000-0008-0000-0300-000060060000}"/>
            </a:ext>
          </a:extLst>
        </xdr:cNvPr>
        <xdr:cNvSpPr/>
      </xdr:nvSpPr>
      <xdr:spPr>
        <a:xfrm>
          <a:off x="26583979" y="32682645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567436</xdr:colOff>
      <xdr:row>133</xdr:row>
      <xdr:rowOff>91475</xdr:rowOff>
    </xdr:from>
    <xdr:to>
      <xdr:col>46</xdr:col>
      <xdr:colOff>28753</xdr:colOff>
      <xdr:row>133</xdr:row>
      <xdr:rowOff>308249</xdr:rowOff>
    </xdr:to>
    <xdr:sp macro="" textlink="">
      <xdr:nvSpPr>
        <xdr:cNvPr id="1633" name="Rectangle 1632">
          <a:extLst>
            <a:ext uri="{FF2B5EF4-FFF2-40B4-BE49-F238E27FC236}">
              <a16:creationId xmlns:a16="http://schemas.microsoft.com/office/drawing/2014/main" id="{00000000-0008-0000-0300-000061060000}"/>
            </a:ext>
          </a:extLst>
        </xdr:cNvPr>
        <xdr:cNvSpPr/>
      </xdr:nvSpPr>
      <xdr:spPr>
        <a:xfrm>
          <a:off x="27237436" y="32680582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50675</xdr:colOff>
      <xdr:row>133</xdr:row>
      <xdr:rowOff>80353</xdr:rowOff>
    </xdr:from>
    <xdr:to>
      <xdr:col>46</xdr:col>
      <xdr:colOff>693235</xdr:colOff>
      <xdr:row>133</xdr:row>
      <xdr:rowOff>315653</xdr:rowOff>
    </xdr:to>
    <xdr:sp macro="" textlink="">
      <xdr:nvSpPr>
        <xdr:cNvPr id="1634" name="Rectangle 1633">
          <a:extLst>
            <a:ext uri="{FF2B5EF4-FFF2-40B4-BE49-F238E27FC236}">
              <a16:creationId xmlns:a16="http://schemas.microsoft.com/office/drawing/2014/main" id="{00000000-0008-0000-0300-000062060000}"/>
            </a:ext>
          </a:extLst>
        </xdr:cNvPr>
        <xdr:cNvSpPr/>
      </xdr:nvSpPr>
      <xdr:spPr>
        <a:xfrm>
          <a:off x="27890889" y="32669460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133</xdr:row>
          <xdr:rowOff>317500</xdr:rowOff>
        </xdr:from>
        <xdr:to>
          <xdr:col>46</xdr:col>
          <xdr:colOff>933450</xdr:colOff>
          <xdr:row>133</xdr:row>
          <xdr:rowOff>508000</xdr:rowOff>
        </xdr:to>
        <xdr:sp macro="" textlink="">
          <xdr:nvSpPr>
            <xdr:cNvPr id="7544" name="Scroll Bar 376" hidden="1">
              <a:extLst>
                <a:ext uri="{63B3BB69-23CF-44E3-9099-C40C66FF867C}">
                  <a14:compatExt spid="_x0000_s7544"/>
                </a:ext>
                <a:ext uri="{FF2B5EF4-FFF2-40B4-BE49-F238E27FC236}">
                  <a16:creationId xmlns:a16="http://schemas.microsoft.com/office/drawing/2014/main" id="{00000000-0008-0000-0300-00007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47</xdr:col>
      <xdr:colOff>25048</xdr:colOff>
      <xdr:row>133</xdr:row>
      <xdr:rowOff>82645</xdr:rowOff>
    </xdr:from>
    <xdr:to>
      <xdr:col>49</xdr:col>
      <xdr:colOff>589768</xdr:colOff>
      <xdr:row>133</xdr:row>
      <xdr:rowOff>1012916</xdr:rowOff>
    </xdr:to>
    <xdr:sp macro="" textlink="$AX$131">
      <xdr:nvSpPr>
        <xdr:cNvPr id="1636" name="Rectangle 1635">
          <a:extLst>
            <a:ext uri="{FF2B5EF4-FFF2-40B4-BE49-F238E27FC236}">
              <a16:creationId xmlns:a16="http://schemas.microsoft.com/office/drawing/2014/main" id="{00000000-0008-0000-0300-000064060000}"/>
            </a:ext>
          </a:extLst>
        </xdr:cNvPr>
        <xdr:cNvSpPr/>
      </xdr:nvSpPr>
      <xdr:spPr>
        <a:xfrm>
          <a:off x="28763334" y="32671752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CA48BA2-67BD-45D6-83E4-0CE86BD7A9F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73479</xdr:colOff>
      <xdr:row>133</xdr:row>
      <xdr:rowOff>91810</xdr:rowOff>
    </xdr:from>
    <xdr:to>
      <xdr:col>37</xdr:col>
      <xdr:colOff>29228</xdr:colOff>
      <xdr:row>133</xdr:row>
      <xdr:rowOff>1003751</xdr:rowOff>
    </xdr:to>
    <xdr:sp macro="" textlink="$AX$130">
      <xdr:nvSpPr>
        <xdr:cNvPr id="1637" name="Rectangle 1636">
          <a:extLst>
            <a:ext uri="{FF2B5EF4-FFF2-40B4-BE49-F238E27FC236}">
              <a16:creationId xmlns:a16="http://schemas.microsoft.com/office/drawing/2014/main" id="{00000000-0008-0000-0300-000065060000}"/>
            </a:ext>
          </a:extLst>
        </xdr:cNvPr>
        <xdr:cNvSpPr/>
      </xdr:nvSpPr>
      <xdr:spPr>
        <a:xfrm>
          <a:off x="20756336" y="32680917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37AEDBA-E8D7-4753-A420-C0173737DC92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37434</xdr:colOff>
      <xdr:row>133</xdr:row>
      <xdr:rowOff>62594</xdr:rowOff>
    </xdr:from>
    <xdr:to>
      <xdr:col>64</xdr:col>
      <xdr:colOff>12993</xdr:colOff>
      <xdr:row>133</xdr:row>
      <xdr:rowOff>1018985</xdr:rowOff>
    </xdr:to>
    <xdr:graphicFrame macro="">
      <xdr:nvGraphicFramePr>
        <xdr:cNvPr id="1639" name="Chart 1638">
          <a:extLst>
            <a:ext uri="{FF2B5EF4-FFF2-40B4-BE49-F238E27FC236}">
              <a16:creationId xmlns:a16="http://schemas.microsoft.com/office/drawing/2014/main" id="{00000000-0008-0000-0300-00006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38100</xdr:colOff>
          <xdr:row>133</xdr:row>
          <xdr:rowOff>546100</xdr:rowOff>
        </xdr:from>
        <xdr:to>
          <xdr:col>61</xdr:col>
          <xdr:colOff>438150</xdr:colOff>
          <xdr:row>133</xdr:row>
          <xdr:rowOff>717550</xdr:rowOff>
        </xdr:to>
        <xdr:sp macro="" textlink="">
          <xdr:nvSpPr>
            <xdr:cNvPr id="7545" name="Button 377" hidden="1">
              <a:extLst>
                <a:ext uri="{63B3BB69-23CF-44E3-9099-C40C66FF867C}">
                  <a14:compatExt spid="_x0000_s7545"/>
                </a:ext>
                <a:ext uri="{FF2B5EF4-FFF2-40B4-BE49-F238E27FC236}">
                  <a16:creationId xmlns:a16="http://schemas.microsoft.com/office/drawing/2014/main" id="{00000000-0008-0000-0300-00007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260596</xdr:colOff>
      <xdr:row>133</xdr:row>
      <xdr:rowOff>78544</xdr:rowOff>
    </xdr:from>
    <xdr:to>
      <xdr:col>55</xdr:col>
      <xdr:colOff>319765</xdr:colOff>
      <xdr:row>133</xdr:row>
      <xdr:rowOff>290368</xdr:rowOff>
    </xdr:to>
    <xdr:sp macro="" textlink="">
      <xdr:nvSpPr>
        <xdr:cNvPr id="1641" name="Rectangle 1640">
          <a:extLst>
            <a:ext uri="{FF2B5EF4-FFF2-40B4-BE49-F238E27FC236}">
              <a16:creationId xmlns:a16="http://schemas.microsoft.com/office/drawing/2014/main" id="{00000000-0008-0000-0300-000069060000}"/>
            </a:ext>
          </a:extLst>
        </xdr:cNvPr>
        <xdr:cNvSpPr/>
      </xdr:nvSpPr>
      <xdr:spPr>
        <a:xfrm>
          <a:off x="32972167" y="32667651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328944</xdr:colOff>
      <xdr:row>133</xdr:row>
      <xdr:rowOff>75777</xdr:rowOff>
    </xdr:from>
    <xdr:to>
      <xdr:col>56</xdr:col>
      <xdr:colOff>380028</xdr:colOff>
      <xdr:row>133</xdr:row>
      <xdr:rowOff>289785</xdr:rowOff>
    </xdr:to>
    <xdr:sp macro="" textlink="">
      <xdr:nvSpPr>
        <xdr:cNvPr id="1642" name="Rectangle 1641">
          <a:extLst>
            <a:ext uri="{FF2B5EF4-FFF2-40B4-BE49-F238E27FC236}">
              <a16:creationId xmlns:a16="http://schemas.microsoft.com/office/drawing/2014/main" id="{00000000-0008-0000-0300-00006A060000}"/>
            </a:ext>
          </a:extLst>
        </xdr:cNvPr>
        <xdr:cNvSpPr/>
      </xdr:nvSpPr>
      <xdr:spPr>
        <a:xfrm>
          <a:off x="33625623" y="32664884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405309</xdr:colOff>
      <xdr:row>133</xdr:row>
      <xdr:rowOff>74420</xdr:rowOff>
    </xdr:from>
    <xdr:to>
      <xdr:col>57</xdr:col>
      <xdr:colOff>449605</xdr:colOff>
      <xdr:row>133</xdr:row>
      <xdr:rowOff>290490</xdr:rowOff>
    </xdr:to>
    <xdr:sp macro="" textlink="">
      <xdr:nvSpPr>
        <xdr:cNvPr id="1643" name="Rectangle 1642">
          <a:extLst>
            <a:ext uri="{FF2B5EF4-FFF2-40B4-BE49-F238E27FC236}">
              <a16:creationId xmlns:a16="http://schemas.microsoft.com/office/drawing/2014/main" id="{00000000-0008-0000-0300-00006B060000}"/>
            </a:ext>
          </a:extLst>
        </xdr:cNvPr>
        <xdr:cNvSpPr/>
      </xdr:nvSpPr>
      <xdr:spPr>
        <a:xfrm>
          <a:off x="34287095" y="32663527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481676</xdr:colOff>
      <xdr:row>133</xdr:row>
      <xdr:rowOff>77999</xdr:rowOff>
    </xdr:from>
    <xdr:to>
      <xdr:col>58</xdr:col>
      <xdr:colOff>335437</xdr:colOff>
      <xdr:row>133</xdr:row>
      <xdr:rowOff>290490</xdr:rowOff>
    </xdr:to>
    <xdr:sp macro="" textlink="">
      <xdr:nvSpPr>
        <xdr:cNvPr id="1644" name="Rectangle 1643">
          <a:extLst>
            <a:ext uri="{FF2B5EF4-FFF2-40B4-BE49-F238E27FC236}">
              <a16:creationId xmlns:a16="http://schemas.microsoft.com/office/drawing/2014/main" id="{00000000-0008-0000-0300-00006C060000}"/>
            </a:ext>
          </a:extLst>
        </xdr:cNvPr>
        <xdr:cNvSpPr/>
      </xdr:nvSpPr>
      <xdr:spPr>
        <a:xfrm>
          <a:off x="34948569" y="32667106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343487</xdr:colOff>
      <xdr:row>133</xdr:row>
      <xdr:rowOff>78483</xdr:rowOff>
    </xdr:from>
    <xdr:to>
      <xdr:col>59</xdr:col>
      <xdr:colOff>410710</xdr:colOff>
      <xdr:row>133</xdr:row>
      <xdr:rowOff>290491</xdr:rowOff>
    </xdr:to>
    <xdr:sp macro="" textlink="">
      <xdr:nvSpPr>
        <xdr:cNvPr id="1645" name="Rectangle 1644">
          <a:extLst>
            <a:ext uri="{FF2B5EF4-FFF2-40B4-BE49-F238E27FC236}">
              <a16:creationId xmlns:a16="http://schemas.microsoft.com/office/drawing/2014/main" id="{00000000-0008-0000-0300-00006D060000}"/>
            </a:ext>
          </a:extLst>
        </xdr:cNvPr>
        <xdr:cNvSpPr/>
      </xdr:nvSpPr>
      <xdr:spPr>
        <a:xfrm>
          <a:off x="35585987" y="32667590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419854</xdr:colOff>
      <xdr:row>133</xdr:row>
      <xdr:rowOff>80749</xdr:rowOff>
    </xdr:from>
    <xdr:to>
      <xdr:col>60</xdr:col>
      <xdr:colOff>467542</xdr:colOff>
      <xdr:row>133</xdr:row>
      <xdr:rowOff>291020</xdr:rowOff>
    </xdr:to>
    <xdr:sp macro="" textlink="">
      <xdr:nvSpPr>
        <xdr:cNvPr id="1646" name="Rectangle 1645">
          <a:extLst>
            <a:ext uri="{FF2B5EF4-FFF2-40B4-BE49-F238E27FC236}">
              <a16:creationId xmlns:a16="http://schemas.microsoft.com/office/drawing/2014/main" id="{00000000-0008-0000-0300-00006E060000}"/>
            </a:ext>
          </a:extLst>
        </xdr:cNvPr>
        <xdr:cNvSpPr/>
      </xdr:nvSpPr>
      <xdr:spPr>
        <a:xfrm>
          <a:off x="36247461" y="32669856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488201</xdr:colOff>
      <xdr:row>133</xdr:row>
      <xdr:rowOff>82653</xdr:rowOff>
    </xdr:from>
    <xdr:to>
      <xdr:col>61</xdr:col>
      <xdr:colOff>543519</xdr:colOff>
      <xdr:row>133</xdr:row>
      <xdr:rowOff>291020</xdr:rowOff>
    </xdr:to>
    <xdr:sp macro="" textlink="">
      <xdr:nvSpPr>
        <xdr:cNvPr id="1647" name="Rectangle 1646">
          <a:extLst>
            <a:ext uri="{FF2B5EF4-FFF2-40B4-BE49-F238E27FC236}">
              <a16:creationId xmlns:a16="http://schemas.microsoft.com/office/drawing/2014/main" id="{00000000-0008-0000-0300-00006F060000}"/>
            </a:ext>
          </a:extLst>
        </xdr:cNvPr>
        <xdr:cNvSpPr/>
      </xdr:nvSpPr>
      <xdr:spPr>
        <a:xfrm>
          <a:off x="36900915" y="32671760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556551</xdr:colOff>
      <xdr:row>133</xdr:row>
      <xdr:rowOff>80590</xdr:rowOff>
    </xdr:from>
    <xdr:to>
      <xdr:col>63</xdr:col>
      <xdr:colOff>17867</xdr:colOff>
      <xdr:row>133</xdr:row>
      <xdr:rowOff>297364</xdr:rowOff>
    </xdr:to>
    <xdr:sp macro="" textlink="">
      <xdr:nvSpPr>
        <xdr:cNvPr id="1648" name="Rectangle 1647">
          <a:extLst>
            <a:ext uri="{FF2B5EF4-FFF2-40B4-BE49-F238E27FC236}">
              <a16:creationId xmlns:a16="http://schemas.microsoft.com/office/drawing/2014/main" id="{00000000-0008-0000-0300-000070060000}"/>
            </a:ext>
          </a:extLst>
        </xdr:cNvPr>
        <xdr:cNvSpPr/>
      </xdr:nvSpPr>
      <xdr:spPr>
        <a:xfrm>
          <a:off x="37554372" y="32669697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63</xdr:col>
      <xdr:colOff>39789</xdr:colOff>
      <xdr:row>133</xdr:row>
      <xdr:rowOff>69468</xdr:rowOff>
    </xdr:from>
    <xdr:to>
      <xdr:col>63</xdr:col>
      <xdr:colOff>682349</xdr:colOff>
      <xdr:row>133</xdr:row>
      <xdr:rowOff>304768</xdr:rowOff>
    </xdr:to>
    <xdr:sp macro="" textlink="">
      <xdr:nvSpPr>
        <xdr:cNvPr id="1649" name="Rectangle 1648">
          <a:extLst>
            <a:ext uri="{FF2B5EF4-FFF2-40B4-BE49-F238E27FC236}">
              <a16:creationId xmlns:a16="http://schemas.microsoft.com/office/drawing/2014/main" id="{00000000-0008-0000-0300-000071060000}"/>
            </a:ext>
          </a:extLst>
        </xdr:cNvPr>
        <xdr:cNvSpPr/>
      </xdr:nvSpPr>
      <xdr:spPr>
        <a:xfrm>
          <a:off x="38207825" y="32658575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31750</xdr:colOff>
          <xdr:row>133</xdr:row>
          <xdr:rowOff>304800</xdr:rowOff>
        </xdr:from>
        <xdr:to>
          <xdr:col>63</xdr:col>
          <xdr:colOff>920750</xdr:colOff>
          <xdr:row>133</xdr:row>
          <xdr:rowOff>495300</xdr:rowOff>
        </xdr:to>
        <xdr:sp macro="" textlink="">
          <xdr:nvSpPr>
            <xdr:cNvPr id="7546" name="Scroll Bar 378" hidden="1">
              <a:extLst>
                <a:ext uri="{63B3BB69-23CF-44E3-9099-C40C66FF867C}">
                  <a14:compatExt spid="_x0000_s7546"/>
                </a:ext>
                <a:ext uri="{FF2B5EF4-FFF2-40B4-BE49-F238E27FC236}">
                  <a16:creationId xmlns:a16="http://schemas.microsoft.com/office/drawing/2014/main" id="{00000000-0008-0000-0300-00007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64</xdr:col>
      <xdr:colOff>14163</xdr:colOff>
      <xdr:row>133</xdr:row>
      <xdr:rowOff>71760</xdr:rowOff>
    </xdr:from>
    <xdr:to>
      <xdr:col>66</xdr:col>
      <xdr:colOff>578882</xdr:colOff>
      <xdr:row>133</xdr:row>
      <xdr:rowOff>1002031</xdr:rowOff>
    </xdr:to>
    <xdr:sp macro="" textlink="$BO$131">
      <xdr:nvSpPr>
        <xdr:cNvPr id="1651" name="Rectangle 1650">
          <a:extLst>
            <a:ext uri="{FF2B5EF4-FFF2-40B4-BE49-F238E27FC236}">
              <a16:creationId xmlns:a16="http://schemas.microsoft.com/office/drawing/2014/main" id="{00000000-0008-0000-0300-000073060000}"/>
            </a:ext>
          </a:extLst>
        </xdr:cNvPr>
        <xdr:cNvSpPr/>
      </xdr:nvSpPr>
      <xdr:spPr>
        <a:xfrm>
          <a:off x="39080270" y="32660867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74DD03D-DE9F-487A-9CF0-A21FA142F0A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62593</xdr:colOff>
      <xdr:row>133</xdr:row>
      <xdr:rowOff>80925</xdr:rowOff>
    </xdr:from>
    <xdr:to>
      <xdr:col>54</xdr:col>
      <xdr:colOff>18343</xdr:colOff>
      <xdr:row>133</xdr:row>
      <xdr:rowOff>992866</xdr:rowOff>
    </xdr:to>
    <xdr:sp macro="" textlink="$BO$130">
      <xdr:nvSpPr>
        <xdr:cNvPr id="1652" name="Rectangle 1651">
          <a:extLst>
            <a:ext uri="{FF2B5EF4-FFF2-40B4-BE49-F238E27FC236}">
              <a16:creationId xmlns:a16="http://schemas.microsoft.com/office/drawing/2014/main" id="{00000000-0008-0000-0300-000074060000}"/>
            </a:ext>
          </a:extLst>
        </xdr:cNvPr>
        <xdr:cNvSpPr/>
      </xdr:nvSpPr>
      <xdr:spPr>
        <a:xfrm>
          <a:off x="31073272" y="32670032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0365896-0DFF-4059-BA03-9DC9C6A039F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40154</xdr:colOff>
      <xdr:row>133</xdr:row>
      <xdr:rowOff>65316</xdr:rowOff>
    </xdr:from>
    <xdr:to>
      <xdr:col>81</xdr:col>
      <xdr:colOff>15713</xdr:colOff>
      <xdr:row>133</xdr:row>
      <xdr:rowOff>1021707</xdr:rowOff>
    </xdr:to>
    <xdr:graphicFrame macro="">
      <xdr:nvGraphicFramePr>
        <xdr:cNvPr id="1654" name="Chart 1653">
          <a:extLst>
            <a:ext uri="{FF2B5EF4-FFF2-40B4-BE49-F238E27FC236}">
              <a16:creationId xmlns:a16="http://schemas.microsoft.com/office/drawing/2014/main" id="{00000000-0008-0000-0300-00007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133</xdr:row>
          <xdr:rowOff>552450</xdr:rowOff>
        </xdr:from>
        <xdr:to>
          <xdr:col>78</xdr:col>
          <xdr:colOff>438150</xdr:colOff>
          <xdr:row>133</xdr:row>
          <xdr:rowOff>723900</xdr:rowOff>
        </xdr:to>
        <xdr:sp macro="" textlink="">
          <xdr:nvSpPr>
            <xdr:cNvPr id="7547" name="Button 379" hidden="1">
              <a:extLst>
                <a:ext uri="{63B3BB69-23CF-44E3-9099-C40C66FF867C}">
                  <a14:compatExt spid="_x0000_s7547"/>
                </a:ext>
                <a:ext uri="{FF2B5EF4-FFF2-40B4-BE49-F238E27FC236}">
                  <a16:creationId xmlns:a16="http://schemas.microsoft.com/office/drawing/2014/main" id="{00000000-0008-0000-0300-00007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263316</xdr:colOff>
      <xdr:row>133</xdr:row>
      <xdr:rowOff>81266</xdr:rowOff>
    </xdr:from>
    <xdr:to>
      <xdr:col>72</xdr:col>
      <xdr:colOff>322486</xdr:colOff>
      <xdr:row>133</xdr:row>
      <xdr:rowOff>293090</xdr:rowOff>
    </xdr:to>
    <xdr:sp macro="" textlink="">
      <xdr:nvSpPr>
        <xdr:cNvPr id="1656" name="Rectangle 1655">
          <a:extLst>
            <a:ext uri="{FF2B5EF4-FFF2-40B4-BE49-F238E27FC236}">
              <a16:creationId xmlns:a16="http://schemas.microsoft.com/office/drawing/2014/main" id="{00000000-0008-0000-0300-000078060000}"/>
            </a:ext>
          </a:extLst>
        </xdr:cNvPr>
        <xdr:cNvSpPr/>
      </xdr:nvSpPr>
      <xdr:spPr>
        <a:xfrm>
          <a:off x="43302709" y="3267037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331665</xdr:colOff>
      <xdr:row>133</xdr:row>
      <xdr:rowOff>78499</xdr:rowOff>
    </xdr:from>
    <xdr:to>
      <xdr:col>73</xdr:col>
      <xdr:colOff>382749</xdr:colOff>
      <xdr:row>133</xdr:row>
      <xdr:rowOff>292507</xdr:rowOff>
    </xdr:to>
    <xdr:sp macro="" textlink="">
      <xdr:nvSpPr>
        <xdr:cNvPr id="1657" name="Rectangle 1656">
          <a:extLst>
            <a:ext uri="{FF2B5EF4-FFF2-40B4-BE49-F238E27FC236}">
              <a16:creationId xmlns:a16="http://schemas.microsoft.com/office/drawing/2014/main" id="{00000000-0008-0000-0300-000079060000}"/>
            </a:ext>
          </a:extLst>
        </xdr:cNvPr>
        <xdr:cNvSpPr/>
      </xdr:nvSpPr>
      <xdr:spPr>
        <a:xfrm>
          <a:off x="43956165" y="3266760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408030</xdr:colOff>
      <xdr:row>133</xdr:row>
      <xdr:rowOff>77142</xdr:rowOff>
    </xdr:from>
    <xdr:to>
      <xdr:col>74</xdr:col>
      <xdr:colOff>452326</xdr:colOff>
      <xdr:row>133</xdr:row>
      <xdr:rowOff>293212</xdr:rowOff>
    </xdr:to>
    <xdr:sp macro="" textlink="">
      <xdr:nvSpPr>
        <xdr:cNvPr id="1658" name="Rectangle 1657">
          <a:extLst>
            <a:ext uri="{FF2B5EF4-FFF2-40B4-BE49-F238E27FC236}">
              <a16:creationId xmlns:a16="http://schemas.microsoft.com/office/drawing/2014/main" id="{00000000-0008-0000-0300-00007A060000}"/>
            </a:ext>
          </a:extLst>
        </xdr:cNvPr>
        <xdr:cNvSpPr/>
      </xdr:nvSpPr>
      <xdr:spPr>
        <a:xfrm>
          <a:off x="44617637" y="3266624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484397</xdr:colOff>
      <xdr:row>133</xdr:row>
      <xdr:rowOff>80721</xdr:rowOff>
    </xdr:from>
    <xdr:to>
      <xdr:col>75</xdr:col>
      <xdr:colOff>338158</xdr:colOff>
      <xdr:row>133</xdr:row>
      <xdr:rowOff>293212</xdr:rowOff>
    </xdr:to>
    <xdr:sp macro="" textlink="">
      <xdr:nvSpPr>
        <xdr:cNvPr id="1659" name="Rectangle 1658">
          <a:extLst>
            <a:ext uri="{FF2B5EF4-FFF2-40B4-BE49-F238E27FC236}">
              <a16:creationId xmlns:a16="http://schemas.microsoft.com/office/drawing/2014/main" id="{00000000-0008-0000-0300-00007B060000}"/>
            </a:ext>
          </a:extLst>
        </xdr:cNvPr>
        <xdr:cNvSpPr/>
      </xdr:nvSpPr>
      <xdr:spPr>
        <a:xfrm>
          <a:off x="45279111" y="3266982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346208</xdr:colOff>
      <xdr:row>133</xdr:row>
      <xdr:rowOff>81205</xdr:rowOff>
    </xdr:from>
    <xdr:to>
      <xdr:col>76</xdr:col>
      <xdr:colOff>413430</xdr:colOff>
      <xdr:row>133</xdr:row>
      <xdr:rowOff>293213</xdr:rowOff>
    </xdr:to>
    <xdr:sp macro="" textlink="">
      <xdr:nvSpPr>
        <xdr:cNvPr id="1660" name="Rectangle 1659">
          <a:extLst>
            <a:ext uri="{FF2B5EF4-FFF2-40B4-BE49-F238E27FC236}">
              <a16:creationId xmlns:a16="http://schemas.microsoft.com/office/drawing/2014/main" id="{00000000-0008-0000-0300-00007C060000}"/>
            </a:ext>
          </a:extLst>
        </xdr:cNvPr>
        <xdr:cNvSpPr/>
      </xdr:nvSpPr>
      <xdr:spPr>
        <a:xfrm>
          <a:off x="45916529" y="3267031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422574</xdr:colOff>
      <xdr:row>133</xdr:row>
      <xdr:rowOff>83471</xdr:rowOff>
    </xdr:from>
    <xdr:to>
      <xdr:col>77</xdr:col>
      <xdr:colOff>470262</xdr:colOff>
      <xdr:row>133</xdr:row>
      <xdr:rowOff>293742</xdr:rowOff>
    </xdr:to>
    <xdr:sp macro="" textlink="">
      <xdr:nvSpPr>
        <xdr:cNvPr id="1661" name="Rectangle 1660">
          <a:extLst>
            <a:ext uri="{FF2B5EF4-FFF2-40B4-BE49-F238E27FC236}">
              <a16:creationId xmlns:a16="http://schemas.microsoft.com/office/drawing/2014/main" id="{00000000-0008-0000-0300-00007D060000}"/>
            </a:ext>
          </a:extLst>
        </xdr:cNvPr>
        <xdr:cNvSpPr/>
      </xdr:nvSpPr>
      <xdr:spPr>
        <a:xfrm>
          <a:off x="46578003" y="3267257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490921</xdr:colOff>
      <xdr:row>133</xdr:row>
      <xdr:rowOff>85375</xdr:rowOff>
    </xdr:from>
    <xdr:to>
      <xdr:col>78</xdr:col>
      <xdr:colOff>546239</xdr:colOff>
      <xdr:row>133</xdr:row>
      <xdr:rowOff>293742</xdr:rowOff>
    </xdr:to>
    <xdr:sp macro="" textlink="">
      <xdr:nvSpPr>
        <xdr:cNvPr id="1662" name="Rectangle 1661">
          <a:extLst>
            <a:ext uri="{FF2B5EF4-FFF2-40B4-BE49-F238E27FC236}">
              <a16:creationId xmlns:a16="http://schemas.microsoft.com/office/drawing/2014/main" id="{00000000-0008-0000-0300-00007E060000}"/>
            </a:ext>
          </a:extLst>
        </xdr:cNvPr>
        <xdr:cNvSpPr/>
      </xdr:nvSpPr>
      <xdr:spPr>
        <a:xfrm>
          <a:off x="47231457" y="3267448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559271</xdr:colOff>
      <xdr:row>133</xdr:row>
      <xdr:rowOff>83312</xdr:rowOff>
    </xdr:from>
    <xdr:to>
      <xdr:col>80</xdr:col>
      <xdr:colOff>20588</xdr:colOff>
      <xdr:row>133</xdr:row>
      <xdr:rowOff>300086</xdr:rowOff>
    </xdr:to>
    <xdr:sp macro="" textlink="">
      <xdr:nvSpPr>
        <xdr:cNvPr id="1663" name="Rectangle 1662">
          <a:extLst>
            <a:ext uri="{FF2B5EF4-FFF2-40B4-BE49-F238E27FC236}">
              <a16:creationId xmlns:a16="http://schemas.microsoft.com/office/drawing/2014/main" id="{00000000-0008-0000-0300-00007F060000}"/>
            </a:ext>
          </a:extLst>
        </xdr:cNvPr>
        <xdr:cNvSpPr/>
      </xdr:nvSpPr>
      <xdr:spPr>
        <a:xfrm>
          <a:off x="47884914" y="3267241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42510</xdr:colOff>
      <xdr:row>133</xdr:row>
      <xdr:rowOff>72190</xdr:rowOff>
    </xdr:from>
    <xdr:to>
      <xdr:col>80</xdr:col>
      <xdr:colOff>685070</xdr:colOff>
      <xdr:row>133</xdr:row>
      <xdr:rowOff>307490</xdr:rowOff>
    </xdr:to>
    <xdr:sp macro="" textlink="">
      <xdr:nvSpPr>
        <xdr:cNvPr id="1664" name="Rectangle 1663">
          <a:extLst>
            <a:ext uri="{FF2B5EF4-FFF2-40B4-BE49-F238E27FC236}">
              <a16:creationId xmlns:a16="http://schemas.microsoft.com/office/drawing/2014/main" id="{00000000-0008-0000-0300-000080060000}"/>
            </a:ext>
          </a:extLst>
        </xdr:cNvPr>
        <xdr:cNvSpPr/>
      </xdr:nvSpPr>
      <xdr:spPr>
        <a:xfrm>
          <a:off x="48538367" y="3266129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31750</xdr:colOff>
          <xdr:row>133</xdr:row>
          <xdr:rowOff>304800</xdr:rowOff>
        </xdr:from>
        <xdr:to>
          <xdr:col>80</xdr:col>
          <xdr:colOff>920750</xdr:colOff>
          <xdr:row>133</xdr:row>
          <xdr:rowOff>495300</xdr:rowOff>
        </xdr:to>
        <xdr:sp macro="" textlink="">
          <xdr:nvSpPr>
            <xdr:cNvPr id="7548" name="Scroll Bar 380" hidden="1">
              <a:extLst>
                <a:ext uri="{63B3BB69-23CF-44E3-9099-C40C66FF867C}">
                  <a14:compatExt spid="_x0000_s7548"/>
                </a:ext>
                <a:ext uri="{FF2B5EF4-FFF2-40B4-BE49-F238E27FC236}">
                  <a16:creationId xmlns:a16="http://schemas.microsoft.com/office/drawing/2014/main" id="{00000000-0008-0000-0300-00007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16883</xdr:colOff>
      <xdr:row>133</xdr:row>
      <xdr:rowOff>74482</xdr:rowOff>
    </xdr:from>
    <xdr:to>
      <xdr:col>83</xdr:col>
      <xdr:colOff>581603</xdr:colOff>
      <xdr:row>133</xdr:row>
      <xdr:rowOff>1004753</xdr:rowOff>
    </xdr:to>
    <xdr:sp macro="" textlink="$CF$131">
      <xdr:nvSpPr>
        <xdr:cNvPr id="1666" name="Rectangle 1665">
          <a:extLst>
            <a:ext uri="{FF2B5EF4-FFF2-40B4-BE49-F238E27FC236}">
              <a16:creationId xmlns:a16="http://schemas.microsoft.com/office/drawing/2014/main" id="{00000000-0008-0000-0300-000082060000}"/>
            </a:ext>
          </a:extLst>
        </xdr:cNvPr>
        <xdr:cNvSpPr/>
      </xdr:nvSpPr>
      <xdr:spPr>
        <a:xfrm>
          <a:off x="49410812" y="3266358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8826F1EF-9D43-4F15-9E7A-8F681DB1AD2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65314</xdr:colOff>
      <xdr:row>133</xdr:row>
      <xdr:rowOff>83647</xdr:rowOff>
    </xdr:from>
    <xdr:to>
      <xdr:col>71</xdr:col>
      <xdr:colOff>21063</xdr:colOff>
      <xdr:row>133</xdr:row>
      <xdr:rowOff>995588</xdr:rowOff>
    </xdr:to>
    <xdr:sp macro="" textlink="$CF$130">
      <xdr:nvSpPr>
        <xdr:cNvPr id="1667" name="Rectangle 1666">
          <a:extLst>
            <a:ext uri="{FF2B5EF4-FFF2-40B4-BE49-F238E27FC236}">
              <a16:creationId xmlns:a16="http://schemas.microsoft.com/office/drawing/2014/main" id="{00000000-0008-0000-0300-000083060000}"/>
            </a:ext>
          </a:extLst>
        </xdr:cNvPr>
        <xdr:cNvSpPr/>
      </xdr:nvSpPr>
      <xdr:spPr>
        <a:xfrm>
          <a:off x="41403814" y="3267275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83CC28B-627C-46EF-BA21-D92E339FB53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42877</xdr:colOff>
      <xdr:row>133</xdr:row>
      <xdr:rowOff>54431</xdr:rowOff>
    </xdr:from>
    <xdr:to>
      <xdr:col>98</xdr:col>
      <xdr:colOff>18436</xdr:colOff>
      <xdr:row>133</xdr:row>
      <xdr:rowOff>1010822</xdr:rowOff>
    </xdr:to>
    <xdr:graphicFrame macro="">
      <xdr:nvGraphicFramePr>
        <xdr:cNvPr id="1669" name="Chart 1668">
          <a:extLst>
            <a:ext uri="{FF2B5EF4-FFF2-40B4-BE49-F238E27FC236}">
              <a16:creationId xmlns:a16="http://schemas.microsoft.com/office/drawing/2014/main" id="{00000000-0008-0000-0300-00008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50800</xdr:colOff>
          <xdr:row>133</xdr:row>
          <xdr:rowOff>533400</xdr:rowOff>
        </xdr:from>
        <xdr:to>
          <xdr:col>95</xdr:col>
          <xdr:colOff>450850</xdr:colOff>
          <xdr:row>133</xdr:row>
          <xdr:rowOff>717550</xdr:rowOff>
        </xdr:to>
        <xdr:sp macro="" textlink="">
          <xdr:nvSpPr>
            <xdr:cNvPr id="7549" name="Button 381" hidden="1">
              <a:extLst>
                <a:ext uri="{63B3BB69-23CF-44E3-9099-C40C66FF867C}">
                  <a14:compatExt spid="_x0000_s7549"/>
                </a:ext>
                <a:ext uri="{FF2B5EF4-FFF2-40B4-BE49-F238E27FC236}">
                  <a16:creationId xmlns:a16="http://schemas.microsoft.com/office/drawing/2014/main" id="{00000000-0008-0000-0300-00007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266039</xdr:colOff>
      <xdr:row>133</xdr:row>
      <xdr:rowOff>70381</xdr:rowOff>
    </xdr:from>
    <xdr:to>
      <xdr:col>89</xdr:col>
      <xdr:colOff>325209</xdr:colOff>
      <xdr:row>133</xdr:row>
      <xdr:rowOff>282205</xdr:rowOff>
    </xdr:to>
    <xdr:sp macro="" textlink="">
      <xdr:nvSpPr>
        <xdr:cNvPr id="1671" name="Rectangle 1670">
          <a:extLst>
            <a:ext uri="{FF2B5EF4-FFF2-40B4-BE49-F238E27FC236}">
              <a16:creationId xmlns:a16="http://schemas.microsoft.com/office/drawing/2014/main" id="{00000000-0008-0000-0300-000087060000}"/>
            </a:ext>
          </a:extLst>
        </xdr:cNvPr>
        <xdr:cNvSpPr/>
      </xdr:nvSpPr>
      <xdr:spPr>
        <a:xfrm>
          <a:off x="53633253" y="32659488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334388</xdr:colOff>
      <xdr:row>133</xdr:row>
      <xdr:rowOff>67614</xdr:rowOff>
    </xdr:from>
    <xdr:to>
      <xdr:col>90</xdr:col>
      <xdr:colOff>385471</xdr:colOff>
      <xdr:row>133</xdr:row>
      <xdr:rowOff>281622</xdr:rowOff>
    </xdr:to>
    <xdr:sp macro="" textlink="">
      <xdr:nvSpPr>
        <xdr:cNvPr id="1672" name="Rectangle 1671">
          <a:extLst>
            <a:ext uri="{FF2B5EF4-FFF2-40B4-BE49-F238E27FC236}">
              <a16:creationId xmlns:a16="http://schemas.microsoft.com/office/drawing/2014/main" id="{00000000-0008-0000-0300-000088060000}"/>
            </a:ext>
          </a:extLst>
        </xdr:cNvPr>
        <xdr:cNvSpPr/>
      </xdr:nvSpPr>
      <xdr:spPr>
        <a:xfrm>
          <a:off x="54286709" y="32656721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410752</xdr:colOff>
      <xdr:row>133</xdr:row>
      <xdr:rowOff>66257</xdr:rowOff>
    </xdr:from>
    <xdr:to>
      <xdr:col>91</xdr:col>
      <xdr:colOff>455048</xdr:colOff>
      <xdr:row>133</xdr:row>
      <xdr:rowOff>282327</xdr:rowOff>
    </xdr:to>
    <xdr:sp macro="" textlink="">
      <xdr:nvSpPr>
        <xdr:cNvPr id="1673" name="Rectangle 1672">
          <a:extLst>
            <a:ext uri="{FF2B5EF4-FFF2-40B4-BE49-F238E27FC236}">
              <a16:creationId xmlns:a16="http://schemas.microsoft.com/office/drawing/2014/main" id="{00000000-0008-0000-0300-000089060000}"/>
            </a:ext>
          </a:extLst>
        </xdr:cNvPr>
        <xdr:cNvSpPr/>
      </xdr:nvSpPr>
      <xdr:spPr>
        <a:xfrm>
          <a:off x="54948181" y="32655364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487119</xdr:colOff>
      <xdr:row>133</xdr:row>
      <xdr:rowOff>69836</xdr:rowOff>
    </xdr:from>
    <xdr:to>
      <xdr:col>92</xdr:col>
      <xdr:colOff>340880</xdr:colOff>
      <xdr:row>133</xdr:row>
      <xdr:rowOff>282327</xdr:rowOff>
    </xdr:to>
    <xdr:sp macro="" textlink="">
      <xdr:nvSpPr>
        <xdr:cNvPr id="1674" name="Rectangle 1673">
          <a:extLst>
            <a:ext uri="{FF2B5EF4-FFF2-40B4-BE49-F238E27FC236}">
              <a16:creationId xmlns:a16="http://schemas.microsoft.com/office/drawing/2014/main" id="{00000000-0008-0000-0300-00008A060000}"/>
            </a:ext>
          </a:extLst>
        </xdr:cNvPr>
        <xdr:cNvSpPr/>
      </xdr:nvSpPr>
      <xdr:spPr>
        <a:xfrm>
          <a:off x="55609655" y="32658943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348930</xdr:colOff>
      <xdr:row>133</xdr:row>
      <xdr:rowOff>70320</xdr:rowOff>
    </xdr:from>
    <xdr:to>
      <xdr:col>93</xdr:col>
      <xdr:colOff>416153</xdr:colOff>
      <xdr:row>133</xdr:row>
      <xdr:rowOff>282328</xdr:rowOff>
    </xdr:to>
    <xdr:sp macro="" textlink="">
      <xdr:nvSpPr>
        <xdr:cNvPr id="1675" name="Rectangle 1674">
          <a:extLst>
            <a:ext uri="{FF2B5EF4-FFF2-40B4-BE49-F238E27FC236}">
              <a16:creationId xmlns:a16="http://schemas.microsoft.com/office/drawing/2014/main" id="{00000000-0008-0000-0300-00008B060000}"/>
            </a:ext>
          </a:extLst>
        </xdr:cNvPr>
        <xdr:cNvSpPr/>
      </xdr:nvSpPr>
      <xdr:spPr>
        <a:xfrm>
          <a:off x="56247073" y="32659427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425297</xdr:colOff>
      <xdr:row>133</xdr:row>
      <xdr:rowOff>72586</xdr:rowOff>
    </xdr:from>
    <xdr:to>
      <xdr:col>94</xdr:col>
      <xdr:colOff>472985</xdr:colOff>
      <xdr:row>133</xdr:row>
      <xdr:rowOff>282857</xdr:rowOff>
    </xdr:to>
    <xdr:sp macro="" textlink="">
      <xdr:nvSpPr>
        <xdr:cNvPr id="1676" name="Rectangle 1675">
          <a:extLst>
            <a:ext uri="{FF2B5EF4-FFF2-40B4-BE49-F238E27FC236}">
              <a16:creationId xmlns:a16="http://schemas.microsoft.com/office/drawing/2014/main" id="{00000000-0008-0000-0300-00008C060000}"/>
            </a:ext>
          </a:extLst>
        </xdr:cNvPr>
        <xdr:cNvSpPr/>
      </xdr:nvSpPr>
      <xdr:spPr>
        <a:xfrm>
          <a:off x="56908547" y="32661693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493644</xdr:colOff>
      <xdr:row>133</xdr:row>
      <xdr:rowOff>74490</xdr:rowOff>
    </xdr:from>
    <xdr:to>
      <xdr:col>95</xdr:col>
      <xdr:colOff>548962</xdr:colOff>
      <xdr:row>133</xdr:row>
      <xdr:rowOff>282857</xdr:rowOff>
    </xdr:to>
    <xdr:sp macro="" textlink="">
      <xdr:nvSpPr>
        <xdr:cNvPr id="1677" name="Rectangle 1676">
          <a:extLst>
            <a:ext uri="{FF2B5EF4-FFF2-40B4-BE49-F238E27FC236}">
              <a16:creationId xmlns:a16="http://schemas.microsoft.com/office/drawing/2014/main" id="{00000000-0008-0000-0300-00008D060000}"/>
            </a:ext>
          </a:extLst>
        </xdr:cNvPr>
        <xdr:cNvSpPr/>
      </xdr:nvSpPr>
      <xdr:spPr>
        <a:xfrm>
          <a:off x="57562001" y="32663597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561994</xdr:colOff>
      <xdr:row>133</xdr:row>
      <xdr:rowOff>72427</xdr:rowOff>
    </xdr:from>
    <xdr:to>
      <xdr:col>97</xdr:col>
      <xdr:colOff>23310</xdr:colOff>
      <xdr:row>133</xdr:row>
      <xdr:rowOff>289201</xdr:rowOff>
    </xdr:to>
    <xdr:sp macro="" textlink="">
      <xdr:nvSpPr>
        <xdr:cNvPr id="1678" name="Rectangle 1677">
          <a:extLst>
            <a:ext uri="{FF2B5EF4-FFF2-40B4-BE49-F238E27FC236}">
              <a16:creationId xmlns:a16="http://schemas.microsoft.com/office/drawing/2014/main" id="{00000000-0008-0000-0300-00008E060000}"/>
            </a:ext>
          </a:extLst>
        </xdr:cNvPr>
        <xdr:cNvSpPr/>
      </xdr:nvSpPr>
      <xdr:spPr>
        <a:xfrm>
          <a:off x="58215458" y="32661534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45232</xdr:colOff>
      <xdr:row>133</xdr:row>
      <xdr:rowOff>61305</xdr:rowOff>
    </xdr:from>
    <xdr:to>
      <xdr:col>97</xdr:col>
      <xdr:colOff>687792</xdr:colOff>
      <xdr:row>133</xdr:row>
      <xdr:rowOff>296605</xdr:rowOff>
    </xdr:to>
    <xdr:sp macro="" textlink="">
      <xdr:nvSpPr>
        <xdr:cNvPr id="1679" name="Rectangle 1678">
          <a:extLst>
            <a:ext uri="{FF2B5EF4-FFF2-40B4-BE49-F238E27FC236}">
              <a16:creationId xmlns:a16="http://schemas.microsoft.com/office/drawing/2014/main" id="{00000000-0008-0000-0300-00008F060000}"/>
            </a:ext>
          </a:extLst>
        </xdr:cNvPr>
        <xdr:cNvSpPr/>
      </xdr:nvSpPr>
      <xdr:spPr>
        <a:xfrm>
          <a:off x="58868911" y="32650412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31750</xdr:colOff>
          <xdr:row>133</xdr:row>
          <xdr:rowOff>298450</xdr:rowOff>
        </xdr:from>
        <xdr:to>
          <xdr:col>97</xdr:col>
          <xdr:colOff>920750</xdr:colOff>
          <xdr:row>133</xdr:row>
          <xdr:rowOff>488950</xdr:rowOff>
        </xdr:to>
        <xdr:sp macro="" textlink="">
          <xdr:nvSpPr>
            <xdr:cNvPr id="7550" name="Scroll Bar 382" hidden="1">
              <a:extLst>
                <a:ext uri="{63B3BB69-23CF-44E3-9099-C40C66FF867C}">
                  <a14:compatExt spid="_x0000_s7550"/>
                </a:ext>
                <a:ext uri="{FF2B5EF4-FFF2-40B4-BE49-F238E27FC236}">
                  <a16:creationId xmlns:a16="http://schemas.microsoft.com/office/drawing/2014/main" id="{00000000-0008-0000-0300-00007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98</xdr:col>
      <xdr:colOff>19606</xdr:colOff>
      <xdr:row>133</xdr:row>
      <xdr:rowOff>63597</xdr:rowOff>
    </xdr:from>
    <xdr:to>
      <xdr:col>100</xdr:col>
      <xdr:colOff>584325</xdr:colOff>
      <xdr:row>133</xdr:row>
      <xdr:rowOff>993868</xdr:rowOff>
    </xdr:to>
    <xdr:sp macro="" textlink="$CW$131">
      <xdr:nvSpPr>
        <xdr:cNvPr id="1681" name="Rectangle 1680">
          <a:extLst>
            <a:ext uri="{FF2B5EF4-FFF2-40B4-BE49-F238E27FC236}">
              <a16:creationId xmlns:a16="http://schemas.microsoft.com/office/drawing/2014/main" id="{00000000-0008-0000-0300-000091060000}"/>
            </a:ext>
          </a:extLst>
        </xdr:cNvPr>
        <xdr:cNvSpPr/>
      </xdr:nvSpPr>
      <xdr:spPr>
        <a:xfrm>
          <a:off x="59741356" y="32652704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EBF870D-C1BF-4E81-ABB2-458F2CC3F3E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68037</xdr:colOff>
      <xdr:row>133</xdr:row>
      <xdr:rowOff>72762</xdr:rowOff>
    </xdr:from>
    <xdr:to>
      <xdr:col>88</xdr:col>
      <xdr:colOff>23786</xdr:colOff>
      <xdr:row>133</xdr:row>
      <xdr:rowOff>984703</xdr:rowOff>
    </xdr:to>
    <xdr:sp macro="" textlink="$CW$130">
      <xdr:nvSpPr>
        <xdr:cNvPr id="1682" name="Rectangle 1681">
          <a:extLst>
            <a:ext uri="{FF2B5EF4-FFF2-40B4-BE49-F238E27FC236}">
              <a16:creationId xmlns:a16="http://schemas.microsoft.com/office/drawing/2014/main" id="{00000000-0008-0000-0300-000092060000}"/>
            </a:ext>
          </a:extLst>
        </xdr:cNvPr>
        <xdr:cNvSpPr/>
      </xdr:nvSpPr>
      <xdr:spPr>
        <a:xfrm>
          <a:off x="51734358" y="32661869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C8AE05B-A097-483A-9D1C-301E6635474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31990</xdr:colOff>
      <xdr:row>133</xdr:row>
      <xdr:rowOff>43546</xdr:rowOff>
    </xdr:from>
    <xdr:to>
      <xdr:col>115</xdr:col>
      <xdr:colOff>7550</xdr:colOff>
      <xdr:row>133</xdr:row>
      <xdr:rowOff>999937</xdr:rowOff>
    </xdr:to>
    <xdr:graphicFrame macro="">
      <xdr:nvGraphicFramePr>
        <xdr:cNvPr id="1684" name="Chart 1683">
          <a:extLst>
            <a:ext uri="{FF2B5EF4-FFF2-40B4-BE49-F238E27FC236}">
              <a16:creationId xmlns:a16="http://schemas.microsoft.com/office/drawing/2014/main" id="{00000000-0008-0000-0300-00009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31750</xdr:colOff>
          <xdr:row>133</xdr:row>
          <xdr:rowOff>527050</xdr:rowOff>
        </xdr:from>
        <xdr:to>
          <xdr:col>112</xdr:col>
          <xdr:colOff>438150</xdr:colOff>
          <xdr:row>133</xdr:row>
          <xdr:rowOff>698500</xdr:rowOff>
        </xdr:to>
        <xdr:sp macro="" textlink="">
          <xdr:nvSpPr>
            <xdr:cNvPr id="7551" name="Button 383" hidden="1">
              <a:extLst>
                <a:ext uri="{63B3BB69-23CF-44E3-9099-C40C66FF867C}">
                  <a14:compatExt spid="_x0000_s7551"/>
                </a:ext>
                <a:ext uri="{FF2B5EF4-FFF2-40B4-BE49-F238E27FC236}">
                  <a16:creationId xmlns:a16="http://schemas.microsoft.com/office/drawing/2014/main" id="{00000000-0008-0000-0300-00007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255152</xdr:colOff>
      <xdr:row>133</xdr:row>
      <xdr:rowOff>59496</xdr:rowOff>
    </xdr:from>
    <xdr:to>
      <xdr:col>106</xdr:col>
      <xdr:colOff>314322</xdr:colOff>
      <xdr:row>133</xdr:row>
      <xdr:rowOff>271320</xdr:rowOff>
    </xdr:to>
    <xdr:sp macro="" textlink="">
      <xdr:nvSpPr>
        <xdr:cNvPr id="1686" name="Rectangle 1685">
          <a:extLst>
            <a:ext uri="{FF2B5EF4-FFF2-40B4-BE49-F238E27FC236}">
              <a16:creationId xmlns:a16="http://schemas.microsoft.com/office/drawing/2014/main" id="{00000000-0008-0000-0300-000096060000}"/>
            </a:ext>
          </a:extLst>
        </xdr:cNvPr>
        <xdr:cNvSpPr/>
      </xdr:nvSpPr>
      <xdr:spPr>
        <a:xfrm>
          <a:off x="63950188" y="32648603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323501</xdr:colOff>
      <xdr:row>133</xdr:row>
      <xdr:rowOff>56729</xdr:rowOff>
    </xdr:from>
    <xdr:to>
      <xdr:col>107</xdr:col>
      <xdr:colOff>374585</xdr:colOff>
      <xdr:row>133</xdr:row>
      <xdr:rowOff>270737</xdr:rowOff>
    </xdr:to>
    <xdr:sp macro="" textlink="">
      <xdr:nvSpPr>
        <xdr:cNvPr id="1687" name="Rectangle 1686">
          <a:extLst>
            <a:ext uri="{FF2B5EF4-FFF2-40B4-BE49-F238E27FC236}">
              <a16:creationId xmlns:a16="http://schemas.microsoft.com/office/drawing/2014/main" id="{00000000-0008-0000-0300-000097060000}"/>
            </a:ext>
          </a:extLst>
        </xdr:cNvPr>
        <xdr:cNvSpPr/>
      </xdr:nvSpPr>
      <xdr:spPr>
        <a:xfrm>
          <a:off x="64603644" y="32645836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399866</xdr:colOff>
      <xdr:row>133</xdr:row>
      <xdr:rowOff>55372</xdr:rowOff>
    </xdr:from>
    <xdr:to>
      <xdr:col>108</xdr:col>
      <xdr:colOff>444162</xdr:colOff>
      <xdr:row>133</xdr:row>
      <xdr:rowOff>271442</xdr:rowOff>
    </xdr:to>
    <xdr:sp macro="" textlink="">
      <xdr:nvSpPr>
        <xdr:cNvPr id="1688" name="Rectangle 1687">
          <a:extLst>
            <a:ext uri="{FF2B5EF4-FFF2-40B4-BE49-F238E27FC236}">
              <a16:creationId xmlns:a16="http://schemas.microsoft.com/office/drawing/2014/main" id="{00000000-0008-0000-0300-000098060000}"/>
            </a:ext>
          </a:extLst>
        </xdr:cNvPr>
        <xdr:cNvSpPr/>
      </xdr:nvSpPr>
      <xdr:spPr>
        <a:xfrm>
          <a:off x="65265116" y="32644479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476233</xdr:colOff>
      <xdr:row>133</xdr:row>
      <xdr:rowOff>58951</xdr:rowOff>
    </xdr:from>
    <xdr:to>
      <xdr:col>109</xdr:col>
      <xdr:colOff>329994</xdr:colOff>
      <xdr:row>133</xdr:row>
      <xdr:rowOff>271442</xdr:rowOff>
    </xdr:to>
    <xdr:sp macro="" textlink="">
      <xdr:nvSpPr>
        <xdr:cNvPr id="1689" name="Rectangle 1688">
          <a:extLst>
            <a:ext uri="{FF2B5EF4-FFF2-40B4-BE49-F238E27FC236}">
              <a16:creationId xmlns:a16="http://schemas.microsoft.com/office/drawing/2014/main" id="{00000000-0008-0000-0300-000099060000}"/>
            </a:ext>
          </a:extLst>
        </xdr:cNvPr>
        <xdr:cNvSpPr/>
      </xdr:nvSpPr>
      <xdr:spPr>
        <a:xfrm>
          <a:off x="65926590" y="32648058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338044</xdr:colOff>
      <xdr:row>133</xdr:row>
      <xdr:rowOff>59435</xdr:rowOff>
    </xdr:from>
    <xdr:to>
      <xdr:col>110</xdr:col>
      <xdr:colOff>405267</xdr:colOff>
      <xdr:row>133</xdr:row>
      <xdr:rowOff>271443</xdr:rowOff>
    </xdr:to>
    <xdr:sp macro="" textlink="">
      <xdr:nvSpPr>
        <xdr:cNvPr id="1690" name="Rectangle 1689">
          <a:extLst>
            <a:ext uri="{FF2B5EF4-FFF2-40B4-BE49-F238E27FC236}">
              <a16:creationId xmlns:a16="http://schemas.microsoft.com/office/drawing/2014/main" id="{00000000-0008-0000-0300-00009A060000}"/>
            </a:ext>
          </a:extLst>
        </xdr:cNvPr>
        <xdr:cNvSpPr/>
      </xdr:nvSpPr>
      <xdr:spPr>
        <a:xfrm>
          <a:off x="66564008" y="32648542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414411</xdr:colOff>
      <xdr:row>133</xdr:row>
      <xdr:rowOff>61701</xdr:rowOff>
    </xdr:from>
    <xdr:to>
      <xdr:col>111</xdr:col>
      <xdr:colOff>462098</xdr:colOff>
      <xdr:row>133</xdr:row>
      <xdr:rowOff>271972</xdr:rowOff>
    </xdr:to>
    <xdr:sp macro="" textlink="">
      <xdr:nvSpPr>
        <xdr:cNvPr id="1691" name="Rectangle 1690">
          <a:extLst>
            <a:ext uri="{FF2B5EF4-FFF2-40B4-BE49-F238E27FC236}">
              <a16:creationId xmlns:a16="http://schemas.microsoft.com/office/drawing/2014/main" id="{00000000-0008-0000-0300-00009B060000}"/>
            </a:ext>
          </a:extLst>
        </xdr:cNvPr>
        <xdr:cNvSpPr/>
      </xdr:nvSpPr>
      <xdr:spPr>
        <a:xfrm>
          <a:off x="67225482" y="32650808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482757</xdr:colOff>
      <xdr:row>133</xdr:row>
      <xdr:rowOff>63605</xdr:rowOff>
    </xdr:from>
    <xdr:to>
      <xdr:col>112</xdr:col>
      <xdr:colOff>538075</xdr:colOff>
      <xdr:row>133</xdr:row>
      <xdr:rowOff>271972</xdr:rowOff>
    </xdr:to>
    <xdr:sp macro="" textlink="">
      <xdr:nvSpPr>
        <xdr:cNvPr id="1692" name="Rectangle 1691">
          <a:extLst>
            <a:ext uri="{FF2B5EF4-FFF2-40B4-BE49-F238E27FC236}">
              <a16:creationId xmlns:a16="http://schemas.microsoft.com/office/drawing/2014/main" id="{00000000-0008-0000-0300-00009C060000}"/>
            </a:ext>
          </a:extLst>
        </xdr:cNvPr>
        <xdr:cNvSpPr/>
      </xdr:nvSpPr>
      <xdr:spPr>
        <a:xfrm>
          <a:off x="67878936" y="32652712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551107</xdr:colOff>
      <xdr:row>133</xdr:row>
      <xdr:rowOff>61542</xdr:rowOff>
    </xdr:from>
    <xdr:to>
      <xdr:col>114</xdr:col>
      <xdr:colOff>12424</xdr:colOff>
      <xdr:row>133</xdr:row>
      <xdr:rowOff>278316</xdr:rowOff>
    </xdr:to>
    <xdr:sp macro="" textlink="">
      <xdr:nvSpPr>
        <xdr:cNvPr id="1693" name="Rectangle 1692">
          <a:extLst>
            <a:ext uri="{FF2B5EF4-FFF2-40B4-BE49-F238E27FC236}">
              <a16:creationId xmlns:a16="http://schemas.microsoft.com/office/drawing/2014/main" id="{00000000-0008-0000-0300-00009D060000}"/>
            </a:ext>
          </a:extLst>
        </xdr:cNvPr>
        <xdr:cNvSpPr/>
      </xdr:nvSpPr>
      <xdr:spPr>
        <a:xfrm>
          <a:off x="68532393" y="32650649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34346</xdr:colOff>
      <xdr:row>133</xdr:row>
      <xdr:rowOff>50420</xdr:rowOff>
    </xdr:from>
    <xdr:to>
      <xdr:col>114</xdr:col>
      <xdr:colOff>676906</xdr:colOff>
      <xdr:row>133</xdr:row>
      <xdr:rowOff>285720</xdr:rowOff>
    </xdr:to>
    <xdr:sp macro="" textlink="">
      <xdr:nvSpPr>
        <xdr:cNvPr id="1694" name="Rectangle 1693">
          <a:extLst>
            <a:ext uri="{FF2B5EF4-FFF2-40B4-BE49-F238E27FC236}">
              <a16:creationId xmlns:a16="http://schemas.microsoft.com/office/drawing/2014/main" id="{00000000-0008-0000-0300-00009E060000}"/>
            </a:ext>
          </a:extLst>
        </xdr:cNvPr>
        <xdr:cNvSpPr/>
      </xdr:nvSpPr>
      <xdr:spPr>
        <a:xfrm>
          <a:off x="69185846" y="32639527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19050</xdr:colOff>
          <xdr:row>133</xdr:row>
          <xdr:rowOff>285750</xdr:rowOff>
        </xdr:from>
        <xdr:to>
          <xdr:col>114</xdr:col>
          <xdr:colOff>914400</xdr:colOff>
          <xdr:row>133</xdr:row>
          <xdr:rowOff>476250</xdr:rowOff>
        </xdr:to>
        <xdr:sp macro="" textlink="">
          <xdr:nvSpPr>
            <xdr:cNvPr id="7552" name="Scroll Bar 384" hidden="1">
              <a:extLst>
                <a:ext uri="{63B3BB69-23CF-44E3-9099-C40C66FF867C}">
                  <a14:compatExt spid="_x0000_s7552"/>
                </a:ext>
                <a:ext uri="{FF2B5EF4-FFF2-40B4-BE49-F238E27FC236}">
                  <a16:creationId xmlns:a16="http://schemas.microsoft.com/office/drawing/2014/main" id="{00000000-0008-0000-0300-00008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115</xdr:col>
      <xdr:colOff>8720</xdr:colOff>
      <xdr:row>133</xdr:row>
      <xdr:rowOff>52712</xdr:rowOff>
    </xdr:from>
    <xdr:to>
      <xdr:col>117</xdr:col>
      <xdr:colOff>573439</xdr:colOff>
      <xdr:row>133</xdr:row>
      <xdr:rowOff>982983</xdr:rowOff>
    </xdr:to>
    <xdr:sp macro="" textlink="$DN$131">
      <xdr:nvSpPr>
        <xdr:cNvPr id="1696" name="Rectangle 1695">
          <a:extLst>
            <a:ext uri="{FF2B5EF4-FFF2-40B4-BE49-F238E27FC236}">
              <a16:creationId xmlns:a16="http://schemas.microsoft.com/office/drawing/2014/main" id="{00000000-0008-0000-0300-0000A0060000}"/>
            </a:ext>
          </a:extLst>
        </xdr:cNvPr>
        <xdr:cNvSpPr/>
      </xdr:nvSpPr>
      <xdr:spPr>
        <a:xfrm>
          <a:off x="70058291" y="32641819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D58B518-6CFA-4E86-A6E1-C32EB1CF55B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57150</xdr:colOff>
      <xdr:row>133</xdr:row>
      <xdr:rowOff>61877</xdr:rowOff>
    </xdr:from>
    <xdr:to>
      <xdr:col>105</xdr:col>
      <xdr:colOff>12899</xdr:colOff>
      <xdr:row>133</xdr:row>
      <xdr:rowOff>973818</xdr:rowOff>
    </xdr:to>
    <xdr:sp macro="" textlink="$DN$130">
      <xdr:nvSpPr>
        <xdr:cNvPr id="1697" name="Rectangle 1696">
          <a:extLst>
            <a:ext uri="{FF2B5EF4-FFF2-40B4-BE49-F238E27FC236}">
              <a16:creationId xmlns:a16="http://schemas.microsoft.com/office/drawing/2014/main" id="{00000000-0008-0000-0300-0000A1060000}"/>
            </a:ext>
          </a:extLst>
        </xdr:cNvPr>
        <xdr:cNvSpPr/>
      </xdr:nvSpPr>
      <xdr:spPr>
        <a:xfrm>
          <a:off x="62051293" y="32650984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04FDD51-B553-4AA3-B5DB-D27F035C1A8A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48319</xdr:colOff>
      <xdr:row>133</xdr:row>
      <xdr:rowOff>73482</xdr:rowOff>
    </xdr:from>
    <xdr:to>
      <xdr:col>132</xdr:col>
      <xdr:colOff>23878</xdr:colOff>
      <xdr:row>133</xdr:row>
      <xdr:rowOff>1029873</xdr:rowOff>
    </xdr:to>
    <xdr:graphicFrame macro="">
      <xdr:nvGraphicFramePr>
        <xdr:cNvPr id="1699" name="Chart 1698">
          <a:extLst>
            <a:ext uri="{FF2B5EF4-FFF2-40B4-BE49-F238E27FC236}">
              <a16:creationId xmlns:a16="http://schemas.microsoft.com/office/drawing/2014/main" id="{00000000-0008-0000-0300-0000A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50800</xdr:colOff>
          <xdr:row>133</xdr:row>
          <xdr:rowOff>552450</xdr:rowOff>
        </xdr:from>
        <xdr:to>
          <xdr:col>129</xdr:col>
          <xdr:colOff>450850</xdr:colOff>
          <xdr:row>133</xdr:row>
          <xdr:rowOff>736600</xdr:rowOff>
        </xdr:to>
        <xdr:sp macro="" textlink="">
          <xdr:nvSpPr>
            <xdr:cNvPr id="7553" name="Button 385" hidden="1">
              <a:extLst>
                <a:ext uri="{63B3BB69-23CF-44E3-9099-C40C66FF867C}">
                  <a14:compatExt spid="_x0000_s7553"/>
                </a:ext>
                <a:ext uri="{FF2B5EF4-FFF2-40B4-BE49-F238E27FC236}">
                  <a16:creationId xmlns:a16="http://schemas.microsoft.com/office/drawing/2014/main" id="{00000000-0008-0000-0300-00008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271481</xdr:colOff>
      <xdr:row>133</xdr:row>
      <xdr:rowOff>89432</xdr:rowOff>
    </xdr:from>
    <xdr:to>
      <xdr:col>123</xdr:col>
      <xdr:colOff>330651</xdr:colOff>
      <xdr:row>133</xdr:row>
      <xdr:rowOff>301256</xdr:rowOff>
    </xdr:to>
    <xdr:sp macro="" textlink="">
      <xdr:nvSpPr>
        <xdr:cNvPr id="1701" name="Rectangle 1700">
          <a:extLst>
            <a:ext uri="{FF2B5EF4-FFF2-40B4-BE49-F238E27FC236}">
              <a16:creationId xmlns:a16="http://schemas.microsoft.com/office/drawing/2014/main" id="{00000000-0008-0000-0300-0000A5060000}"/>
            </a:ext>
          </a:extLst>
        </xdr:cNvPr>
        <xdr:cNvSpPr/>
      </xdr:nvSpPr>
      <xdr:spPr>
        <a:xfrm>
          <a:off x="74294338" y="32678539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339830</xdr:colOff>
      <xdr:row>133</xdr:row>
      <xdr:rowOff>86665</xdr:rowOff>
    </xdr:from>
    <xdr:to>
      <xdr:col>124</xdr:col>
      <xdr:colOff>390914</xdr:colOff>
      <xdr:row>133</xdr:row>
      <xdr:rowOff>300673</xdr:rowOff>
    </xdr:to>
    <xdr:sp macro="" textlink="">
      <xdr:nvSpPr>
        <xdr:cNvPr id="1702" name="Rectangle 1701">
          <a:extLst>
            <a:ext uri="{FF2B5EF4-FFF2-40B4-BE49-F238E27FC236}">
              <a16:creationId xmlns:a16="http://schemas.microsoft.com/office/drawing/2014/main" id="{00000000-0008-0000-0300-0000A6060000}"/>
            </a:ext>
          </a:extLst>
        </xdr:cNvPr>
        <xdr:cNvSpPr/>
      </xdr:nvSpPr>
      <xdr:spPr>
        <a:xfrm>
          <a:off x="74947794" y="32675772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416195</xdr:colOff>
      <xdr:row>133</xdr:row>
      <xdr:rowOff>85308</xdr:rowOff>
    </xdr:from>
    <xdr:to>
      <xdr:col>125</xdr:col>
      <xdr:colOff>460490</xdr:colOff>
      <xdr:row>133</xdr:row>
      <xdr:rowOff>301378</xdr:rowOff>
    </xdr:to>
    <xdr:sp macro="" textlink="">
      <xdr:nvSpPr>
        <xdr:cNvPr id="1703" name="Rectangle 1702">
          <a:extLst>
            <a:ext uri="{FF2B5EF4-FFF2-40B4-BE49-F238E27FC236}">
              <a16:creationId xmlns:a16="http://schemas.microsoft.com/office/drawing/2014/main" id="{00000000-0008-0000-0300-0000A7060000}"/>
            </a:ext>
          </a:extLst>
        </xdr:cNvPr>
        <xdr:cNvSpPr/>
      </xdr:nvSpPr>
      <xdr:spPr>
        <a:xfrm>
          <a:off x="75609266" y="32674415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492561</xdr:colOff>
      <xdr:row>133</xdr:row>
      <xdr:rowOff>88887</xdr:rowOff>
    </xdr:from>
    <xdr:to>
      <xdr:col>126</xdr:col>
      <xdr:colOff>346322</xdr:colOff>
      <xdr:row>133</xdr:row>
      <xdr:rowOff>301378</xdr:rowOff>
    </xdr:to>
    <xdr:sp macro="" textlink="">
      <xdr:nvSpPr>
        <xdr:cNvPr id="1704" name="Rectangle 1703">
          <a:extLst>
            <a:ext uri="{FF2B5EF4-FFF2-40B4-BE49-F238E27FC236}">
              <a16:creationId xmlns:a16="http://schemas.microsoft.com/office/drawing/2014/main" id="{00000000-0008-0000-0300-0000A8060000}"/>
            </a:ext>
          </a:extLst>
        </xdr:cNvPr>
        <xdr:cNvSpPr/>
      </xdr:nvSpPr>
      <xdr:spPr>
        <a:xfrm>
          <a:off x="76270740" y="32677994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354372</xdr:colOff>
      <xdr:row>133</xdr:row>
      <xdr:rowOff>89371</xdr:rowOff>
    </xdr:from>
    <xdr:to>
      <xdr:col>127</xdr:col>
      <xdr:colOff>421595</xdr:colOff>
      <xdr:row>133</xdr:row>
      <xdr:rowOff>301379</xdr:rowOff>
    </xdr:to>
    <xdr:sp macro="" textlink="">
      <xdr:nvSpPr>
        <xdr:cNvPr id="1705" name="Rectangle 1704">
          <a:extLst>
            <a:ext uri="{FF2B5EF4-FFF2-40B4-BE49-F238E27FC236}">
              <a16:creationId xmlns:a16="http://schemas.microsoft.com/office/drawing/2014/main" id="{00000000-0008-0000-0300-0000A9060000}"/>
            </a:ext>
          </a:extLst>
        </xdr:cNvPr>
        <xdr:cNvSpPr/>
      </xdr:nvSpPr>
      <xdr:spPr>
        <a:xfrm>
          <a:off x="76908158" y="32678478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430739</xdr:colOff>
      <xdr:row>133</xdr:row>
      <xdr:rowOff>91637</xdr:rowOff>
    </xdr:from>
    <xdr:to>
      <xdr:col>128</xdr:col>
      <xdr:colOff>478427</xdr:colOff>
      <xdr:row>133</xdr:row>
      <xdr:rowOff>301908</xdr:rowOff>
    </xdr:to>
    <xdr:sp macro="" textlink="">
      <xdr:nvSpPr>
        <xdr:cNvPr id="1706" name="Rectangle 1705">
          <a:extLst>
            <a:ext uri="{FF2B5EF4-FFF2-40B4-BE49-F238E27FC236}">
              <a16:creationId xmlns:a16="http://schemas.microsoft.com/office/drawing/2014/main" id="{00000000-0008-0000-0300-0000AA060000}"/>
            </a:ext>
          </a:extLst>
        </xdr:cNvPr>
        <xdr:cNvSpPr/>
      </xdr:nvSpPr>
      <xdr:spPr>
        <a:xfrm>
          <a:off x="77569632" y="32680744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499086</xdr:colOff>
      <xdr:row>133</xdr:row>
      <xdr:rowOff>93541</xdr:rowOff>
    </xdr:from>
    <xdr:to>
      <xdr:col>129</xdr:col>
      <xdr:colOff>554404</xdr:colOff>
      <xdr:row>133</xdr:row>
      <xdr:rowOff>301908</xdr:rowOff>
    </xdr:to>
    <xdr:sp macro="" textlink="">
      <xdr:nvSpPr>
        <xdr:cNvPr id="1707" name="Rectangle 1706">
          <a:extLst>
            <a:ext uri="{FF2B5EF4-FFF2-40B4-BE49-F238E27FC236}">
              <a16:creationId xmlns:a16="http://schemas.microsoft.com/office/drawing/2014/main" id="{00000000-0008-0000-0300-0000AB060000}"/>
            </a:ext>
          </a:extLst>
        </xdr:cNvPr>
        <xdr:cNvSpPr/>
      </xdr:nvSpPr>
      <xdr:spPr>
        <a:xfrm>
          <a:off x="78223086" y="32682648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567436</xdr:colOff>
      <xdr:row>133</xdr:row>
      <xdr:rowOff>91478</xdr:rowOff>
    </xdr:from>
    <xdr:to>
      <xdr:col>131</xdr:col>
      <xdr:colOff>28753</xdr:colOff>
      <xdr:row>133</xdr:row>
      <xdr:rowOff>308252</xdr:rowOff>
    </xdr:to>
    <xdr:sp macro="" textlink="">
      <xdr:nvSpPr>
        <xdr:cNvPr id="1708" name="Rectangle 1707">
          <a:extLst>
            <a:ext uri="{FF2B5EF4-FFF2-40B4-BE49-F238E27FC236}">
              <a16:creationId xmlns:a16="http://schemas.microsoft.com/office/drawing/2014/main" id="{00000000-0008-0000-0300-0000AC060000}"/>
            </a:ext>
          </a:extLst>
        </xdr:cNvPr>
        <xdr:cNvSpPr/>
      </xdr:nvSpPr>
      <xdr:spPr>
        <a:xfrm>
          <a:off x="78876543" y="32680585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131</xdr:col>
      <xdr:colOff>50675</xdr:colOff>
      <xdr:row>133</xdr:row>
      <xdr:rowOff>80356</xdr:rowOff>
    </xdr:from>
    <xdr:to>
      <xdr:col>131</xdr:col>
      <xdr:colOff>693235</xdr:colOff>
      <xdr:row>133</xdr:row>
      <xdr:rowOff>315656</xdr:rowOff>
    </xdr:to>
    <xdr:sp macro="" textlink="">
      <xdr:nvSpPr>
        <xdr:cNvPr id="1709" name="Rectangle 1708">
          <a:extLst>
            <a:ext uri="{FF2B5EF4-FFF2-40B4-BE49-F238E27FC236}">
              <a16:creationId xmlns:a16="http://schemas.microsoft.com/office/drawing/2014/main" id="{00000000-0008-0000-0300-0000AD060000}"/>
            </a:ext>
          </a:extLst>
        </xdr:cNvPr>
        <xdr:cNvSpPr/>
      </xdr:nvSpPr>
      <xdr:spPr>
        <a:xfrm>
          <a:off x="79529996" y="32669463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38100</xdr:colOff>
          <xdr:row>133</xdr:row>
          <xdr:rowOff>317500</xdr:rowOff>
        </xdr:from>
        <xdr:to>
          <xdr:col>131</xdr:col>
          <xdr:colOff>933450</xdr:colOff>
          <xdr:row>133</xdr:row>
          <xdr:rowOff>508000</xdr:rowOff>
        </xdr:to>
        <xdr:sp macro="" textlink="">
          <xdr:nvSpPr>
            <xdr:cNvPr id="7554" name="Scroll Bar 386" hidden="1">
              <a:extLst>
                <a:ext uri="{63B3BB69-23CF-44E3-9099-C40C66FF867C}">
                  <a14:compatExt spid="_x0000_s7554"/>
                </a:ext>
                <a:ext uri="{FF2B5EF4-FFF2-40B4-BE49-F238E27FC236}">
                  <a16:creationId xmlns:a16="http://schemas.microsoft.com/office/drawing/2014/main" id="{00000000-0008-0000-0300-00008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132</xdr:col>
      <xdr:colOff>25048</xdr:colOff>
      <xdr:row>133</xdr:row>
      <xdr:rowOff>82648</xdr:rowOff>
    </xdr:from>
    <xdr:to>
      <xdr:col>134</xdr:col>
      <xdr:colOff>589768</xdr:colOff>
      <xdr:row>133</xdr:row>
      <xdr:rowOff>1012919</xdr:rowOff>
    </xdr:to>
    <xdr:sp macro="" textlink="$EE$131">
      <xdr:nvSpPr>
        <xdr:cNvPr id="1711" name="Rectangle 1710">
          <a:extLst>
            <a:ext uri="{FF2B5EF4-FFF2-40B4-BE49-F238E27FC236}">
              <a16:creationId xmlns:a16="http://schemas.microsoft.com/office/drawing/2014/main" id="{00000000-0008-0000-0300-0000AF060000}"/>
            </a:ext>
          </a:extLst>
        </xdr:cNvPr>
        <xdr:cNvSpPr/>
      </xdr:nvSpPr>
      <xdr:spPr>
        <a:xfrm>
          <a:off x="80402441" y="32671755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DD8C4B1-9C15-4D31-A99D-779C0BB645A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73479</xdr:colOff>
      <xdr:row>133</xdr:row>
      <xdr:rowOff>91813</xdr:rowOff>
    </xdr:from>
    <xdr:to>
      <xdr:col>122</xdr:col>
      <xdr:colOff>29228</xdr:colOff>
      <xdr:row>133</xdr:row>
      <xdr:rowOff>1003754</xdr:rowOff>
    </xdr:to>
    <xdr:sp macro="" textlink="$EE$130">
      <xdr:nvSpPr>
        <xdr:cNvPr id="1712" name="Rectangle 1711">
          <a:extLst>
            <a:ext uri="{FF2B5EF4-FFF2-40B4-BE49-F238E27FC236}">
              <a16:creationId xmlns:a16="http://schemas.microsoft.com/office/drawing/2014/main" id="{00000000-0008-0000-0300-0000B0060000}"/>
            </a:ext>
          </a:extLst>
        </xdr:cNvPr>
        <xdr:cNvSpPr/>
      </xdr:nvSpPr>
      <xdr:spPr>
        <a:xfrm>
          <a:off x="72395443" y="32680920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1E66F8E-3E49-4394-8F5C-47F21F654BA0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37433</xdr:colOff>
      <xdr:row>133</xdr:row>
      <xdr:rowOff>48989</xdr:rowOff>
    </xdr:from>
    <xdr:to>
      <xdr:col>149</xdr:col>
      <xdr:colOff>12993</xdr:colOff>
      <xdr:row>133</xdr:row>
      <xdr:rowOff>1005380</xdr:rowOff>
    </xdr:to>
    <xdr:graphicFrame macro="">
      <xdr:nvGraphicFramePr>
        <xdr:cNvPr id="1714" name="Chart 1713">
          <a:extLst>
            <a:ext uri="{FF2B5EF4-FFF2-40B4-BE49-F238E27FC236}">
              <a16:creationId xmlns:a16="http://schemas.microsoft.com/office/drawing/2014/main" id="{00000000-0008-0000-0300-0000B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38100</xdr:colOff>
          <xdr:row>133</xdr:row>
          <xdr:rowOff>533400</xdr:rowOff>
        </xdr:from>
        <xdr:to>
          <xdr:col>146</xdr:col>
          <xdr:colOff>438150</xdr:colOff>
          <xdr:row>133</xdr:row>
          <xdr:rowOff>704850</xdr:rowOff>
        </xdr:to>
        <xdr:sp macro="" textlink="">
          <xdr:nvSpPr>
            <xdr:cNvPr id="7555" name="Button 387" hidden="1">
              <a:extLst>
                <a:ext uri="{63B3BB69-23CF-44E3-9099-C40C66FF867C}">
                  <a14:compatExt spid="_x0000_s7555"/>
                </a:ext>
                <a:ext uri="{FF2B5EF4-FFF2-40B4-BE49-F238E27FC236}">
                  <a16:creationId xmlns:a16="http://schemas.microsoft.com/office/drawing/2014/main" id="{00000000-0008-0000-0300-00008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260595</xdr:colOff>
      <xdr:row>133</xdr:row>
      <xdr:rowOff>64939</xdr:rowOff>
    </xdr:from>
    <xdr:to>
      <xdr:col>140</xdr:col>
      <xdr:colOff>319765</xdr:colOff>
      <xdr:row>133</xdr:row>
      <xdr:rowOff>276763</xdr:rowOff>
    </xdr:to>
    <xdr:sp macro="" textlink="">
      <xdr:nvSpPr>
        <xdr:cNvPr id="1716" name="Rectangle 1715">
          <a:extLst>
            <a:ext uri="{FF2B5EF4-FFF2-40B4-BE49-F238E27FC236}">
              <a16:creationId xmlns:a16="http://schemas.microsoft.com/office/drawing/2014/main" id="{00000000-0008-0000-0300-0000B4060000}"/>
            </a:ext>
          </a:extLst>
        </xdr:cNvPr>
        <xdr:cNvSpPr/>
      </xdr:nvSpPr>
      <xdr:spPr>
        <a:xfrm>
          <a:off x="84611274" y="32654046"/>
          <a:ext cx="644277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328944</xdr:colOff>
      <xdr:row>133</xdr:row>
      <xdr:rowOff>62172</xdr:rowOff>
    </xdr:from>
    <xdr:to>
      <xdr:col>141</xdr:col>
      <xdr:colOff>380028</xdr:colOff>
      <xdr:row>133</xdr:row>
      <xdr:rowOff>276180</xdr:rowOff>
    </xdr:to>
    <xdr:sp macro="" textlink="">
      <xdr:nvSpPr>
        <xdr:cNvPr id="1717" name="Rectangle 1716">
          <a:extLst>
            <a:ext uri="{FF2B5EF4-FFF2-40B4-BE49-F238E27FC236}">
              <a16:creationId xmlns:a16="http://schemas.microsoft.com/office/drawing/2014/main" id="{00000000-0008-0000-0300-0000B5060000}"/>
            </a:ext>
          </a:extLst>
        </xdr:cNvPr>
        <xdr:cNvSpPr/>
      </xdr:nvSpPr>
      <xdr:spPr>
        <a:xfrm>
          <a:off x="85264730" y="32651279"/>
          <a:ext cx="636191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405309</xdr:colOff>
      <xdr:row>133</xdr:row>
      <xdr:rowOff>60815</xdr:rowOff>
    </xdr:from>
    <xdr:to>
      <xdr:col>142</xdr:col>
      <xdr:colOff>449605</xdr:colOff>
      <xdr:row>133</xdr:row>
      <xdr:rowOff>276885</xdr:rowOff>
    </xdr:to>
    <xdr:sp macro="" textlink="">
      <xdr:nvSpPr>
        <xdr:cNvPr id="1718" name="Rectangle 1717">
          <a:extLst>
            <a:ext uri="{FF2B5EF4-FFF2-40B4-BE49-F238E27FC236}">
              <a16:creationId xmlns:a16="http://schemas.microsoft.com/office/drawing/2014/main" id="{00000000-0008-0000-0300-0000B6060000}"/>
            </a:ext>
          </a:extLst>
        </xdr:cNvPr>
        <xdr:cNvSpPr/>
      </xdr:nvSpPr>
      <xdr:spPr>
        <a:xfrm>
          <a:off x="85926202" y="32649922"/>
          <a:ext cx="629403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481676</xdr:colOff>
      <xdr:row>133</xdr:row>
      <xdr:rowOff>64394</xdr:rowOff>
    </xdr:from>
    <xdr:to>
      <xdr:col>143</xdr:col>
      <xdr:colOff>335437</xdr:colOff>
      <xdr:row>133</xdr:row>
      <xdr:rowOff>276885</xdr:rowOff>
    </xdr:to>
    <xdr:sp macro="" textlink="">
      <xdr:nvSpPr>
        <xdr:cNvPr id="1719" name="Rectangle 1718">
          <a:extLst>
            <a:ext uri="{FF2B5EF4-FFF2-40B4-BE49-F238E27FC236}">
              <a16:creationId xmlns:a16="http://schemas.microsoft.com/office/drawing/2014/main" id="{00000000-0008-0000-0300-0000B7060000}"/>
            </a:ext>
          </a:extLst>
        </xdr:cNvPr>
        <xdr:cNvSpPr/>
      </xdr:nvSpPr>
      <xdr:spPr>
        <a:xfrm>
          <a:off x="86587676" y="32653501"/>
          <a:ext cx="629368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343487</xdr:colOff>
      <xdr:row>133</xdr:row>
      <xdr:rowOff>64878</xdr:rowOff>
    </xdr:from>
    <xdr:to>
      <xdr:col>144</xdr:col>
      <xdr:colOff>410710</xdr:colOff>
      <xdr:row>133</xdr:row>
      <xdr:rowOff>276886</xdr:rowOff>
    </xdr:to>
    <xdr:sp macro="" textlink="">
      <xdr:nvSpPr>
        <xdr:cNvPr id="1720" name="Rectangle 1719">
          <a:extLst>
            <a:ext uri="{FF2B5EF4-FFF2-40B4-BE49-F238E27FC236}">
              <a16:creationId xmlns:a16="http://schemas.microsoft.com/office/drawing/2014/main" id="{00000000-0008-0000-0300-0000B8060000}"/>
            </a:ext>
          </a:extLst>
        </xdr:cNvPr>
        <xdr:cNvSpPr/>
      </xdr:nvSpPr>
      <xdr:spPr>
        <a:xfrm>
          <a:off x="87225094" y="32653985"/>
          <a:ext cx="652330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419854</xdr:colOff>
      <xdr:row>133</xdr:row>
      <xdr:rowOff>67144</xdr:rowOff>
    </xdr:from>
    <xdr:to>
      <xdr:col>145</xdr:col>
      <xdr:colOff>467542</xdr:colOff>
      <xdr:row>133</xdr:row>
      <xdr:rowOff>277415</xdr:rowOff>
    </xdr:to>
    <xdr:sp macro="" textlink="">
      <xdr:nvSpPr>
        <xdr:cNvPr id="1721" name="Rectangle 1720">
          <a:extLst>
            <a:ext uri="{FF2B5EF4-FFF2-40B4-BE49-F238E27FC236}">
              <a16:creationId xmlns:a16="http://schemas.microsoft.com/office/drawing/2014/main" id="{00000000-0008-0000-0300-0000B9060000}"/>
            </a:ext>
          </a:extLst>
        </xdr:cNvPr>
        <xdr:cNvSpPr/>
      </xdr:nvSpPr>
      <xdr:spPr>
        <a:xfrm>
          <a:off x="87886568" y="32656251"/>
          <a:ext cx="632795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488201</xdr:colOff>
      <xdr:row>133</xdr:row>
      <xdr:rowOff>69048</xdr:rowOff>
    </xdr:from>
    <xdr:to>
      <xdr:col>146</xdr:col>
      <xdr:colOff>543518</xdr:colOff>
      <xdr:row>133</xdr:row>
      <xdr:rowOff>277415</xdr:rowOff>
    </xdr:to>
    <xdr:sp macro="" textlink="">
      <xdr:nvSpPr>
        <xdr:cNvPr id="1722" name="Rectangle 1721">
          <a:extLst>
            <a:ext uri="{FF2B5EF4-FFF2-40B4-BE49-F238E27FC236}">
              <a16:creationId xmlns:a16="http://schemas.microsoft.com/office/drawing/2014/main" id="{00000000-0008-0000-0300-0000BA060000}"/>
            </a:ext>
          </a:extLst>
        </xdr:cNvPr>
        <xdr:cNvSpPr/>
      </xdr:nvSpPr>
      <xdr:spPr>
        <a:xfrm>
          <a:off x="88540022" y="32658155"/>
          <a:ext cx="640425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556550</xdr:colOff>
      <xdr:row>133</xdr:row>
      <xdr:rowOff>66985</xdr:rowOff>
    </xdr:from>
    <xdr:to>
      <xdr:col>148</xdr:col>
      <xdr:colOff>17867</xdr:colOff>
      <xdr:row>133</xdr:row>
      <xdr:rowOff>283759</xdr:rowOff>
    </xdr:to>
    <xdr:sp macro="" textlink="">
      <xdr:nvSpPr>
        <xdr:cNvPr id="1723" name="Rectangle 1722">
          <a:extLst>
            <a:ext uri="{FF2B5EF4-FFF2-40B4-BE49-F238E27FC236}">
              <a16:creationId xmlns:a16="http://schemas.microsoft.com/office/drawing/2014/main" id="{00000000-0008-0000-0300-0000BB060000}"/>
            </a:ext>
          </a:extLst>
        </xdr:cNvPr>
        <xdr:cNvSpPr/>
      </xdr:nvSpPr>
      <xdr:spPr>
        <a:xfrm>
          <a:off x="89193479" y="32656092"/>
          <a:ext cx="631531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39789</xdr:colOff>
      <xdr:row>133</xdr:row>
      <xdr:rowOff>55863</xdr:rowOff>
    </xdr:from>
    <xdr:to>
      <xdr:col>148</xdr:col>
      <xdr:colOff>682349</xdr:colOff>
      <xdr:row>133</xdr:row>
      <xdr:rowOff>291163</xdr:rowOff>
    </xdr:to>
    <xdr:sp macro="" textlink="">
      <xdr:nvSpPr>
        <xdr:cNvPr id="1724" name="Rectangle 1723">
          <a:extLst>
            <a:ext uri="{FF2B5EF4-FFF2-40B4-BE49-F238E27FC236}">
              <a16:creationId xmlns:a16="http://schemas.microsoft.com/office/drawing/2014/main" id="{00000000-0008-0000-0300-0000BC060000}"/>
            </a:ext>
          </a:extLst>
        </xdr:cNvPr>
        <xdr:cNvSpPr/>
      </xdr:nvSpPr>
      <xdr:spPr>
        <a:xfrm>
          <a:off x="89846932" y="32644970"/>
          <a:ext cx="642560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31750</xdr:colOff>
          <xdr:row>133</xdr:row>
          <xdr:rowOff>285750</xdr:rowOff>
        </xdr:from>
        <xdr:to>
          <xdr:col>148</xdr:col>
          <xdr:colOff>920750</xdr:colOff>
          <xdr:row>133</xdr:row>
          <xdr:rowOff>476250</xdr:rowOff>
        </xdr:to>
        <xdr:sp macro="" textlink="">
          <xdr:nvSpPr>
            <xdr:cNvPr id="7556" name="Scroll Bar 388" hidden="1">
              <a:extLst>
                <a:ext uri="{63B3BB69-23CF-44E3-9099-C40C66FF867C}">
                  <a14:compatExt spid="_x0000_s7556"/>
                </a:ext>
                <a:ext uri="{FF2B5EF4-FFF2-40B4-BE49-F238E27FC236}">
                  <a16:creationId xmlns:a16="http://schemas.microsoft.com/office/drawing/2014/main" id="{00000000-0008-0000-0300-00008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149</xdr:col>
      <xdr:colOff>14163</xdr:colOff>
      <xdr:row>133</xdr:row>
      <xdr:rowOff>58155</xdr:rowOff>
    </xdr:from>
    <xdr:to>
      <xdr:col>151</xdr:col>
      <xdr:colOff>578882</xdr:colOff>
      <xdr:row>133</xdr:row>
      <xdr:rowOff>988426</xdr:rowOff>
    </xdr:to>
    <xdr:sp macro="" textlink="$EV$131">
      <xdr:nvSpPr>
        <xdr:cNvPr id="1726" name="Rectangle 1725">
          <a:extLst>
            <a:ext uri="{FF2B5EF4-FFF2-40B4-BE49-F238E27FC236}">
              <a16:creationId xmlns:a16="http://schemas.microsoft.com/office/drawing/2014/main" id="{00000000-0008-0000-0300-0000BE060000}"/>
            </a:ext>
          </a:extLst>
        </xdr:cNvPr>
        <xdr:cNvSpPr/>
      </xdr:nvSpPr>
      <xdr:spPr>
        <a:xfrm>
          <a:off x="90719377" y="32647262"/>
          <a:ext cx="1666898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7316ED3-633D-4ECE-B2F7-476E5701481D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62593</xdr:colOff>
      <xdr:row>133</xdr:row>
      <xdr:rowOff>67320</xdr:rowOff>
    </xdr:from>
    <xdr:to>
      <xdr:col>139</xdr:col>
      <xdr:colOff>18342</xdr:colOff>
      <xdr:row>133</xdr:row>
      <xdr:rowOff>979261</xdr:rowOff>
    </xdr:to>
    <xdr:sp macro="" textlink="$EV$130">
      <xdr:nvSpPr>
        <xdr:cNvPr id="1727" name="Rectangle 1726">
          <a:extLst>
            <a:ext uri="{FF2B5EF4-FFF2-40B4-BE49-F238E27FC236}">
              <a16:creationId xmlns:a16="http://schemas.microsoft.com/office/drawing/2014/main" id="{00000000-0008-0000-0300-0000BF060000}"/>
            </a:ext>
          </a:extLst>
        </xdr:cNvPr>
        <xdr:cNvSpPr/>
      </xdr:nvSpPr>
      <xdr:spPr>
        <a:xfrm>
          <a:off x="82712379" y="32656427"/>
          <a:ext cx="1656642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6E2A281-CE59-4ECE-8DEB-977D54323C0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81363</xdr:colOff>
      <xdr:row>148</xdr:row>
      <xdr:rowOff>35718</xdr:rowOff>
    </xdr:from>
    <xdr:to>
      <xdr:col>12</xdr:col>
      <xdr:colOff>884381</xdr:colOff>
      <xdr:row>148</xdr:row>
      <xdr:rowOff>992109</xdr:rowOff>
    </xdr:to>
    <xdr:graphicFrame macro="">
      <xdr:nvGraphicFramePr>
        <xdr:cNvPr id="1834" name="Chart 1833">
          <a:extLst>
            <a:ext uri="{FF2B5EF4-FFF2-40B4-BE49-F238E27FC236}">
              <a16:creationId xmlns:a16="http://schemas.microsoft.com/office/drawing/2014/main" id="{00000000-0008-0000-0300-00002A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69850</xdr:colOff>
          <xdr:row>148</xdr:row>
          <xdr:rowOff>514350</xdr:rowOff>
        </xdr:from>
        <xdr:to>
          <xdr:col>10</xdr:col>
          <xdr:colOff>431800</xdr:colOff>
          <xdr:row>148</xdr:row>
          <xdr:rowOff>698500</xdr:rowOff>
        </xdr:to>
        <xdr:sp macro="" textlink="">
          <xdr:nvSpPr>
            <xdr:cNvPr id="7571" name="Button 403" hidden="1">
              <a:extLst>
                <a:ext uri="{63B3BB69-23CF-44E3-9099-C40C66FF867C}">
                  <a14:compatExt spid="_x0000_s7571"/>
                </a:ext>
                <a:ext uri="{FF2B5EF4-FFF2-40B4-BE49-F238E27FC236}">
                  <a16:creationId xmlns:a16="http://schemas.microsoft.com/office/drawing/2014/main" id="{00000000-0008-0000-0300-00009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301495</xdr:colOff>
      <xdr:row>148</xdr:row>
      <xdr:rowOff>51668</xdr:rowOff>
    </xdr:from>
    <xdr:to>
      <xdr:col>4</xdr:col>
      <xdr:colOff>353621</xdr:colOff>
      <xdr:row>148</xdr:row>
      <xdr:rowOff>263492</xdr:rowOff>
    </xdr:to>
    <xdr:sp macro="" textlink="">
      <xdr:nvSpPr>
        <xdr:cNvPr id="1836" name="Rectangle 1835">
          <a:extLst>
            <a:ext uri="{FF2B5EF4-FFF2-40B4-BE49-F238E27FC236}">
              <a16:creationId xmlns:a16="http://schemas.microsoft.com/office/drawing/2014/main" id="{00000000-0008-0000-0300-00002C070000}"/>
            </a:ext>
          </a:extLst>
        </xdr:cNvPr>
        <xdr:cNvSpPr/>
      </xdr:nvSpPr>
      <xdr:spPr>
        <a:xfrm>
          <a:off x="1992183" y="36401449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</xdr:col>
      <xdr:colOff>362676</xdr:colOff>
      <xdr:row>148</xdr:row>
      <xdr:rowOff>48901</xdr:rowOff>
    </xdr:from>
    <xdr:to>
      <xdr:col>5</xdr:col>
      <xdr:colOff>406826</xdr:colOff>
      <xdr:row>148</xdr:row>
      <xdr:rowOff>262909</xdr:rowOff>
    </xdr:to>
    <xdr:sp macro="" textlink="">
      <xdr:nvSpPr>
        <xdr:cNvPr id="1837" name="Rectangle 1836">
          <a:extLst>
            <a:ext uri="{FF2B5EF4-FFF2-40B4-BE49-F238E27FC236}">
              <a16:creationId xmlns:a16="http://schemas.microsoft.com/office/drawing/2014/main" id="{00000000-0008-0000-0300-00002D070000}"/>
            </a:ext>
          </a:extLst>
        </xdr:cNvPr>
        <xdr:cNvSpPr/>
      </xdr:nvSpPr>
      <xdr:spPr>
        <a:xfrm>
          <a:off x="2636770" y="36398682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</xdr:col>
      <xdr:colOff>431763</xdr:colOff>
      <xdr:row>148</xdr:row>
      <xdr:rowOff>47544</xdr:rowOff>
    </xdr:from>
    <xdr:to>
      <xdr:col>6</xdr:col>
      <xdr:colOff>469217</xdr:colOff>
      <xdr:row>148</xdr:row>
      <xdr:rowOff>263614</xdr:rowOff>
    </xdr:to>
    <xdr:sp macro="" textlink="">
      <xdr:nvSpPr>
        <xdr:cNvPr id="1838" name="Rectangle 1837">
          <a:extLst>
            <a:ext uri="{FF2B5EF4-FFF2-40B4-BE49-F238E27FC236}">
              <a16:creationId xmlns:a16="http://schemas.microsoft.com/office/drawing/2014/main" id="{00000000-0008-0000-0300-00002E070000}"/>
            </a:ext>
          </a:extLst>
        </xdr:cNvPr>
        <xdr:cNvSpPr/>
      </xdr:nvSpPr>
      <xdr:spPr>
        <a:xfrm>
          <a:off x="3289263" y="36397325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6</xdr:col>
      <xdr:colOff>500853</xdr:colOff>
      <xdr:row>148</xdr:row>
      <xdr:rowOff>51123</xdr:rowOff>
    </xdr:from>
    <xdr:to>
      <xdr:col>7</xdr:col>
      <xdr:colOff>347772</xdr:colOff>
      <xdr:row>148</xdr:row>
      <xdr:rowOff>263614</xdr:rowOff>
    </xdr:to>
    <xdr:sp macro="" textlink="">
      <xdr:nvSpPr>
        <xdr:cNvPr id="1839" name="Rectangle 1838">
          <a:extLst>
            <a:ext uri="{FF2B5EF4-FFF2-40B4-BE49-F238E27FC236}">
              <a16:creationId xmlns:a16="http://schemas.microsoft.com/office/drawing/2014/main" id="{00000000-0008-0000-0300-00002F070000}"/>
            </a:ext>
          </a:extLst>
        </xdr:cNvPr>
        <xdr:cNvSpPr/>
      </xdr:nvSpPr>
      <xdr:spPr>
        <a:xfrm>
          <a:off x="3941759" y="36400904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</xdr:col>
      <xdr:colOff>355712</xdr:colOff>
      <xdr:row>148</xdr:row>
      <xdr:rowOff>51607</xdr:rowOff>
    </xdr:from>
    <xdr:to>
      <xdr:col>8</xdr:col>
      <xdr:colOff>415781</xdr:colOff>
      <xdr:row>148</xdr:row>
      <xdr:rowOff>263615</xdr:rowOff>
    </xdr:to>
    <xdr:sp macro="" textlink="">
      <xdr:nvSpPr>
        <xdr:cNvPr id="1840" name="Rectangle 1839">
          <a:extLst>
            <a:ext uri="{FF2B5EF4-FFF2-40B4-BE49-F238E27FC236}">
              <a16:creationId xmlns:a16="http://schemas.microsoft.com/office/drawing/2014/main" id="{00000000-0008-0000-0300-000030070000}"/>
            </a:ext>
          </a:extLst>
        </xdr:cNvPr>
        <xdr:cNvSpPr/>
      </xdr:nvSpPr>
      <xdr:spPr>
        <a:xfrm>
          <a:off x="4570525" y="36401388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8</xdr:col>
      <xdr:colOff>424802</xdr:colOff>
      <xdr:row>148</xdr:row>
      <xdr:rowOff>53873</xdr:rowOff>
    </xdr:from>
    <xdr:to>
      <xdr:col>9</xdr:col>
      <xdr:colOff>465602</xdr:colOff>
      <xdr:row>148</xdr:row>
      <xdr:rowOff>264144</xdr:rowOff>
    </xdr:to>
    <xdr:sp macro="" textlink="">
      <xdr:nvSpPr>
        <xdr:cNvPr id="1841" name="Rectangle 1840">
          <a:extLst>
            <a:ext uri="{FF2B5EF4-FFF2-40B4-BE49-F238E27FC236}">
              <a16:creationId xmlns:a16="http://schemas.microsoft.com/office/drawing/2014/main" id="{00000000-0008-0000-0300-000031070000}"/>
            </a:ext>
          </a:extLst>
        </xdr:cNvPr>
        <xdr:cNvSpPr/>
      </xdr:nvSpPr>
      <xdr:spPr>
        <a:xfrm>
          <a:off x="5223021" y="36403654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</xdr:col>
      <xdr:colOff>485980</xdr:colOff>
      <xdr:row>148</xdr:row>
      <xdr:rowOff>55777</xdr:rowOff>
    </xdr:from>
    <xdr:to>
      <xdr:col>10</xdr:col>
      <xdr:colOff>534307</xdr:colOff>
      <xdr:row>148</xdr:row>
      <xdr:rowOff>264144</xdr:rowOff>
    </xdr:to>
    <xdr:sp macro="" textlink="">
      <xdr:nvSpPr>
        <xdr:cNvPr id="1842" name="Rectangle 1841">
          <a:extLst>
            <a:ext uri="{FF2B5EF4-FFF2-40B4-BE49-F238E27FC236}">
              <a16:creationId xmlns:a16="http://schemas.microsoft.com/office/drawing/2014/main" id="{00000000-0008-0000-0300-000032070000}"/>
            </a:ext>
          </a:extLst>
        </xdr:cNvPr>
        <xdr:cNvSpPr/>
      </xdr:nvSpPr>
      <xdr:spPr>
        <a:xfrm>
          <a:off x="5867605" y="36405558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10</xdr:col>
      <xdr:colOff>547161</xdr:colOff>
      <xdr:row>148</xdr:row>
      <xdr:rowOff>53714</xdr:rowOff>
    </xdr:from>
    <xdr:to>
      <xdr:col>12</xdr:col>
      <xdr:colOff>3307</xdr:colOff>
      <xdr:row>148</xdr:row>
      <xdr:rowOff>270488</xdr:rowOff>
    </xdr:to>
    <xdr:sp macro="" textlink="">
      <xdr:nvSpPr>
        <xdr:cNvPr id="1843" name="Rectangle 1842">
          <a:extLst>
            <a:ext uri="{FF2B5EF4-FFF2-40B4-BE49-F238E27FC236}">
              <a16:creationId xmlns:a16="http://schemas.microsoft.com/office/drawing/2014/main" id="{00000000-0008-0000-0300-000033070000}"/>
            </a:ext>
          </a:extLst>
        </xdr:cNvPr>
        <xdr:cNvSpPr/>
      </xdr:nvSpPr>
      <xdr:spPr>
        <a:xfrm>
          <a:off x="6512192" y="36403495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12</xdr:col>
      <xdr:colOff>24932</xdr:colOff>
      <xdr:row>148</xdr:row>
      <xdr:rowOff>42592</xdr:rowOff>
    </xdr:from>
    <xdr:to>
      <xdr:col>12</xdr:col>
      <xdr:colOff>658770</xdr:colOff>
      <xdr:row>148</xdr:row>
      <xdr:rowOff>277892</xdr:rowOff>
    </xdr:to>
    <xdr:sp macro="" textlink="">
      <xdr:nvSpPr>
        <xdr:cNvPr id="1844" name="Rectangle 1843">
          <a:extLst>
            <a:ext uri="{FF2B5EF4-FFF2-40B4-BE49-F238E27FC236}">
              <a16:creationId xmlns:a16="http://schemas.microsoft.com/office/drawing/2014/main" id="{00000000-0008-0000-0300-000034070000}"/>
            </a:ext>
          </a:extLst>
        </xdr:cNvPr>
        <xdr:cNvSpPr/>
      </xdr:nvSpPr>
      <xdr:spPr>
        <a:xfrm>
          <a:off x="7156776" y="36392373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148</xdr:row>
          <xdr:rowOff>279400</xdr:rowOff>
        </xdr:from>
        <xdr:to>
          <xdr:col>12</xdr:col>
          <xdr:colOff>901700</xdr:colOff>
          <xdr:row>148</xdr:row>
          <xdr:rowOff>469900</xdr:rowOff>
        </xdr:to>
        <xdr:sp macro="" textlink="">
          <xdr:nvSpPr>
            <xdr:cNvPr id="7572" name="Scroll Bar 404" hidden="1">
              <a:extLst>
                <a:ext uri="{63B3BB69-23CF-44E3-9099-C40C66FF867C}">
                  <a14:compatExt spid="_x0000_s7572"/>
                </a:ext>
                <a:ext uri="{FF2B5EF4-FFF2-40B4-BE49-F238E27FC236}">
                  <a16:creationId xmlns:a16="http://schemas.microsoft.com/office/drawing/2014/main" id="{00000000-0008-0000-0300-00009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885535</xdr:colOff>
      <xdr:row>148</xdr:row>
      <xdr:rowOff>44884</xdr:rowOff>
    </xdr:from>
    <xdr:to>
      <xdr:col>15</xdr:col>
      <xdr:colOff>541463</xdr:colOff>
      <xdr:row>148</xdr:row>
      <xdr:rowOff>975155</xdr:rowOff>
    </xdr:to>
    <xdr:sp macro="" textlink="$P$146">
      <xdr:nvSpPr>
        <xdr:cNvPr id="1846" name="Rectangle 1845">
          <a:extLst>
            <a:ext uri="{FF2B5EF4-FFF2-40B4-BE49-F238E27FC236}">
              <a16:creationId xmlns:a16="http://schemas.microsoft.com/office/drawing/2014/main" id="{00000000-0008-0000-0300-000036070000}"/>
            </a:ext>
          </a:extLst>
        </xdr:cNvPr>
        <xdr:cNvSpPr/>
      </xdr:nvSpPr>
      <xdr:spPr>
        <a:xfrm>
          <a:off x="8017379" y="36394665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6B9664E-2CD4-4416-A79E-96BEC31E9C5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119063</xdr:colOff>
      <xdr:row>148</xdr:row>
      <xdr:rowOff>54049</xdr:rowOff>
    </xdr:from>
    <xdr:to>
      <xdr:col>3</xdr:col>
      <xdr:colOff>62530</xdr:colOff>
      <xdr:row>148</xdr:row>
      <xdr:rowOff>965990</xdr:rowOff>
    </xdr:to>
    <xdr:sp macro="" textlink="$P$145">
      <xdr:nvSpPr>
        <xdr:cNvPr id="1847" name="Rectangle 1846">
          <a:extLst>
            <a:ext uri="{FF2B5EF4-FFF2-40B4-BE49-F238E27FC236}">
              <a16:creationId xmlns:a16="http://schemas.microsoft.com/office/drawing/2014/main" id="{00000000-0008-0000-0300-000037070000}"/>
            </a:ext>
          </a:extLst>
        </xdr:cNvPr>
        <xdr:cNvSpPr/>
      </xdr:nvSpPr>
      <xdr:spPr>
        <a:xfrm>
          <a:off x="119063" y="36403830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3671C22-D09F-4F3C-88E2-685096D889D4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20</xdr:col>
      <xdr:colOff>114702</xdr:colOff>
      <xdr:row>148</xdr:row>
      <xdr:rowOff>33336</xdr:rowOff>
    </xdr:from>
    <xdr:to>
      <xdr:col>30</xdr:col>
      <xdr:colOff>310501</xdr:colOff>
      <xdr:row>148</xdr:row>
      <xdr:rowOff>989727</xdr:rowOff>
    </xdr:to>
    <xdr:graphicFrame macro="">
      <xdr:nvGraphicFramePr>
        <xdr:cNvPr id="1850" name="Chart 1849">
          <a:extLst>
            <a:ext uri="{FF2B5EF4-FFF2-40B4-BE49-F238E27FC236}">
              <a16:creationId xmlns:a16="http://schemas.microsoft.com/office/drawing/2014/main" id="{00000000-0008-0000-0300-00003A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148</xdr:row>
          <xdr:rowOff>514350</xdr:rowOff>
        </xdr:from>
        <xdr:to>
          <xdr:col>27</xdr:col>
          <xdr:colOff>469900</xdr:colOff>
          <xdr:row>148</xdr:row>
          <xdr:rowOff>685800</xdr:rowOff>
        </xdr:to>
        <xdr:sp macro="" textlink="">
          <xdr:nvSpPr>
            <xdr:cNvPr id="7573" name="Button 405" hidden="1">
              <a:extLst>
                <a:ext uri="{63B3BB69-23CF-44E3-9099-C40C66FF867C}">
                  <a14:compatExt spid="_x0000_s7573"/>
                </a:ext>
                <a:ext uri="{FF2B5EF4-FFF2-40B4-BE49-F238E27FC236}">
                  <a16:creationId xmlns:a16="http://schemas.microsoft.com/office/drawing/2014/main" id="{00000000-0008-0000-0300-00009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20</xdr:col>
      <xdr:colOff>334834</xdr:colOff>
      <xdr:row>148</xdr:row>
      <xdr:rowOff>49286</xdr:rowOff>
    </xdr:from>
    <xdr:to>
      <xdr:col>21</xdr:col>
      <xdr:colOff>386959</xdr:colOff>
      <xdr:row>148</xdr:row>
      <xdr:rowOff>261110</xdr:rowOff>
    </xdr:to>
    <xdr:sp macro="" textlink="">
      <xdr:nvSpPr>
        <xdr:cNvPr id="1852" name="Rectangle 1851">
          <a:extLst>
            <a:ext uri="{FF2B5EF4-FFF2-40B4-BE49-F238E27FC236}">
              <a16:creationId xmlns:a16="http://schemas.microsoft.com/office/drawing/2014/main" id="{00000000-0008-0000-0300-00003C070000}"/>
            </a:ext>
          </a:extLst>
        </xdr:cNvPr>
        <xdr:cNvSpPr/>
      </xdr:nvSpPr>
      <xdr:spPr>
        <a:xfrm>
          <a:off x="12300615" y="36399067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21</xdr:col>
      <xdr:colOff>396014</xdr:colOff>
      <xdr:row>148</xdr:row>
      <xdr:rowOff>46519</xdr:rowOff>
    </xdr:from>
    <xdr:to>
      <xdr:col>22</xdr:col>
      <xdr:colOff>440164</xdr:colOff>
      <xdr:row>148</xdr:row>
      <xdr:rowOff>260527</xdr:rowOff>
    </xdr:to>
    <xdr:sp macro="" textlink="">
      <xdr:nvSpPr>
        <xdr:cNvPr id="1853" name="Rectangle 1852">
          <a:extLst>
            <a:ext uri="{FF2B5EF4-FFF2-40B4-BE49-F238E27FC236}">
              <a16:creationId xmlns:a16="http://schemas.microsoft.com/office/drawing/2014/main" id="{00000000-0008-0000-0300-00003D070000}"/>
            </a:ext>
          </a:extLst>
        </xdr:cNvPr>
        <xdr:cNvSpPr/>
      </xdr:nvSpPr>
      <xdr:spPr>
        <a:xfrm>
          <a:off x="12945202" y="36396300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22</xdr:col>
      <xdr:colOff>465101</xdr:colOff>
      <xdr:row>148</xdr:row>
      <xdr:rowOff>45162</xdr:rowOff>
    </xdr:from>
    <xdr:to>
      <xdr:col>23</xdr:col>
      <xdr:colOff>502555</xdr:colOff>
      <xdr:row>148</xdr:row>
      <xdr:rowOff>261232</xdr:rowOff>
    </xdr:to>
    <xdr:sp macro="" textlink="">
      <xdr:nvSpPr>
        <xdr:cNvPr id="1854" name="Rectangle 1853">
          <a:extLst>
            <a:ext uri="{FF2B5EF4-FFF2-40B4-BE49-F238E27FC236}">
              <a16:creationId xmlns:a16="http://schemas.microsoft.com/office/drawing/2014/main" id="{00000000-0008-0000-0300-00003E070000}"/>
            </a:ext>
          </a:extLst>
        </xdr:cNvPr>
        <xdr:cNvSpPr/>
      </xdr:nvSpPr>
      <xdr:spPr>
        <a:xfrm>
          <a:off x="13597695" y="36394943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23</xdr:col>
      <xdr:colOff>534191</xdr:colOff>
      <xdr:row>148</xdr:row>
      <xdr:rowOff>48741</xdr:rowOff>
    </xdr:from>
    <xdr:to>
      <xdr:col>24</xdr:col>
      <xdr:colOff>381111</xdr:colOff>
      <xdr:row>148</xdr:row>
      <xdr:rowOff>261232</xdr:rowOff>
    </xdr:to>
    <xdr:sp macro="" textlink="">
      <xdr:nvSpPr>
        <xdr:cNvPr id="1855" name="Rectangle 1854">
          <a:extLst>
            <a:ext uri="{FF2B5EF4-FFF2-40B4-BE49-F238E27FC236}">
              <a16:creationId xmlns:a16="http://schemas.microsoft.com/office/drawing/2014/main" id="{00000000-0008-0000-0300-00003F070000}"/>
            </a:ext>
          </a:extLst>
        </xdr:cNvPr>
        <xdr:cNvSpPr/>
      </xdr:nvSpPr>
      <xdr:spPr>
        <a:xfrm>
          <a:off x="14250191" y="36398522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24</xdr:col>
      <xdr:colOff>389051</xdr:colOff>
      <xdr:row>148</xdr:row>
      <xdr:rowOff>49225</xdr:rowOff>
    </xdr:from>
    <xdr:to>
      <xdr:col>25</xdr:col>
      <xdr:colOff>449119</xdr:colOff>
      <xdr:row>148</xdr:row>
      <xdr:rowOff>261233</xdr:rowOff>
    </xdr:to>
    <xdr:sp macro="" textlink="">
      <xdr:nvSpPr>
        <xdr:cNvPr id="1856" name="Rectangle 1855">
          <a:extLst>
            <a:ext uri="{FF2B5EF4-FFF2-40B4-BE49-F238E27FC236}">
              <a16:creationId xmlns:a16="http://schemas.microsoft.com/office/drawing/2014/main" id="{00000000-0008-0000-0300-000040070000}"/>
            </a:ext>
          </a:extLst>
        </xdr:cNvPr>
        <xdr:cNvSpPr/>
      </xdr:nvSpPr>
      <xdr:spPr>
        <a:xfrm>
          <a:off x="14878957" y="36399006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25</xdr:col>
      <xdr:colOff>458140</xdr:colOff>
      <xdr:row>148</xdr:row>
      <xdr:rowOff>51491</xdr:rowOff>
    </xdr:from>
    <xdr:to>
      <xdr:col>26</xdr:col>
      <xdr:colOff>498940</xdr:colOff>
      <xdr:row>148</xdr:row>
      <xdr:rowOff>261762</xdr:rowOff>
    </xdr:to>
    <xdr:sp macro="" textlink="">
      <xdr:nvSpPr>
        <xdr:cNvPr id="1857" name="Rectangle 1856">
          <a:extLst>
            <a:ext uri="{FF2B5EF4-FFF2-40B4-BE49-F238E27FC236}">
              <a16:creationId xmlns:a16="http://schemas.microsoft.com/office/drawing/2014/main" id="{00000000-0008-0000-0300-000041070000}"/>
            </a:ext>
          </a:extLst>
        </xdr:cNvPr>
        <xdr:cNvSpPr/>
      </xdr:nvSpPr>
      <xdr:spPr>
        <a:xfrm>
          <a:off x="15531453" y="36401272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26</xdr:col>
      <xdr:colOff>519318</xdr:colOff>
      <xdr:row>148</xdr:row>
      <xdr:rowOff>53395</xdr:rowOff>
    </xdr:from>
    <xdr:to>
      <xdr:col>27</xdr:col>
      <xdr:colOff>567645</xdr:colOff>
      <xdr:row>148</xdr:row>
      <xdr:rowOff>261762</xdr:rowOff>
    </xdr:to>
    <xdr:sp macro="" textlink="">
      <xdr:nvSpPr>
        <xdr:cNvPr id="1858" name="Rectangle 1857">
          <a:extLst>
            <a:ext uri="{FF2B5EF4-FFF2-40B4-BE49-F238E27FC236}">
              <a16:creationId xmlns:a16="http://schemas.microsoft.com/office/drawing/2014/main" id="{00000000-0008-0000-0300-000042070000}"/>
            </a:ext>
          </a:extLst>
        </xdr:cNvPr>
        <xdr:cNvSpPr/>
      </xdr:nvSpPr>
      <xdr:spPr>
        <a:xfrm>
          <a:off x="16176037" y="36403176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27</xdr:col>
      <xdr:colOff>580499</xdr:colOff>
      <xdr:row>148</xdr:row>
      <xdr:rowOff>51332</xdr:rowOff>
    </xdr:from>
    <xdr:to>
      <xdr:col>29</xdr:col>
      <xdr:colOff>36645</xdr:colOff>
      <xdr:row>148</xdr:row>
      <xdr:rowOff>268106</xdr:rowOff>
    </xdr:to>
    <xdr:sp macro="" textlink="">
      <xdr:nvSpPr>
        <xdr:cNvPr id="1859" name="Rectangle 1858">
          <a:extLst>
            <a:ext uri="{FF2B5EF4-FFF2-40B4-BE49-F238E27FC236}">
              <a16:creationId xmlns:a16="http://schemas.microsoft.com/office/drawing/2014/main" id="{00000000-0008-0000-0300-000043070000}"/>
            </a:ext>
          </a:extLst>
        </xdr:cNvPr>
        <xdr:cNvSpPr/>
      </xdr:nvSpPr>
      <xdr:spPr>
        <a:xfrm>
          <a:off x="16820624" y="36401113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29</xdr:col>
      <xdr:colOff>58270</xdr:colOff>
      <xdr:row>148</xdr:row>
      <xdr:rowOff>40210</xdr:rowOff>
    </xdr:from>
    <xdr:to>
      <xdr:col>30</xdr:col>
      <xdr:colOff>84890</xdr:colOff>
      <xdr:row>148</xdr:row>
      <xdr:rowOff>275510</xdr:rowOff>
    </xdr:to>
    <xdr:sp macro="" textlink="">
      <xdr:nvSpPr>
        <xdr:cNvPr id="1860" name="Rectangle 1859">
          <a:extLst>
            <a:ext uri="{FF2B5EF4-FFF2-40B4-BE49-F238E27FC236}">
              <a16:creationId xmlns:a16="http://schemas.microsoft.com/office/drawing/2014/main" id="{00000000-0008-0000-0300-000044070000}"/>
            </a:ext>
          </a:extLst>
        </xdr:cNvPr>
        <xdr:cNvSpPr/>
      </xdr:nvSpPr>
      <xdr:spPr>
        <a:xfrm>
          <a:off x="17465208" y="36389991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107950</xdr:colOff>
          <xdr:row>148</xdr:row>
          <xdr:rowOff>279400</xdr:rowOff>
        </xdr:from>
        <xdr:to>
          <xdr:col>30</xdr:col>
          <xdr:colOff>279400</xdr:colOff>
          <xdr:row>148</xdr:row>
          <xdr:rowOff>469900</xdr:rowOff>
        </xdr:to>
        <xdr:sp macro="" textlink="">
          <xdr:nvSpPr>
            <xdr:cNvPr id="7574" name="Scroll Bar 406" hidden="1">
              <a:extLst>
                <a:ext uri="{63B3BB69-23CF-44E3-9099-C40C66FF867C}">
                  <a14:compatExt spid="_x0000_s7574"/>
                </a:ext>
                <a:ext uri="{FF2B5EF4-FFF2-40B4-BE49-F238E27FC236}">
                  <a16:creationId xmlns:a16="http://schemas.microsoft.com/office/drawing/2014/main" id="{00000000-0008-0000-0300-00009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311655</xdr:colOff>
      <xdr:row>148</xdr:row>
      <xdr:rowOff>42502</xdr:rowOff>
    </xdr:from>
    <xdr:to>
      <xdr:col>32</xdr:col>
      <xdr:colOff>753395</xdr:colOff>
      <xdr:row>148</xdr:row>
      <xdr:rowOff>972773</xdr:rowOff>
    </xdr:to>
    <xdr:sp macro="" textlink="$AG$146">
      <xdr:nvSpPr>
        <xdr:cNvPr id="1862" name="Rectangle 1861">
          <a:extLst>
            <a:ext uri="{FF2B5EF4-FFF2-40B4-BE49-F238E27FC236}">
              <a16:creationId xmlns:a16="http://schemas.microsoft.com/office/drawing/2014/main" id="{00000000-0008-0000-0300-000046070000}"/>
            </a:ext>
          </a:extLst>
        </xdr:cNvPr>
        <xdr:cNvSpPr/>
      </xdr:nvSpPr>
      <xdr:spPr>
        <a:xfrm>
          <a:off x="18325811" y="36392283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24AA0B6-FC76-4B11-BF46-D3697B133DE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17</xdr:col>
      <xdr:colOff>152401</xdr:colOff>
      <xdr:row>148</xdr:row>
      <xdr:rowOff>51667</xdr:rowOff>
    </xdr:from>
    <xdr:to>
      <xdr:col>20</xdr:col>
      <xdr:colOff>95869</xdr:colOff>
      <xdr:row>148</xdr:row>
      <xdr:rowOff>963608</xdr:rowOff>
    </xdr:to>
    <xdr:sp macro="" textlink="$AG$145">
      <xdr:nvSpPr>
        <xdr:cNvPr id="1863" name="Rectangle 1862">
          <a:extLst>
            <a:ext uri="{FF2B5EF4-FFF2-40B4-BE49-F238E27FC236}">
              <a16:creationId xmlns:a16="http://schemas.microsoft.com/office/drawing/2014/main" id="{00000000-0008-0000-0300-000047070000}"/>
            </a:ext>
          </a:extLst>
        </xdr:cNvPr>
        <xdr:cNvSpPr/>
      </xdr:nvSpPr>
      <xdr:spPr>
        <a:xfrm>
          <a:off x="10427495" y="36401448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42CA7640-DC66-4D67-AF94-D73175F5D433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37</xdr:col>
      <xdr:colOff>64696</xdr:colOff>
      <xdr:row>148</xdr:row>
      <xdr:rowOff>19048</xdr:rowOff>
    </xdr:from>
    <xdr:to>
      <xdr:col>46</xdr:col>
      <xdr:colOff>867714</xdr:colOff>
      <xdr:row>148</xdr:row>
      <xdr:rowOff>975439</xdr:rowOff>
    </xdr:to>
    <xdr:graphicFrame macro="">
      <xdr:nvGraphicFramePr>
        <xdr:cNvPr id="1865" name="Chart 1864">
          <a:extLst>
            <a:ext uri="{FF2B5EF4-FFF2-40B4-BE49-F238E27FC236}">
              <a16:creationId xmlns:a16="http://schemas.microsoft.com/office/drawing/2014/main" id="{00000000-0008-0000-0300-000049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50800</xdr:colOff>
          <xdr:row>148</xdr:row>
          <xdr:rowOff>508000</xdr:rowOff>
        </xdr:from>
        <xdr:to>
          <xdr:col>44</xdr:col>
          <xdr:colOff>419100</xdr:colOff>
          <xdr:row>148</xdr:row>
          <xdr:rowOff>679450</xdr:rowOff>
        </xdr:to>
        <xdr:sp macro="" textlink="">
          <xdr:nvSpPr>
            <xdr:cNvPr id="7575" name="Button 407" hidden="1">
              <a:extLst>
                <a:ext uri="{63B3BB69-23CF-44E3-9099-C40C66FF867C}">
                  <a14:compatExt spid="_x0000_s7575"/>
                </a:ext>
                <a:ext uri="{FF2B5EF4-FFF2-40B4-BE49-F238E27FC236}">
                  <a16:creationId xmlns:a16="http://schemas.microsoft.com/office/drawing/2014/main" id="{00000000-0008-0000-0300-00009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37</xdr:col>
      <xdr:colOff>284828</xdr:colOff>
      <xdr:row>148</xdr:row>
      <xdr:rowOff>34998</xdr:rowOff>
    </xdr:from>
    <xdr:to>
      <xdr:col>38</xdr:col>
      <xdr:colOff>336954</xdr:colOff>
      <xdr:row>148</xdr:row>
      <xdr:rowOff>246822</xdr:rowOff>
    </xdr:to>
    <xdr:sp macro="" textlink="">
      <xdr:nvSpPr>
        <xdr:cNvPr id="1867" name="Rectangle 1866">
          <a:extLst>
            <a:ext uri="{FF2B5EF4-FFF2-40B4-BE49-F238E27FC236}">
              <a16:creationId xmlns:a16="http://schemas.microsoft.com/office/drawing/2014/main" id="{00000000-0008-0000-0300-00004B070000}"/>
            </a:ext>
          </a:extLst>
        </xdr:cNvPr>
        <xdr:cNvSpPr/>
      </xdr:nvSpPr>
      <xdr:spPr>
        <a:xfrm>
          <a:off x="22573328" y="36384779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38</xdr:col>
      <xdr:colOff>346009</xdr:colOff>
      <xdr:row>148</xdr:row>
      <xdr:rowOff>32231</xdr:rowOff>
    </xdr:from>
    <xdr:to>
      <xdr:col>39</xdr:col>
      <xdr:colOff>390158</xdr:colOff>
      <xdr:row>148</xdr:row>
      <xdr:rowOff>246239</xdr:rowOff>
    </xdr:to>
    <xdr:sp macro="" textlink="">
      <xdr:nvSpPr>
        <xdr:cNvPr id="1868" name="Rectangle 1867">
          <a:extLst>
            <a:ext uri="{FF2B5EF4-FFF2-40B4-BE49-F238E27FC236}">
              <a16:creationId xmlns:a16="http://schemas.microsoft.com/office/drawing/2014/main" id="{00000000-0008-0000-0300-00004C070000}"/>
            </a:ext>
          </a:extLst>
        </xdr:cNvPr>
        <xdr:cNvSpPr/>
      </xdr:nvSpPr>
      <xdr:spPr>
        <a:xfrm>
          <a:off x="23217915" y="36382012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39</xdr:col>
      <xdr:colOff>415095</xdr:colOff>
      <xdr:row>148</xdr:row>
      <xdr:rowOff>30874</xdr:rowOff>
    </xdr:from>
    <xdr:to>
      <xdr:col>40</xdr:col>
      <xdr:colOff>452549</xdr:colOff>
      <xdr:row>148</xdr:row>
      <xdr:rowOff>246944</xdr:rowOff>
    </xdr:to>
    <xdr:sp macro="" textlink="">
      <xdr:nvSpPr>
        <xdr:cNvPr id="1869" name="Rectangle 1868">
          <a:extLst>
            <a:ext uri="{FF2B5EF4-FFF2-40B4-BE49-F238E27FC236}">
              <a16:creationId xmlns:a16="http://schemas.microsoft.com/office/drawing/2014/main" id="{00000000-0008-0000-0300-00004D070000}"/>
            </a:ext>
          </a:extLst>
        </xdr:cNvPr>
        <xdr:cNvSpPr/>
      </xdr:nvSpPr>
      <xdr:spPr>
        <a:xfrm>
          <a:off x="23870408" y="36380655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40</xdr:col>
      <xdr:colOff>484185</xdr:colOff>
      <xdr:row>148</xdr:row>
      <xdr:rowOff>34453</xdr:rowOff>
    </xdr:from>
    <xdr:to>
      <xdr:col>41</xdr:col>
      <xdr:colOff>331105</xdr:colOff>
      <xdr:row>148</xdr:row>
      <xdr:rowOff>246944</xdr:rowOff>
    </xdr:to>
    <xdr:sp macro="" textlink="">
      <xdr:nvSpPr>
        <xdr:cNvPr id="1870" name="Rectangle 1869">
          <a:extLst>
            <a:ext uri="{FF2B5EF4-FFF2-40B4-BE49-F238E27FC236}">
              <a16:creationId xmlns:a16="http://schemas.microsoft.com/office/drawing/2014/main" id="{00000000-0008-0000-0300-00004E070000}"/>
            </a:ext>
          </a:extLst>
        </xdr:cNvPr>
        <xdr:cNvSpPr/>
      </xdr:nvSpPr>
      <xdr:spPr>
        <a:xfrm>
          <a:off x="24522904" y="36384234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41</xdr:col>
      <xdr:colOff>339045</xdr:colOff>
      <xdr:row>148</xdr:row>
      <xdr:rowOff>34937</xdr:rowOff>
    </xdr:from>
    <xdr:to>
      <xdr:col>42</xdr:col>
      <xdr:colOff>399114</xdr:colOff>
      <xdr:row>148</xdr:row>
      <xdr:rowOff>246945</xdr:rowOff>
    </xdr:to>
    <xdr:sp macro="" textlink="">
      <xdr:nvSpPr>
        <xdr:cNvPr id="1871" name="Rectangle 1870">
          <a:extLst>
            <a:ext uri="{FF2B5EF4-FFF2-40B4-BE49-F238E27FC236}">
              <a16:creationId xmlns:a16="http://schemas.microsoft.com/office/drawing/2014/main" id="{00000000-0008-0000-0300-00004F070000}"/>
            </a:ext>
          </a:extLst>
        </xdr:cNvPr>
        <xdr:cNvSpPr/>
      </xdr:nvSpPr>
      <xdr:spPr>
        <a:xfrm>
          <a:off x="25151670" y="36384718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42</xdr:col>
      <xdr:colOff>408135</xdr:colOff>
      <xdr:row>148</xdr:row>
      <xdr:rowOff>37203</xdr:rowOff>
    </xdr:from>
    <xdr:to>
      <xdr:col>43</xdr:col>
      <xdr:colOff>448934</xdr:colOff>
      <xdr:row>148</xdr:row>
      <xdr:rowOff>247474</xdr:rowOff>
    </xdr:to>
    <xdr:sp macro="" textlink="">
      <xdr:nvSpPr>
        <xdr:cNvPr id="1872" name="Rectangle 1871">
          <a:extLst>
            <a:ext uri="{FF2B5EF4-FFF2-40B4-BE49-F238E27FC236}">
              <a16:creationId xmlns:a16="http://schemas.microsoft.com/office/drawing/2014/main" id="{00000000-0008-0000-0300-000050070000}"/>
            </a:ext>
          </a:extLst>
        </xdr:cNvPr>
        <xdr:cNvSpPr/>
      </xdr:nvSpPr>
      <xdr:spPr>
        <a:xfrm>
          <a:off x="25804166" y="36386984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43</xdr:col>
      <xdr:colOff>469312</xdr:colOff>
      <xdr:row>148</xdr:row>
      <xdr:rowOff>39107</xdr:rowOff>
    </xdr:from>
    <xdr:to>
      <xdr:col>44</xdr:col>
      <xdr:colOff>517639</xdr:colOff>
      <xdr:row>148</xdr:row>
      <xdr:rowOff>247474</xdr:rowOff>
    </xdr:to>
    <xdr:sp macro="" textlink="">
      <xdr:nvSpPr>
        <xdr:cNvPr id="1873" name="Rectangle 1872">
          <a:extLst>
            <a:ext uri="{FF2B5EF4-FFF2-40B4-BE49-F238E27FC236}">
              <a16:creationId xmlns:a16="http://schemas.microsoft.com/office/drawing/2014/main" id="{00000000-0008-0000-0300-000051070000}"/>
            </a:ext>
          </a:extLst>
        </xdr:cNvPr>
        <xdr:cNvSpPr/>
      </xdr:nvSpPr>
      <xdr:spPr>
        <a:xfrm>
          <a:off x="26448750" y="36388888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44</xdr:col>
      <xdr:colOff>530493</xdr:colOff>
      <xdr:row>148</xdr:row>
      <xdr:rowOff>37044</xdr:rowOff>
    </xdr:from>
    <xdr:to>
      <xdr:col>45</xdr:col>
      <xdr:colOff>570046</xdr:colOff>
      <xdr:row>148</xdr:row>
      <xdr:rowOff>253818</xdr:rowOff>
    </xdr:to>
    <xdr:sp macro="" textlink="">
      <xdr:nvSpPr>
        <xdr:cNvPr id="1874" name="Rectangle 1873">
          <a:extLst>
            <a:ext uri="{FF2B5EF4-FFF2-40B4-BE49-F238E27FC236}">
              <a16:creationId xmlns:a16="http://schemas.microsoft.com/office/drawing/2014/main" id="{00000000-0008-0000-0300-000052070000}"/>
            </a:ext>
          </a:extLst>
        </xdr:cNvPr>
        <xdr:cNvSpPr/>
      </xdr:nvSpPr>
      <xdr:spPr>
        <a:xfrm>
          <a:off x="27093337" y="36386825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46</xdr:col>
      <xdr:colOff>8265</xdr:colOff>
      <xdr:row>148</xdr:row>
      <xdr:rowOff>25922</xdr:rowOff>
    </xdr:from>
    <xdr:to>
      <xdr:col>46</xdr:col>
      <xdr:colOff>642103</xdr:colOff>
      <xdr:row>148</xdr:row>
      <xdr:rowOff>261222</xdr:rowOff>
    </xdr:to>
    <xdr:sp macro="" textlink="">
      <xdr:nvSpPr>
        <xdr:cNvPr id="1875" name="Rectangle 1874">
          <a:extLst>
            <a:ext uri="{FF2B5EF4-FFF2-40B4-BE49-F238E27FC236}">
              <a16:creationId xmlns:a16="http://schemas.microsoft.com/office/drawing/2014/main" id="{00000000-0008-0000-0300-000053070000}"/>
            </a:ext>
          </a:extLst>
        </xdr:cNvPr>
        <xdr:cNvSpPr/>
      </xdr:nvSpPr>
      <xdr:spPr>
        <a:xfrm>
          <a:off x="27737921" y="36375703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57150</xdr:colOff>
          <xdr:row>148</xdr:row>
          <xdr:rowOff>260350</xdr:rowOff>
        </xdr:from>
        <xdr:to>
          <xdr:col>46</xdr:col>
          <xdr:colOff>838200</xdr:colOff>
          <xdr:row>148</xdr:row>
          <xdr:rowOff>450850</xdr:rowOff>
        </xdr:to>
        <xdr:sp macro="" textlink="">
          <xdr:nvSpPr>
            <xdr:cNvPr id="7576" name="Scroll Bar 408" hidden="1">
              <a:extLst>
                <a:ext uri="{63B3BB69-23CF-44E3-9099-C40C66FF867C}">
                  <a14:compatExt spid="_x0000_s7576"/>
                </a:ext>
                <a:ext uri="{FF2B5EF4-FFF2-40B4-BE49-F238E27FC236}">
                  <a16:creationId xmlns:a16="http://schemas.microsoft.com/office/drawing/2014/main" id="{00000000-0008-0000-0300-00009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46</xdr:col>
      <xdr:colOff>868868</xdr:colOff>
      <xdr:row>148</xdr:row>
      <xdr:rowOff>28214</xdr:rowOff>
    </xdr:from>
    <xdr:to>
      <xdr:col>49</xdr:col>
      <xdr:colOff>524796</xdr:colOff>
      <xdr:row>148</xdr:row>
      <xdr:rowOff>958485</xdr:rowOff>
    </xdr:to>
    <xdr:sp macro="" textlink="$AX$146">
      <xdr:nvSpPr>
        <xdr:cNvPr id="1877" name="Rectangle 1876">
          <a:extLst>
            <a:ext uri="{FF2B5EF4-FFF2-40B4-BE49-F238E27FC236}">
              <a16:creationId xmlns:a16="http://schemas.microsoft.com/office/drawing/2014/main" id="{00000000-0008-0000-0300-000055070000}"/>
            </a:ext>
          </a:extLst>
        </xdr:cNvPr>
        <xdr:cNvSpPr/>
      </xdr:nvSpPr>
      <xdr:spPr>
        <a:xfrm>
          <a:off x="28598524" y="36377995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6F99029-90B6-478A-AF73-AFFBC36B8A1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34</xdr:col>
      <xdr:colOff>102395</xdr:colOff>
      <xdr:row>148</xdr:row>
      <xdr:rowOff>37379</xdr:rowOff>
    </xdr:from>
    <xdr:to>
      <xdr:col>37</xdr:col>
      <xdr:colOff>45863</xdr:colOff>
      <xdr:row>148</xdr:row>
      <xdr:rowOff>949320</xdr:rowOff>
    </xdr:to>
    <xdr:sp macro="" textlink="$AX$145">
      <xdr:nvSpPr>
        <xdr:cNvPr id="1878" name="Rectangle 1877">
          <a:extLst>
            <a:ext uri="{FF2B5EF4-FFF2-40B4-BE49-F238E27FC236}">
              <a16:creationId xmlns:a16="http://schemas.microsoft.com/office/drawing/2014/main" id="{00000000-0008-0000-0300-000056070000}"/>
            </a:ext>
          </a:extLst>
        </xdr:cNvPr>
        <xdr:cNvSpPr/>
      </xdr:nvSpPr>
      <xdr:spPr>
        <a:xfrm>
          <a:off x="20700208" y="36387160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63DE4B9-E497-4DC9-A06E-166D53EAFF71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54</xdr:col>
      <xdr:colOff>38503</xdr:colOff>
      <xdr:row>148</xdr:row>
      <xdr:rowOff>28572</xdr:rowOff>
    </xdr:from>
    <xdr:to>
      <xdr:col>63</xdr:col>
      <xdr:colOff>841521</xdr:colOff>
      <xdr:row>148</xdr:row>
      <xdr:rowOff>984963</xdr:rowOff>
    </xdr:to>
    <xdr:graphicFrame macro="">
      <xdr:nvGraphicFramePr>
        <xdr:cNvPr id="1880" name="Chart 1879">
          <a:extLst>
            <a:ext uri="{FF2B5EF4-FFF2-40B4-BE49-F238E27FC236}">
              <a16:creationId xmlns:a16="http://schemas.microsoft.com/office/drawing/2014/main" id="{00000000-0008-0000-0300-000058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</xdr:colOff>
          <xdr:row>148</xdr:row>
          <xdr:rowOff>514350</xdr:rowOff>
        </xdr:from>
        <xdr:to>
          <xdr:col>61</xdr:col>
          <xdr:colOff>393700</xdr:colOff>
          <xdr:row>148</xdr:row>
          <xdr:rowOff>685800</xdr:rowOff>
        </xdr:to>
        <xdr:sp macro="" textlink="">
          <xdr:nvSpPr>
            <xdr:cNvPr id="7577" name="Button 409" hidden="1">
              <a:extLst>
                <a:ext uri="{63B3BB69-23CF-44E3-9099-C40C66FF867C}">
                  <a14:compatExt spid="_x0000_s7577"/>
                </a:ext>
                <a:ext uri="{FF2B5EF4-FFF2-40B4-BE49-F238E27FC236}">
                  <a16:creationId xmlns:a16="http://schemas.microsoft.com/office/drawing/2014/main" id="{00000000-0008-0000-0300-00009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54</xdr:col>
      <xdr:colOff>258635</xdr:colOff>
      <xdr:row>148</xdr:row>
      <xdr:rowOff>44522</xdr:rowOff>
    </xdr:from>
    <xdr:to>
      <xdr:col>55</xdr:col>
      <xdr:colOff>310761</xdr:colOff>
      <xdr:row>148</xdr:row>
      <xdr:rowOff>256346</xdr:rowOff>
    </xdr:to>
    <xdr:sp macro="" textlink="">
      <xdr:nvSpPr>
        <xdr:cNvPr id="1882" name="Rectangle 1881">
          <a:extLst>
            <a:ext uri="{FF2B5EF4-FFF2-40B4-BE49-F238E27FC236}">
              <a16:creationId xmlns:a16="http://schemas.microsoft.com/office/drawing/2014/main" id="{00000000-0008-0000-0300-00005A070000}"/>
            </a:ext>
          </a:extLst>
        </xdr:cNvPr>
        <xdr:cNvSpPr/>
      </xdr:nvSpPr>
      <xdr:spPr>
        <a:xfrm>
          <a:off x="32822229" y="36394303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55</xdr:col>
      <xdr:colOff>319816</xdr:colOff>
      <xdr:row>148</xdr:row>
      <xdr:rowOff>41755</xdr:rowOff>
    </xdr:from>
    <xdr:to>
      <xdr:col>56</xdr:col>
      <xdr:colOff>363966</xdr:colOff>
      <xdr:row>148</xdr:row>
      <xdr:rowOff>255763</xdr:rowOff>
    </xdr:to>
    <xdr:sp macro="" textlink="">
      <xdr:nvSpPr>
        <xdr:cNvPr id="1883" name="Rectangle 1882">
          <a:extLst>
            <a:ext uri="{FF2B5EF4-FFF2-40B4-BE49-F238E27FC236}">
              <a16:creationId xmlns:a16="http://schemas.microsoft.com/office/drawing/2014/main" id="{00000000-0008-0000-0300-00005B070000}"/>
            </a:ext>
          </a:extLst>
        </xdr:cNvPr>
        <xdr:cNvSpPr/>
      </xdr:nvSpPr>
      <xdr:spPr>
        <a:xfrm>
          <a:off x="33466816" y="36391536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56</xdr:col>
      <xdr:colOff>388903</xdr:colOff>
      <xdr:row>148</xdr:row>
      <xdr:rowOff>40398</xdr:rowOff>
    </xdr:from>
    <xdr:to>
      <xdr:col>57</xdr:col>
      <xdr:colOff>426356</xdr:colOff>
      <xdr:row>148</xdr:row>
      <xdr:rowOff>256468</xdr:rowOff>
    </xdr:to>
    <xdr:sp macro="" textlink="">
      <xdr:nvSpPr>
        <xdr:cNvPr id="1884" name="Rectangle 1883">
          <a:extLst>
            <a:ext uri="{FF2B5EF4-FFF2-40B4-BE49-F238E27FC236}">
              <a16:creationId xmlns:a16="http://schemas.microsoft.com/office/drawing/2014/main" id="{00000000-0008-0000-0300-00005C070000}"/>
            </a:ext>
          </a:extLst>
        </xdr:cNvPr>
        <xdr:cNvSpPr/>
      </xdr:nvSpPr>
      <xdr:spPr>
        <a:xfrm>
          <a:off x="34119309" y="36390179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57</xdr:col>
      <xdr:colOff>457992</xdr:colOff>
      <xdr:row>148</xdr:row>
      <xdr:rowOff>43977</xdr:rowOff>
    </xdr:from>
    <xdr:to>
      <xdr:col>58</xdr:col>
      <xdr:colOff>304912</xdr:colOff>
      <xdr:row>148</xdr:row>
      <xdr:rowOff>256468</xdr:rowOff>
    </xdr:to>
    <xdr:sp macro="" textlink="">
      <xdr:nvSpPr>
        <xdr:cNvPr id="1885" name="Rectangle 1884">
          <a:extLst>
            <a:ext uri="{FF2B5EF4-FFF2-40B4-BE49-F238E27FC236}">
              <a16:creationId xmlns:a16="http://schemas.microsoft.com/office/drawing/2014/main" id="{00000000-0008-0000-0300-00005D070000}"/>
            </a:ext>
          </a:extLst>
        </xdr:cNvPr>
        <xdr:cNvSpPr/>
      </xdr:nvSpPr>
      <xdr:spPr>
        <a:xfrm>
          <a:off x="34771805" y="36393758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58</xdr:col>
      <xdr:colOff>312852</xdr:colOff>
      <xdr:row>148</xdr:row>
      <xdr:rowOff>44461</xdr:rowOff>
    </xdr:from>
    <xdr:to>
      <xdr:col>59</xdr:col>
      <xdr:colOff>372921</xdr:colOff>
      <xdr:row>148</xdr:row>
      <xdr:rowOff>256469</xdr:rowOff>
    </xdr:to>
    <xdr:sp macro="" textlink="">
      <xdr:nvSpPr>
        <xdr:cNvPr id="1886" name="Rectangle 1885">
          <a:extLst>
            <a:ext uri="{FF2B5EF4-FFF2-40B4-BE49-F238E27FC236}">
              <a16:creationId xmlns:a16="http://schemas.microsoft.com/office/drawing/2014/main" id="{00000000-0008-0000-0300-00005E070000}"/>
            </a:ext>
          </a:extLst>
        </xdr:cNvPr>
        <xdr:cNvSpPr/>
      </xdr:nvSpPr>
      <xdr:spPr>
        <a:xfrm>
          <a:off x="35400571" y="36394242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59</xdr:col>
      <xdr:colOff>381942</xdr:colOff>
      <xdr:row>148</xdr:row>
      <xdr:rowOff>46727</xdr:rowOff>
    </xdr:from>
    <xdr:to>
      <xdr:col>60</xdr:col>
      <xdr:colOff>422742</xdr:colOff>
      <xdr:row>148</xdr:row>
      <xdr:rowOff>256998</xdr:rowOff>
    </xdr:to>
    <xdr:sp macro="" textlink="">
      <xdr:nvSpPr>
        <xdr:cNvPr id="1887" name="Rectangle 1886">
          <a:extLst>
            <a:ext uri="{FF2B5EF4-FFF2-40B4-BE49-F238E27FC236}">
              <a16:creationId xmlns:a16="http://schemas.microsoft.com/office/drawing/2014/main" id="{00000000-0008-0000-0300-00005F070000}"/>
            </a:ext>
          </a:extLst>
        </xdr:cNvPr>
        <xdr:cNvSpPr/>
      </xdr:nvSpPr>
      <xdr:spPr>
        <a:xfrm>
          <a:off x="36053067" y="36396508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60</xdr:col>
      <xdr:colOff>443120</xdr:colOff>
      <xdr:row>148</xdr:row>
      <xdr:rowOff>48631</xdr:rowOff>
    </xdr:from>
    <xdr:to>
      <xdr:col>61</xdr:col>
      <xdr:colOff>491446</xdr:colOff>
      <xdr:row>148</xdr:row>
      <xdr:rowOff>256998</xdr:rowOff>
    </xdr:to>
    <xdr:sp macro="" textlink="">
      <xdr:nvSpPr>
        <xdr:cNvPr id="1888" name="Rectangle 1887">
          <a:extLst>
            <a:ext uri="{FF2B5EF4-FFF2-40B4-BE49-F238E27FC236}">
              <a16:creationId xmlns:a16="http://schemas.microsoft.com/office/drawing/2014/main" id="{00000000-0008-0000-0300-000060070000}"/>
            </a:ext>
          </a:extLst>
        </xdr:cNvPr>
        <xdr:cNvSpPr/>
      </xdr:nvSpPr>
      <xdr:spPr>
        <a:xfrm>
          <a:off x="36697651" y="36398412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61</xdr:col>
      <xdr:colOff>504300</xdr:colOff>
      <xdr:row>148</xdr:row>
      <xdr:rowOff>46568</xdr:rowOff>
    </xdr:from>
    <xdr:to>
      <xdr:col>62</xdr:col>
      <xdr:colOff>543853</xdr:colOff>
      <xdr:row>148</xdr:row>
      <xdr:rowOff>263342</xdr:rowOff>
    </xdr:to>
    <xdr:sp macro="" textlink="">
      <xdr:nvSpPr>
        <xdr:cNvPr id="1889" name="Rectangle 1888">
          <a:extLst>
            <a:ext uri="{FF2B5EF4-FFF2-40B4-BE49-F238E27FC236}">
              <a16:creationId xmlns:a16="http://schemas.microsoft.com/office/drawing/2014/main" id="{00000000-0008-0000-0300-000061070000}"/>
            </a:ext>
          </a:extLst>
        </xdr:cNvPr>
        <xdr:cNvSpPr/>
      </xdr:nvSpPr>
      <xdr:spPr>
        <a:xfrm>
          <a:off x="37342238" y="36396349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62</xdr:col>
      <xdr:colOff>565478</xdr:colOff>
      <xdr:row>148</xdr:row>
      <xdr:rowOff>35446</xdr:rowOff>
    </xdr:from>
    <xdr:to>
      <xdr:col>63</xdr:col>
      <xdr:colOff>615910</xdr:colOff>
      <xdr:row>148</xdr:row>
      <xdr:rowOff>270746</xdr:rowOff>
    </xdr:to>
    <xdr:sp macro="" textlink="">
      <xdr:nvSpPr>
        <xdr:cNvPr id="1890" name="Rectangle 1889">
          <a:extLst>
            <a:ext uri="{FF2B5EF4-FFF2-40B4-BE49-F238E27FC236}">
              <a16:creationId xmlns:a16="http://schemas.microsoft.com/office/drawing/2014/main" id="{00000000-0008-0000-0300-000062070000}"/>
            </a:ext>
          </a:extLst>
        </xdr:cNvPr>
        <xdr:cNvSpPr/>
      </xdr:nvSpPr>
      <xdr:spPr>
        <a:xfrm>
          <a:off x="37986822" y="36385227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31750</xdr:colOff>
          <xdr:row>148</xdr:row>
          <xdr:rowOff>266700</xdr:rowOff>
        </xdr:from>
        <xdr:to>
          <xdr:col>63</xdr:col>
          <xdr:colOff>812800</xdr:colOff>
          <xdr:row>148</xdr:row>
          <xdr:rowOff>457200</xdr:rowOff>
        </xdr:to>
        <xdr:sp macro="" textlink="">
          <xdr:nvSpPr>
            <xdr:cNvPr id="7578" name="Scroll Bar 410" hidden="1">
              <a:extLst>
                <a:ext uri="{63B3BB69-23CF-44E3-9099-C40C66FF867C}">
                  <a14:compatExt spid="_x0000_s7578"/>
                </a:ext>
                <a:ext uri="{FF2B5EF4-FFF2-40B4-BE49-F238E27FC236}">
                  <a16:creationId xmlns:a16="http://schemas.microsoft.com/office/drawing/2014/main" id="{00000000-0008-0000-0300-00009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63</xdr:col>
      <xdr:colOff>842675</xdr:colOff>
      <xdr:row>148</xdr:row>
      <xdr:rowOff>37738</xdr:rowOff>
    </xdr:from>
    <xdr:to>
      <xdr:col>66</xdr:col>
      <xdr:colOff>498603</xdr:colOff>
      <xdr:row>148</xdr:row>
      <xdr:rowOff>968009</xdr:rowOff>
    </xdr:to>
    <xdr:sp macro="" textlink="$BO$146">
      <xdr:nvSpPr>
        <xdr:cNvPr id="1892" name="Rectangle 1891">
          <a:extLst>
            <a:ext uri="{FF2B5EF4-FFF2-40B4-BE49-F238E27FC236}">
              <a16:creationId xmlns:a16="http://schemas.microsoft.com/office/drawing/2014/main" id="{00000000-0008-0000-0300-000064070000}"/>
            </a:ext>
          </a:extLst>
        </xdr:cNvPr>
        <xdr:cNvSpPr/>
      </xdr:nvSpPr>
      <xdr:spPr>
        <a:xfrm>
          <a:off x="38847425" y="36387519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65EA839-19C5-4E1C-8B5B-DD474BA95C2C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51</xdr:col>
      <xdr:colOff>76203</xdr:colOff>
      <xdr:row>148</xdr:row>
      <xdr:rowOff>46903</xdr:rowOff>
    </xdr:from>
    <xdr:to>
      <xdr:col>54</xdr:col>
      <xdr:colOff>19670</xdr:colOff>
      <xdr:row>148</xdr:row>
      <xdr:rowOff>958844</xdr:rowOff>
    </xdr:to>
    <xdr:sp macro="" textlink="$BO$145">
      <xdr:nvSpPr>
        <xdr:cNvPr id="1893" name="Rectangle 1892">
          <a:extLst>
            <a:ext uri="{FF2B5EF4-FFF2-40B4-BE49-F238E27FC236}">
              <a16:creationId xmlns:a16="http://schemas.microsoft.com/office/drawing/2014/main" id="{00000000-0008-0000-0300-000065070000}"/>
            </a:ext>
          </a:extLst>
        </xdr:cNvPr>
        <xdr:cNvSpPr/>
      </xdr:nvSpPr>
      <xdr:spPr>
        <a:xfrm>
          <a:off x="30949109" y="36396684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21162A8D-3D28-4C60-AB5A-38528941E9E6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71</xdr:col>
      <xdr:colOff>95654</xdr:colOff>
      <xdr:row>148</xdr:row>
      <xdr:rowOff>38096</xdr:rowOff>
    </xdr:from>
    <xdr:to>
      <xdr:col>81</xdr:col>
      <xdr:colOff>5703</xdr:colOff>
      <xdr:row>148</xdr:row>
      <xdr:rowOff>994487</xdr:rowOff>
    </xdr:to>
    <xdr:graphicFrame macro="">
      <xdr:nvGraphicFramePr>
        <xdr:cNvPr id="1895" name="Chart 1894">
          <a:extLst>
            <a:ext uri="{FF2B5EF4-FFF2-40B4-BE49-F238E27FC236}">
              <a16:creationId xmlns:a16="http://schemas.microsoft.com/office/drawing/2014/main" id="{00000000-0008-0000-0300-000067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76200</xdr:colOff>
          <xdr:row>148</xdr:row>
          <xdr:rowOff>527050</xdr:rowOff>
        </xdr:from>
        <xdr:to>
          <xdr:col>78</xdr:col>
          <xdr:colOff>450850</xdr:colOff>
          <xdr:row>148</xdr:row>
          <xdr:rowOff>698500</xdr:rowOff>
        </xdr:to>
        <xdr:sp macro="" textlink="">
          <xdr:nvSpPr>
            <xdr:cNvPr id="7579" name="Button 411" hidden="1">
              <a:extLst>
                <a:ext uri="{63B3BB69-23CF-44E3-9099-C40C66FF867C}">
                  <a14:compatExt spid="_x0000_s7579"/>
                </a:ext>
                <a:ext uri="{FF2B5EF4-FFF2-40B4-BE49-F238E27FC236}">
                  <a16:creationId xmlns:a16="http://schemas.microsoft.com/office/drawing/2014/main" id="{00000000-0008-0000-0300-00009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71</xdr:col>
      <xdr:colOff>315786</xdr:colOff>
      <xdr:row>148</xdr:row>
      <xdr:rowOff>54046</xdr:rowOff>
    </xdr:from>
    <xdr:to>
      <xdr:col>72</xdr:col>
      <xdr:colOff>367912</xdr:colOff>
      <xdr:row>148</xdr:row>
      <xdr:rowOff>265870</xdr:rowOff>
    </xdr:to>
    <xdr:sp macro="" textlink="">
      <xdr:nvSpPr>
        <xdr:cNvPr id="1897" name="Rectangle 1896">
          <a:extLst>
            <a:ext uri="{FF2B5EF4-FFF2-40B4-BE49-F238E27FC236}">
              <a16:creationId xmlns:a16="http://schemas.microsoft.com/office/drawing/2014/main" id="{00000000-0008-0000-0300-000069070000}"/>
            </a:ext>
          </a:extLst>
        </xdr:cNvPr>
        <xdr:cNvSpPr/>
      </xdr:nvSpPr>
      <xdr:spPr>
        <a:xfrm>
          <a:off x="43154474" y="36403827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72</xdr:col>
      <xdr:colOff>376967</xdr:colOff>
      <xdr:row>148</xdr:row>
      <xdr:rowOff>51279</xdr:rowOff>
    </xdr:from>
    <xdr:to>
      <xdr:col>73</xdr:col>
      <xdr:colOff>421117</xdr:colOff>
      <xdr:row>148</xdr:row>
      <xdr:rowOff>265287</xdr:rowOff>
    </xdr:to>
    <xdr:sp macro="" textlink="">
      <xdr:nvSpPr>
        <xdr:cNvPr id="1898" name="Rectangle 1897">
          <a:extLst>
            <a:ext uri="{FF2B5EF4-FFF2-40B4-BE49-F238E27FC236}">
              <a16:creationId xmlns:a16="http://schemas.microsoft.com/office/drawing/2014/main" id="{00000000-0008-0000-0300-00006A070000}"/>
            </a:ext>
          </a:extLst>
        </xdr:cNvPr>
        <xdr:cNvSpPr/>
      </xdr:nvSpPr>
      <xdr:spPr>
        <a:xfrm>
          <a:off x="43799061" y="36401060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73</xdr:col>
      <xdr:colOff>446054</xdr:colOff>
      <xdr:row>148</xdr:row>
      <xdr:rowOff>49922</xdr:rowOff>
    </xdr:from>
    <xdr:to>
      <xdr:col>74</xdr:col>
      <xdr:colOff>483508</xdr:colOff>
      <xdr:row>148</xdr:row>
      <xdr:rowOff>265992</xdr:rowOff>
    </xdr:to>
    <xdr:sp macro="" textlink="">
      <xdr:nvSpPr>
        <xdr:cNvPr id="1899" name="Rectangle 1898">
          <a:extLst>
            <a:ext uri="{FF2B5EF4-FFF2-40B4-BE49-F238E27FC236}">
              <a16:creationId xmlns:a16="http://schemas.microsoft.com/office/drawing/2014/main" id="{00000000-0008-0000-0300-00006B070000}"/>
            </a:ext>
          </a:extLst>
        </xdr:cNvPr>
        <xdr:cNvSpPr/>
      </xdr:nvSpPr>
      <xdr:spPr>
        <a:xfrm>
          <a:off x="44451554" y="36399703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74</xdr:col>
      <xdr:colOff>515144</xdr:colOff>
      <xdr:row>148</xdr:row>
      <xdr:rowOff>53501</xdr:rowOff>
    </xdr:from>
    <xdr:to>
      <xdr:col>75</xdr:col>
      <xdr:colOff>362063</xdr:colOff>
      <xdr:row>148</xdr:row>
      <xdr:rowOff>265992</xdr:rowOff>
    </xdr:to>
    <xdr:sp macro="" textlink="">
      <xdr:nvSpPr>
        <xdr:cNvPr id="1900" name="Rectangle 1899">
          <a:extLst>
            <a:ext uri="{FF2B5EF4-FFF2-40B4-BE49-F238E27FC236}">
              <a16:creationId xmlns:a16="http://schemas.microsoft.com/office/drawing/2014/main" id="{00000000-0008-0000-0300-00006C070000}"/>
            </a:ext>
          </a:extLst>
        </xdr:cNvPr>
        <xdr:cNvSpPr/>
      </xdr:nvSpPr>
      <xdr:spPr>
        <a:xfrm>
          <a:off x="45104050" y="36403282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75</xdr:col>
      <xdr:colOff>370003</xdr:colOff>
      <xdr:row>148</xdr:row>
      <xdr:rowOff>53985</xdr:rowOff>
    </xdr:from>
    <xdr:to>
      <xdr:col>76</xdr:col>
      <xdr:colOff>430072</xdr:colOff>
      <xdr:row>148</xdr:row>
      <xdr:rowOff>265993</xdr:rowOff>
    </xdr:to>
    <xdr:sp macro="" textlink="">
      <xdr:nvSpPr>
        <xdr:cNvPr id="1901" name="Rectangle 1900">
          <a:extLst>
            <a:ext uri="{FF2B5EF4-FFF2-40B4-BE49-F238E27FC236}">
              <a16:creationId xmlns:a16="http://schemas.microsoft.com/office/drawing/2014/main" id="{00000000-0008-0000-0300-00006D070000}"/>
            </a:ext>
          </a:extLst>
        </xdr:cNvPr>
        <xdr:cNvSpPr/>
      </xdr:nvSpPr>
      <xdr:spPr>
        <a:xfrm>
          <a:off x="45732816" y="36403766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76</xdr:col>
      <xdr:colOff>439093</xdr:colOff>
      <xdr:row>148</xdr:row>
      <xdr:rowOff>56251</xdr:rowOff>
    </xdr:from>
    <xdr:to>
      <xdr:col>77</xdr:col>
      <xdr:colOff>479893</xdr:colOff>
      <xdr:row>148</xdr:row>
      <xdr:rowOff>266522</xdr:rowOff>
    </xdr:to>
    <xdr:sp macro="" textlink="">
      <xdr:nvSpPr>
        <xdr:cNvPr id="1902" name="Rectangle 1901">
          <a:extLst>
            <a:ext uri="{FF2B5EF4-FFF2-40B4-BE49-F238E27FC236}">
              <a16:creationId xmlns:a16="http://schemas.microsoft.com/office/drawing/2014/main" id="{00000000-0008-0000-0300-00006E070000}"/>
            </a:ext>
          </a:extLst>
        </xdr:cNvPr>
        <xdr:cNvSpPr/>
      </xdr:nvSpPr>
      <xdr:spPr>
        <a:xfrm>
          <a:off x="46385312" y="36406032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77</xdr:col>
      <xdr:colOff>500271</xdr:colOff>
      <xdr:row>148</xdr:row>
      <xdr:rowOff>58155</xdr:rowOff>
    </xdr:from>
    <xdr:to>
      <xdr:col>78</xdr:col>
      <xdr:colOff>548598</xdr:colOff>
      <xdr:row>148</xdr:row>
      <xdr:rowOff>266522</xdr:rowOff>
    </xdr:to>
    <xdr:sp macro="" textlink="">
      <xdr:nvSpPr>
        <xdr:cNvPr id="1903" name="Rectangle 1902">
          <a:extLst>
            <a:ext uri="{FF2B5EF4-FFF2-40B4-BE49-F238E27FC236}">
              <a16:creationId xmlns:a16="http://schemas.microsoft.com/office/drawing/2014/main" id="{00000000-0008-0000-0300-00006F070000}"/>
            </a:ext>
          </a:extLst>
        </xdr:cNvPr>
        <xdr:cNvSpPr/>
      </xdr:nvSpPr>
      <xdr:spPr>
        <a:xfrm>
          <a:off x="47029896" y="36407936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78</xdr:col>
      <xdr:colOff>561452</xdr:colOff>
      <xdr:row>148</xdr:row>
      <xdr:rowOff>56092</xdr:rowOff>
    </xdr:from>
    <xdr:to>
      <xdr:col>80</xdr:col>
      <xdr:colOff>17598</xdr:colOff>
      <xdr:row>148</xdr:row>
      <xdr:rowOff>272866</xdr:rowOff>
    </xdr:to>
    <xdr:sp macro="" textlink="">
      <xdr:nvSpPr>
        <xdr:cNvPr id="1904" name="Rectangle 1903">
          <a:extLst>
            <a:ext uri="{FF2B5EF4-FFF2-40B4-BE49-F238E27FC236}">
              <a16:creationId xmlns:a16="http://schemas.microsoft.com/office/drawing/2014/main" id="{00000000-0008-0000-0300-000070070000}"/>
            </a:ext>
          </a:extLst>
        </xdr:cNvPr>
        <xdr:cNvSpPr/>
      </xdr:nvSpPr>
      <xdr:spPr>
        <a:xfrm>
          <a:off x="47674483" y="36405873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80</xdr:col>
      <xdr:colOff>39223</xdr:colOff>
      <xdr:row>148</xdr:row>
      <xdr:rowOff>44970</xdr:rowOff>
    </xdr:from>
    <xdr:to>
      <xdr:col>80</xdr:col>
      <xdr:colOff>673061</xdr:colOff>
      <xdr:row>148</xdr:row>
      <xdr:rowOff>280270</xdr:rowOff>
    </xdr:to>
    <xdr:sp macro="" textlink="">
      <xdr:nvSpPr>
        <xdr:cNvPr id="1905" name="Rectangle 1904">
          <a:extLst>
            <a:ext uri="{FF2B5EF4-FFF2-40B4-BE49-F238E27FC236}">
              <a16:creationId xmlns:a16="http://schemas.microsoft.com/office/drawing/2014/main" id="{00000000-0008-0000-0300-000071070000}"/>
            </a:ext>
          </a:extLst>
        </xdr:cNvPr>
        <xdr:cNvSpPr/>
      </xdr:nvSpPr>
      <xdr:spPr>
        <a:xfrm>
          <a:off x="48319067" y="36394751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88900</xdr:colOff>
          <xdr:row>148</xdr:row>
          <xdr:rowOff>279400</xdr:rowOff>
        </xdr:from>
        <xdr:to>
          <xdr:col>80</xdr:col>
          <xdr:colOff>914400</xdr:colOff>
          <xdr:row>148</xdr:row>
          <xdr:rowOff>469900</xdr:rowOff>
        </xdr:to>
        <xdr:sp macro="" textlink="">
          <xdr:nvSpPr>
            <xdr:cNvPr id="7580" name="Scroll Bar 412" hidden="1">
              <a:extLst>
                <a:ext uri="{63B3BB69-23CF-44E3-9099-C40C66FF867C}">
                  <a14:compatExt spid="_x0000_s7580"/>
                </a:ext>
                <a:ext uri="{FF2B5EF4-FFF2-40B4-BE49-F238E27FC236}">
                  <a16:creationId xmlns:a16="http://schemas.microsoft.com/office/drawing/2014/main" id="{00000000-0008-0000-0300-00009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81</xdr:col>
      <xdr:colOff>6857</xdr:colOff>
      <xdr:row>148</xdr:row>
      <xdr:rowOff>47262</xdr:rowOff>
    </xdr:from>
    <xdr:to>
      <xdr:col>83</xdr:col>
      <xdr:colOff>555754</xdr:colOff>
      <xdr:row>148</xdr:row>
      <xdr:rowOff>977533</xdr:rowOff>
    </xdr:to>
    <xdr:sp macro="" textlink="$CF$146">
      <xdr:nvSpPr>
        <xdr:cNvPr id="1907" name="Rectangle 1906">
          <a:extLst>
            <a:ext uri="{FF2B5EF4-FFF2-40B4-BE49-F238E27FC236}">
              <a16:creationId xmlns:a16="http://schemas.microsoft.com/office/drawing/2014/main" id="{00000000-0008-0000-0300-000073070000}"/>
            </a:ext>
          </a:extLst>
        </xdr:cNvPr>
        <xdr:cNvSpPr/>
      </xdr:nvSpPr>
      <xdr:spPr>
        <a:xfrm>
          <a:off x="49179670" y="36397043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956B213-42C5-4985-B755-FA5D4545CD6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68</xdr:col>
      <xdr:colOff>133354</xdr:colOff>
      <xdr:row>148</xdr:row>
      <xdr:rowOff>56427</xdr:rowOff>
    </xdr:from>
    <xdr:to>
      <xdr:col>71</xdr:col>
      <xdr:colOff>76821</xdr:colOff>
      <xdr:row>148</xdr:row>
      <xdr:rowOff>968368</xdr:rowOff>
    </xdr:to>
    <xdr:sp macro="" textlink="$CF$145">
      <xdr:nvSpPr>
        <xdr:cNvPr id="1908" name="Rectangle 1907">
          <a:extLst>
            <a:ext uri="{FF2B5EF4-FFF2-40B4-BE49-F238E27FC236}">
              <a16:creationId xmlns:a16="http://schemas.microsoft.com/office/drawing/2014/main" id="{00000000-0008-0000-0300-000074070000}"/>
            </a:ext>
          </a:extLst>
        </xdr:cNvPr>
        <xdr:cNvSpPr/>
      </xdr:nvSpPr>
      <xdr:spPr>
        <a:xfrm>
          <a:off x="41281354" y="36406208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836D448-8B47-46D7-A0A3-F7A91B66DD1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88</xdr:col>
      <xdr:colOff>81368</xdr:colOff>
      <xdr:row>148</xdr:row>
      <xdr:rowOff>23808</xdr:rowOff>
    </xdr:from>
    <xdr:to>
      <xdr:col>97</xdr:col>
      <xdr:colOff>884385</xdr:colOff>
      <xdr:row>148</xdr:row>
      <xdr:rowOff>980199</xdr:rowOff>
    </xdr:to>
    <xdr:graphicFrame macro="">
      <xdr:nvGraphicFramePr>
        <xdr:cNvPr id="1910" name="Chart 1909">
          <a:extLst>
            <a:ext uri="{FF2B5EF4-FFF2-40B4-BE49-F238E27FC236}">
              <a16:creationId xmlns:a16="http://schemas.microsoft.com/office/drawing/2014/main" id="{00000000-0008-0000-0300-000076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69850</xdr:colOff>
          <xdr:row>148</xdr:row>
          <xdr:rowOff>508000</xdr:rowOff>
        </xdr:from>
        <xdr:to>
          <xdr:col>95</xdr:col>
          <xdr:colOff>431800</xdr:colOff>
          <xdr:row>148</xdr:row>
          <xdr:rowOff>679450</xdr:rowOff>
        </xdr:to>
        <xdr:sp macro="" textlink="">
          <xdr:nvSpPr>
            <xdr:cNvPr id="7581" name="Button 413" hidden="1">
              <a:extLst>
                <a:ext uri="{63B3BB69-23CF-44E3-9099-C40C66FF867C}">
                  <a14:compatExt spid="_x0000_s7581"/>
                </a:ext>
                <a:ext uri="{FF2B5EF4-FFF2-40B4-BE49-F238E27FC236}">
                  <a16:creationId xmlns:a16="http://schemas.microsoft.com/office/drawing/2014/main" id="{00000000-0008-0000-0300-00009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88</xdr:col>
      <xdr:colOff>301500</xdr:colOff>
      <xdr:row>148</xdr:row>
      <xdr:rowOff>39758</xdr:rowOff>
    </xdr:from>
    <xdr:to>
      <xdr:col>89</xdr:col>
      <xdr:colOff>353625</xdr:colOff>
      <xdr:row>148</xdr:row>
      <xdr:rowOff>251582</xdr:rowOff>
    </xdr:to>
    <xdr:sp macro="" textlink="">
      <xdr:nvSpPr>
        <xdr:cNvPr id="1912" name="Rectangle 1911">
          <a:extLst>
            <a:ext uri="{FF2B5EF4-FFF2-40B4-BE49-F238E27FC236}">
              <a16:creationId xmlns:a16="http://schemas.microsoft.com/office/drawing/2014/main" id="{00000000-0008-0000-0300-000078070000}"/>
            </a:ext>
          </a:extLst>
        </xdr:cNvPr>
        <xdr:cNvSpPr/>
      </xdr:nvSpPr>
      <xdr:spPr>
        <a:xfrm>
          <a:off x="53415281" y="36389539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89</xdr:col>
      <xdr:colOff>362680</xdr:colOff>
      <xdr:row>148</xdr:row>
      <xdr:rowOff>36991</xdr:rowOff>
    </xdr:from>
    <xdr:to>
      <xdr:col>90</xdr:col>
      <xdr:colOff>406830</xdr:colOff>
      <xdr:row>148</xdr:row>
      <xdr:rowOff>250999</xdr:rowOff>
    </xdr:to>
    <xdr:sp macro="" textlink="">
      <xdr:nvSpPr>
        <xdr:cNvPr id="1913" name="Rectangle 1912">
          <a:extLst>
            <a:ext uri="{FF2B5EF4-FFF2-40B4-BE49-F238E27FC236}">
              <a16:creationId xmlns:a16="http://schemas.microsoft.com/office/drawing/2014/main" id="{00000000-0008-0000-0300-000079070000}"/>
            </a:ext>
          </a:extLst>
        </xdr:cNvPr>
        <xdr:cNvSpPr/>
      </xdr:nvSpPr>
      <xdr:spPr>
        <a:xfrm>
          <a:off x="54059868" y="36386772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90</xdr:col>
      <xdr:colOff>431767</xdr:colOff>
      <xdr:row>148</xdr:row>
      <xdr:rowOff>35634</xdr:rowOff>
    </xdr:from>
    <xdr:to>
      <xdr:col>91</xdr:col>
      <xdr:colOff>469221</xdr:colOff>
      <xdr:row>148</xdr:row>
      <xdr:rowOff>251704</xdr:rowOff>
    </xdr:to>
    <xdr:sp macro="" textlink="">
      <xdr:nvSpPr>
        <xdr:cNvPr id="1914" name="Rectangle 1913">
          <a:extLst>
            <a:ext uri="{FF2B5EF4-FFF2-40B4-BE49-F238E27FC236}">
              <a16:creationId xmlns:a16="http://schemas.microsoft.com/office/drawing/2014/main" id="{00000000-0008-0000-0300-00007A070000}"/>
            </a:ext>
          </a:extLst>
        </xdr:cNvPr>
        <xdr:cNvSpPr/>
      </xdr:nvSpPr>
      <xdr:spPr>
        <a:xfrm>
          <a:off x="54712361" y="36385415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91</xdr:col>
      <xdr:colOff>500857</xdr:colOff>
      <xdr:row>148</xdr:row>
      <xdr:rowOff>39213</xdr:rowOff>
    </xdr:from>
    <xdr:to>
      <xdr:col>92</xdr:col>
      <xdr:colOff>347777</xdr:colOff>
      <xdr:row>148</xdr:row>
      <xdr:rowOff>251704</xdr:rowOff>
    </xdr:to>
    <xdr:sp macro="" textlink="">
      <xdr:nvSpPr>
        <xdr:cNvPr id="1915" name="Rectangle 1914">
          <a:extLst>
            <a:ext uri="{FF2B5EF4-FFF2-40B4-BE49-F238E27FC236}">
              <a16:creationId xmlns:a16="http://schemas.microsoft.com/office/drawing/2014/main" id="{00000000-0008-0000-0300-00007B070000}"/>
            </a:ext>
          </a:extLst>
        </xdr:cNvPr>
        <xdr:cNvSpPr/>
      </xdr:nvSpPr>
      <xdr:spPr>
        <a:xfrm>
          <a:off x="55364857" y="36388994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92</xdr:col>
      <xdr:colOff>355717</xdr:colOff>
      <xdr:row>148</xdr:row>
      <xdr:rowOff>39697</xdr:rowOff>
    </xdr:from>
    <xdr:to>
      <xdr:col>93</xdr:col>
      <xdr:colOff>415785</xdr:colOff>
      <xdr:row>148</xdr:row>
      <xdr:rowOff>251705</xdr:rowOff>
    </xdr:to>
    <xdr:sp macro="" textlink="">
      <xdr:nvSpPr>
        <xdr:cNvPr id="1916" name="Rectangle 1915">
          <a:extLst>
            <a:ext uri="{FF2B5EF4-FFF2-40B4-BE49-F238E27FC236}">
              <a16:creationId xmlns:a16="http://schemas.microsoft.com/office/drawing/2014/main" id="{00000000-0008-0000-0300-00007C070000}"/>
            </a:ext>
          </a:extLst>
        </xdr:cNvPr>
        <xdr:cNvSpPr/>
      </xdr:nvSpPr>
      <xdr:spPr>
        <a:xfrm>
          <a:off x="55993623" y="36389478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93</xdr:col>
      <xdr:colOff>424806</xdr:colOff>
      <xdr:row>148</xdr:row>
      <xdr:rowOff>41963</xdr:rowOff>
    </xdr:from>
    <xdr:to>
      <xdr:col>94</xdr:col>
      <xdr:colOff>465606</xdr:colOff>
      <xdr:row>148</xdr:row>
      <xdr:rowOff>252234</xdr:rowOff>
    </xdr:to>
    <xdr:sp macro="" textlink="">
      <xdr:nvSpPr>
        <xdr:cNvPr id="1917" name="Rectangle 1916">
          <a:extLst>
            <a:ext uri="{FF2B5EF4-FFF2-40B4-BE49-F238E27FC236}">
              <a16:creationId xmlns:a16="http://schemas.microsoft.com/office/drawing/2014/main" id="{00000000-0008-0000-0300-00007D070000}"/>
            </a:ext>
          </a:extLst>
        </xdr:cNvPr>
        <xdr:cNvSpPr/>
      </xdr:nvSpPr>
      <xdr:spPr>
        <a:xfrm>
          <a:off x="56646119" y="36391744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94</xdr:col>
      <xdr:colOff>485984</xdr:colOff>
      <xdr:row>148</xdr:row>
      <xdr:rowOff>43867</xdr:rowOff>
    </xdr:from>
    <xdr:to>
      <xdr:col>95</xdr:col>
      <xdr:colOff>534311</xdr:colOff>
      <xdr:row>148</xdr:row>
      <xdr:rowOff>252234</xdr:rowOff>
    </xdr:to>
    <xdr:sp macro="" textlink="">
      <xdr:nvSpPr>
        <xdr:cNvPr id="1918" name="Rectangle 1917">
          <a:extLst>
            <a:ext uri="{FF2B5EF4-FFF2-40B4-BE49-F238E27FC236}">
              <a16:creationId xmlns:a16="http://schemas.microsoft.com/office/drawing/2014/main" id="{00000000-0008-0000-0300-00007E070000}"/>
            </a:ext>
          </a:extLst>
        </xdr:cNvPr>
        <xdr:cNvSpPr/>
      </xdr:nvSpPr>
      <xdr:spPr>
        <a:xfrm>
          <a:off x="57290703" y="36393648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95</xdr:col>
      <xdr:colOff>547165</xdr:colOff>
      <xdr:row>148</xdr:row>
      <xdr:rowOff>41804</xdr:rowOff>
    </xdr:from>
    <xdr:to>
      <xdr:col>97</xdr:col>
      <xdr:colOff>3311</xdr:colOff>
      <xdr:row>148</xdr:row>
      <xdr:rowOff>258578</xdr:rowOff>
    </xdr:to>
    <xdr:sp macro="" textlink="">
      <xdr:nvSpPr>
        <xdr:cNvPr id="1919" name="Rectangle 1918">
          <a:extLst>
            <a:ext uri="{FF2B5EF4-FFF2-40B4-BE49-F238E27FC236}">
              <a16:creationId xmlns:a16="http://schemas.microsoft.com/office/drawing/2014/main" id="{00000000-0008-0000-0300-00007F070000}"/>
            </a:ext>
          </a:extLst>
        </xdr:cNvPr>
        <xdr:cNvSpPr/>
      </xdr:nvSpPr>
      <xdr:spPr>
        <a:xfrm>
          <a:off x="57935290" y="36391585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97</xdr:col>
      <xdr:colOff>24936</xdr:colOff>
      <xdr:row>148</xdr:row>
      <xdr:rowOff>30682</xdr:rowOff>
    </xdr:from>
    <xdr:to>
      <xdr:col>97</xdr:col>
      <xdr:colOff>658774</xdr:colOff>
      <xdr:row>148</xdr:row>
      <xdr:rowOff>265982</xdr:rowOff>
    </xdr:to>
    <xdr:sp macro="" textlink="">
      <xdr:nvSpPr>
        <xdr:cNvPr id="1920" name="Rectangle 1919">
          <a:extLst>
            <a:ext uri="{FF2B5EF4-FFF2-40B4-BE49-F238E27FC236}">
              <a16:creationId xmlns:a16="http://schemas.microsoft.com/office/drawing/2014/main" id="{00000000-0008-0000-0300-000080070000}"/>
            </a:ext>
          </a:extLst>
        </xdr:cNvPr>
        <xdr:cNvSpPr/>
      </xdr:nvSpPr>
      <xdr:spPr>
        <a:xfrm>
          <a:off x="58579874" y="36380463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69850</xdr:colOff>
          <xdr:row>148</xdr:row>
          <xdr:rowOff>266700</xdr:rowOff>
        </xdr:from>
        <xdr:to>
          <xdr:col>97</xdr:col>
          <xdr:colOff>901700</xdr:colOff>
          <xdr:row>148</xdr:row>
          <xdr:rowOff>457200</xdr:rowOff>
        </xdr:to>
        <xdr:sp macro="" textlink="">
          <xdr:nvSpPr>
            <xdr:cNvPr id="7582" name="Scroll Bar 414" hidden="1">
              <a:extLst>
                <a:ext uri="{63B3BB69-23CF-44E3-9099-C40C66FF867C}">
                  <a14:compatExt spid="_x0000_s7582"/>
                </a:ext>
                <a:ext uri="{FF2B5EF4-FFF2-40B4-BE49-F238E27FC236}">
                  <a16:creationId xmlns:a16="http://schemas.microsoft.com/office/drawing/2014/main" id="{00000000-0008-0000-0300-00009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97</xdr:col>
      <xdr:colOff>885539</xdr:colOff>
      <xdr:row>148</xdr:row>
      <xdr:rowOff>32974</xdr:rowOff>
    </xdr:from>
    <xdr:to>
      <xdr:col>100</xdr:col>
      <xdr:colOff>541468</xdr:colOff>
      <xdr:row>148</xdr:row>
      <xdr:rowOff>963245</xdr:rowOff>
    </xdr:to>
    <xdr:sp macro="" textlink="$CW$146">
      <xdr:nvSpPr>
        <xdr:cNvPr id="1922" name="Rectangle 1921">
          <a:extLst>
            <a:ext uri="{FF2B5EF4-FFF2-40B4-BE49-F238E27FC236}">
              <a16:creationId xmlns:a16="http://schemas.microsoft.com/office/drawing/2014/main" id="{00000000-0008-0000-0300-000082070000}"/>
            </a:ext>
          </a:extLst>
        </xdr:cNvPr>
        <xdr:cNvSpPr/>
      </xdr:nvSpPr>
      <xdr:spPr>
        <a:xfrm>
          <a:off x="59440477" y="36382755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AB023C8-E32E-48CB-A481-99FBCDBAD91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85</xdr:col>
      <xdr:colOff>119067</xdr:colOff>
      <xdr:row>148</xdr:row>
      <xdr:rowOff>42139</xdr:rowOff>
    </xdr:from>
    <xdr:to>
      <xdr:col>88</xdr:col>
      <xdr:colOff>62535</xdr:colOff>
      <xdr:row>148</xdr:row>
      <xdr:rowOff>954080</xdr:rowOff>
    </xdr:to>
    <xdr:sp macro="" textlink="$CW$145">
      <xdr:nvSpPr>
        <xdr:cNvPr id="1923" name="Rectangle 1922">
          <a:extLst>
            <a:ext uri="{FF2B5EF4-FFF2-40B4-BE49-F238E27FC236}">
              <a16:creationId xmlns:a16="http://schemas.microsoft.com/office/drawing/2014/main" id="{00000000-0008-0000-0300-000083070000}"/>
            </a:ext>
          </a:extLst>
        </xdr:cNvPr>
        <xdr:cNvSpPr/>
      </xdr:nvSpPr>
      <xdr:spPr>
        <a:xfrm>
          <a:off x="51542161" y="36391920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C1D378A-CEC7-4A8E-A970-81BA4D38B6E8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105</xdr:col>
      <xdr:colOff>67080</xdr:colOff>
      <xdr:row>148</xdr:row>
      <xdr:rowOff>45238</xdr:rowOff>
    </xdr:from>
    <xdr:to>
      <xdr:col>114</xdr:col>
      <xdr:colOff>870098</xdr:colOff>
      <xdr:row>148</xdr:row>
      <xdr:rowOff>1001629</xdr:rowOff>
    </xdr:to>
    <xdr:graphicFrame macro="">
      <xdr:nvGraphicFramePr>
        <xdr:cNvPr id="1925" name="Chart 1924">
          <a:extLst>
            <a:ext uri="{FF2B5EF4-FFF2-40B4-BE49-F238E27FC236}">
              <a16:creationId xmlns:a16="http://schemas.microsoft.com/office/drawing/2014/main" id="{00000000-0008-0000-0300-000085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50800</xdr:colOff>
          <xdr:row>148</xdr:row>
          <xdr:rowOff>527050</xdr:rowOff>
        </xdr:from>
        <xdr:to>
          <xdr:col>112</xdr:col>
          <xdr:colOff>419100</xdr:colOff>
          <xdr:row>148</xdr:row>
          <xdr:rowOff>704850</xdr:rowOff>
        </xdr:to>
        <xdr:sp macro="" textlink="">
          <xdr:nvSpPr>
            <xdr:cNvPr id="7583" name="Button 415" hidden="1">
              <a:extLst>
                <a:ext uri="{63B3BB69-23CF-44E3-9099-C40C66FF867C}">
                  <a14:compatExt spid="_x0000_s7583"/>
                </a:ext>
                <a:ext uri="{FF2B5EF4-FFF2-40B4-BE49-F238E27FC236}">
                  <a16:creationId xmlns:a16="http://schemas.microsoft.com/office/drawing/2014/main" id="{00000000-0008-0000-0300-00009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105</xdr:col>
      <xdr:colOff>287212</xdr:colOff>
      <xdr:row>148</xdr:row>
      <xdr:rowOff>61188</xdr:rowOff>
    </xdr:from>
    <xdr:to>
      <xdr:col>106</xdr:col>
      <xdr:colOff>339338</xdr:colOff>
      <xdr:row>148</xdr:row>
      <xdr:rowOff>273012</xdr:rowOff>
    </xdr:to>
    <xdr:sp macro="" textlink="">
      <xdr:nvSpPr>
        <xdr:cNvPr id="1927" name="Rectangle 1926">
          <a:extLst>
            <a:ext uri="{FF2B5EF4-FFF2-40B4-BE49-F238E27FC236}">
              <a16:creationId xmlns:a16="http://schemas.microsoft.com/office/drawing/2014/main" id="{00000000-0008-0000-0300-000087070000}"/>
            </a:ext>
          </a:extLst>
        </xdr:cNvPr>
        <xdr:cNvSpPr/>
      </xdr:nvSpPr>
      <xdr:spPr>
        <a:xfrm>
          <a:off x="63676087" y="36410969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106</xdr:col>
      <xdr:colOff>348393</xdr:colOff>
      <xdr:row>148</xdr:row>
      <xdr:rowOff>58421</xdr:rowOff>
    </xdr:from>
    <xdr:to>
      <xdr:col>107</xdr:col>
      <xdr:colOff>392542</xdr:colOff>
      <xdr:row>148</xdr:row>
      <xdr:rowOff>272429</xdr:rowOff>
    </xdr:to>
    <xdr:sp macro="" textlink="">
      <xdr:nvSpPr>
        <xdr:cNvPr id="1928" name="Rectangle 1927">
          <a:extLst>
            <a:ext uri="{FF2B5EF4-FFF2-40B4-BE49-F238E27FC236}">
              <a16:creationId xmlns:a16="http://schemas.microsoft.com/office/drawing/2014/main" id="{00000000-0008-0000-0300-000088070000}"/>
            </a:ext>
          </a:extLst>
        </xdr:cNvPr>
        <xdr:cNvSpPr/>
      </xdr:nvSpPr>
      <xdr:spPr>
        <a:xfrm>
          <a:off x="64320674" y="36408202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107</xdr:col>
      <xdr:colOff>417479</xdr:colOff>
      <xdr:row>148</xdr:row>
      <xdr:rowOff>57064</xdr:rowOff>
    </xdr:from>
    <xdr:to>
      <xdr:col>108</xdr:col>
      <xdr:colOff>454933</xdr:colOff>
      <xdr:row>148</xdr:row>
      <xdr:rowOff>273134</xdr:rowOff>
    </xdr:to>
    <xdr:sp macro="" textlink="">
      <xdr:nvSpPr>
        <xdr:cNvPr id="1929" name="Rectangle 1928">
          <a:extLst>
            <a:ext uri="{FF2B5EF4-FFF2-40B4-BE49-F238E27FC236}">
              <a16:creationId xmlns:a16="http://schemas.microsoft.com/office/drawing/2014/main" id="{00000000-0008-0000-0300-000089070000}"/>
            </a:ext>
          </a:extLst>
        </xdr:cNvPr>
        <xdr:cNvSpPr/>
      </xdr:nvSpPr>
      <xdr:spPr>
        <a:xfrm>
          <a:off x="64973167" y="36406845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108</xdr:col>
      <xdr:colOff>486569</xdr:colOff>
      <xdr:row>148</xdr:row>
      <xdr:rowOff>60643</xdr:rowOff>
    </xdr:from>
    <xdr:to>
      <xdr:col>109</xdr:col>
      <xdr:colOff>333489</xdr:colOff>
      <xdr:row>148</xdr:row>
      <xdr:rowOff>273134</xdr:rowOff>
    </xdr:to>
    <xdr:sp macro="" textlink="">
      <xdr:nvSpPr>
        <xdr:cNvPr id="1930" name="Rectangle 1929">
          <a:extLst>
            <a:ext uri="{FF2B5EF4-FFF2-40B4-BE49-F238E27FC236}">
              <a16:creationId xmlns:a16="http://schemas.microsoft.com/office/drawing/2014/main" id="{00000000-0008-0000-0300-00008A070000}"/>
            </a:ext>
          </a:extLst>
        </xdr:cNvPr>
        <xdr:cNvSpPr/>
      </xdr:nvSpPr>
      <xdr:spPr>
        <a:xfrm>
          <a:off x="65625663" y="36410424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109</xdr:col>
      <xdr:colOff>341429</xdr:colOff>
      <xdr:row>148</xdr:row>
      <xdr:rowOff>61127</xdr:rowOff>
    </xdr:from>
    <xdr:to>
      <xdr:col>110</xdr:col>
      <xdr:colOff>401498</xdr:colOff>
      <xdr:row>148</xdr:row>
      <xdr:rowOff>273135</xdr:rowOff>
    </xdr:to>
    <xdr:sp macro="" textlink="">
      <xdr:nvSpPr>
        <xdr:cNvPr id="1931" name="Rectangle 1930">
          <a:extLst>
            <a:ext uri="{FF2B5EF4-FFF2-40B4-BE49-F238E27FC236}">
              <a16:creationId xmlns:a16="http://schemas.microsoft.com/office/drawing/2014/main" id="{00000000-0008-0000-0300-00008B070000}"/>
            </a:ext>
          </a:extLst>
        </xdr:cNvPr>
        <xdr:cNvSpPr/>
      </xdr:nvSpPr>
      <xdr:spPr>
        <a:xfrm>
          <a:off x="66254429" y="36410908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110</xdr:col>
      <xdr:colOff>410519</xdr:colOff>
      <xdr:row>148</xdr:row>
      <xdr:rowOff>63393</xdr:rowOff>
    </xdr:from>
    <xdr:to>
      <xdr:col>111</xdr:col>
      <xdr:colOff>451318</xdr:colOff>
      <xdr:row>148</xdr:row>
      <xdr:rowOff>273664</xdr:rowOff>
    </xdr:to>
    <xdr:sp macro="" textlink="">
      <xdr:nvSpPr>
        <xdr:cNvPr id="1932" name="Rectangle 1931">
          <a:extLst>
            <a:ext uri="{FF2B5EF4-FFF2-40B4-BE49-F238E27FC236}">
              <a16:creationId xmlns:a16="http://schemas.microsoft.com/office/drawing/2014/main" id="{00000000-0008-0000-0300-00008C070000}"/>
            </a:ext>
          </a:extLst>
        </xdr:cNvPr>
        <xdr:cNvSpPr/>
      </xdr:nvSpPr>
      <xdr:spPr>
        <a:xfrm>
          <a:off x="66906925" y="36413174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111</xdr:col>
      <xdr:colOff>471696</xdr:colOff>
      <xdr:row>148</xdr:row>
      <xdr:rowOff>65297</xdr:rowOff>
    </xdr:from>
    <xdr:to>
      <xdr:col>112</xdr:col>
      <xdr:colOff>520023</xdr:colOff>
      <xdr:row>148</xdr:row>
      <xdr:rowOff>273664</xdr:rowOff>
    </xdr:to>
    <xdr:sp macro="" textlink="">
      <xdr:nvSpPr>
        <xdr:cNvPr id="1933" name="Rectangle 1932">
          <a:extLst>
            <a:ext uri="{FF2B5EF4-FFF2-40B4-BE49-F238E27FC236}">
              <a16:creationId xmlns:a16="http://schemas.microsoft.com/office/drawing/2014/main" id="{00000000-0008-0000-0300-00008D070000}"/>
            </a:ext>
          </a:extLst>
        </xdr:cNvPr>
        <xdr:cNvSpPr/>
      </xdr:nvSpPr>
      <xdr:spPr>
        <a:xfrm>
          <a:off x="67551509" y="36415078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112</xdr:col>
      <xdr:colOff>532877</xdr:colOff>
      <xdr:row>148</xdr:row>
      <xdr:rowOff>63234</xdr:rowOff>
    </xdr:from>
    <xdr:to>
      <xdr:col>113</xdr:col>
      <xdr:colOff>572430</xdr:colOff>
      <xdr:row>148</xdr:row>
      <xdr:rowOff>280008</xdr:rowOff>
    </xdr:to>
    <xdr:sp macro="" textlink="">
      <xdr:nvSpPr>
        <xdr:cNvPr id="1934" name="Rectangle 1933">
          <a:extLst>
            <a:ext uri="{FF2B5EF4-FFF2-40B4-BE49-F238E27FC236}">
              <a16:creationId xmlns:a16="http://schemas.microsoft.com/office/drawing/2014/main" id="{00000000-0008-0000-0300-00008E070000}"/>
            </a:ext>
          </a:extLst>
        </xdr:cNvPr>
        <xdr:cNvSpPr/>
      </xdr:nvSpPr>
      <xdr:spPr>
        <a:xfrm>
          <a:off x="68196096" y="36413015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114</xdr:col>
      <xdr:colOff>10649</xdr:colOff>
      <xdr:row>148</xdr:row>
      <xdr:rowOff>52112</xdr:rowOff>
    </xdr:from>
    <xdr:to>
      <xdr:col>114</xdr:col>
      <xdr:colOff>644487</xdr:colOff>
      <xdr:row>148</xdr:row>
      <xdr:rowOff>287412</xdr:rowOff>
    </xdr:to>
    <xdr:sp macro="" textlink="">
      <xdr:nvSpPr>
        <xdr:cNvPr id="1935" name="Rectangle 1934">
          <a:extLst>
            <a:ext uri="{FF2B5EF4-FFF2-40B4-BE49-F238E27FC236}">
              <a16:creationId xmlns:a16="http://schemas.microsoft.com/office/drawing/2014/main" id="{00000000-0008-0000-0300-00008F070000}"/>
            </a:ext>
          </a:extLst>
        </xdr:cNvPr>
        <xdr:cNvSpPr/>
      </xdr:nvSpPr>
      <xdr:spPr>
        <a:xfrm>
          <a:off x="68840680" y="36401893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57150</xdr:colOff>
          <xdr:row>148</xdr:row>
          <xdr:rowOff>285750</xdr:rowOff>
        </xdr:from>
        <xdr:to>
          <xdr:col>114</xdr:col>
          <xdr:colOff>882650</xdr:colOff>
          <xdr:row>148</xdr:row>
          <xdr:rowOff>476250</xdr:rowOff>
        </xdr:to>
        <xdr:sp macro="" textlink="">
          <xdr:nvSpPr>
            <xdr:cNvPr id="7584" name="Scroll Bar 416" hidden="1">
              <a:extLst>
                <a:ext uri="{63B3BB69-23CF-44E3-9099-C40C66FF867C}">
                  <a14:compatExt spid="_x0000_s7584"/>
                </a:ext>
                <a:ext uri="{FF2B5EF4-FFF2-40B4-BE49-F238E27FC236}">
                  <a16:creationId xmlns:a16="http://schemas.microsoft.com/office/drawing/2014/main" id="{00000000-0008-0000-0300-0000A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114</xdr:col>
      <xdr:colOff>871252</xdr:colOff>
      <xdr:row>148</xdr:row>
      <xdr:rowOff>54404</xdr:rowOff>
    </xdr:from>
    <xdr:to>
      <xdr:col>117</xdr:col>
      <xdr:colOff>527180</xdr:colOff>
      <xdr:row>148</xdr:row>
      <xdr:rowOff>984675</xdr:rowOff>
    </xdr:to>
    <xdr:sp macro="" textlink="$DN$146">
      <xdr:nvSpPr>
        <xdr:cNvPr id="1937" name="Rectangle 1936">
          <a:extLst>
            <a:ext uri="{FF2B5EF4-FFF2-40B4-BE49-F238E27FC236}">
              <a16:creationId xmlns:a16="http://schemas.microsoft.com/office/drawing/2014/main" id="{00000000-0008-0000-0300-000091070000}"/>
            </a:ext>
          </a:extLst>
        </xdr:cNvPr>
        <xdr:cNvSpPr/>
      </xdr:nvSpPr>
      <xdr:spPr>
        <a:xfrm>
          <a:off x="69701283" y="36404185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65F13A83-CBA3-4195-AA20-17285E570D4F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102</xdr:col>
      <xdr:colOff>104779</xdr:colOff>
      <xdr:row>148</xdr:row>
      <xdr:rowOff>63569</xdr:rowOff>
    </xdr:from>
    <xdr:to>
      <xdr:col>105</xdr:col>
      <xdr:colOff>48247</xdr:colOff>
      <xdr:row>148</xdr:row>
      <xdr:rowOff>975510</xdr:rowOff>
    </xdr:to>
    <xdr:sp macro="" textlink="$DN$145">
      <xdr:nvSpPr>
        <xdr:cNvPr id="1938" name="Rectangle 1937">
          <a:extLst>
            <a:ext uri="{FF2B5EF4-FFF2-40B4-BE49-F238E27FC236}">
              <a16:creationId xmlns:a16="http://schemas.microsoft.com/office/drawing/2014/main" id="{00000000-0008-0000-0300-000092070000}"/>
            </a:ext>
          </a:extLst>
        </xdr:cNvPr>
        <xdr:cNvSpPr/>
      </xdr:nvSpPr>
      <xdr:spPr>
        <a:xfrm>
          <a:off x="61802967" y="36413350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0D18AE66-FD90-43D2-840F-4EBAA52698D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122</xdr:col>
      <xdr:colOff>52794</xdr:colOff>
      <xdr:row>148</xdr:row>
      <xdr:rowOff>19044</xdr:rowOff>
    </xdr:from>
    <xdr:to>
      <xdr:col>131</xdr:col>
      <xdr:colOff>855812</xdr:colOff>
      <xdr:row>148</xdr:row>
      <xdr:rowOff>975435</xdr:rowOff>
    </xdr:to>
    <xdr:graphicFrame macro="">
      <xdr:nvGraphicFramePr>
        <xdr:cNvPr id="1940" name="Chart 1939">
          <a:extLst>
            <a:ext uri="{FF2B5EF4-FFF2-40B4-BE49-F238E27FC236}">
              <a16:creationId xmlns:a16="http://schemas.microsoft.com/office/drawing/2014/main" id="{00000000-0008-0000-0300-000094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38100</xdr:colOff>
          <xdr:row>148</xdr:row>
          <xdr:rowOff>508000</xdr:rowOff>
        </xdr:from>
        <xdr:to>
          <xdr:col>129</xdr:col>
          <xdr:colOff>400050</xdr:colOff>
          <xdr:row>148</xdr:row>
          <xdr:rowOff>679450</xdr:rowOff>
        </xdr:to>
        <xdr:sp macro="" textlink="">
          <xdr:nvSpPr>
            <xdr:cNvPr id="7585" name="Button 417" hidden="1">
              <a:extLst>
                <a:ext uri="{63B3BB69-23CF-44E3-9099-C40C66FF867C}">
                  <a14:compatExt spid="_x0000_s7585"/>
                </a:ext>
                <a:ext uri="{FF2B5EF4-FFF2-40B4-BE49-F238E27FC236}">
                  <a16:creationId xmlns:a16="http://schemas.microsoft.com/office/drawing/2014/main" id="{00000000-0008-0000-0300-0000A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122</xdr:col>
      <xdr:colOff>272926</xdr:colOff>
      <xdr:row>148</xdr:row>
      <xdr:rowOff>34994</xdr:rowOff>
    </xdr:from>
    <xdr:to>
      <xdr:col>123</xdr:col>
      <xdr:colOff>325052</xdr:colOff>
      <xdr:row>148</xdr:row>
      <xdr:rowOff>246818</xdr:rowOff>
    </xdr:to>
    <xdr:sp macro="" textlink="">
      <xdr:nvSpPr>
        <xdr:cNvPr id="1942" name="Rectangle 1941">
          <a:extLst>
            <a:ext uri="{FF2B5EF4-FFF2-40B4-BE49-F238E27FC236}">
              <a16:creationId xmlns:a16="http://schemas.microsoft.com/office/drawing/2014/main" id="{00000000-0008-0000-0300-000096070000}"/>
            </a:ext>
          </a:extLst>
        </xdr:cNvPr>
        <xdr:cNvSpPr/>
      </xdr:nvSpPr>
      <xdr:spPr>
        <a:xfrm>
          <a:off x="73936895" y="36384775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123</xdr:col>
      <xdr:colOff>334107</xdr:colOff>
      <xdr:row>148</xdr:row>
      <xdr:rowOff>32227</xdr:rowOff>
    </xdr:from>
    <xdr:to>
      <xdr:col>124</xdr:col>
      <xdr:colOff>378257</xdr:colOff>
      <xdr:row>148</xdr:row>
      <xdr:rowOff>246235</xdr:rowOff>
    </xdr:to>
    <xdr:sp macro="" textlink="">
      <xdr:nvSpPr>
        <xdr:cNvPr id="1943" name="Rectangle 1942">
          <a:extLst>
            <a:ext uri="{FF2B5EF4-FFF2-40B4-BE49-F238E27FC236}">
              <a16:creationId xmlns:a16="http://schemas.microsoft.com/office/drawing/2014/main" id="{00000000-0008-0000-0300-000097070000}"/>
            </a:ext>
          </a:extLst>
        </xdr:cNvPr>
        <xdr:cNvSpPr/>
      </xdr:nvSpPr>
      <xdr:spPr>
        <a:xfrm>
          <a:off x="74581482" y="36382008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124</xdr:col>
      <xdr:colOff>403194</xdr:colOff>
      <xdr:row>148</xdr:row>
      <xdr:rowOff>30870</xdr:rowOff>
    </xdr:from>
    <xdr:to>
      <xdr:col>125</xdr:col>
      <xdr:colOff>440647</xdr:colOff>
      <xdr:row>148</xdr:row>
      <xdr:rowOff>246940</xdr:rowOff>
    </xdr:to>
    <xdr:sp macro="" textlink="">
      <xdr:nvSpPr>
        <xdr:cNvPr id="1944" name="Rectangle 1943">
          <a:extLst>
            <a:ext uri="{FF2B5EF4-FFF2-40B4-BE49-F238E27FC236}">
              <a16:creationId xmlns:a16="http://schemas.microsoft.com/office/drawing/2014/main" id="{00000000-0008-0000-0300-000098070000}"/>
            </a:ext>
          </a:extLst>
        </xdr:cNvPr>
        <xdr:cNvSpPr/>
      </xdr:nvSpPr>
      <xdr:spPr>
        <a:xfrm>
          <a:off x="75233975" y="36380651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125</xdr:col>
      <xdr:colOff>472283</xdr:colOff>
      <xdr:row>148</xdr:row>
      <xdr:rowOff>34449</xdr:rowOff>
    </xdr:from>
    <xdr:to>
      <xdr:col>126</xdr:col>
      <xdr:colOff>319203</xdr:colOff>
      <xdr:row>148</xdr:row>
      <xdr:rowOff>246940</xdr:rowOff>
    </xdr:to>
    <xdr:sp macro="" textlink="">
      <xdr:nvSpPr>
        <xdr:cNvPr id="1945" name="Rectangle 1944">
          <a:extLst>
            <a:ext uri="{FF2B5EF4-FFF2-40B4-BE49-F238E27FC236}">
              <a16:creationId xmlns:a16="http://schemas.microsoft.com/office/drawing/2014/main" id="{00000000-0008-0000-0300-000099070000}"/>
            </a:ext>
          </a:extLst>
        </xdr:cNvPr>
        <xdr:cNvSpPr/>
      </xdr:nvSpPr>
      <xdr:spPr>
        <a:xfrm>
          <a:off x="75886471" y="36384230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126</xdr:col>
      <xdr:colOff>327143</xdr:colOff>
      <xdr:row>148</xdr:row>
      <xdr:rowOff>34933</xdr:rowOff>
    </xdr:from>
    <xdr:to>
      <xdr:col>127</xdr:col>
      <xdr:colOff>387212</xdr:colOff>
      <xdr:row>148</xdr:row>
      <xdr:rowOff>246941</xdr:rowOff>
    </xdr:to>
    <xdr:sp macro="" textlink="">
      <xdr:nvSpPr>
        <xdr:cNvPr id="1946" name="Rectangle 1945">
          <a:extLst>
            <a:ext uri="{FF2B5EF4-FFF2-40B4-BE49-F238E27FC236}">
              <a16:creationId xmlns:a16="http://schemas.microsoft.com/office/drawing/2014/main" id="{00000000-0008-0000-0300-00009A070000}"/>
            </a:ext>
          </a:extLst>
        </xdr:cNvPr>
        <xdr:cNvSpPr/>
      </xdr:nvSpPr>
      <xdr:spPr>
        <a:xfrm>
          <a:off x="76515237" y="36384714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127</xdr:col>
      <xdr:colOff>396233</xdr:colOff>
      <xdr:row>148</xdr:row>
      <xdr:rowOff>37199</xdr:rowOff>
    </xdr:from>
    <xdr:to>
      <xdr:col>128</xdr:col>
      <xdr:colOff>437033</xdr:colOff>
      <xdr:row>148</xdr:row>
      <xdr:rowOff>247470</xdr:rowOff>
    </xdr:to>
    <xdr:sp macro="" textlink="">
      <xdr:nvSpPr>
        <xdr:cNvPr id="1947" name="Rectangle 1946">
          <a:extLst>
            <a:ext uri="{FF2B5EF4-FFF2-40B4-BE49-F238E27FC236}">
              <a16:creationId xmlns:a16="http://schemas.microsoft.com/office/drawing/2014/main" id="{00000000-0008-0000-0300-00009B070000}"/>
            </a:ext>
          </a:extLst>
        </xdr:cNvPr>
        <xdr:cNvSpPr/>
      </xdr:nvSpPr>
      <xdr:spPr>
        <a:xfrm>
          <a:off x="77167733" y="36386980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128</xdr:col>
      <xdr:colOff>457411</xdr:colOff>
      <xdr:row>148</xdr:row>
      <xdr:rowOff>39103</xdr:rowOff>
    </xdr:from>
    <xdr:to>
      <xdr:col>129</xdr:col>
      <xdr:colOff>505737</xdr:colOff>
      <xdr:row>148</xdr:row>
      <xdr:rowOff>247470</xdr:rowOff>
    </xdr:to>
    <xdr:sp macro="" textlink="">
      <xdr:nvSpPr>
        <xdr:cNvPr id="1948" name="Rectangle 1947">
          <a:extLst>
            <a:ext uri="{FF2B5EF4-FFF2-40B4-BE49-F238E27FC236}">
              <a16:creationId xmlns:a16="http://schemas.microsoft.com/office/drawing/2014/main" id="{00000000-0008-0000-0300-00009C070000}"/>
            </a:ext>
          </a:extLst>
        </xdr:cNvPr>
        <xdr:cNvSpPr/>
      </xdr:nvSpPr>
      <xdr:spPr>
        <a:xfrm>
          <a:off x="77812317" y="36388884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129</xdr:col>
      <xdr:colOff>518591</xdr:colOff>
      <xdr:row>148</xdr:row>
      <xdr:rowOff>37040</xdr:rowOff>
    </xdr:from>
    <xdr:to>
      <xdr:col>130</xdr:col>
      <xdr:colOff>558144</xdr:colOff>
      <xdr:row>148</xdr:row>
      <xdr:rowOff>253814</xdr:rowOff>
    </xdr:to>
    <xdr:sp macro="" textlink="">
      <xdr:nvSpPr>
        <xdr:cNvPr id="1949" name="Rectangle 1948">
          <a:extLst>
            <a:ext uri="{FF2B5EF4-FFF2-40B4-BE49-F238E27FC236}">
              <a16:creationId xmlns:a16="http://schemas.microsoft.com/office/drawing/2014/main" id="{00000000-0008-0000-0300-00009D070000}"/>
            </a:ext>
          </a:extLst>
        </xdr:cNvPr>
        <xdr:cNvSpPr/>
      </xdr:nvSpPr>
      <xdr:spPr>
        <a:xfrm>
          <a:off x="78456904" y="36386821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130</xdr:col>
      <xdr:colOff>579769</xdr:colOff>
      <xdr:row>148</xdr:row>
      <xdr:rowOff>25918</xdr:rowOff>
    </xdr:from>
    <xdr:to>
      <xdr:col>131</xdr:col>
      <xdr:colOff>630201</xdr:colOff>
      <xdr:row>148</xdr:row>
      <xdr:rowOff>261218</xdr:rowOff>
    </xdr:to>
    <xdr:sp macro="" textlink="">
      <xdr:nvSpPr>
        <xdr:cNvPr id="1950" name="Rectangle 1949">
          <a:extLst>
            <a:ext uri="{FF2B5EF4-FFF2-40B4-BE49-F238E27FC236}">
              <a16:creationId xmlns:a16="http://schemas.microsoft.com/office/drawing/2014/main" id="{00000000-0008-0000-0300-00009E070000}"/>
            </a:ext>
          </a:extLst>
        </xdr:cNvPr>
        <xdr:cNvSpPr/>
      </xdr:nvSpPr>
      <xdr:spPr>
        <a:xfrm>
          <a:off x="79101488" y="36375699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38100</xdr:colOff>
          <xdr:row>148</xdr:row>
          <xdr:rowOff>260350</xdr:rowOff>
        </xdr:from>
        <xdr:to>
          <xdr:col>131</xdr:col>
          <xdr:colOff>819150</xdr:colOff>
          <xdr:row>148</xdr:row>
          <xdr:rowOff>450850</xdr:rowOff>
        </xdr:to>
        <xdr:sp macro="" textlink="">
          <xdr:nvSpPr>
            <xdr:cNvPr id="7586" name="Scroll Bar 418" hidden="1">
              <a:extLst>
                <a:ext uri="{63B3BB69-23CF-44E3-9099-C40C66FF867C}">
                  <a14:compatExt spid="_x0000_s7586"/>
                </a:ext>
                <a:ext uri="{FF2B5EF4-FFF2-40B4-BE49-F238E27FC236}">
                  <a16:creationId xmlns:a16="http://schemas.microsoft.com/office/drawing/2014/main" id="{00000000-0008-0000-0300-0000A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131</xdr:col>
      <xdr:colOff>856966</xdr:colOff>
      <xdr:row>148</xdr:row>
      <xdr:rowOff>28210</xdr:rowOff>
    </xdr:from>
    <xdr:to>
      <xdr:col>134</xdr:col>
      <xdr:colOff>512894</xdr:colOff>
      <xdr:row>148</xdr:row>
      <xdr:rowOff>958481</xdr:rowOff>
    </xdr:to>
    <xdr:sp macro="" textlink="$EE$146">
      <xdr:nvSpPr>
        <xdr:cNvPr id="1952" name="Rectangle 1951">
          <a:extLst>
            <a:ext uri="{FF2B5EF4-FFF2-40B4-BE49-F238E27FC236}">
              <a16:creationId xmlns:a16="http://schemas.microsoft.com/office/drawing/2014/main" id="{00000000-0008-0000-0300-0000A0070000}"/>
            </a:ext>
          </a:extLst>
        </xdr:cNvPr>
        <xdr:cNvSpPr/>
      </xdr:nvSpPr>
      <xdr:spPr>
        <a:xfrm>
          <a:off x="79962091" y="36377991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745F0125-C0A6-4037-A8CC-6EA4276F148B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119</xdr:col>
      <xdr:colOff>90494</xdr:colOff>
      <xdr:row>148</xdr:row>
      <xdr:rowOff>37375</xdr:rowOff>
    </xdr:from>
    <xdr:to>
      <xdr:col>122</xdr:col>
      <xdr:colOff>33961</xdr:colOff>
      <xdr:row>148</xdr:row>
      <xdr:rowOff>949316</xdr:rowOff>
    </xdr:to>
    <xdr:sp macro="" textlink="$EE$145">
      <xdr:nvSpPr>
        <xdr:cNvPr id="1953" name="Rectangle 1952">
          <a:extLst>
            <a:ext uri="{FF2B5EF4-FFF2-40B4-BE49-F238E27FC236}">
              <a16:creationId xmlns:a16="http://schemas.microsoft.com/office/drawing/2014/main" id="{00000000-0008-0000-0300-0000A1070000}"/>
            </a:ext>
          </a:extLst>
        </xdr:cNvPr>
        <xdr:cNvSpPr/>
      </xdr:nvSpPr>
      <xdr:spPr>
        <a:xfrm>
          <a:off x="72063775" y="36387156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E89FBB57-FA23-44A0-A09A-C2C6BD1CD0B7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139</xdr:col>
      <xdr:colOff>74226</xdr:colOff>
      <xdr:row>148</xdr:row>
      <xdr:rowOff>16662</xdr:rowOff>
    </xdr:from>
    <xdr:to>
      <xdr:col>148</xdr:col>
      <xdr:colOff>877244</xdr:colOff>
      <xdr:row>148</xdr:row>
      <xdr:rowOff>973053</xdr:rowOff>
    </xdr:to>
    <xdr:graphicFrame macro="">
      <xdr:nvGraphicFramePr>
        <xdr:cNvPr id="1955" name="Chart 1954">
          <a:extLst>
            <a:ext uri="{FF2B5EF4-FFF2-40B4-BE49-F238E27FC236}">
              <a16:creationId xmlns:a16="http://schemas.microsoft.com/office/drawing/2014/main" id="{00000000-0008-0000-0300-0000A3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57150</xdr:colOff>
          <xdr:row>148</xdr:row>
          <xdr:rowOff>495300</xdr:rowOff>
        </xdr:from>
        <xdr:to>
          <xdr:col>146</xdr:col>
          <xdr:colOff>431800</xdr:colOff>
          <xdr:row>148</xdr:row>
          <xdr:rowOff>679450</xdr:rowOff>
        </xdr:to>
        <xdr:sp macro="" textlink="">
          <xdr:nvSpPr>
            <xdr:cNvPr id="7587" name="Button 419" hidden="1">
              <a:extLst>
                <a:ext uri="{63B3BB69-23CF-44E3-9099-C40C66FF867C}">
                  <a14:compatExt spid="_x0000_s7587"/>
                </a:ext>
                <a:ext uri="{FF2B5EF4-FFF2-40B4-BE49-F238E27FC236}">
                  <a16:creationId xmlns:a16="http://schemas.microsoft.com/office/drawing/2014/main" id="{00000000-0008-0000-0300-0000A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CLICK TO ENTER ACTIVE CELL DATA</a:t>
              </a:r>
            </a:p>
          </xdr:txBody>
        </xdr:sp>
        <xdr:clientData/>
      </xdr:twoCellAnchor>
    </mc:Choice>
    <mc:Fallback/>
  </mc:AlternateContent>
  <xdr:twoCellAnchor>
    <xdr:from>
      <xdr:col>139</xdr:col>
      <xdr:colOff>294358</xdr:colOff>
      <xdr:row>148</xdr:row>
      <xdr:rowOff>32612</xdr:rowOff>
    </xdr:from>
    <xdr:to>
      <xdr:col>140</xdr:col>
      <xdr:colOff>346484</xdr:colOff>
      <xdr:row>148</xdr:row>
      <xdr:rowOff>244436</xdr:rowOff>
    </xdr:to>
    <xdr:sp macro="" textlink="">
      <xdr:nvSpPr>
        <xdr:cNvPr id="1957" name="Rectangle 1956">
          <a:extLst>
            <a:ext uri="{FF2B5EF4-FFF2-40B4-BE49-F238E27FC236}">
              <a16:creationId xmlns:a16="http://schemas.microsoft.com/office/drawing/2014/main" id="{00000000-0008-0000-0300-0000A5070000}"/>
            </a:ext>
          </a:extLst>
        </xdr:cNvPr>
        <xdr:cNvSpPr/>
      </xdr:nvSpPr>
      <xdr:spPr>
        <a:xfrm>
          <a:off x="84233421" y="36382393"/>
          <a:ext cx="635532" cy="211824"/>
        </a:xfrm>
        <a:prstGeom prst="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EX</a:t>
          </a:r>
          <a:r>
            <a:rPr lang="en-IN" sz="1100" b="1" baseline="0">
              <a:latin typeface="Agency FB" panose="020B0503020202020204" pitchFamily="34" charset="0"/>
              <a:cs typeface="Arial" panose="020B0604020202020204" pitchFamily="34" charset="0"/>
            </a:rPr>
            <a:t>  </a:t>
          </a:r>
          <a:r>
            <a:rPr lang="en-IN" sz="1100" b="1">
              <a:latin typeface="Agency FB" panose="020B050302020202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140</xdr:col>
      <xdr:colOff>355539</xdr:colOff>
      <xdr:row>148</xdr:row>
      <xdr:rowOff>29845</xdr:rowOff>
    </xdr:from>
    <xdr:to>
      <xdr:col>141</xdr:col>
      <xdr:colOff>399689</xdr:colOff>
      <xdr:row>148</xdr:row>
      <xdr:rowOff>243853</xdr:rowOff>
    </xdr:to>
    <xdr:sp macro="" textlink="">
      <xdr:nvSpPr>
        <xdr:cNvPr id="1958" name="Rectangle 1957">
          <a:extLst>
            <a:ext uri="{FF2B5EF4-FFF2-40B4-BE49-F238E27FC236}">
              <a16:creationId xmlns:a16="http://schemas.microsoft.com/office/drawing/2014/main" id="{00000000-0008-0000-0300-0000A6070000}"/>
            </a:ext>
          </a:extLst>
        </xdr:cNvPr>
        <xdr:cNvSpPr/>
      </xdr:nvSpPr>
      <xdr:spPr>
        <a:xfrm>
          <a:off x="84878008" y="36379626"/>
          <a:ext cx="627556" cy="214008"/>
        </a:xfrm>
        <a:prstGeom prst="rect">
          <a:avLst/>
        </a:prstGeom>
        <a:solidFill>
          <a:srgbClr val="F0751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141</xdr:col>
      <xdr:colOff>424626</xdr:colOff>
      <xdr:row>148</xdr:row>
      <xdr:rowOff>28488</xdr:rowOff>
    </xdr:from>
    <xdr:to>
      <xdr:col>142</xdr:col>
      <xdr:colOff>462080</xdr:colOff>
      <xdr:row>148</xdr:row>
      <xdr:rowOff>244558</xdr:rowOff>
    </xdr:to>
    <xdr:sp macro="" textlink="">
      <xdr:nvSpPr>
        <xdr:cNvPr id="1959" name="Rectangle 1958">
          <a:extLst>
            <a:ext uri="{FF2B5EF4-FFF2-40B4-BE49-F238E27FC236}">
              <a16:creationId xmlns:a16="http://schemas.microsoft.com/office/drawing/2014/main" id="{00000000-0008-0000-0300-0000A7070000}"/>
            </a:ext>
          </a:extLst>
        </xdr:cNvPr>
        <xdr:cNvSpPr/>
      </xdr:nvSpPr>
      <xdr:spPr>
        <a:xfrm>
          <a:off x="85530501" y="36378269"/>
          <a:ext cx="620860" cy="216070"/>
        </a:xfrm>
        <a:prstGeom prst="rect">
          <a:avLst/>
        </a:prstGeom>
        <a:solidFill>
          <a:srgbClr val="FF99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142</xdr:col>
      <xdr:colOff>493716</xdr:colOff>
      <xdr:row>148</xdr:row>
      <xdr:rowOff>32067</xdr:rowOff>
    </xdr:from>
    <xdr:to>
      <xdr:col>143</xdr:col>
      <xdr:colOff>340635</xdr:colOff>
      <xdr:row>148</xdr:row>
      <xdr:rowOff>244558</xdr:rowOff>
    </xdr:to>
    <xdr:sp macro="" textlink="">
      <xdr:nvSpPr>
        <xdr:cNvPr id="1960" name="Rectangle 1959">
          <a:extLst>
            <a:ext uri="{FF2B5EF4-FFF2-40B4-BE49-F238E27FC236}">
              <a16:creationId xmlns:a16="http://schemas.microsoft.com/office/drawing/2014/main" id="{00000000-0008-0000-0300-0000A8070000}"/>
            </a:ext>
          </a:extLst>
        </xdr:cNvPr>
        <xdr:cNvSpPr/>
      </xdr:nvSpPr>
      <xdr:spPr>
        <a:xfrm>
          <a:off x="86182997" y="36381848"/>
          <a:ext cx="620826" cy="212491"/>
        </a:xfrm>
        <a:prstGeom prst="rect">
          <a:avLst/>
        </a:prstGeom>
        <a:solidFill>
          <a:srgbClr val="FFCC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90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WEAK</a:t>
          </a:r>
        </a:p>
      </xdr:txBody>
    </xdr:sp>
    <xdr:clientData/>
  </xdr:twoCellAnchor>
  <xdr:twoCellAnchor>
    <xdr:from>
      <xdr:col>143</xdr:col>
      <xdr:colOff>348575</xdr:colOff>
      <xdr:row>148</xdr:row>
      <xdr:rowOff>32551</xdr:rowOff>
    </xdr:from>
    <xdr:to>
      <xdr:col>144</xdr:col>
      <xdr:colOff>408644</xdr:colOff>
      <xdr:row>148</xdr:row>
      <xdr:rowOff>244559</xdr:rowOff>
    </xdr:to>
    <xdr:sp macro="" textlink="">
      <xdr:nvSpPr>
        <xdr:cNvPr id="1961" name="Rectangle 1960">
          <a:extLst>
            <a:ext uri="{FF2B5EF4-FFF2-40B4-BE49-F238E27FC236}">
              <a16:creationId xmlns:a16="http://schemas.microsoft.com/office/drawing/2014/main" id="{00000000-0008-0000-0300-0000A9070000}"/>
            </a:ext>
          </a:extLst>
        </xdr:cNvPr>
        <xdr:cNvSpPr/>
      </xdr:nvSpPr>
      <xdr:spPr>
        <a:xfrm>
          <a:off x="86811763" y="36382332"/>
          <a:ext cx="643475" cy="212008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EQUAL</a:t>
          </a:r>
        </a:p>
      </xdr:txBody>
    </xdr:sp>
    <xdr:clientData/>
  </xdr:twoCellAnchor>
  <xdr:twoCellAnchor>
    <xdr:from>
      <xdr:col>144</xdr:col>
      <xdr:colOff>417665</xdr:colOff>
      <xdr:row>148</xdr:row>
      <xdr:rowOff>34817</xdr:rowOff>
    </xdr:from>
    <xdr:to>
      <xdr:col>145</xdr:col>
      <xdr:colOff>458465</xdr:colOff>
      <xdr:row>148</xdr:row>
      <xdr:rowOff>245088</xdr:rowOff>
    </xdr:to>
    <xdr:sp macro="" textlink="">
      <xdr:nvSpPr>
        <xdr:cNvPr id="1962" name="Rectangle 1961">
          <a:extLst>
            <a:ext uri="{FF2B5EF4-FFF2-40B4-BE49-F238E27FC236}">
              <a16:creationId xmlns:a16="http://schemas.microsoft.com/office/drawing/2014/main" id="{00000000-0008-0000-0300-0000AA070000}"/>
            </a:ext>
          </a:extLst>
        </xdr:cNvPr>
        <xdr:cNvSpPr/>
      </xdr:nvSpPr>
      <xdr:spPr>
        <a:xfrm>
          <a:off x="87464259" y="36384598"/>
          <a:ext cx="624206" cy="210271"/>
        </a:xfrm>
        <a:prstGeom prst="rect">
          <a:avLst/>
        </a:prstGeom>
        <a:solidFill>
          <a:srgbClr val="99FF99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M</a:t>
          </a:r>
          <a:r>
            <a:rPr lang="en-IN" sz="720" b="1" baseline="0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IN" sz="72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 STRONG</a:t>
          </a:r>
        </a:p>
      </xdr:txBody>
    </xdr:sp>
    <xdr:clientData/>
  </xdr:twoCellAnchor>
  <xdr:twoCellAnchor>
    <xdr:from>
      <xdr:col>145</xdr:col>
      <xdr:colOff>478843</xdr:colOff>
      <xdr:row>148</xdr:row>
      <xdr:rowOff>36721</xdr:rowOff>
    </xdr:from>
    <xdr:to>
      <xdr:col>146</xdr:col>
      <xdr:colOff>527170</xdr:colOff>
      <xdr:row>148</xdr:row>
      <xdr:rowOff>245088</xdr:rowOff>
    </xdr:to>
    <xdr:sp macro="" textlink="">
      <xdr:nvSpPr>
        <xdr:cNvPr id="1963" name="Rectangle 1962">
          <a:extLst>
            <a:ext uri="{FF2B5EF4-FFF2-40B4-BE49-F238E27FC236}">
              <a16:creationId xmlns:a16="http://schemas.microsoft.com/office/drawing/2014/main" id="{00000000-0008-0000-0300-0000AB070000}"/>
            </a:ext>
          </a:extLst>
        </xdr:cNvPr>
        <xdr:cNvSpPr/>
      </xdr:nvSpPr>
      <xdr:spPr>
        <a:xfrm>
          <a:off x="88108843" y="36386502"/>
          <a:ext cx="631733" cy="208367"/>
        </a:xfrm>
        <a:prstGeom prst="rect">
          <a:avLst/>
        </a:prstGeom>
        <a:solidFill>
          <a:srgbClr val="66FF66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STRONG</a:t>
          </a:r>
        </a:p>
      </xdr:txBody>
    </xdr:sp>
    <xdr:clientData/>
  </xdr:twoCellAnchor>
  <xdr:twoCellAnchor>
    <xdr:from>
      <xdr:col>146</xdr:col>
      <xdr:colOff>540024</xdr:colOff>
      <xdr:row>148</xdr:row>
      <xdr:rowOff>34658</xdr:rowOff>
    </xdr:from>
    <xdr:to>
      <xdr:col>147</xdr:col>
      <xdr:colOff>579576</xdr:colOff>
      <xdr:row>148</xdr:row>
      <xdr:rowOff>251432</xdr:rowOff>
    </xdr:to>
    <xdr:sp macro="" textlink="">
      <xdr:nvSpPr>
        <xdr:cNvPr id="1964" name="Rectangle 1963">
          <a:extLst>
            <a:ext uri="{FF2B5EF4-FFF2-40B4-BE49-F238E27FC236}">
              <a16:creationId xmlns:a16="http://schemas.microsoft.com/office/drawing/2014/main" id="{00000000-0008-0000-0300-0000AC070000}"/>
            </a:ext>
          </a:extLst>
        </xdr:cNvPr>
        <xdr:cNvSpPr/>
      </xdr:nvSpPr>
      <xdr:spPr>
        <a:xfrm>
          <a:off x="88753430" y="36384439"/>
          <a:ext cx="622959" cy="216774"/>
        </a:xfrm>
        <a:prstGeom prst="rect">
          <a:avLst/>
        </a:prstGeom>
        <a:solidFill>
          <a:srgbClr val="33CC33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50" b="1">
              <a:solidFill>
                <a:schemeClr val="tx1"/>
              </a:solidFill>
              <a:latin typeface="Arial Narrow" panose="020B0606020202030204" pitchFamily="34" charset="0"/>
              <a:cs typeface="Arial" panose="020B0604020202020204" pitchFamily="34" charset="0"/>
            </a:rPr>
            <a:t>V STRONG</a:t>
          </a:r>
        </a:p>
      </xdr:txBody>
    </xdr:sp>
    <xdr:clientData/>
  </xdr:twoCellAnchor>
  <xdr:twoCellAnchor>
    <xdr:from>
      <xdr:col>148</xdr:col>
      <xdr:colOff>17795</xdr:colOff>
      <xdr:row>148</xdr:row>
      <xdr:rowOff>23536</xdr:rowOff>
    </xdr:from>
    <xdr:to>
      <xdr:col>148</xdr:col>
      <xdr:colOff>651633</xdr:colOff>
      <xdr:row>148</xdr:row>
      <xdr:rowOff>258836</xdr:rowOff>
    </xdr:to>
    <xdr:sp macro="" textlink="">
      <xdr:nvSpPr>
        <xdr:cNvPr id="1965" name="Rectangle 1964">
          <a:extLst>
            <a:ext uri="{FF2B5EF4-FFF2-40B4-BE49-F238E27FC236}">
              <a16:creationId xmlns:a16="http://schemas.microsoft.com/office/drawing/2014/main" id="{00000000-0008-0000-0300-0000AD070000}"/>
            </a:ext>
          </a:extLst>
        </xdr:cNvPr>
        <xdr:cNvSpPr/>
      </xdr:nvSpPr>
      <xdr:spPr>
        <a:xfrm>
          <a:off x="89398014" y="36373317"/>
          <a:ext cx="633838" cy="235300"/>
        </a:xfrm>
        <a:prstGeom prst="rect">
          <a:avLst/>
        </a:prstGeom>
        <a:solidFill>
          <a:srgbClr val="0066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700" b="1">
              <a:latin typeface="Arial Narrow" panose="020B0606020202030204" pitchFamily="34" charset="0"/>
              <a:cs typeface="Arial" panose="020B0604020202020204" pitchFamily="34" charset="0"/>
            </a:rPr>
            <a:t>EX STRONG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69850</xdr:colOff>
          <xdr:row>148</xdr:row>
          <xdr:rowOff>260350</xdr:rowOff>
        </xdr:from>
        <xdr:to>
          <xdr:col>148</xdr:col>
          <xdr:colOff>895350</xdr:colOff>
          <xdr:row>148</xdr:row>
          <xdr:rowOff>450850</xdr:rowOff>
        </xdr:to>
        <xdr:sp macro="" textlink="">
          <xdr:nvSpPr>
            <xdr:cNvPr id="7588" name="Scroll Bar 420" hidden="1">
              <a:extLst>
                <a:ext uri="{63B3BB69-23CF-44E3-9099-C40C66FF867C}">
                  <a14:compatExt spid="_x0000_s7588"/>
                </a:ext>
                <a:ext uri="{FF2B5EF4-FFF2-40B4-BE49-F238E27FC236}">
                  <a16:creationId xmlns:a16="http://schemas.microsoft.com/office/drawing/2014/main" id="{00000000-0008-0000-0300-0000A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148</xdr:col>
      <xdr:colOff>878398</xdr:colOff>
      <xdr:row>148</xdr:row>
      <xdr:rowOff>25828</xdr:rowOff>
    </xdr:from>
    <xdr:to>
      <xdr:col>151</xdr:col>
      <xdr:colOff>534326</xdr:colOff>
      <xdr:row>148</xdr:row>
      <xdr:rowOff>956099</xdr:rowOff>
    </xdr:to>
    <xdr:sp macro="" textlink="$EV$146">
      <xdr:nvSpPr>
        <xdr:cNvPr id="1967" name="Rectangle 1966">
          <a:extLst>
            <a:ext uri="{FF2B5EF4-FFF2-40B4-BE49-F238E27FC236}">
              <a16:creationId xmlns:a16="http://schemas.microsoft.com/office/drawing/2014/main" id="{00000000-0008-0000-0300-0000AF070000}"/>
            </a:ext>
          </a:extLst>
        </xdr:cNvPr>
        <xdr:cNvSpPr/>
      </xdr:nvSpPr>
      <xdr:spPr>
        <a:xfrm>
          <a:off x="90258617" y="36375609"/>
          <a:ext cx="1644272" cy="93027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FF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C5E16CF-EF73-41F0-B498-4B04CFBF1E85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4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136</xdr:col>
      <xdr:colOff>111926</xdr:colOff>
      <xdr:row>148</xdr:row>
      <xdr:rowOff>34993</xdr:rowOff>
    </xdr:from>
    <xdr:to>
      <xdr:col>139</xdr:col>
      <xdr:colOff>55393</xdr:colOff>
      <xdr:row>148</xdr:row>
      <xdr:rowOff>946934</xdr:rowOff>
    </xdr:to>
    <xdr:sp macro="" textlink="$EV$145">
      <xdr:nvSpPr>
        <xdr:cNvPr id="1968" name="Rectangle 1967">
          <a:extLst>
            <a:ext uri="{FF2B5EF4-FFF2-40B4-BE49-F238E27FC236}">
              <a16:creationId xmlns:a16="http://schemas.microsoft.com/office/drawing/2014/main" id="{00000000-0008-0000-0300-0000B0070000}"/>
            </a:ext>
          </a:extLst>
        </xdr:cNvPr>
        <xdr:cNvSpPr/>
      </xdr:nvSpPr>
      <xdr:spPr>
        <a:xfrm>
          <a:off x="82360301" y="36384774"/>
          <a:ext cx="1634155" cy="9119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rgbClr val="00FF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597132A6-E520-40BC-817A-B3388785E4E9}" type="TxLink">
            <a:rPr lang="en-US" sz="12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pPr algn="ctr"/>
            <a:t> </a:t>
          </a:fld>
          <a:endParaRPr lang="en-US" sz="12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16</xdr:col>
      <xdr:colOff>35718</xdr:colOff>
      <xdr:row>0</xdr:row>
      <xdr:rowOff>0</xdr:rowOff>
    </xdr:from>
    <xdr:to>
      <xdr:col>16</xdr:col>
      <xdr:colOff>488156</xdr:colOff>
      <xdr:row>3</xdr:row>
      <xdr:rowOff>178594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846468" y="0"/>
          <a:ext cx="452438" cy="76596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15875</xdr:colOff>
      <xdr:row>23</xdr:row>
      <xdr:rowOff>47625</xdr:rowOff>
    </xdr:from>
    <xdr:to>
      <xdr:col>15</xdr:col>
      <xdr:colOff>603250</xdr:colOff>
      <xdr:row>27</xdr:row>
      <xdr:rowOff>158750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667750" y="5492750"/>
          <a:ext cx="1095375" cy="873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9525</xdr:colOff>
      <xdr:row>38</xdr:row>
      <xdr:rowOff>9525</xdr:rowOff>
    </xdr:from>
    <xdr:to>
      <xdr:col>15</xdr:col>
      <xdr:colOff>596900</xdr:colOff>
      <xdr:row>43</xdr:row>
      <xdr:rowOff>25400</xdr:rowOff>
    </xdr:to>
    <xdr:sp macro="" textlink="">
      <xdr:nvSpPr>
        <xdr:cNvPr id="1388" name="Rectangle 1387">
          <a:extLst>
            <a:ext uri="{FF2B5EF4-FFF2-40B4-BE49-F238E27FC236}">
              <a16:creationId xmlns:a16="http://schemas.microsoft.com/office/drawing/2014/main" id="{00000000-0008-0000-0300-00006C050000}"/>
            </a:ext>
          </a:extLst>
        </xdr:cNvPr>
        <xdr:cNvSpPr/>
      </xdr:nvSpPr>
      <xdr:spPr>
        <a:xfrm>
          <a:off x="8661400" y="9296400"/>
          <a:ext cx="1095375" cy="9683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34925</xdr:colOff>
      <xdr:row>53</xdr:row>
      <xdr:rowOff>31750</xdr:rowOff>
    </xdr:from>
    <xdr:to>
      <xdr:col>15</xdr:col>
      <xdr:colOff>622300</xdr:colOff>
      <xdr:row>58</xdr:row>
      <xdr:rowOff>3175</xdr:rowOff>
    </xdr:to>
    <xdr:sp macro="" textlink="">
      <xdr:nvSpPr>
        <xdr:cNvPr id="1389" name="Rectangle 1388">
          <a:extLst>
            <a:ext uri="{FF2B5EF4-FFF2-40B4-BE49-F238E27FC236}">
              <a16:creationId xmlns:a16="http://schemas.microsoft.com/office/drawing/2014/main" id="{00000000-0008-0000-0300-00006D050000}"/>
            </a:ext>
          </a:extLst>
        </xdr:cNvPr>
        <xdr:cNvSpPr/>
      </xdr:nvSpPr>
      <xdr:spPr>
        <a:xfrm>
          <a:off x="8686800" y="13049250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28575</xdr:colOff>
      <xdr:row>68</xdr:row>
      <xdr:rowOff>25400</xdr:rowOff>
    </xdr:from>
    <xdr:to>
      <xdr:col>15</xdr:col>
      <xdr:colOff>615950</xdr:colOff>
      <xdr:row>72</xdr:row>
      <xdr:rowOff>187325</xdr:rowOff>
    </xdr:to>
    <xdr:sp macro="" textlink="">
      <xdr:nvSpPr>
        <xdr:cNvPr id="1390" name="Rectangle 1389">
          <a:extLst>
            <a:ext uri="{FF2B5EF4-FFF2-40B4-BE49-F238E27FC236}">
              <a16:creationId xmlns:a16="http://schemas.microsoft.com/office/drawing/2014/main" id="{00000000-0008-0000-0300-00006E050000}"/>
            </a:ext>
          </a:extLst>
        </xdr:cNvPr>
        <xdr:cNvSpPr/>
      </xdr:nvSpPr>
      <xdr:spPr>
        <a:xfrm>
          <a:off x="8680450" y="16741775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53975</xdr:colOff>
      <xdr:row>83</xdr:row>
      <xdr:rowOff>34925</xdr:rowOff>
    </xdr:from>
    <xdr:to>
      <xdr:col>15</xdr:col>
      <xdr:colOff>641350</xdr:colOff>
      <xdr:row>88</xdr:row>
      <xdr:rowOff>6350</xdr:rowOff>
    </xdr:to>
    <xdr:sp macro="" textlink="">
      <xdr:nvSpPr>
        <xdr:cNvPr id="1391" name="Rectangle 1390">
          <a:extLst>
            <a:ext uri="{FF2B5EF4-FFF2-40B4-BE49-F238E27FC236}">
              <a16:creationId xmlns:a16="http://schemas.microsoft.com/office/drawing/2014/main" id="{00000000-0008-0000-0300-00006F050000}"/>
            </a:ext>
          </a:extLst>
        </xdr:cNvPr>
        <xdr:cNvSpPr/>
      </xdr:nvSpPr>
      <xdr:spPr>
        <a:xfrm>
          <a:off x="8705850" y="20466050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47625</xdr:colOff>
      <xdr:row>98</xdr:row>
      <xdr:rowOff>44450</xdr:rowOff>
    </xdr:from>
    <xdr:to>
      <xdr:col>15</xdr:col>
      <xdr:colOff>635000</xdr:colOff>
      <xdr:row>103</xdr:row>
      <xdr:rowOff>15875</xdr:rowOff>
    </xdr:to>
    <xdr:sp macro="" textlink="">
      <xdr:nvSpPr>
        <xdr:cNvPr id="1392" name="Rectangle 1391">
          <a:extLst>
            <a:ext uri="{FF2B5EF4-FFF2-40B4-BE49-F238E27FC236}">
              <a16:creationId xmlns:a16="http://schemas.microsoft.com/office/drawing/2014/main" id="{00000000-0008-0000-0300-000070050000}"/>
            </a:ext>
          </a:extLst>
        </xdr:cNvPr>
        <xdr:cNvSpPr/>
      </xdr:nvSpPr>
      <xdr:spPr>
        <a:xfrm>
          <a:off x="8699500" y="24222075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47625</xdr:colOff>
      <xdr:row>113</xdr:row>
      <xdr:rowOff>38100</xdr:rowOff>
    </xdr:from>
    <xdr:to>
      <xdr:col>15</xdr:col>
      <xdr:colOff>612776</xdr:colOff>
      <xdr:row>118</xdr:row>
      <xdr:rowOff>9525</xdr:rowOff>
    </xdr:to>
    <xdr:sp macro="" textlink="">
      <xdr:nvSpPr>
        <xdr:cNvPr id="1393" name="Rectangle 1392">
          <a:extLst>
            <a:ext uri="{FF2B5EF4-FFF2-40B4-BE49-F238E27FC236}">
              <a16:creationId xmlns:a16="http://schemas.microsoft.com/office/drawing/2014/main" id="{00000000-0008-0000-0300-000071050000}"/>
            </a:ext>
          </a:extLst>
        </xdr:cNvPr>
        <xdr:cNvSpPr/>
      </xdr:nvSpPr>
      <xdr:spPr>
        <a:xfrm>
          <a:off x="8699500" y="27962225"/>
          <a:ext cx="1073151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50800</xdr:colOff>
      <xdr:row>128</xdr:row>
      <xdr:rowOff>31750</xdr:rowOff>
    </xdr:from>
    <xdr:to>
      <xdr:col>15</xdr:col>
      <xdr:colOff>638175</xdr:colOff>
      <xdr:row>133</xdr:row>
      <xdr:rowOff>3175</xdr:rowOff>
    </xdr:to>
    <xdr:sp macro="" textlink="">
      <xdr:nvSpPr>
        <xdr:cNvPr id="1394" name="Rectangle 1393">
          <a:extLst>
            <a:ext uri="{FF2B5EF4-FFF2-40B4-BE49-F238E27FC236}">
              <a16:creationId xmlns:a16="http://schemas.microsoft.com/office/drawing/2014/main" id="{00000000-0008-0000-0300-000072050000}"/>
            </a:ext>
          </a:extLst>
        </xdr:cNvPr>
        <xdr:cNvSpPr/>
      </xdr:nvSpPr>
      <xdr:spPr>
        <a:xfrm>
          <a:off x="8702675" y="31702375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12700</xdr:colOff>
      <xdr:row>142</xdr:row>
      <xdr:rowOff>184150</xdr:rowOff>
    </xdr:from>
    <xdr:to>
      <xdr:col>15</xdr:col>
      <xdr:colOff>600075</xdr:colOff>
      <xdr:row>147</xdr:row>
      <xdr:rowOff>155575</xdr:rowOff>
    </xdr:to>
    <xdr:sp macro="" textlink="">
      <xdr:nvSpPr>
        <xdr:cNvPr id="1395" name="Rectangle 1394">
          <a:extLst>
            <a:ext uri="{FF2B5EF4-FFF2-40B4-BE49-F238E27FC236}">
              <a16:creationId xmlns:a16="http://schemas.microsoft.com/office/drawing/2014/main" id="{00000000-0008-0000-0300-000073050000}"/>
            </a:ext>
          </a:extLst>
        </xdr:cNvPr>
        <xdr:cNvSpPr/>
      </xdr:nvSpPr>
      <xdr:spPr>
        <a:xfrm>
          <a:off x="8664575" y="35410775"/>
          <a:ext cx="1095375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</xdr:row>
          <xdr:rowOff>133350</xdr:rowOff>
        </xdr:from>
        <xdr:to>
          <xdr:col>17</xdr:col>
          <xdr:colOff>476250</xdr:colOff>
          <xdr:row>13</xdr:row>
          <xdr:rowOff>38100</xdr:rowOff>
        </xdr:to>
        <xdr:sp macro="" textlink="">
          <xdr:nvSpPr>
            <xdr:cNvPr id="7264" name="Button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 Black"/>
                </a:rPr>
                <a:t>RESET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 Black"/>
                </a:rPr>
                <a:t>COMPLETE OPTIONS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 Black"/>
                </a:rPr>
                <a:t> TO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 Black"/>
                </a:rPr>
                <a:t> 0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22226</xdr:colOff>
      <xdr:row>128</xdr:row>
      <xdr:rowOff>82550</xdr:rowOff>
    </xdr:from>
    <xdr:to>
      <xdr:col>32</xdr:col>
      <xdr:colOff>825500</xdr:colOff>
      <xdr:row>133</xdr:row>
      <xdr:rowOff>53975</xdr:rowOff>
    </xdr:to>
    <xdr:sp macro="" textlink="">
      <xdr:nvSpPr>
        <xdr:cNvPr id="1399" name="Rectangle 1398">
          <a:extLst>
            <a:ext uri="{FF2B5EF4-FFF2-40B4-BE49-F238E27FC236}">
              <a16:creationId xmlns:a16="http://schemas.microsoft.com/office/drawing/2014/main" id="{00000000-0008-0000-0300-000077050000}"/>
            </a:ext>
          </a:extLst>
        </xdr:cNvPr>
        <xdr:cNvSpPr/>
      </xdr:nvSpPr>
      <xdr:spPr>
        <a:xfrm>
          <a:off x="18802351" y="31753175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15876</xdr:colOff>
      <xdr:row>113</xdr:row>
      <xdr:rowOff>12700</xdr:rowOff>
    </xdr:from>
    <xdr:to>
      <xdr:col>32</xdr:col>
      <xdr:colOff>819150</xdr:colOff>
      <xdr:row>117</xdr:row>
      <xdr:rowOff>174625</xdr:rowOff>
    </xdr:to>
    <xdr:sp macro="" textlink="">
      <xdr:nvSpPr>
        <xdr:cNvPr id="1401" name="Rectangle 1400">
          <a:extLst>
            <a:ext uri="{FF2B5EF4-FFF2-40B4-BE49-F238E27FC236}">
              <a16:creationId xmlns:a16="http://schemas.microsoft.com/office/drawing/2014/main" id="{00000000-0008-0000-0300-000079050000}"/>
            </a:ext>
          </a:extLst>
        </xdr:cNvPr>
        <xdr:cNvSpPr/>
      </xdr:nvSpPr>
      <xdr:spPr>
        <a:xfrm>
          <a:off x="18796001" y="27936825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73026</xdr:colOff>
      <xdr:row>98</xdr:row>
      <xdr:rowOff>38100</xdr:rowOff>
    </xdr:from>
    <xdr:to>
      <xdr:col>33</xdr:col>
      <xdr:colOff>3175</xdr:colOff>
      <xdr:row>103</xdr:row>
      <xdr:rowOff>9525</xdr:rowOff>
    </xdr:to>
    <xdr:sp macro="" textlink="">
      <xdr:nvSpPr>
        <xdr:cNvPr id="1402" name="Rectangle 1401">
          <a:extLst>
            <a:ext uri="{FF2B5EF4-FFF2-40B4-BE49-F238E27FC236}">
              <a16:creationId xmlns:a16="http://schemas.microsoft.com/office/drawing/2014/main" id="{00000000-0008-0000-0300-00007A050000}"/>
            </a:ext>
          </a:extLst>
        </xdr:cNvPr>
        <xdr:cNvSpPr/>
      </xdr:nvSpPr>
      <xdr:spPr>
        <a:xfrm>
          <a:off x="18853151" y="24215725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50801</xdr:colOff>
      <xdr:row>83</xdr:row>
      <xdr:rowOff>15875</xdr:rowOff>
    </xdr:from>
    <xdr:to>
      <xdr:col>32</xdr:col>
      <xdr:colOff>854075</xdr:colOff>
      <xdr:row>87</xdr:row>
      <xdr:rowOff>177800</xdr:rowOff>
    </xdr:to>
    <xdr:sp macro="" textlink="">
      <xdr:nvSpPr>
        <xdr:cNvPr id="1403" name="Rectangle 1402">
          <a:extLst>
            <a:ext uri="{FF2B5EF4-FFF2-40B4-BE49-F238E27FC236}">
              <a16:creationId xmlns:a16="http://schemas.microsoft.com/office/drawing/2014/main" id="{00000000-0008-0000-0300-00007B050000}"/>
            </a:ext>
          </a:extLst>
        </xdr:cNvPr>
        <xdr:cNvSpPr/>
      </xdr:nvSpPr>
      <xdr:spPr>
        <a:xfrm>
          <a:off x="18830926" y="20447000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28576</xdr:colOff>
      <xdr:row>68</xdr:row>
      <xdr:rowOff>25400</xdr:rowOff>
    </xdr:from>
    <xdr:to>
      <xdr:col>32</xdr:col>
      <xdr:colOff>831850</xdr:colOff>
      <xdr:row>72</xdr:row>
      <xdr:rowOff>187325</xdr:rowOff>
    </xdr:to>
    <xdr:sp macro="" textlink="">
      <xdr:nvSpPr>
        <xdr:cNvPr id="1404" name="Rectangle 1403">
          <a:extLst>
            <a:ext uri="{FF2B5EF4-FFF2-40B4-BE49-F238E27FC236}">
              <a16:creationId xmlns:a16="http://schemas.microsoft.com/office/drawing/2014/main" id="{00000000-0008-0000-0300-00007C050000}"/>
            </a:ext>
          </a:extLst>
        </xdr:cNvPr>
        <xdr:cNvSpPr/>
      </xdr:nvSpPr>
      <xdr:spPr>
        <a:xfrm>
          <a:off x="18808701" y="16741775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38101</xdr:colOff>
      <xdr:row>53</xdr:row>
      <xdr:rowOff>34925</xdr:rowOff>
    </xdr:from>
    <xdr:to>
      <xdr:col>32</xdr:col>
      <xdr:colOff>841375</xdr:colOff>
      <xdr:row>58</xdr:row>
      <xdr:rowOff>6350</xdr:rowOff>
    </xdr:to>
    <xdr:sp macro="" textlink="">
      <xdr:nvSpPr>
        <xdr:cNvPr id="1405" name="Rectangle 1404">
          <a:extLst>
            <a:ext uri="{FF2B5EF4-FFF2-40B4-BE49-F238E27FC236}">
              <a16:creationId xmlns:a16="http://schemas.microsoft.com/office/drawing/2014/main" id="{00000000-0008-0000-0300-00007D050000}"/>
            </a:ext>
          </a:extLst>
        </xdr:cNvPr>
        <xdr:cNvSpPr/>
      </xdr:nvSpPr>
      <xdr:spPr>
        <a:xfrm>
          <a:off x="18818226" y="13052425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31751</xdr:colOff>
      <xdr:row>38</xdr:row>
      <xdr:rowOff>28575</xdr:rowOff>
    </xdr:from>
    <xdr:to>
      <xdr:col>32</xdr:col>
      <xdr:colOff>835025</xdr:colOff>
      <xdr:row>43</xdr:row>
      <xdr:rowOff>0</xdr:rowOff>
    </xdr:to>
    <xdr:sp macro="" textlink="">
      <xdr:nvSpPr>
        <xdr:cNvPr id="1406" name="Rectangle 1405">
          <a:extLst>
            <a:ext uri="{FF2B5EF4-FFF2-40B4-BE49-F238E27FC236}">
              <a16:creationId xmlns:a16="http://schemas.microsoft.com/office/drawing/2014/main" id="{00000000-0008-0000-0300-00007E050000}"/>
            </a:ext>
          </a:extLst>
        </xdr:cNvPr>
        <xdr:cNvSpPr/>
      </xdr:nvSpPr>
      <xdr:spPr>
        <a:xfrm>
          <a:off x="18811876" y="9315450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41276</xdr:colOff>
      <xdr:row>23</xdr:row>
      <xdr:rowOff>22225</xdr:rowOff>
    </xdr:from>
    <xdr:to>
      <xdr:col>32</xdr:col>
      <xdr:colOff>844550</xdr:colOff>
      <xdr:row>27</xdr:row>
      <xdr:rowOff>184150</xdr:rowOff>
    </xdr:to>
    <xdr:sp macro="" textlink="">
      <xdr:nvSpPr>
        <xdr:cNvPr id="1407" name="Rectangle 1406">
          <a:extLst>
            <a:ext uri="{FF2B5EF4-FFF2-40B4-BE49-F238E27FC236}">
              <a16:creationId xmlns:a16="http://schemas.microsoft.com/office/drawing/2014/main" id="{00000000-0008-0000-0300-00007F050000}"/>
            </a:ext>
          </a:extLst>
        </xdr:cNvPr>
        <xdr:cNvSpPr/>
      </xdr:nvSpPr>
      <xdr:spPr>
        <a:xfrm>
          <a:off x="18821401" y="5467350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34926</xdr:colOff>
      <xdr:row>8</xdr:row>
      <xdr:rowOff>47625</xdr:rowOff>
    </xdr:from>
    <xdr:to>
      <xdr:col>32</xdr:col>
      <xdr:colOff>838200</xdr:colOff>
      <xdr:row>13</xdr:row>
      <xdr:rowOff>19050</xdr:rowOff>
    </xdr:to>
    <xdr:sp macro="" textlink="">
      <xdr:nvSpPr>
        <xdr:cNvPr id="1408" name="Rectangle 1407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SpPr/>
      </xdr:nvSpPr>
      <xdr:spPr>
        <a:xfrm>
          <a:off x="18815051" y="1587500"/>
          <a:ext cx="131127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12701</xdr:colOff>
      <xdr:row>8</xdr:row>
      <xdr:rowOff>25400</xdr:rowOff>
    </xdr:from>
    <xdr:to>
      <xdr:col>49</xdr:col>
      <xdr:colOff>635000</xdr:colOff>
      <xdr:row>12</xdr:row>
      <xdr:rowOff>187325</xdr:rowOff>
    </xdr:to>
    <xdr:sp macro="" textlink="">
      <xdr:nvSpPr>
        <xdr:cNvPr id="1410" name="Rectangle 1409">
          <a:extLst>
            <a:ext uri="{FF2B5EF4-FFF2-40B4-BE49-F238E27FC236}">
              <a16:creationId xmlns:a16="http://schemas.microsoft.com/office/drawing/2014/main" id="{00000000-0008-0000-0300-000082050000}"/>
            </a:ext>
          </a:extLst>
        </xdr:cNvPr>
        <xdr:cNvSpPr/>
      </xdr:nvSpPr>
      <xdr:spPr>
        <a:xfrm>
          <a:off x="29333826" y="1565275"/>
          <a:ext cx="1130299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38102</xdr:colOff>
      <xdr:row>23</xdr:row>
      <xdr:rowOff>50800</xdr:rowOff>
    </xdr:from>
    <xdr:to>
      <xdr:col>49</xdr:col>
      <xdr:colOff>619126</xdr:colOff>
      <xdr:row>28</xdr:row>
      <xdr:rowOff>22225</xdr:rowOff>
    </xdr:to>
    <xdr:sp macro="" textlink="">
      <xdr:nvSpPr>
        <xdr:cNvPr id="1411" name="Rectangle 1410">
          <a:extLst>
            <a:ext uri="{FF2B5EF4-FFF2-40B4-BE49-F238E27FC236}">
              <a16:creationId xmlns:a16="http://schemas.microsoft.com/office/drawing/2014/main" id="{00000000-0008-0000-0300-000083050000}"/>
            </a:ext>
          </a:extLst>
        </xdr:cNvPr>
        <xdr:cNvSpPr/>
      </xdr:nvSpPr>
      <xdr:spPr>
        <a:xfrm>
          <a:off x="29359227" y="5495925"/>
          <a:ext cx="108902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31753</xdr:colOff>
      <xdr:row>38</xdr:row>
      <xdr:rowOff>44450</xdr:rowOff>
    </xdr:from>
    <xdr:to>
      <xdr:col>49</xdr:col>
      <xdr:colOff>612777</xdr:colOff>
      <xdr:row>43</xdr:row>
      <xdr:rowOff>15875</xdr:rowOff>
    </xdr:to>
    <xdr:sp macro="" textlink="">
      <xdr:nvSpPr>
        <xdr:cNvPr id="1412" name="Rectangle 1411">
          <a:extLst>
            <a:ext uri="{FF2B5EF4-FFF2-40B4-BE49-F238E27FC236}">
              <a16:creationId xmlns:a16="http://schemas.microsoft.com/office/drawing/2014/main" id="{00000000-0008-0000-0300-000084050000}"/>
            </a:ext>
          </a:extLst>
        </xdr:cNvPr>
        <xdr:cNvSpPr/>
      </xdr:nvSpPr>
      <xdr:spPr>
        <a:xfrm>
          <a:off x="29352878" y="9331325"/>
          <a:ext cx="108902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41279</xdr:colOff>
      <xdr:row>53</xdr:row>
      <xdr:rowOff>22225</xdr:rowOff>
    </xdr:from>
    <xdr:to>
      <xdr:col>49</xdr:col>
      <xdr:colOff>622303</xdr:colOff>
      <xdr:row>57</xdr:row>
      <xdr:rowOff>184150</xdr:rowOff>
    </xdr:to>
    <xdr:sp macro="" textlink="">
      <xdr:nvSpPr>
        <xdr:cNvPr id="1413" name="Rectangle 1412">
          <a:extLst>
            <a:ext uri="{FF2B5EF4-FFF2-40B4-BE49-F238E27FC236}">
              <a16:creationId xmlns:a16="http://schemas.microsoft.com/office/drawing/2014/main" id="{00000000-0008-0000-0300-000085050000}"/>
            </a:ext>
          </a:extLst>
        </xdr:cNvPr>
        <xdr:cNvSpPr/>
      </xdr:nvSpPr>
      <xdr:spPr>
        <a:xfrm>
          <a:off x="29362404" y="13039725"/>
          <a:ext cx="108902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34930</xdr:colOff>
      <xdr:row>68</xdr:row>
      <xdr:rowOff>31750</xdr:rowOff>
    </xdr:from>
    <xdr:to>
      <xdr:col>49</xdr:col>
      <xdr:colOff>615954</xdr:colOff>
      <xdr:row>73</xdr:row>
      <xdr:rowOff>3175</xdr:rowOff>
    </xdr:to>
    <xdr:sp macro="" textlink="">
      <xdr:nvSpPr>
        <xdr:cNvPr id="1414" name="Rectangle 1413">
          <a:extLst>
            <a:ext uri="{FF2B5EF4-FFF2-40B4-BE49-F238E27FC236}">
              <a16:creationId xmlns:a16="http://schemas.microsoft.com/office/drawing/2014/main" id="{00000000-0008-0000-0300-000086050000}"/>
            </a:ext>
          </a:extLst>
        </xdr:cNvPr>
        <xdr:cNvSpPr/>
      </xdr:nvSpPr>
      <xdr:spPr>
        <a:xfrm>
          <a:off x="29356055" y="16748125"/>
          <a:ext cx="108902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48</xdr:col>
      <xdr:colOff>28581</xdr:colOff>
      <xdr:row>83</xdr:row>
      <xdr:rowOff>41275</xdr:rowOff>
    </xdr:from>
    <xdr:to>
      <xdr:col>49</xdr:col>
      <xdr:colOff>609605</xdr:colOff>
      <xdr:row>88</xdr:row>
      <xdr:rowOff>12700</xdr:rowOff>
    </xdr:to>
    <xdr:sp macro="" textlink="">
      <xdr:nvSpPr>
        <xdr:cNvPr id="1415" name="Rectangle 1414">
          <a:extLst>
            <a:ext uri="{FF2B5EF4-FFF2-40B4-BE49-F238E27FC236}">
              <a16:creationId xmlns:a16="http://schemas.microsoft.com/office/drawing/2014/main" id="{00000000-0008-0000-0300-000087050000}"/>
            </a:ext>
          </a:extLst>
        </xdr:cNvPr>
        <xdr:cNvSpPr/>
      </xdr:nvSpPr>
      <xdr:spPr>
        <a:xfrm>
          <a:off x="29349706" y="20472400"/>
          <a:ext cx="1089024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10318</xdr:colOff>
      <xdr:row>143</xdr:row>
      <xdr:rowOff>26988</xdr:rowOff>
    </xdr:from>
    <xdr:to>
      <xdr:col>32</xdr:col>
      <xdr:colOff>821530</xdr:colOff>
      <xdr:row>147</xdr:row>
      <xdr:rowOff>188913</xdr:rowOff>
    </xdr:to>
    <xdr:sp macro="" textlink="">
      <xdr:nvSpPr>
        <xdr:cNvPr id="1490" name="Rectangle 1489">
          <a:extLst>
            <a:ext uri="{FF2B5EF4-FFF2-40B4-BE49-F238E27FC236}">
              <a16:creationId xmlns:a16="http://schemas.microsoft.com/office/drawing/2014/main" id="{00000000-0008-0000-0300-0000D2050000}"/>
            </a:ext>
          </a:extLst>
        </xdr:cNvPr>
        <xdr:cNvSpPr/>
      </xdr:nvSpPr>
      <xdr:spPr>
        <a:xfrm>
          <a:off x="18715037" y="35424269"/>
          <a:ext cx="1323181" cy="923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7</xdr:row>
          <xdr:rowOff>190500</xdr:rowOff>
        </xdr:from>
        <xdr:to>
          <xdr:col>15</xdr:col>
          <xdr:colOff>628650</xdr:colOff>
          <xdr:row>12</xdr:row>
          <xdr:rowOff>190500</xdr:rowOff>
        </xdr:to>
        <xdr:sp macro="" textlink="">
          <xdr:nvSpPr>
            <xdr:cNvPr id="7594" name="Button 426" hidden="1">
              <a:extLst>
                <a:ext uri="{63B3BB69-23CF-44E3-9099-C40C66FF867C}">
                  <a14:compatExt spid="_x0000_s7594"/>
                </a:ext>
                <a:ext uri="{FF2B5EF4-FFF2-40B4-BE49-F238E27FC236}">
                  <a16:creationId xmlns:a16="http://schemas.microsoft.com/office/drawing/2014/main" id="{00000000-0008-0000-0300-0000A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8</xdr:row>
          <xdr:rowOff>38100</xdr:rowOff>
        </xdr:from>
        <xdr:to>
          <xdr:col>15</xdr:col>
          <xdr:colOff>552450</xdr:colOff>
          <xdr:row>12</xdr:row>
          <xdr:rowOff>165100</xdr:rowOff>
        </xdr:to>
        <xdr:sp macro="" textlink="">
          <xdr:nvSpPr>
            <xdr:cNvPr id="7595" name="Check Box 427" hidden="1">
              <a:extLst>
                <a:ext uri="{63B3BB69-23CF-44E3-9099-C40C66FF867C}">
                  <a14:compatExt spid="_x0000_s7595"/>
                </a:ext>
                <a:ext uri="{FF2B5EF4-FFF2-40B4-BE49-F238E27FC236}">
                  <a16:creationId xmlns:a16="http://schemas.microsoft.com/office/drawing/2014/main" id="{00000000-0008-0000-0300-0000A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23</xdr:row>
          <xdr:rowOff>19050</xdr:rowOff>
        </xdr:from>
        <xdr:to>
          <xdr:col>15</xdr:col>
          <xdr:colOff>622300</xdr:colOff>
          <xdr:row>28</xdr:row>
          <xdr:rowOff>19050</xdr:rowOff>
        </xdr:to>
        <xdr:sp macro="" textlink="">
          <xdr:nvSpPr>
            <xdr:cNvPr id="7596" name="Button 428" hidden="1">
              <a:extLst>
                <a:ext uri="{63B3BB69-23CF-44E3-9099-C40C66FF867C}">
                  <a14:compatExt spid="_x0000_s7596"/>
                </a:ext>
                <a:ext uri="{FF2B5EF4-FFF2-40B4-BE49-F238E27FC236}">
                  <a16:creationId xmlns:a16="http://schemas.microsoft.com/office/drawing/2014/main" id="{00000000-0008-0000-0300-0000A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23</xdr:row>
          <xdr:rowOff>57150</xdr:rowOff>
        </xdr:from>
        <xdr:to>
          <xdr:col>15</xdr:col>
          <xdr:colOff>546100</xdr:colOff>
          <xdr:row>28</xdr:row>
          <xdr:rowOff>0</xdr:rowOff>
        </xdr:to>
        <xdr:sp macro="" textlink="">
          <xdr:nvSpPr>
            <xdr:cNvPr id="7597" name="Check Box 429" hidden="1">
              <a:extLst>
                <a:ext uri="{63B3BB69-23CF-44E3-9099-C40C66FF867C}">
                  <a14:compatExt spid="_x0000_s7597"/>
                </a:ext>
                <a:ext uri="{FF2B5EF4-FFF2-40B4-BE49-F238E27FC236}">
                  <a16:creationId xmlns:a16="http://schemas.microsoft.com/office/drawing/2014/main" id="{00000000-0008-0000-0300-0000A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38</xdr:row>
          <xdr:rowOff>12700</xdr:rowOff>
        </xdr:from>
        <xdr:to>
          <xdr:col>15</xdr:col>
          <xdr:colOff>641350</xdr:colOff>
          <xdr:row>43</xdr:row>
          <xdr:rowOff>12700</xdr:rowOff>
        </xdr:to>
        <xdr:sp macro="" textlink="">
          <xdr:nvSpPr>
            <xdr:cNvPr id="7598" name="Button 430" hidden="1">
              <a:extLst>
                <a:ext uri="{63B3BB69-23CF-44E3-9099-C40C66FF867C}">
                  <a14:compatExt spid="_x0000_s7598"/>
                </a:ext>
                <a:ext uri="{FF2B5EF4-FFF2-40B4-BE49-F238E27FC236}">
                  <a16:creationId xmlns:a16="http://schemas.microsoft.com/office/drawing/2014/main" id="{00000000-0008-0000-0300-0000A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38</xdr:row>
          <xdr:rowOff>50800</xdr:rowOff>
        </xdr:from>
        <xdr:to>
          <xdr:col>15</xdr:col>
          <xdr:colOff>565150</xdr:colOff>
          <xdr:row>42</xdr:row>
          <xdr:rowOff>171450</xdr:rowOff>
        </xdr:to>
        <xdr:sp macro="" textlink="">
          <xdr:nvSpPr>
            <xdr:cNvPr id="7599" name="Check Box 431" hidden="1">
              <a:extLst>
                <a:ext uri="{63B3BB69-23CF-44E3-9099-C40C66FF867C}">
                  <a14:compatExt spid="_x0000_s7599"/>
                </a:ext>
                <a:ext uri="{FF2B5EF4-FFF2-40B4-BE49-F238E27FC236}">
                  <a16:creationId xmlns:a16="http://schemas.microsoft.com/office/drawing/2014/main" id="{00000000-0008-0000-0300-0000A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52</xdr:row>
          <xdr:rowOff>171450</xdr:rowOff>
        </xdr:from>
        <xdr:to>
          <xdr:col>15</xdr:col>
          <xdr:colOff>628650</xdr:colOff>
          <xdr:row>57</xdr:row>
          <xdr:rowOff>171450</xdr:rowOff>
        </xdr:to>
        <xdr:sp macro="" textlink="">
          <xdr:nvSpPr>
            <xdr:cNvPr id="7600" name="Button 432" hidden="1">
              <a:extLst>
                <a:ext uri="{63B3BB69-23CF-44E3-9099-C40C66FF867C}">
                  <a14:compatExt spid="_x0000_s7600"/>
                </a:ext>
                <a:ext uri="{FF2B5EF4-FFF2-40B4-BE49-F238E27FC236}">
                  <a16:creationId xmlns:a16="http://schemas.microsoft.com/office/drawing/2014/main" id="{00000000-0008-0000-0300-0000B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53</xdr:row>
          <xdr:rowOff>19050</xdr:rowOff>
        </xdr:from>
        <xdr:to>
          <xdr:col>15</xdr:col>
          <xdr:colOff>552450</xdr:colOff>
          <xdr:row>57</xdr:row>
          <xdr:rowOff>146050</xdr:rowOff>
        </xdr:to>
        <xdr:sp macro="" textlink="">
          <xdr:nvSpPr>
            <xdr:cNvPr id="7601" name="Check Box 433" hidden="1">
              <a:extLst>
                <a:ext uri="{63B3BB69-23CF-44E3-9099-C40C66FF867C}">
                  <a14:compatExt spid="_x0000_s7601"/>
                </a:ext>
                <a:ext uri="{FF2B5EF4-FFF2-40B4-BE49-F238E27FC236}">
                  <a16:creationId xmlns:a16="http://schemas.microsoft.com/office/drawing/2014/main" id="{00000000-0008-0000-0300-0000B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67</xdr:row>
          <xdr:rowOff>190500</xdr:rowOff>
        </xdr:from>
        <xdr:to>
          <xdr:col>15</xdr:col>
          <xdr:colOff>641350</xdr:colOff>
          <xdr:row>72</xdr:row>
          <xdr:rowOff>190500</xdr:rowOff>
        </xdr:to>
        <xdr:sp macro="" textlink="">
          <xdr:nvSpPr>
            <xdr:cNvPr id="7602" name="Button 434" hidden="1">
              <a:extLst>
                <a:ext uri="{63B3BB69-23CF-44E3-9099-C40C66FF867C}">
                  <a14:compatExt spid="_x0000_s7602"/>
                </a:ext>
                <a:ext uri="{FF2B5EF4-FFF2-40B4-BE49-F238E27FC236}">
                  <a16:creationId xmlns:a16="http://schemas.microsoft.com/office/drawing/2014/main" id="{00000000-0008-0000-0300-0000B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68</xdr:row>
          <xdr:rowOff>38100</xdr:rowOff>
        </xdr:from>
        <xdr:to>
          <xdr:col>15</xdr:col>
          <xdr:colOff>565150</xdr:colOff>
          <xdr:row>72</xdr:row>
          <xdr:rowOff>165100</xdr:rowOff>
        </xdr:to>
        <xdr:sp macro="" textlink="">
          <xdr:nvSpPr>
            <xdr:cNvPr id="7603" name="Check Box 435" hidden="1">
              <a:extLst>
                <a:ext uri="{63B3BB69-23CF-44E3-9099-C40C66FF867C}">
                  <a14:compatExt spid="_x0000_s7603"/>
                </a:ext>
                <a:ext uri="{FF2B5EF4-FFF2-40B4-BE49-F238E27FC236}">
                  <a16:creationId xmlns:a16="http://schemas.microsoft.com/office/drawing/2014/main" id="{00000000-0008-0000-0300-0000B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83</xdr:row>
          <xdr:rowOff>0</xdr:rowOff>
        </xdr:from>
        <xdr:to>
          <xdr:col>15</xdr:col>
          <xdr:colOff>628650</xdr:colOff>
          <xdr:row>88</xdr:row>
          <xdr:rowOff>0</xdr:rowOff>
        </xdr:to>
        <xdr:sp macro="" textlink="">
          <xdr:nvSpPr>
            <xdr:cNvPr id="7604" name="Button 436" hidden="1">
              <a:extLst>
                <a:ext uri="{63B3BB69-23CF-44E3-9099-C40C66FF867C}">
                  <a14:compatExt spid="_x0000_s7604"/>
                </a:ext>
                <a:ext uri="{FF2B5EF4-FFF2-40B4-BE49-F238E27FC236}">
                  <a16:creationId xmlns:a16="http://schemas.microsoft.com/office/drawing/2014/main" id="{00000000-0008-0000-0300-0000B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83</xdr:row>
          <xdr:rowOff>38100</xdr:rowOff>
        </xdr:from>
        <xdr:to>
          <xdr:col>15</xdr:col>
          <xdr:colOff>552450</xdr:colOff>
          <xdr:row>87</xdr:row>
          <xdr:rowOff>165100</xdr:rowOff>
        </xdr:to>
        <xdr:sp macro="" textlink="">
          <xdr:nvSpPr>
            <xdr:cNvPr id="7605" name="Check Box 437" hidden="1">
              <a:extLst>
                <a:ext uri="{63B3BB69-23CF-44E3-9099-C40C66FF867C}">
                  <a14:compatExt spid="_x0000_s7605"/>
                </a:ext>
                <a:ext uri="{FF2B5EF4-FFF2-40B4-BE49-F238E27FC236}">
                  <a16:creationId xmlns:a16="http://schemas.microsoft.com/office/drawing/2014/main" id="{00000000-0008-0000-0300-0000B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98</xdr:row>
          <xdr:rowOff>31750</xdr:rowOff>
        </xdr:from>
        <xdr:to>
          <xdr:col>15</xdr:col>
          <xdr:colOff>641350</xdr:colOff>
          <xdr:row>103</xdr:row>
          <xdr:rowOff>31750</xdr:rowOff>
        </xdr:to>
        <xdr:sp macro="" textlink="">
          <xdr:nvSpPr>
            <xdr:cNvPr id="7606" name="Button 438" hidden="1">
              <a:extLst>
                <a:ext uri="{63B3BB69-23CF-44E3-9099-C40C66FF867C}">
                  <a14:compatExt spid="_x0000_s7606"/>
                </a:ext>
                <a:ext uri="{FF2B5EF4-FFF2-40B4-BE49-F238E27FC236}">
                  <a16:creationId xmlns:a16="http://schemas.microsoft.com/office/drawing/2014/main" id="{00000000-0008-0000-0300-0000B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98</xdr:row>
          <xdr:rowOff>69850</xdr:rowOff>
        </xdr:from>
        <xdr:to>
          <xdr:col>15</xdr:col>
          <xdr:colOff>565150</xdr:colOff>
          <xdr:row>103</xdr:row>
          <xdr:rowOff>0</xdr:rowOff>
        </xdr:to>
        <xdr:sp macro="" textlink="">
          <xdr:nvSpPr>
            <xdr:cNvPr id="7607" name="Check Box 439" hidden="1">
              <a:extLst>
                <a:ext uri="{63B3BB69-23CF-44E3-9099-C40C66FF867C}">
                  <a14:compatExt spid="_x0000_s7607"/>
                </a:ext>
                <a:ext uri="{FF2B5EF4-FFF2-40B4-BE49-F238E27FC236}">
                  <a16:creationId xmlns:a16="http://schemas.microsoft.com/office/drawing/2014/main" id="{00000000-0008-0000-0300-0000B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113</xdr:row>
          <xdr:rowOff>19050</xdr:rowOff>
        </xdr:from>
        <xdr:to>
          <xdr:col>15</xdr:col>
          <xdr:colOff>628650</xdr:colOff>
          <xdr:row>118</xdr:row>
          <xdr:rowOff>19050</xdr:rowOff>
        </xdr:to>
        <xdr:sp macro="" textlink="">
          <xdr:nvSpPr>
            <xdr:cNvPr id="7608" name="Button 440" hidden="1">
              <a:extLst>
                <a:ext uri="{63B3BB69-23CF-44E3-9099-C40C66FF867C}">
                  <a14:compatExt spid="_x0000_s7608"/>
                </a:ext>
                <a:ext uri="{FF2B5EF4-FFF2-40B4-BE49-F238E27FC236}">
                  <a16:creationId xmlns:a16="http://schemas.microsoft.com/office/drawing/2014/main" id="{00000000-0008-0000-0300-0000B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113</xdr:row>
          <xdr:rowOff>57150</xdr:rowOff>
        </xdr:from>
        <xdr:to>
          <xdr:col>15</xdr:col>
          <xdr:colOff>552450</xdr:colOff>
          <xdr:row>117</xdr:row>
          <xdr:rowOff>184150</xdr:rowOff>
        </xdr:to>
        <xdr:sp macro="" textlink="">
          <xdr:nvSpPr>
            <xdr:cNvPr id="7609" name="Check Box 441" hidden="1">
              <a:extLst>
                <a:ext uri="{63B3BB69-23CF-44E3-9099-C40C66FF867C}">
                  <a14:compatExt spid="_x0000_s7609"/>
                </a:ext>
                <a:ext uri="{FF2B5EF4-FFF2-40B4-BE49-F238E27FC236}">
                  <a16:creationId xmlns:a16="http://schemas.microsoft.com/office/drawing/2014/main" id="{00000000-0008-0000-0300-0000B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128</xdr:row>
          <xdr:rowOff>12700</xdr:rowOff>
        </xdr:from>
        <xdr:to>
          <xdr:col>15</xdr:col>
          <xdr:colOff>647700</xdr:colOff>
          <xdr:row>133</xdr:row>
          <xdr:rowOff>12700</xdr:rowOff>
        </xdr:to>
        <xdr:sp macro="" textlink="">
          <xdr:nvSpPr>
            <xdr:cNvPr id="7610" name="Button 442" hidden="1">
              <a:extLst>
                <a:ext uri="{63B3BB69-23CF-44E3-9099-C40C66FF867C}">
                  <a14:compatExt spid="_x0000_s7610"/>
                </a:ext>
                <a:ext uri="{FF2B5EF4-FFF2-40B4-BE49-F238E27FC236}">
                  <a16:creationId xmlns:a16="http://schemas.microsoft.com/office/drawing/2014/main" id="{00000000-0008-0000-0300-0000B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128</xdr:row>
          <xdr:rowOff>50800</xdr:rowOff>
        </xdr:from>
        <xdr:to>
          <xdr:col>15</xdr:col>
          <xdr:colOff>571500</xdr:colOff>
          <xdr:row>132</xdr:row>
          <xdr:rowOff>171450</xdr:rowOff>
        </xdr:to>
        <xdr:sp macro="" textlink="">
          <xdr:nvSpPr>
            <xdr:cNvPr id="7611" name="Check Box 443" hidden="1">
              <a:extLst>
                <a:ext uri="{63B3BB69-23CF-44E3-9099-C40C66FF867C}">
                  <a14:compatExt spid="_x0000_s7611"/>
                </a:ext>
                <a:ext uri="{FF2B5EF4-FFF2-40B4-BE49-F238E27FC236}">
                  <a16:creationId xmlns:a16="http://schemas.microsoft.com/office/drawing/2014/main" id="{00000000-0008-0000-0300-0000B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143</xdr:row>
          <xdr:rowOff>12700</xdr:rowOff>
        </xdr:from>
        <xdr:to>
          <xdr:col>15</xdr:col>
          <xdr:colOff>641350</xdr:colOff>
          <xdr:row>148</xdr:row>
          <xdr:rowOff>12700</xdr:rowOff>
        </xdr:to>
        <xdr:sp macro="" textlink="">
          <xdr:nvSpPr>
            <xdr:cNvPr id="7612" name="Button 444" hidden="1">
              <a:extLst>
                <a:ext uri="{63B3BB69-23CF-44E3-9099-C40C66FF867C}">
                  <a14:compatExt spid="_x0000_s7612"/>
                </a:ext>
                <a:ext uri="{FF2B5EF4-FFF2-40B4-BE49-F238E27FC236}">
                  <a16:creationId xmlns:a16="http://schemas.microsoft.com/office/drawing/2014/main" id="{00000000-0008-0000-0300-0000B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143</xdr:row>
          <xdr:rowOff>50800</xdr:rowOff>
        </xdr:from>
        <xdr:to>
          <xdr:col>15</xdr:col>
          <xdr:colOff>565150</xdr:colOff>
          <xdr:row>147</xdr:row>
          <xdr:rowOff>171450</xdr:rowOff>
        </xdr:to>
        <xdr:sp macro="" textlink="">
          <xdr:nvSpPr>
            <xdr:cNvPr id="7613" name="Check Box 445" hidden="1">
              <a:extLst>
                <a:ext uri="{63B3BB69-23CF-44E3-9099-C40C66FF867C}">
                  <a14:compatExt spid="_x0000_s7613"/>
                </a:ext>
                <a:ext uri="{FF2B5EF4-FFF2-40B4-BE49-F238E27FC236}">
                  <a16:creationId xmlns:a16="http://schemas.microsoft.com/office/drawing/2014/main" id="{00000000-0008-0000-0300-0000B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143</xdr:row>
          <xdr:rowOff>12700</xdr:rowOff>
        </xdr:from>
        <xdr:to>
          <xdr:col>32</xdr:col>
          <xdr:colOff>838200</xdr:colOff>
          <xdr:row>148</xdr:row>
          <xdr:rowOff>12700</xdr:rowOff>
        </xdr:to>
        <xdr:sp macro="" textlink="">
          <xdr:nvSpPr>
            <xdr:cNvPr id="7614" name="Button 446" hidden="1">
              <a:extLst>
                <a:ext uri="{63B3BB69-23CF-44E3-9099-C40C66FF867C}">
                  <a14:compatExt spid="_x0000_s7614"/>
                </a:ext>
                <a:ext uri="{FF2B5EF4-FFF2-40B4-BE49-F238E27FC236}">
                  <a16:creationId xmlns:a16="http://schemas.microsoft.com/office/drawing/2014/main" id="{00000000-0008-0000-0300-0000B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69850</xdr:colOff>
          <xdr:row>143</xdr:row>
          <xdr:rowOff>50800</xdr:rowOff>
        </xdr:from>
        <xdr:to>
          <xdr:col>32</xdr:col>
          <xdr:colOff>762000</xdr:colOff>
          <xdr:row>147</xdr:row>
          <xdr:rowOff>171450</xdr:rowOff>
        </xdr:to>
        <xdr:sp macro="" textlink="">
          <xdr:nvSpPr>
            <xdr:cNvPr id="7615" name="Check Box 447" hidden="1">
              <a:extLst>
                <a:ext uri="{63B3BB69-23CF-44E3-9099-C40C66FF867C}">
                  <a14:compatExt spid="_x0000_s7615"/>
                </a:ext>
                <a:ext uri="{FF2B5EF4-FFF2-40B4-BE49-F238E27FC236}">
                  <a16:creationId xmlns:a16="http://schemas.microsoft.com/office/drawing/2014/main" id="{00000000-0008-0000-0300-0000B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50800</xdr:colOff>
          <xdr:row>128</xdr:row>
          <xdr:rowOff>31750</xdr:rowOff>
        </xdr:from>
        <xdr:to>
          <xdr:col>32</xdr:col>
          <xdr:colOff>831850</xdr:colOff>
          <xdr:row>133</xdr:row>
          <xdr:rowOff>31750</xdr:rowOff>
        </xdr:to>
        <xdr:sp macro="" textlink="">
          <xdr:nvSpPr>
            <xdr:cNvPr id="7616" name="Button 448" hidden="1">
              <a:extLst>
                <a:ext uri="{63B3BB69-23CF-44E3-9099-C40C66FF867C}">
                  <a14:compatExt spid="_x0000_s7616"/>
                </a:ext>
                <a:ext uri="{FF2B5EF4-FFF2-40B4-BE49-F238E27FC236}">
                  <a16:creationId xmlns:a16="http://schemas.microsoft.com/office/drawing/2014/main" id="{00000000-0008-0000-0300-0000C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128</xdr:row>
          <xdr:rowOff>69850</xdr:rowOff>
        </xdr:from>
        <xdr:to>
          <xdr:col>32</xdr:col>
          <xdr:colOff>755650</xdr:colOff>
          <xdr:row>133</xdr:row>
          <xdr:rowOff>0</xdr:rowOff>
        </xdr:to>
        <xdr:sp macro="" textlink="">
          <xdr:nvSpPr>
            <xdr:cNvPr id="7617" name="Check Box 449" hidden="1">
              <a:extLst>
                <a:ext uri="{63B3BB69-23CF-44E3-9099-C40C66FF867C}">
                  <a14:compatExt spid="_x0000_s7617"/>
                </a:ext>
                <a:ext uri="{FF2B5EF4-FFF2-40B4-BE49-F238E27FC236}">
                  <a16:creationId xmlns:a16="http://schemas.microsoft.com/office/drawing/2014/main" id="{00000000-0008-0000-0300-0000C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113</xdr:row>
          <xdr:rowOff>19050</xdr:rowOff>
        </xdr:from>
        <xdr:to>
          <xdr:col>32</xdr:col>
          <xdr:colOff>819150</xdr:colOff>
          <xdr:row>118</xdr:row>
          <xdr:rowOff>19050</xdr:rowOff>
        </xdr:to>
        <xdr:sp macro="" textlink="">
          <xdr:nvSpPr>
            <xdr:cNvPr id="7618" name="Button 450" hidden="1">
              <a:extLst>
                <a:ext uri="{63B3BB69-23CF-44E3-9099-C40C66FF867C}">
                  <a14:compatExt spid="_x0000_s7618"/>
                </a:ext>
                <a:ext uri="{FF2B5EF4-FFF2-40B4-BE49-F238E27FC236}">
                  <a16:creationId xmlns:a16="http://schemas.microsoft.com/office/drawing/2014/main" id="{00000000-0008-0000-0300-0000C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50800</xdr:colOff>
          <xdr:row>113</xdr:row>
          <xdr:rowOff>57150</xdr:rowOff>
        </xdr:from>
        <xdr:to>
          <xdr:col>32</xdr:col>
          <xdr:colOff>742950</xdr:colOff>
          <xdr:row>117</xdr:row>
          <xdr:rowOff>184150</xdr:rowOff>
        </xdr:to>
        <xdr:sp macro="" textlink="">
          <xdr:nvSpPr>
            <xdr:cNvPr id="7619" name="Check Box 451" hidden="1">
              <a:extLst>
                <a:ext uri="{63B3BB69-23CF-44E3-9099-C40C66FF867C}">
                  <a14:compatExt spid="_x0000_s7619"/>
                </a:ext>
                <a:ext uri="{FF2B5EF4-FFF2-40B4-BE49-F238E27FC236}">
                  <a16:creationId xmlns:a16="http://schemas.microsoft.com/office/drawing/2014/main" id="{00000000-0008-0000-0300-0000C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98</xdr:row>
          <xdr:rowOff>12700</xdr:rowOff>
        </xdr:from>
        <xdr:to>
          <xdr:col>32</xdr:col>
          <xdr:colOff>838200</xdr:colOff>
          <xdr:row>103</xdr:row>
          <xdr:rowOff>12700</xdr:rowOff>
        </xdr:to>
        <xdr:sp macro="" textlink="">
          <xdr:nvSpPr>
            <xdr:cNvPr id="7620" name="Button 452" hidden="1">
              <a:extLst>
                <a:ext uri="{63B3BB69-23CF-44E3-9099-C40C66FF867C}">
                  <a14:compatExt spid="_x0000_s7620"/>
                </a:ext>
                <a:ext uri="{FF2B5EF4-FFF2-40B4-BE49-F238E27FC236}">
                  <a16:creationId xmlns:a16="http://schemas.microsoft.com/office/drawing/2014/main" id="{00000000-0008-0000-0300-0000C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69850</xdr:colOff>
          <xdr:row>98</xdr:row>
          <xdr:rowOff>50800</xdr:rowOff>
        </xdr:from>
        <xdr:to>
          <xdr:col>32</xdr:col>
          <xdr:colOff>762000</xdr:colOff>
          <xdr:row>102</xdr:row>
          <xdr:rowOff>171450</xdr:rowOff>
        </xdr:to>
        <xdr:sp macro="" textlink="">
          <xdr:nvSpPr>
            <xdr:cNvPr id="7621" name="Check Box 453" hidden="1">
              <a:extLst>
                <a:ext uri="{63B3BB69-23CF-44E3-9099-C40C66FF867C}">
                  <a14:compatExt spid="_x0000_s7621"/>
                </a:ext>
                <a:ext uri="{FF2B5EF4-FFF2-40B4-BE49-F238E27FC236}">
                  <a16:creationId xmlns:a16="http://schemas.microsoft.com/office/drawing/2014/main" id="{00000000-0008-0000-0300-0000C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50800</xdr:colOff>
          <xdr:row>83</xdr:row>
          <xdr:rowOff>12700</xdr:rowOff>
        </xdr:from>
        <xdr:to>
          <xdr:col>32</xdr:col>
          <xdr:colOff>831850</xdr:colOff>
          <xdr:row>88</xdr:row>
          <xdr:rowOff>12700</xdr:rowOff>
        </xdr:to>
        <xdr:sp macro="" textlink="">
          <xdr:nvSpPr>
            <xdr:cNvPr id="7622" name="Button 454" hidden="1">
              <a:extLst>
                <a:ext uri="{63B3BB69-23CF-44E3-9099-C40C66FF867C}">
                  <a14:compatExt spid="_x0000_s7622"/>
                </a:ext>
                <a:ext uri="{FF2B5EF4-FFF2-40B4-BE49-F238E27FC236}">
                  <a16:creationId xmlns:a16="http://schemas.microsoft.com/office/drawing/2014/main" id="{00000000-0008-0000-0300-0000C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83</xdr:row>
          <xdr:rowOff>50800</xdr:rowOff>
        </xdr:from>
        <xdr:to>
          <xdr:col>32</xdr:col>
          <xdr:colOff>755650</xdr:colOff>
          <xdr:row>87</xdr:row>
          <xdr:rowOff>171450</xdr:rowOff>
        </xdr:to>
        <xdr:sp macro="" textlink="">
          <xdr:nvSpPr>
            <xdr:cNvPr id="7623" name="Check Box 455" hidden="1">
              <a:extLst>
                <a:ext uri="{63B3BB69-23CF-44E3-9099-C40C66FF867C}">
                  <a14:compatExt spid="_x0000_s7623"/>
                </a:ext>
                <a:ext uri="{FF2B5EF4-FFF2-40B4-BE49-F238E27FC236}">
                  <a16:creationId xmlns:a16="http://schemas.microsoft.com/office/drawing/2014/main" id="{00000000-0008-0000-0300-0000C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67</xdr:row>
          <xdr:rowOff>190500</xdr:rowOff>
        </xdr:from>
        <xdr:to>
          <xdr:col>32</xdr:col>
          <xdr:colOff>819150</xdr:colOff>
          <xdr:row>72</xdr:row>
          <xdr:rowOff>190500</xdr:rowOff>
        </xdr:to>
        <xdr:sp macro="" textlink="">
          <xdr:nvSpPr>
            <xdr:cNvPr id="7624" name="Button 456" hidden="1">
              <a:extLst>
                <a:ext uri="{63B3BB69-23CF-44E3-9099-C40C66FF867C}">
                  <a14:compatExt spid="_x0000_s7624"/>
                </a:ext>
                <a:ext uri="{FF2B5EF4-FFF2-40B4-BE49-F238E27FC236}">
                  <a16:creationId xmlns:a16="http://schemas.microsoft.com/office/drawing/2014/main" id="{00000000-0008-0000-0300-0000C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50800</xdr:colOff>
          <xdr:row>68</xdr:row>
          <xdr:rowOff>38100</xdr:rowOff>
        </xdr:from>
        <xdr:to>
          <xdr:col>32</xdr:col>
          <xdr:colOff>742950</xdr:colOff>
          <xdr:row>72</xdr:row>
          <xdr:rowOff>165100</xdr:rowOff>
        </xdr:to>
        <xdr:sp macro="" textlink="">
          <xdr:nvSpPr>
            <xdr:cNvPr id="7625" name="Check Box 457" hidden="1">
              <a:extLst>
                <a:ext uri="{63B3BB69-23CF-44E3-9099-C40C66FF867C}">
                  <a14:compatExt spid="_x0000_s7625"/>
                </a:ext>
                <a:ext uri="{FF2B5EF4-FFF2-40B4-BE49-F238E27FC236}">
                  <a16:creationId xmlns:a16="http://schemas.microsoft.com/office/drawing/2014/main" id="{00000000-0008-0000-0300-0000C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53</xdr:row>
          <xdr:rowOff>19050</xdr:rowOff>
        </xdr:from>
        <xdr:to>
          <xdr:col>32</xdr:col>
          <xdr:colOff>831850</xdr:colOff>
          <xdr:row>58</xdr:row>
          <xdr:rowOff>19050</xdr:rowOff>
        </xdr:to>
        <xdr:sp macro="" textlink="">
          <xdr:nvSpPr>
            <xdr:cNvPr id="7626" name="Button 458" hidden="1">
              <a:extLst>
                <a:ext uri="{63B3BB69-23CF-44E3-9099-C40C66FF867C}">
                  <a14:compatExt spid="_x0000_s7626"/>
                </a:ext>
                <a:ext uri="{FF2B5EF4-FFF2-40B4-BE49-F238E27FC236}">
                  <a16:creationId xmlns:a16="http://schemas.microsoft.com/office/drawing/2014/main" id="{00000000-0008-0000-0300-0000C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50800</xdr:colOff>
          <xdr:row>53</xdr:row>
          <xdr:rowOff>57150</xdr:rowOff>
        </xdr:from>
        <xdr:to>
          <xdr:col>32</xdr:col>
          <xdr:colOff>755650</xdr:colOff>
          <xdr:row>57</xdr:row>
          <xdr:rowOff>184150</xdr:rowOff>
        </xdr:to>
        <xdr:sp macro="" textlink="">
          <xdr:nvSpPr>
            <xdr:cNvPr id="7627" name="Check Box 459" hidden="1">
              <a:extLst>
                <a:ext uri="{63B3BB69-23CF-44E3-9099-C40C66FF867C}">
                  <a14:compatExt spid="_x0000_s7627"/>
                </a:ext>
                <a:ext uri="{FF2B5EF4-FFF2-40B4-BE49-F238E27FC236}">
                  <a16:creationId xmlns:a16="http://schemas.microsoft.com/office/drawing/2014/main" id="{00000000-0008-0000-0300-0000C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38</xdr:row>
          <xdr:rowOff>12700</xdr:rowOff>
        </xdr:from>
        <xdr:to>
          <xdr:col>32</xdr:col>
          <xdr:colOff>838200</xdr:colOff>
          <xdr:row>43</xdr:row>
          <xdr:rowOff>12700</xdr:rowOff>
        </xdr:to>
        <xdr:sp macro="" textlink="">
          <xdr:nvSpPr>
            <xdr:cNvPr id="7628" name="Button 460" hidden="1">
              <a:extLst>
                <a:ext uri="{63B3BB69-23CF-44E3-9099-C40C66FF867C}">
                  <a14:compatExt spid="_x0000_s7628"/>
                </a:ext>
                <a:ext uri="{FF2B5EF4-FFF2-40B4-BE49-F238E27FC236}">
                  <a16:creationId xmlns:a16="http://schemas.microsoft.com/office/drawing/2014/main" id="{00000000-0008-0000-0300-0000C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50800</xdr:colOff>
          <xdr:row>38</xdr:row>
          <xdr:rowOff>50800</xdr:rowOff>
        </xdr:from>
        <xdr:to>
          <xdr:col>32</xdr:col>
          <xdr:colOff>762000</xdr:colOff>
          <xdr:row>42</xdr:row>
          <xdr:rowOff>171450</xdr:rowOff>
        </xdr:to>
        <xdr:sp macro="" textlink="">
          <xdr:nvSpPr>
            <xdr:cNvPr id="7629" name="Check Box 461" hidden="1">
              <a:extLst>
                <a:ext uri="{63B3BB69-23CF-44E3-9099-C40C66FF867C}">
                  <a14:compatExt spid="_x0000_s7629"/>
                </a:ext>
                <a:ext uri="{FF2B5EF4-FFF2-40B4-BE49-F238E27FC236}">
                  <a16:creationId xmlns:a16="http://schemas.microsoft.com/office/drawing/2014/main" id="{00000000-0008-0000-0300-0000C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23</xdr:row>
          <xdr:rowOff>12700</xdr:rowOff>
        </xdr:from>
        <xdr:to>
          <xdr:col>32</xdr:col>
          <xdr:colOff>850900</xdr:colOff>
          <xdr:row>28</xdr:row>
          <xdr:rowOff>12700</xdr:rowOff>
        </xdr:to>
        <xdr:sp macro="" textlink="">
          <xdr:nvSpPr>
            <xdr:cNvPr id="7630" name="Button 462" hidden="1">
              <a:extLst>
                <a:ext uri="{63B3BB69-23CF-44E3-9099-C40C66FF867C}">
                  <a14:compatExt spid="_x0000_s7630"/>
                </a:ext>
                <a:ext uri="{FF2B5EF4-FFF2-40B4-BE49-F238E27FC236}">
                  <a16:creationId xmlns:a16="http://schemas.microsoft.com/office/drawing/2014/main" id="{00000000-0008-0000-0300-0000C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50800</xdr:colOff>
          <xdr:row>23</xdr:row>
          <xdr:rowOff>50800</xdr:rowOff>
        </xdr:from>
        <xdr:to>
          <xdr:col>32</xdr:col>
          <xdr:colOff>781050</xdr:colOff>
          <xdr:row>27</xdr:row>
          <xdr:rowOff>177800</xdr:rowOff>
        </xdr:to>
        <xdr:sp macro="" textlink="">
          <xdr:nvSpPr>
            <xdr:cNvPr id="7631" name="Check Box 463" hidden="1">
              <a:extLst>
                <a:ext uri="{63B3BB69-23CF-44E3-9099-C40C66FF867C}">
                  <a14:compatExt spid="_x0000_s7631"/>
                </a:ext>
                <a:ext uri="{FF2B5EF4-FFF2-40B4-BE49-F238E27FC236}">
                  <a16:creationId xmlns:a16="http://schemas.microsoft.com/office/drawing/2014/main" id="{00000000-0008-0000-0300-0000C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31750</xdr:colOff>
          <xdr:row>8</xdr:row>
          <xdr:rowOff>12700</xdr:rowOff>
        </xdr:from>
        <xdr:to>
          <xdr:col>32</xdr:col>
          <xdr:colOff>838200</xdr:colOff>
          <xdr:row>13</xdr:row>
          <xdr:rowOff>12700</xdr:rowOff>
        </xdr:to>
        <xdr:sp macro="" textlink="">
          <xdr:nvSpPr>
            <xdr:cNvPr id="7632" name="Button 464" hidden="1">
              <a:extLst>
                <a:ext uri="{63B3BB69-23CF-44E3-9099-C40C66FF867C}">
                  <a14:compatExt spid="_x0000_s7632"/>
                </a:ext>
                <a:ext uri="{FF2B5EF4-FFF2-40B4-BE49-F238E27FC236}">
                  <a16:creationId xmlns:a16="http://schemas.microsoft.com/office/drawing/2014/main" id="{00000000-0008-0000-0300-0000D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8</xdr:row>
          <xdr:rowOff>50800</xdr:rowOff>
        </xdr:from>
        <xdr:to>
          <xdr:col>32</xdr:col>
          <xdr:colOff>762000</xdr:colOff>
          <xdr:row>12</xdr:row>
          <xdr:rowOff>171450</xdr:rowOff>
        </xdr:to>
        <xdr:sp macro="" textlink="">
          <xdr:nvSpPr>
            <xdr:cNvPr id="7633" name="Check Box 465" hidden="1">
              <a:extLst>
                <a:ext uri="{63B3BB69-23CF-44E3-9099-C40C66FF867C}">
                  <a14:compatExt spid="_x0000_s7633"/>
                </a:ext>
                <a:ext uri="{FF2B5EF4-FFF2-40B4-BE49-F238E27FC236}">
                  <a16:creationId xmlns:a16="http://schemas.microsoft.com/office/drawing/2014/main" id="{00000000-0008-0000-0300-0000D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</xdr:colOff>
          <xdr:row>8</xdr:row>
          <xdr:rowOff>31750</xdr:rowOff>
        </xdr:from>
        <xdr:to>
          <xdr:col>49</xdr:col>
          <xdr:colOff>628650</xdr:colOff>
          <xdr:row>13</xdr:row>
          <xdr:rowOff>31750</xdr:rowOff>
        </xdr:to>
        <xdr:sp macro="" textlink="">
          <xdr:nvSpPr>
            <xdr:cNvPr id="7634" name="Button 466" hidden="1">
              <a:extLst>
                <a:ext uri="{63B3BB69-23CF-44E3-9099-C40C66FF867C}">
                  <a14:compatExt spid="_x0000_s7634"/>
                </a:ext>
                <a:ext uri="{FF2B5EF4-FFF2-40B4-BE49-F238E27FC236}">
                  <a16:creationId xmlns:a16="http://schemas.microsoft.com/office/drawing/2014/main" id="{00000000-0008-0000-0300-0000D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31750</xdr:colOff>
          <xdr:row>8</xdr:row>
          <xdr:rowOff>69850</xdr:rowOff>
        </xdr:from>
        <xdr:to>
          <xdr:col>49</xdr:col>
          <xdr:colOff>552450</xdr:colOff>
          <xdr:row>13</xdr:row>
          <xdr:rowOff>0</xdr:rowOff>
        </xdr:to>
        <xdr:sp macro="" textlink="">
          <xdr:nvSpPr>
            <xdr:cNvPr id="7635" name="Check Box 467" hidden="1">
              <a:extLst>
                <a:ext uri="{63B3BB69-23CF-44E3-9099-C40C66FF867C}">
                  <a14:compatExt spid="_x0000_s7635"/>
                </a:ext>
                <a:ext uri="{FF2B5EF4-FFF2-40B4-BE49-F238E27FC236}">
                  <a16:creationId xmlns:a16="http://schemas.microsoft.com/office/drawing/2014/main" id="{00000000-0008-0000-0300-0000D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</xdr:colOff>
          <xdr:row>23</xdr:row>
          <xdr:rowOff>31750</xdr:rowOff>
        </xdr:from>
        <xdr:to>
          <xdr:col>49</xdr:col>
          <xdr:colOff>641350</xdr:colOff>
          <xdr:row>28</xdr:row>
          <xdr:rowOff>31750</xdr:rowOff>
        </xdr:to>
        <xdr:sp macro="" textlink="">
          <xdr:nvSpPr>
            <xdr:cNvPr id="7636" name="Button 468" hidden="1">
              <a:extLst>
                <a:ext uri="{63B3BB69-23CF-44E3-9099-C40C66FF867C}">
                  <a14:compatExt spid="_x0000_s7636"/>
                </a:ext>
                <a:ext uri="{FF2B5EF4-FFF2-40B4-BE49-F238E27FC236}">
                  <a16:creationId xmlns:a16="http://schemas.microsoft.com/office/drawing/2014/main" id="{00000000-0008-0000-0300-0000D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31750</xdr:colOff>
          <xdr:row>23</xdr:row>
          <xdr:rowOff>69850</xdr:rowOff>
        </xdr:from>
        <xdr:to>
          <xdr:col>49</xdr:col>
          <xdr:colOff>565150</xdr:colOff>
          <xdr:row>28</xdr:row>
          <xdr:rowOff>0</xdr:rowOff>
        </xdr:to>
        <xdr:sp macro="" textlink="">
          <xdr:nvSpPr>
            <xdr:cNvPr id="7637" name="Check Box 469" hidden="1">
              <a:extLst>
                <a:ext uri="{63B3BB69-23CF-44E3-9099-C40C66FF867C}">
                  <a14:compatExt spid="_x0000_s7637"/>
                </a:ext>
                <a:ext uri="{FF2B5EF4-FFF2-40B4-BE49-F238E27FC236}">
                  <a16:creationId xmlns:a16="http://schemas.microsoft.com/office/drawing/2014/main" id="{00000000-0008-0000-0300-0000D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38100</xdr:colOff>
          <xdr:row>38</xdr:row>
          <xdr:rowOff>19050</xdr:rowOff>
        </xdr:from>
        <xdr:to>
          <xdr:col>49</xdr:col>
          <xdr:colOff>628650</xdr:colOff>
          <xdr:row>43</xdr:row>
          <xdr:rowOff>19050</xdr:rowOff>
        </xdr:to>
        <xdr:sp macro="" textlink="">
          <xdr:nvSpPr>
            <xdr:cNvPr id="7638" name="Button 470" hidden="1">
              <a:extLst>
                <a:ext uri="{63B3BB69-23CF-44E3-9099-C40C66FF867C}">
                  <a14:compatExt spid="_x0000_s7638"/>
                </a:ext>
                <a:ext uri="{FF2B5EF4-FFF2-40B4-BE49-F238E27FC236}">
                  <a16:creationId xmlns:a16="http://schemas.microsoft.com/office/drawing/2014/main" id="{00000000-0008-0000-0300-0000D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50800</xdr:colOff>
          <xdr:row>38</xdr:row>
          <xdr:rowOff>57150</xdr:rowOff>
        </xdr:from>
        <xdr:to>
          <xdr:col>49</xdr:col>
          <xdr:colOff>552450</xdr:colOff>
          <xdr:row>42</xdr:row>
          <xdr:rowOff>184150</xdr:rowOff>
        </xdr:to>
        <xdr:sp macro="" textlink="">
          <xdr:nvSpPr>
            <xdr:cNvPr id="7639" name="Check Box 471" hidden="1">
              <a:extLst>
                <a:ext uri="{63B3BB69-23CF-44E3-9099-C40C66FF867C}">
                  <a14:compatExt spid="_x0000_s7639"/>
                </a:ext>
                <a:ext uri="{FF2B5EF4-FFF2-40B4-BE49-F238E27FC236}">
                  <a16:creationId xmlns:a16="http://schemas.microsoft.com/office/drawing/2014/main" id="{00000000-0008-0000-0300-0000D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38100</xdr:colOff>
          <xdr:row>52</xdr:row>
          <xdr:rowOff>184150</xdr:rowOff>
        </xdr:from>
        <xdr:to>
          <xdr:col>49</xdr:col>
          <xdr:colOff>641350</xdr:colOff>
          <xdr:row>57</xdr:row>
          <xdr:rowOff>184150</xdr:rowOff>
        </xdr:to>
        <xdr:sp macro="" textlink="">
          <xdr:nvSpPr>
            <xdr:cNvPr id="7640" name="Button 472" hidden="1">
              <a:extLst>
                <a:ext uri="{63B3BB69-23CF-44E3-9099-C40C66FF867C}">
                  <a14:compatExt spid="_x0000_s7640"/>
                </a:ext>
                <a:ext uri="{FF2B5EF4-FFF2-40B4-BE49-F238E27FC236}">
                  <a16:creationId xmlns:a16="http://schemas.microsoft.com/office/drawing/2014/main" id="{00000000-0008-0000-0300-0000D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50800</xdr:colOff>
          <xdr:row>53</xdr:row>
          <xdr:rowOff>31750</xdr:rowOff>
        </xdr:from>
        <xdr:to>
          <xdr:col>49</xdr:col>
          <xdr:colOff>565150</xdr:colOff>
          <xdr:row>57</xdr:row>
          <xdr:rowOff>152400</xdr:rowOff>
        </xdr:to>
        <xdr:sp macro="" textlink="">
          <xdr:nvSpPr>
            <xdr:cNvPr id="7641" name="Check Box 473" hidden="1">
              <a:extLst>
                <a:ext uri="{63B3BB69-23CF-44E3-9099-C40C66FF867C}">
                  <a14:compatExt spid="_x0000_s7641"/>
                </a:ext>
                <a:ext uri="{FF2B5EF4-FFF2-40B4-BE49-F238E27FC236}">
                  <a16:creationId xmlns:a16="http://schemas.microsoft.com/office/drawing/2014/main" id="{00000000-0008-0000-0300-0000D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31750</xdr:colOff>
          <xdr:row>67</xdr:row>
          <xdr:rowOff>184150</xdr:rowOff>
        </xdr:from>
        <xdr:to>
          <xdr:col>49</xdr:col>
          <xdr:colOff>628650</xdr:colOff>
          <xdr:row>72</xdr:row>
          <xdr:rowOff>184150</xdr:rowOff>
        </xdr:to>
        <xdr:sp macro="" textlink="">
          <xdr:nvSpPr>
            <xdr:cNvPr id="7642" name="Button 474" hidden="1">
              <a:extLst>
                <a:ext uri="{63B3BB69-23CF-44E3-9099-C40C66FF867C}">
                  <a14:compatExt spid="_x0000_s7642"/>
                </a:ext>
                <a:ext uri="{FF2B5EF4-FFF2-40B4-BE49-F238E27FC236}">
                  <a16:creationId xmlns:a16="http://schemas.microsoft.com/office/drawing/2014/main" id="{00000000-0008-0000-0300-0000D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68</xdr:row>
          <xdr:rowOff>31750</xdr:rowOff>
        </xdr:from>
        <xdr:to>
          <xdr:col>49</xdr:col>
          <xdr:colOff>552450</xdr:colOff>
          <xdr:row>72</xdr:row>
          <xdr:rowOff>152400</xdr:rowOff>
        </xdr:to>
        <xdr:sp macro="" textlink="">
          <xdr:nvSpPr>
            <xdr:cNvPr id="7643" name="Check Box 475" hidden="1">
              <a:extLst>
                <a:ext uri="{63B3BB69-23CF-44E3-9099-C40C66FF867C}">
                  <a14:compatExt spid="_x0000_s7643"/>
                </a:ext>
                <a:ext uri="{FF2B5EF4-FFF2-40B4-BE49-F238E27FC236}">
                  <a16:creationId xmlns:a16="http://schemas.microsoft.com/office/drawing/2014/main" id="{00000000-0008-0000-0300-0000D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31750</xdr:colOff>
          <xdr:row>83</xdr:row>
          <xdr:rowOff>19050</xdr:rowOff>
        </xdr:from>
        <xdr:to>
          <xdr:col>49</xdr:col>
          <xdr:colOff>641350</xdr:colOff>
          <xdr:row>88</xdr:row>
          <xdr:rowOff>19050</xdr:rowOff>
        </xdr:to>
        <xdr:sp macro="" textlink="">
          <xdr:nvSpPr>
            <xdr:cNvPr id="7644" name="Button 476" hidden="1">
              <a:extLst>
                <a:ext uri="{63B3BB69-23CF-44E3-9099-C40C66FF867C}">
                  <a14:compatExt spid="_x0000_s7644"/>
                </a:ext>
                <a:ext uri="{FF2B5EF4-FFF2-40B4-BE49-F238E27FC236}">
                  <a16:creationId xmlns:a16="http://schemas.microsoft.com/office/drawing/2014/main" id="{00000000-0008-0000-0300-0000D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83</xdr:row>
          <xdr:rowOff>57150</xdr:rowOff>
        </xdr:from>
        <xdr:to>
          <xdr:col>49</xdr:col>
          <xdr:colOff>565150</xdr:colOff>
          <xdr:row>87</xdr:row>
          <xdr:rowOff>184150</xdr:rowOff>
        </xdr:to>
        <xdr:sp macro="" textlink="">
          <xdr:nvSpPr>
            <xdr:cNvPr id="7645" name="Check Box 477" hidden="1">
              <a:extLst>
                <a:ext uri="{63B3BB69-23CF-44E3-9099-C40C66FF867C}">
                  <a14:compatExt spid="_x0000_s7645"/>
                </a:ext>
                <a:ext uri="{FF2B5EF4-FFF2-40B4-BE49-F238E27FC236}">
                  <a16:creationId xmlns:a16="http://schemas.microsoft.com/office/drawing/2014/main" id="{00000000-0008-0000-0300-0000D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12700</xdr:colOff>
          <xdr:row>98</xdr:row>
          <xdr:rowOff>12700</xdr:rowOff>
        </xdr:from>
        <xdr:to>
          <xdr:col>49</xdr:col>
          <xdr:colOff>622300</xdr:colOff>
          <xdr:row>103</xdr:row>
          <xdr:rowOff>12700</xdr:rowOff>
        </xdr:to>
        <xdr:sp macro="" textlink="">
          <xdr:nvSpPr>
            <xdr:cNvPr id="7646" name="Button 478" hidden="1">
              <a:extLst>
                <a:ext uri="{63B3BB69-23CF-44E3-9099-C40C66FF867C}">
                  <a14:compatExt spid="_x0000_s7646"/>
                </a:ext>
                <a:ext uri="{FF2B5EF4-FFF2-40B4-BE49-F238E27FC236}">
                  <a16:creationId xmlns:a16="http://schemas.microsoft.com/office/drawing/2014/main" id="{00000000-0008-0000-0300-0000D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Click for Cells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Which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MAY BE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Inconsistent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19050</xdr:colOff>
          <xdr:row>98</xdr:row>
          <xdr:rowOff>50800</xdr:rowOff>
        </xdr:from>
        <xdr:to>
          <xdr:col>49</xdr:col>
          <xdr:colOff>546100</xdr:colOff>
          <xdr:row>102</xdr:row>
          <xdr:rowOff>171450</xdr:rowOff>
        </xdr:to>
        <xdr:sp macro="" textlink="">
          <xdr:nvSpPr>
            <xdr:cNvPr id="7647" name="Check Box 479" hidden="1">
              <a:extLst>
                <a:ext uri="{63B3BB69-23CF-44E3-9099-C40C66FF867C}">
                  <a14:compatExt spid="_x0000_s7647"/>
                </a:ext>
                <a:ext uri="{FF2B5EF4-FFF2-40B4-BE49-F238E27FC236}">
                  <a16:creationId xmlns:a16="http://schemas.microsoft.com/office/drawing/2014/main" id="{00000000-0008-0000-0300-0000D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113</xdr:row>
          <xdr:rowOff>69850</xdr:rowOff>
        </xdr:from>
        <xdr:to>
          <xdr:col>49</xdr:col>
          <xdr:colOff>552450</xdr:colOff>
          <xdr:row>118</xdr:row>
          <xdr:rowOff>0</xdr:rowOff>
        </xdr:to>
        <xdr:sp macro="" textlink="">
          <xdr:nvSpPr>
            <xdr:cNvPr id="7649" name="Check Box 481" hidden="1">
              <a:extLst>
                <a:ext uri="{63B3BB69-23CF-44E3-9099-C40C66FF867C}">
                  <a14:compatExt spid="_x0000_s7649"/>
                </a:ext>
                <a:ext uri="{FF2B5EF4-FFF2-40B4-BE49-F238E27FC236}">
                  <a16:creationId xmlns:a16="http://schemas.microsoft.com/office/drawing/2014/main" id="{00000000-0008-0000-0300-0000E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128</xdr:row>
          <xdr:rowOff>50800</xdr:rowOff>
        </xdr:from>
        <xdr:to>
          <xdr:col>49</xdr:col>
          <xdr:colOff>552450</xdr:colOff>
          <xdr:row>132</xdr:row>
          <xdr:rowOff>171450</xdr:rowOff>
        </xdr:to>
        <xdr:sp macro="" textlink="">
          <xdr:nvSpPr>
            <xdr:cNvPr id="7651" name="Check Box 483" hidden="1">
              <a:extLst>
                <a:ext uri="{63B3BB69-23CF-44E3-9099-C40C66FF867C}">
                  <a14:compatExt spid="_x0000_s7651"/>
                </a:ext>
                <a:ext uri="{FF2B5EF4-FFF2-40B4-BE49-F238E27FC236}">
                  <a16:creationId xmlns:a16="http://schemas.microsoft.com/office/drawing/2014/main" id="{00000000-0008-0000-0300-0000E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143</xdr:row>
          <xdr:rowOff>38100</xdr:rowOff>
        </xdr:from>
        <xdr:to>
          <xdr:col>49</xdr:col>
          <xdr:colOff>552450</xdr:colOff>
          <xdr:row>147</xdr:row>
          <xdr:rowOff>165100</xdr:rowOff>
        </xdr:to>
        <xdr:sp macro="" textlink="">
          <xdr:nvSpPr>
            <xdr:cNvPr id="7653" name="Check Box 485" hidden="1">
              <a:extLst>
                <a:ext uri="{63B3BB69-23CF-44E3-9099-C40C66FF867C}">
                  <a14:compatExt spid="_x0000_s7653"/>
                </a:ext>
                <a:ext uri="{FF2B5EF4-FFF2-40B4-BE49-F238E27FC236}">
                  <a16:creationId xmlns:a16="http://schemas.microsoft.com/office/drawing/2014/main" id="{00000000-0008-0000-0300-0000E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143</xdr:row>
          <xdr:rowOff>69850</xdr:rowOff>
        </xdr:from>
        <xdr:to>
          <xdr:col>66</xdr:col>
          <xdr:colOff>546100</xdr:colOff>
          <xdr:row>147</xdr:row>
          <xdr:rowOff>165100</xdr:rowOff>
        </xdr:to>
        <xdr:sp macro="" textlink="">
          <xdr:nvSpPr>
            <xdr:cNvPr id="7655" name="Check Box 487" hidden="1">
              <a:extLst>
                <a:ext uri="{63B3BB69-23CF-44E3-9099-C40C66FF867C}">
                  <a14:compatExt spid="_x0000_s7655"/>
                </a:ext>
                <a:ext uri="{FF2B5EF4-FFF2-40B4-BE49-F238E27FC236}">
                  <a16:creationId xmlns:a16="http://schemas.microsoft.com/office/drawing/2014/main" id="{00000000-0008-0000-0300-0000E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128</xdr:row>
          <xdr:rowOff>69850</xdr:rowOff>
        </xdr:from>
        <xdr:to>
          <xdr:col>66</xdr:col>
          <xdr:colOff>546100</xdr:colOff>
          <xdr:row>132</xdr:row>
          <xdr:rowOff>165100</xdr:rowOff>
        </xdr:to>
        <xdr:sp macro="" textlink="">
          <xdr:nvSpPr>
            <xdr:cNvPr id="7657" name="Check Box 489" hidden="1">
              <a:extLst>
                <a:ext uri="{63B3BB69-23CF-44E3-9099-C40C66FF867C}">
                  <a14:compatExt spid="_x0000_s7657"/>
                </a:ext>
                <a:ext uri="{FF2B5EF4-FFF2-40B4-BE49-F238E27FC236}">
                  <a16:creationId xmlns:a16="http://schemas.microsoft.com/office/drawing/2014/main" id="{00000000-0008-0000-0300-0000E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113</xdr:row>
          <xdr:rowOff>69850</xdr:rowOff>
        </xdr:from>
        <xdr:to>
          <xdr:col>66</xdr:col>
          <xdr:colOff>546100</xdr:colOff>
          <xdr:row>117</xdr:row>
          <xdr:rowOff>165100</xdr:rowOff>
        </xdr:to>
        <xdr:sp macro="" textlink="">
          <xdr:nvSpPr>
            <xdr:cNvPr id="7659" name="Check Box 491" hidden="1">
              <a:extLst>
                <a:ext uri="{63B3BB69-23CF-44E3-9099-C40C66FF867C}">
                  <a14:compatExt spid="_x0000_s7659"/>
                </a:ext>
                <a:ext uri="{FF2B5EF4-FFF2-40B4-BE49-F238E27FC236}">
                  <a16:creationId xmlns:a16="http://schemas.microsoft.com/office/drawing/2014/main" id="{00000000-0008-0000-0300-0000E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98</xdr:row>
          <xdr:rowOff>69850</xdr:rowOff>
        </xdr:from>
        <xdr:to>
          <xdr:col>66</xdr:col>
          <xdr:colOff>546100</xdr:colOff>
          <xdr:row>102</xdr:row>
          <xdr:rowOff>165100</xdr:rowOff>
        </xdr:to>
        <xdr:sp macro="" textlink="">
          <xdr:nvSpPr>
            <xdr:cNvPr id="7661" name="Check Box 493" hidden="1">
              <a:extLst>
                <a:ext uri="{63B3BB69-23CF-44E3-9099-C40C66FF867C}">
                  <a14:compatExt spid="_x0000_s7661"/>
                </a:ext>
                <a:ext uri="{FF2B5EF4-FFF2-40B4-BE49-F238E27FC236}">
                  <a16:creationId xmlns:a16="http://schemas.microsoft.com/office/drawing/2014/main" id="{00000000-0008-0000-0300-0000E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50800</xdr:colOff>
          <xdr:row>83</xdr:row>
          <xdr:rowOff>69850</xdr:rowOff>
        </xdr:from>
        <xdr:to>
          <xdr:col>66</xdr:col>
          <xdr:colOff>552450</xdr:colOff>
          <xdr:row>87</xdr:row>
          <xdr:rowOff>165100</xdr:rowOff>
        </xdr:to>
        <xdr:sp macro="" textlink="">
          <xdr:nvSpPr>
            <xdr:cNvPr id="7663" name="Check Box 495" hidden="1">
              <a:extLst>
                <a:ext uri="{63B3BB69-23CF-44E3-9099-C40C66FF867C}">
                  <a14:compatExt spid="_x0000_s7663"/>
                </a:ext>
                <a:ext uri="{FF2B5EF4-FFF2-40B4-BE49-F238E27FC236}">
                  <a16:creationId xmlns:a16="http://schemas.microsoft.com/office/drawing/2014/main" id="{00000000-0008-0000-0300-0000E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50800</xdr:colOff>
          <xdr:row>68</xdr:row>
          <xdr:rowOff>50800</xdr:rowOff>
        </xdr:from>
        <xdr:to>
          <xdr:col>66</xdr:col>
          <xdr:colOff>552450</xdr:colOff>
          <xdr:row>72</xdr:row>
          <xdr:rowOff>146050</xdr:rowOff>
        </xdr:to>
        <xdr:sp macro="" textlink="">
          <xdr:nvSpPr>
            <xdr:cNvPr id="7665" name="Check Box 497" hidden="1">
              <a:extLst>
                <a:ext uri="{63B3BB69-23CF-44E3-9099-C40C66FF867C}">
                  <a14:compatExt spid="_x0000_s7665"/>
                </a:ext>
                <a:ext uri="{FF2B5EF4-FFF2-40B4-BE49-F238E27FC236}">
                  <a16:creationId xmlns:a16="http://schemas.microsoft.com/office/drawing/2014/main" id="{00000000-0008-0000-0300-0000F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53</xdr:row>
          <xdr:rowOff>76200</xdr:rowOff>
        </xdr:from>
        <xdr:to>
          <xdr:col>66</xdr:col>
          <xdr:colOff>533400</xdr:colOff>
          <xdr:row>57</xdr:row>
          <xdr:rowOff>171450</xdr:rowOff>
        </xdr:to>
        <xdr:sp macro="" textlink="">
          <xdr:nvSpPr>
            <xdr:cNvPr id="7667" name="Check Box 499" hidden="1">
              <a:extLst>
                <a:ext uri="{63B3BB69-23CF-44E3-9099-C40C66FF867C}">
                  <a14:compatExt spid="_x0000_s7667"/>
                </a:ext>
                <a:ext uri="{FF2B5EF4-FFF2-40B4-BE49-F238E27FC236}">
                  <a16:creationId xmlns:a16="http://schemas.microsoft.com/office/drawing/2014/main" id="{00000000-0008-0000-0300-0000F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38100</xdr:colOff>
          <xdr:row>38</xdr:row>
          <xdr:rowOff>69850</xdr:rowOff>
        </xdr:from>
        <xdr:to>
          <xdr:col>66</xdr:col>
          <xdr:colOff>546100</xdr:colOff>
          <xdr:row>42</xdr:row>
          <xdr:rowOff>165100</xdr:rowOff>
        </xdr:to>
        <xdr:sp macro="" textlink="">
          <xdr:nvSpPr>
            <xdr:cNvPr id="7669" name="Check Box 501" hidden="1">
              <a:extLst>
                <a:ext uri="{63B3BB69-23CF-44E3-9099-C40C66FF867C}">
                  <a14:compatExt spid="_x0000_s7669"/>
                </a:ext>
                <a:ext uri="{FF2B5EF4-FFF2-40B4-BE49-F238E27FC236}">
                  <a16:creationId xmlns:a16="http://schemas.microsoft.com/office/drawing/2014/main" id="{00000000-0008-0000-0300-0000F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31750</xdr:colOff>
          <xdr:row>23</xdr:row>
          <xdr:rowOff>57150</xdr:rowOff>
        </xdr:from>
        <xdr:to>
          <xdr:col>66</xdr:col>
          <xdr:colOff>533400</xdr:colOff>
          <xdr:row>27</xdr:row>
          <xdr:rowOff>152400</xdr:rowOff>
        </xdr:to>
        <xdr:sp macro="" textlink="">
          <xdr:nvSpPr>
            <xdr:cNvPr id="7671" name="Check Box 503" hidden="1">
              <a:extLst>
                <a:ext uri="{63B3BB69-23CF-44E3-9099-C40C66FF867C}">
                  <a14:compatExt spid="_x0000_s7671"/>
                </a:ext>
                <a:ext uri="{FF2B5EF4-FFF2-40B4-BE49-F238E27FC236}">
                  <a16:creationId xmlns:a16="http://schemas.microsoft.com/office/drawing/2014/main" id="{00000000-0008-0000-0300-0000F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38100</xdr:colOff>
          <xdr:row>8</xdr:row>
          <xdr:rowOff>57150</xdr:rowOff>
        </xdr:from>
        <xdr:to>
          <xdr:col>66</xdr:col>
          <xdr:colOff>546100</xdr:colOff>
          <xdr:row>12</xdr:row>
          <xdr:rowOff>152400</xdr:rowOff>
        </xdr:to>
        <xdr:sp macro="" textlink="">
          <xdr:nvSpPr>
            <xdr:cNvPr id="7673" name="Check Box 505" hidden="1">
              <a:extLst>
                <a:ext uri="{63B3BB69-23CF-44E3-9099-C40C66FF867C}">
                  <a14:compatExt spid="_x0000_s7673"/>
                </a:ext>
                <a:ext uri="{FF2B5EF4-FFF2-40B4-BE49-F238E27FC236}">
                  <a16:creationId xmlns:a16="http://schemas.microsoft.com/office/drawing/2014/main" id="{00000000-0008-0000-0300-0000F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57150</xdr:colOff>
          <xdr:row>8</xdr:row>
          <xdr:rowOff>57150</xdr:rowOff>
        </xdr:from>
        <xdr:to>
          <xdr:col>83</xdr:col>
          <xdr:colOff>565150</xdr:colOff>
          <xdr:row>12</xdr:row>
          <xdr:rowOff>152400</xdr:rowOff>
        </xdr:to>
        <xdr:sp macro="" textlink="">
          <xdr:nvSpPr>
            <xdr:cNvPr id="7675" name="Check Box 507" hidden="1">
              <a:extLst>
                <a:ext uri="{63B3BB69-23CF-44E3-9099-C40C66FF867C}">
                  <a14:compatExt spid="_x0000_s7675"/>
                </a:ext>
                <a:ext uri="{FF2B5EF4-FFF2-40B4-BE49-F238E27FC236}">
                  <a16:creationId xmlns:a16="http://schemas.microsoft.com/office/drawing/2014/main" id="{00000000-0008-0000-0300-0000F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50800</xdr:colOff>
          <xdr:row>23</xdr:row>
          <xdr:rowOff>50800</xdr:rowOff>
        </xdr:from>
        <xdr:to>
          <xdr:col>83</xdr:col>
          <xdr:colOff>546100</xdr:colOff>
          <xdr:row>27</xdr:row>
          <xdr:rowOff>146050</xdr:rowOff>
        </xdr:to>
        <xdr:sp macro="" textlink="">
          <xdr:nvSpPr>
            <xdr:cNvPr id="7677" name="Check Box 509" hidden="1">
              <a:extLst>
                <a:ext uri="{63B3BB69-23CF-44E3-9099-C40C66FF867C}">
                  <a14:compatExt spid="_x0000_s7677"/>
                </a:ext>
                <a:ext uri="{FF2B5EF4-FFF2-40B4-BE49-F238E27FC236}">
                  <a16:creationId xmlns:a16="http://schemas.microsoft.com/office/drawing/2014/main" id="{00000000-0008-0000-0300-0000F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38</xdr:row>
          <xdr:rowOff>76200</xdr:rowOff>
        </xdr:from>
        <xdr:to>
          <xdr:col>83</xdr:col>
          <xdr:colOff>539750</xdr:colOff>
          <xdr:row>42</xdr:row>
          <xdr:rowOff>171450</xdr:rowOff>
        </xdr:to>
        <xdr:sp macro="" textlink="">
          <xdr:nvSpPr>
            <xdr:cNvPr id="7679" name="Check Box 511" hidden="1">
              <a:extLst>
                <a:ext uri="{63B3BB69-23CF-44E3-9099-C40C66FF867C}">
                  <a14:compatExt spid="_x0000_s7679"/>
                </a:ext>
                <a:ext uri="{FF2B5EF4-FFF2-40B4-BE49-F238E27FC236}">
                  <a16:creationId xmlns:a16="http://schemas.microsoft.com/office/drawing/2014/main" id="{00000000-0008-0000-0300-0000F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44450</xdr:colOff>
          <xdr:row>53</xdr:row>
          <xdr:rowOff>57150</xdr:rowOff>
        </xdr:from>
        <xdr:to>
          <xdr:col>83</xdr:col>
          <xdr:colOff>552450</xdr:colOff>
          <xdr:row>57</xdr:row>
          <xdr:rowOff>152400</xdr:rowOff>
        </xdr:to>
        <xdr:sp macro="" textlink="">
          <xdr:nvSpPr>
            <xdr:cNvPr id="7681" name="Check Box 513" hidden="1">
              <a:extLst>
                <a:ext uri="{63B3BB69-23CF-44E3-9099-C40C66FF867C}">
                  <a14:compatExt spid="_x0000_s7681"/>
                </a:ext>
                <a:ext uri="{FF2B5EF4-FFF2-40B4-BE49-F238E27FC236}">
                  <a16:creationId xmlns:a16="http://schemas.microsoft.com/office/drawing/2014/main" id="{00000000-0008-0000-0300-00000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50800</xdr:colOff>
          <xdr:row>68</xdr:row>
          <xdr:rowOff>76200</xdr:rowOff>
        </xdr:from>
        <xdr:to>
          <xdr:col>83</xdr:col>
          <xdr:colOff>552450</xdr:colOff>
          <xdr:row>72</xdr:row>
          <xdr:rowOff>171450</xdr:rowOff>
        </xdr:to>
        <xdr:sp macro="" textlink="">
          <xdr:nvSpPr>
            <xdr:cNvPr id="7683" name="Check Box 515" hidden="1">
              <a:extLst>
                <a:ext uri="{63B3BB69-23CF-44E3-9099-C40C66FF867C}">
                  <a14:compatExt spid="_x0000_s7683"/>
                </a:ext>
                <a:ext uri="{FF2B5EF4-FFF2-40B4-BE49-F238E27FC236}">
                  <a16:creationId xmlns:a16="http://schemas.microsoft.com/office/drawing/2014/main" id="{00000000-0008-0000-0300-00000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83</xdr:row>
          <xdr:rowOff>69850</xdr:rowOff>
        </xdr:from>
        <xdr:to>
          <xdr:col>83</xdr:col>
          <xdr:colOff>533400</xdr:colOff>
          <xdr:row>87</xdr:row>
          <xdr:rowOff>165100</xdr:rowOff>
        </xdr:to>
        <xdr:sp macro="" textlink="">
          <xdr:nvSpPr>
            <xdr:cNvPr id="7685" name="Check Box 517" hidden="1">
              <a:extLst>
                <a:ext uri="{63B3BB69-23CF-44E3-9099-C40C66FF867C}">
                  <a14:compatExt spid="_x0000_s7685"/>
                </a:ext>
                <a:ext uri="{FF2B5EF4-FFF2-40B4-BE49-F238E27FC236}">
                  <a16:creationId xmlns:a16="http://schemas.microsoft.com/office/drawing/2014/main" id="{00000000-0008-0000-0300-00000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38100</xdr:colOff>
          <xdr:row>98</xdr:row>
          <xdr:rowOff>57150</xdr:rowOff>
        </xdr:from>
        <xdr:to>
          <xdr:col>83</xdr:col>
          <xdr:colOff>546100</xdr:colOff>
          <xdr:row>102</xdr:row>
          <xdr:rowOff>152400</xdr:rowOff>
        </xdr:to>
        <xdr:sp macro="" textlink="">
          <xdr:nvSpPr>
            <xdr:cNvPr id="7687" name="Check Box 519" hidden="1">
              <a:extLst>
                <a:ext uri="{63B3BB69-23CF-44E3-9099-C40C66FF867C}">
                  <a14:compatExt spid="_x0000_s7687"/>
                </a:ext>
                <a:ext uri="{FF2B5EF4-FFF2-40B4-BE49-F238E27FC236}">
                  <a16:creationId xmlns:a16="http://schemas.microsoft.com/office/drawing/2014/main" id="{00000000-0008-0000-0300-00000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50800</xdr:colOff>
          <xdr:row>113</xdr:row>
          <xdr:rowOff>76200</xdr:rowOff>
        </xdr:from>
        <xdr:to>
          <xdr:col>83</xdr:col>
          <xdr:colOff>552450</xdr:colOff>
          <xdr:row>117</xdr:row>
          <xdr:rowOff>171450</xdr:rowOff>
        </xdr:to>
        <xdr:sp macro="" textlink="">
          <xdr:nvSpPr>
            <xdr:cNvPr id="7689" name="Check Box 521" hidden="1">
              <a:extLst>
                <a:ext uri="{63B3BB69-23CF-44E3-9099-C40C66FF867C}">
                  <a14:compatExt spid="_x0000_s7689"/>
                </a:ext>
                <a:ext uri="{FF2B5EF4-FFF2-40B4-BE49-F238E27FC236}">
                  <a16:creationId xmlns:a16="http://schemas.microsoft.com/office/drawing/2014/main" id="{00000000-0008-0000-0300-00000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38100</xdr:colOff>
          <xdr:row>128</xdr:row>
          <xdr:rowOff>69850</xdr:rowOff>
        </xdr:from>
        <xdr:to>
          <xdr:col>83</xdr:col>
          <xdr:colOff>546100</xdr:colOff>
          <xdr:row>132</xdr:row>
          <xdr:rowOff>165100</xdr:rowOff>
        </xdr:to>
        <xdr:sp macro="" textlink="">
          <xdr:nvSpPr>
            <xdr:cNvPr id="7691" name="Check Box 523" hidden="1">
              <a:extLst>
                <a:ext uri="{63B3BB69-23CF-44E3-9099-C40C66FF867C}">
                  <a14:compatExt spid="_x0000_s7691"/>
                </a:ext>
                <a:ext uri="{FF2B5EF4-FFF2-40B4-BE49-F238E27FC236}">
                  <a16:creationId xmlns:a16="http://schemas.microsoft.com/office/drawing/2014/main" id="{00000000-0008-0000-0300-00000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38100</xdr:colOff>
          <xdr:row>143</xdr:row>
          <xdr:rowOff>69850</xdr:rowOff>
        </xdr:from>
        <xdr:to>
          <xdr:col>83</xdr:col>
          <xdr:colOff>546100</xdr:colOff>
          <xdr:row>147</xdr:row>
          <xdr:rowOff>165100</xdr:rowOff>
        </xdr:to>
        <xdr:sp macro="" textlink="">
          <xdr:nvSpPr>
            <xdr:cNvPr id="7693" name="Check Box 525" hidden="1">
              <a:extLst>
                <a:ext uri="{63B3BB69-23CF-44E3-9099-C40C66FF867C}">
                  <a14:compatExt spid="_x0000_s7693"/>
                </a:ext>
                <a:ext uri="{FF2B5EF4-FFF2-40B4-BE49-F238E27FC236}">
                  <a16:creationId xmlns:a16="http://schemas.microsoft.com/office/drawing/2014/main" id="{00000000-0008-0000-0300-00000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143</xdr:row>
          <xdr:rowOff>69850</xdr:rowOff>
        </xdr:from>
        <xdr:to>
          <xdr:col>100</xdr:col>
          <xdr:colOff>546100</xdr:colOff>
          <xdr:row>147</xdr:row>
          <xdr:rowOff>165100</xdr:rowOff>
        </xdr:to>
        <xdr:sp macro="" textlink="">
          <xdr:nvSpPr>
            <xdr:cNvPr id="7695" name="Check Box 527" hidden="1">
              <a:extLst>
                <a:ext uri="{63B3BB69-23CF-44E3-9099-C40C66FF867C}">
                  <a14:compatExt spid="_x0000_s7695"/>
                </a:ext>
                <a:ext uri="{FF2B5EF4-FFF2-40B4-BE49-F238E27FC236}">
                  <a16:creationId xmlns:a16="http://schemas.microsoft.com/office/drawing/2014/main" id="{00000000-0008-0000-0300-00000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128</xdr:row>
          <xdr:rowOff>69850</xdr:rowOff>
        </xdr:from>
        <xdr:to>
          <xdr:col>100</xdr:col>
          <xdr:colOff>546100</xdr:colOff>
          <xdr:row>132</xdr:row>
          <xdr:rowOff>165100</xdr:rowOff>
        </xdr:to>
        <xdr:sp macro="" textlink="">
          <xdr:nvSpPr>
            <xdr:cNvPr id="7697" name="Check Box 529" hidden="1">
              <a:extLst>
                <a:ext uri="{63B3BB69-23CF-44E3-9099-C40C66FF867C}">
                  <a14:compatExt spid="_x0000_s7697"/>
                </a:ext>
                <a:ext uri="{FF2B5EF4-FFF2-40B4-BE49-F238E27FC236}">
                  <a16:creationId xmlns:a16="http://schemas.microsoft.com/office/drawing/2014/main" id="{00000000-0008-0000-0300-00001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113</xdr:row>
          <xdr:rowOff>69850</xdr:rowOff>
        </xdr:from>
        <xdr:to>
          <xdr:col>100</xdr:col>
          <xdr:colOff>546100</xdr:colOff>
          <xdr:row>117</xdr:row>
          <xdr:rowOff>165100</xdr:rowOff>
        </xdr:to>
        <xdr:sp macro="" textlink="">
          <xdr:nvSpPr>
            <xdr:cNvPr id="7699" name="Check Box 531" hidden="1">
              <a:extLst>
                <a:ext uri="{63B3BB69-23CF-44E3-9099-C40C66FF867C}">
                  <a14:compatExt spid="_x0000_s7699"/>
                </a:ext>
                <a:ext uri="{FF2B5EF4-FFF2-40B4-BE49-F238E27FC236}">
                  <a16:creationId xmlns:a16="http://schemas.microsoft.com/office/drawing/2014/main" id="{00000000-0008-0000-0300-00001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98</xdr:row>
          <xdr:rowOff>69850</xdr:rowOff>
        </xdr:from>
        <xdr:to>
          <xdr:col>100</xdr:col>
          <xdr:colOff>546100</xdr:colOff>
          <xdr:row>102</xdr:row>
          <xdr:rowOff>165100</xdr:rowOff>
        </xdr:to>
        <xdr:sp macro="" textlink="">
          <xdr:nvSpPr>
            <xdr:cNvPr id="7701" name="Check Box 533" hidden="1">
              <a:extLst>
                <a:ext uri="{63B3BB69-23CF-44E3-9099-C40C66FF867C}">
                  <a14:compatExt spid="_x0000_s7701"/>
                </a:ext>
                <a:ext uri="{FF2B5EF4-FFF2-40B4-BE49-F238E27FC236}">
                  <a16:creationId xmlns:a16="http://schemas.microsoft.com/office/drawing/2014/main" id="{00000000-0008-0000-0300-00001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31750</xdr:colOff>
          <xdr:row>83</xdr:row>
          <xdr:rowOff>69850</xdr:rowOff>
        </xdr:from>
        <xdr:to>
          <xdr:col>100</xdr:col>
          <xdr:colOff>533400</xdr:colOff>
          <xdr:row>87</xdr:row>
          <xdr:rowOff>165100</xdr:rowOff>
        </xdr:to>
        <xdr:sp macro="" textlink="">
          <xdr:nvSpPr>
            <xdr:cNvPr id="7703" name="Check Box 535" hidden="1">
              <a:extLst>
                <a:ext uri="{63B3BB69-23CF-44E3-9099-C40C66FF867C}">
                  <a14:compatExt spid="_x0000_s7703"/>
                </a:ext>
                <a:ext uri="{FF2B5EF4-FFF2-40B4-BE49-F238E27FC236}">
                  <a16:creationId xmlns:a16="http://schemas.microsoft.com/office/drawing/2014/main" id="{00000000-0008-0000-0300-00001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31750</xdr:colOff>
          <xdr:row>68</xdr:row>
          <xdr:rowOff>57150</xdr:rowOff>
        </xdr:from>
        <xdr:to>
          <xdr:col>100</xdr:col>
          <xdr:colOff>533400</xdr:colOff>
          <xdr:row>72</xdr:row>
          <xdr:rowOff>152400</xdr:rowOff>
        </xdr:to>
        <xdr:sp macro="" textlink="">
          <xdr:nvSpPr>
            <xdr:cNvPr id="7705" name="Check Box 537" hidden="1">
              <a:extLst>
                <a:ext uri="{63B3BB69-23CF-44E3-9099-C40C66FF867C}">
                  <a14:compatExt spid="_x0000_s7705"/>
                </a:ext>
                <a:ext uri="{FF2B5EF4-FFF2-40B4-BE49-F238E27FC236}">
                  <a16:creationId xmlns:a16="http://schemas.microsoft.com/office/drawing/2014/main" id="{00000000-0008-0000-0300-00001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53</xdr:row>
          <xdr:rowOff>50800</xdr:rowOff>
        </xdr:from>
        <xdr:to>
          <xdr:col>100</xdr:col>
          <xdr:colOff>546100</xdr:colOff>
          <xdr:row>57</xdr:row>
          <xdr:rowOff>146050</xdr:rowOff>
        </xdr:to>
        <xdr:sp macro="" textlink="">
          <xdr:nvSpPr>
            <xdr:cNvPr id="7707" name="Check Box 539" hidden="1">
              <a:extLst>
                <a:ext uri="{63B3BB69-23CF-44E3-9099-C40C66FF867C}">
                  <a14:compatExt spid="_x0000_s7707"/>
                </a:ext>
                <a:ext uri="{FF2B5EF4-FFF2-40B4-BE49-F238E27FC236}">
                  <a16:creationId xmlns:a16="http://schemas.microsoft.com/office/drawing/2014/main" id="{00000000-0008-0000-0300-00001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38</xdr:row>
          <xdr:rowOff>69850</xdr:rowOff>
        </xdr:from>
        <xdr:to>
          <xdr:col>100</xdr:col>
          <xdr:colOff>546100</xdr:colOff>
          <xdr:row>42</xdr:row>
          <xdr:rowOff>165100</xdr:rowOff>
        </xdr:to>
        <xdr:sp macro="" textlink="">
          <xdr:nvSpPr>
            <xdr:cNvPr id="7709" name="Check Box 541" hidden="1">
              <a:extLst>
                <a:ext uri="{63B3BB69-23CF-44E3-9099-C40C66FF867C}">
                  <a14:compatExt spid="_x0000_s7709"/>
                </a:ext>
                <a:ext uri="{FF2B5EF4-FFF2-40B4-BE49-F238E27FC236}">
                  <a16:creationId xmlns:a16="http://schemas.microsoft.com/office/drawing/2014/main" id="{00000000-0008-0000-0300-00001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31750</xdr:colOff>
          <xdr:row>23</xdr:row>
          <xdr:rowOff>57150</xdr:rowOff>
        </xdr:from>
        <xdr:to>
          <xdr:col>100</xdr:col>
          <xdr:colOff>533400</xdr:colOff>
          <xdr:row>27</xdr:row>
          <xdr:rowOff>152400</xdr:rowOff>
        </xdr:to>
        <xdr:sp macro="" textlink="">
          <xdr:nvSpPr>
            <xdr:cNvPr id="7711" name="Check Box 543" hidden="1">
              <a:extLst>
                <a:ext uri="{63B3BB69-23CF-44E3-9099-C40C66FF867C}">
                  <a14:compatExt spid="_x0000_s7711"/>
                </a:ext>
                <a:ext uri="{FF2B5EF4-FFF2-40B4-BE49-F238E27FC236}">
                  <a16:creationId xmlns:a16="http://schemas.microsoft.com/office/drawing/2014/main" id="{00000000-0008-0000-0300-00001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38100</xdr:colOff>
          <xdr:row>8</xdr:row>
          <xdr:rowOff>57150</xdr:rowOff>
        </xdr:from>
        <xdr:to>
          <xdr:col>100</xdr:col>
          <xdr:colOff>546100</xdr:colOff>
          <xdr:row>12</xdr:row>
          <xdr:rowOff>152400</xdr:rowOff>
        </xdr:to>
        <xdr:sp macro="" textlink="">
          <xdr:nvSpPr>
            <xdr:cNvPr id="7713" name="Check Box 545" hidden="1">
              <a:extLst>
                <a:ext uri="{63B3BB69-23CF-44E3-9099-C40C66FF867C}">
                  <a14:compatExt spid="_x0000_s7713"/>
                </a:ext>
                <a:ext uri="{FF2B5EF4-FFF2-40B4-BE49-F238E27FC236}">
                  <a16:creationId xmlns:a16="http://schemas.microsoft.com/office/drawing/2014/main" id="{00000000-0008-0000-0300-00002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38100</xdr:colOff>
          <xdr:row>8</xdr:row>
          <xdr:rowOff>57150</xdr:rowOff>
        </xdr:from>
        <xdr:to>
          <xdr:col>117</xdr:col>
          <xdr:colOff>546100</xdr:colOff>
          <xdr:row>12</xdr:row>
          <xdr:rowOff>152400</xdr:rowOff>
        </xdr:to>
        <xdr:sp macro="" textlink="">
          <xdr:nvSpPr>
            <xdr:cNvPr id="7715" name="Check Box 547" hidden="1">
              <a:extLst>
                <a:ext uri="{63B3BB69-23CF-44E3-9099-C40C66FF867C}">
                  <a14:compatExt spid="_x0000_s7715"/>
                </a:ext>
                <a:ext uri="{FF2B5EF4-FFF2-40B4-BE49-F238E27FC236}">
                  <a16:creationId xmlns:a16="http://schemas.microsoft.com/office/drawing/2014/main" id="{00000000-0008-0000-0300-00002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31750</xdr:colOff>
          <xdr:row>23</xdr:row>
          <xdr:rowOff>69850</xdr:rowOff>
        </xdr:from>
        <xdr:to>
          <xdr:col>117</xdr:col>
          <xdr:colOff>533400</xdr:colOff>
          <xdr:row>27</xdr:row>
          <xdr:rowOff>165100</xdr:rowOff>
        </xdr:to>
        <xdr:sp macro="" textlink="">
          <xdr:nvSpPr>
            <xdr:cNvPr id="7717" name="Check Box 549" hidden="1">
              <a:extLst>
                <a:ext uri="{63B3BB69-23CF-44E3-9099-C40C66FF867C}">
                  <a14:compatExt spid="_x0000_s7717"/>
                </a:ext>
                <a:ext uri="{FF2B5EF4-FFF2-40B4-BE49-F238E27FC236}">
                  <a16:creationId xmlns:a16="http://schemas.microsoft.com/office/drawing/2014/main" id="{00000000-0008-0000-0300-00002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50800</xdr:colOff>
          <xdr:row>38</xdr:row>
          <xdr:rowOff>69850</xdr:rowOff>
        </xdr:from>
        <xdr:to>
          <xdr:col>117</xdr:col>
          <xdr:colOff>552450</xdr:colOff>
          <xdr:row>42</xdr:row>
          <xdr:rowOff>165100</xdr:rowOff>
        </xdr:to>
        <xdr:sp macro="" textlink="">
          <xdr:nvSpPr>
            <xdr:cNvPr id="7719" name="Check Box 551" hidden="1">
              <a:extLst>
                <a:ext uri="{63B3BB69-23CF-44E3-9099-C40C66FF867C}">
                  <a14:compatExt spid="_x0000_s7719"/>
                </a:ext>
                <a:ext uri="{FF2B5EF4-FFF2-40B4-BE49-F238E27FC236}">
                  <a16:creationId xmlns:a16="http://schemas.microsoft.com/office/drawing/2014/main" id="{00000000-0008-0000-0300-00002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38100</xdr:colOff>
          <xdr:row>53</xdr:row>
          <xdr:rowOff>57150</xdr:rowOff>
        </xdr:from>
        <xdr:to>
          <xdr:col>117</xdr:col>
          <xdr:colOff>546100</xdr:colOff>
          <xdr:row>57</xdr:row>
          <xdr:rowOff>152400</xdr:rowOff>
        </xdr:to>
        <xdr:sp macro="" textlink="">
          <xdr:nvSpPr>
            <xdr:cNvPr id="7721" name="Check Box 553" hidden="1">
              <a:extLst>
                <a:ext uri="{63B3BB69-23CF-44E3-9099-C40C66FF867C}">
                  <a14:compatExt spid="_x0000_s7721"/>
                </a:ext>
                <a:ext uri="{FF2B5EF4-FFF2-40B4-BE49-F238E27FC236}">
                  <a16:creationId xmlns:a16="http://schemas.microsoft.com/office/drawing/2014/main" id="{00000000-0008-0000-0300-00002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38100</xdr:colOff>
          <xdr:row>68</xdr:row>
          <xdr:rowOff>69850</xdr:rowOff>
        </xdr:from>
        <xdr:to>
          <xdr:col>117</xdr:col>
          <xdr:colOff>546100</xdr:colOff>
          <xdr:row>72</xdr:row>
          <xdr:rowOff>165100</xdr:rowOff>
        </xdr:to>
        <xdr:sp macro="" textlink="">
          <xdr:nvSpPr>
            <xdr:cNvPr id="7723" name="Check Box 555" hidden="1">
              <a:extLst>
                <a:ext uri="{63B3BB69-23CF-44E3-9099-C40C66FF867C}">
                  <a14:compatExt spid="_x0000_s7723"/>
                </a:ext>
                <a:ext uri="{FF2B5EF4-FFF2-40B4-BE49-F238E27FC236}">
                  <a16:creationId xmlns:a16="http://schemas.microsoft.com/office/drawing/2014/main" id="{00000000-0008-0000-0300-00002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50800</xdr:colOff>
          <xdr:row>83</xdr:row>
          <xdr:rowOff>69850</xdr:rowOff>
        </xdr:from>
        <xdr:to>
          <xdr:col>117</xdr:col>
          <xdr:colOff>552450</xdr:colOff>
          <xdr:row>87</xdr:row>
          <xdr:rowOff>165100</xdr:rowOff>
        </xdr:to>
        <xdr:sp macro="" textlink="">
          <xdr:nvSpPr>
            <xdr:cNvPr id="7725" name="Check Box 557" hidden="1">
              <a:extLst>
                <a:ext uri="{63B3BB69-23CF-44E3-9099-C40C66FF867C}">
                  <a14:compatExt spid="_x0000_s7725"/>
                </a:ext>
                <a:ext uri="{FF2B5EF4-FFF2-40B4-BE49-F238E27FC236}">
                  <a16:creationId xmlns:a16="http://schemas.microsoft.com/office/drawing/2014/main" id="{00000000-0008-0000-0300-00002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38100</xdr:colOff>
          <xdr:row>98</xdr:row>
          <xdr:rowOff>69850</xdr:rowOff>
        </xdr:from>
        <xdr:to>
          <xdr:col>117</xdr:col>
          <xdr:colOff>546100</xdr:colOff>
          <xdr:row>102</xdr:row>
          <xdr:rowOff>165100</xdr:rowOff>
        </xdr:to>
        <xdr:sp macro="" textlink="">
          <xdr:nvSpPr>
            <xdr:cNvPr id="7727" name="Check Box 559" hidden="1">
              <a:extLst>
                <a:ext uri="{63B3BB69-23CF-44E3-9099-C40C66FF867C}">
                  <a14:compatExt spid="_x0000_s7727"/>
                </a:ext>
                <a:ext uri="{FF2B5EF4-FFF2-40B4-BE49-F238E27FC236}">
                  <a16:creationId xmlns:a16="http://schemas.microsoft.com/office/drawing/2014/main" id="{00000000-0008-0000-0300-00002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50800</xdr:colOff>
          <xdr:row>113</xdr:row>
          <xdr:rowOff>57150</xdr:rowOff>
        </xdr:from>
        <xdr:to>
          <xdr:col>117</xdr:col>
          <xdr:colOff>552450</xdr:colOff>
          <xdr:row>117</xdr:row>
          <xdr:rowOff>152400</xdr:rowOff>
        </xdr:to>
        <xdr:sp macro="" textlink="">
          <xdr:nvSpPr>
            <xdr:cNvPr id="7729" name="Check Box 561" hidden="1">
              <a:extLst>
                <a:ext uri="{63B3BB69-23CF-44E3-9099-C40C66FF867C}">
                  <a14:compatExt spid="_x0000_s7729"/>
                </a:ext>
                <a:ext uri="{FF2B5EF4-FFF2-40B4-BE49-F238E27FC236}">
                  <a16:creationId xmlns:a16="http://schemas.microsoft.com/office/drawing/2014/main" id="{00000000-0008-0000-0300-00003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50800</xdr:colOff>
          <xdr:row>128</xdr:row>
          <xdr:rowOff>57150</xdr:rowOff>
        </xdr:from>
        <xdr:to>
          <xdr:col>117</xdr:col>
          <xdr:colOff>552450</xdr:colOff>
          <xdr:row>132</xdr:row>
          <xdr:rowOff>152400</xdr:rowOff>
        </xdr:to>
        <xdr:sp macro="" textlink="">
          <xdr:nvSpPr>
            <xdr:cNvPr id="7731" name="Check Box 563" hidden="1">
              <a:extLst>
                <a:ext uri="{63B3BB69-23CF-44E3-9099-C40C66FF867C}">
                  <a14:compatExt spid="_x0000_s7731"/>
                </a:ext>
                <a:ext uri="{FF2B5EF4-FFF2-40B4-BE49-F238E27FC236}">
                  <a16:creationId xmlns:a16="http://schemas.microsoft.com/office/drawing/2014/main" id="{00000000-0008-0000-0300-00003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31750</xdr:colOff>
          <xdr:row>143</xdr:row>
          <xdr:rowOff>76200</xdr:rowOff>
        </xdr:from>
        <xdr:to>
          <xdr:col>117</xdr:col>
          <xdr:colOff>546100</xdr:colOff>
          <xdr:row>147</xdr:row>
          <xdr:rowOff>171450</xdr:rowOff>
        </xdr:to>
        <xdr:sp macro="" textlink="">
          <xdr:nvSpPr>
            <xdr:cNvPr id="7733" name="Check Box 565" hidden="1">
              <a:extLst>
                <a:ext uri="{63B3BB69-23CF-44E3-9099-C40C66FF867C}">
                  <a14:compatExt spid="_x0000_s7733"/>
                </a:ext>
                <a:ext uri="{FF2B5EF4-FFF2-40B4-BE49-F238E27FC236}">
                  <a16:creationId xmlns:a16="http://schemas.microsoft.com/office/drawing/2014/main" id="{00000000-0008-0000-0300-00003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50800</xdr:colOff>
          <xdr:row>143</xdr:row>
          <xdr:rowOff>50800</xdr:rowOff>
        </xdr:from>
        <xdr:to>
          <xdr:col>134</xdr:col>
          <xdr:colOff>565150</xdr:colOff>
          <xdr:row>147</xdr:row>
          <xdr:rowOff>146050</xdr:rowOff>
        </xdr:to>
        <xdr:sp macro="" textlink="">
          <xdr:nvSpPr>
            <xdr:cNvPr id="7735" name="Check Box 567" hidden="1">
              <a:extLst>
                <a:ext uri="{63B3BB69-23CF-44E3-9099-C40C66FF867C}">
                  <a14:compatExt spid="_x0000_s7735"/>
                </a:ext>
                <a:ext uri="{FF2B5EF4-FFF2-40B4-BE49-F238E27FC236}">
                  <a16:creationId xmlns:a16="http://schemas.microsoft.com/office/drawing/2014/main" id="{00000000-0008-0000-0300-00003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19050</xdr:colOff>
          <xdr:row>128</xdr:row>
          <xdr:rowOff>69850</xdr:rowOff>
        </xdr:from>
        <xdr:to>
          <xdr:col>134</xdr:col>
          <xdr:colOff>533400</xdr:colOff>
          <xdr:row>132</xdr:row>
          <xdr:rowOff>165100</xdr:rowOff>
        </xdr:to>
        <xdr:sp macro="" textlink="">
          <xdr:nvSpPr>
            <xdr:cNvPr id="7737" name="Check Box 569" hidden="1">
              <a:extLst>
                <a:ext uri="{63B3BB69-23CF-44E3-9099-C40C66FF867C}">
                  <a14:compatExt spid="_x0000_s7737"/>
                </a:ext>
                <a:ext uri="{FF2B5EF4-FFF2-40B4-BE49-F238E27FC236}">
                  <a16:creationId xmlns:a16="http://schemas.microsoft.com/office/drawing/2014/main" id="{00000000-0008-0000-0300-00003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50800</xdr:colOff>
          <xdr:row>113</xdr:row>
          <xdr:rowOff>69850</xdr:rowOff>
        </xdr:from>
        <xdr:to>
          <xdr:col>134</xdr:col>
          <xdr:colOff>565150</xdr:colOff>
          <xdr:row>117</xdr:row>
          <xdr:rowOff>165100</xdr:rowOff>
        </xdr:to>
        <xdr:sp macro="" textlink="">
          <xdr:nvSpPr>
            <xdr:cNvPr id="7739" name="Check Box 571" hidden="1">
              <a:extLst>
                <a:ext uri="{63B3BB69-23CF-44E3-9099-C40C66FF867C}">
                  <a14:compatExt spid="_x0000_s7739"/>
                </a:ext>
                <a:ext uri="{FF2B5EF4-FFF2-40B4-BE49-F238E27FC236}">
                  <a16:creationId xmlns:a16="http://schemas.microsoft.com/office/drawing/2014/main" id="{00000000-0008-0000-0300-00003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31750</xdr:colOff>
          <xdr:row>98</xdr:row>
          <xdr:rowOff>69850</xdr:rowOff>
        </xdr:from>
        <xdr:to>
          <xdr:col>134</xdr:col>
          <xdr:colOff>552450</xdr:colOff>
          <xdr:row>102</xdr:row>
          <xdr:rowOff>165100</xdr:rowOff>
        </xdr:to>
        <xdr:sp macro="" textlink="">
          <xdr:nvSpPr>
            <xdr:cNvPr id="7741" name="Check Box 573" hidden="1">
              <a:extLst>
                <a:ext uri="{63B3BB69-23CF-44E3-9099-C40C66FF867C}">
                  <a14:compatExt spid="_x0000_s7741"/>
                </a:ext>
                <a:ext uri="{FF2B5EF4-FFF2-40B4-BE49-F238E27FC236}">
                  <a16:creationId xmlns:a16="http://schemas.microsoft.com/office/drawing/2014/main" id="{00000000-0008-0000-0300-00003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83</xdr:row>
          <xdr:rowOff>69850</xdr:rowOff>
        </xdr:from>
        <xdr:to>
          <xdr:col>134</xdr:col>
          <xdr:colOff>565150</xdr:colOff>
          <xdr:row>87</xdr:row>
          <xdr:rowOff>165100</xdr:rowOff>
        </xdr:to>
        <xdr:sp macro="" textlink="">
          <xdr:nvSpPr>
            <xdr:cNvPr id="7743" name="Check Box 575" hidden="1">
              <a:extLst>
                <a:ext uri="{63B3BB69-23CF-44E3-9099-C40C66FF867C}">
                  <a14:compatExt spid="_x0000_s7743"/>
                </a:ext>
                <a:ext uri="{FF2B5EF4-FFF2-40B4-BE49-F238E27FC236}">
                  <a16:creationId xmlns:a16="http://schemas.microsoft.com/office/drawing/2014/main" id="{00000000-0008-0000-0300-00003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68</xdr:row>
          <xdr:rowOff>69850</xdr:rowOff>
        </xdr:from>
        <xdr:to>
          <xdr:col>134</xdr:col>
          <xdr:colOff>565150</xdr:colOff>
          <xdr:row>72</xdr:row>
          <xdr:rowOff>165100</xdr:rowOff>
        </xdr:to>
        <xdr:sp macro="" textlink="">
          <xdr:nvSpPr>
            <xdr:cNvPr id="7745" name="Check Box 577" hidden="1">
              <a:extLst>
                <a:ext uri="{63B3BB69-23CF-44E3-9099-C40C66FF867C}">
                  <a14:compatExt spid="_x0000_s7745"/>
                </a:ext>
                <a:ext uri="{FF2B5EF4-FFF2-40B4-BE49-F238E27FC236}">
                  <a16:creationId xmlns:a16="http://schemas.microsoft.com/office/drawing/2014/main" id="{00000000-0008-0000-0300-00004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53</xdr:row>
          <xdr:rowOff>38100</xdr:rowOff>
        </xdr:from>
        <xdr:to>
          <xdr:col>134</xdr:col>
          <xdr:colOff>565150</xdr:colOff>
          <xdr:row>57</xdr:row>
          <xdr:rowOff>133350</xdr:rowOff>
        </xdr:to>
        <xdr:sp macro="" textlink="">
          <xdr:nvSpPr>
            <xdr:cNvPr id="7747" name="Check Box 579" hidden="1">
              <a:extLst>
                <a:ext uri="{63B3BB69-23CF-44E3-9099-C40C66FF867C}">
                  <a14:compatExt spid="_x0000_s7747"/>
                </a:ext>
                <a:ext uri="{FF2B5EF4-FFF2-40B4-BE49-F238E27FC236}">
                  <a16:creationId xmlns:a16="http://schemas.microsoft.com/office/drawing/2014/main" id="{00000000-0008-0000-0300-00004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38</xdr:row>
          <xdr:rowOff>57150</xdr:rowOff>
        </xdr:from>
        <xdr:to>
          <xdr:col>134</xdr:col>
          <xdr:colOff>565150</xdr:colOff>
          <xdr:row>42</xdr:row>
          <xdr:rowOff>152400</xdr:rowOff>
        </xdr:to>
        <xdr:sp macro="" textlink="">
          <xdr:nvSpPr>
            <xdr:cNvPr id="7749" name="Check Box 581" hidden="1">
              <a:extLst>
                <a:ext uri="{63B3BB69-23CF-44E3-9099-C40C66FF867C}">
                  <a14:compatExt spid="_x0000_s7749"/>
                </a:ext>
                <a:ext uri="{FF2B5EF4-FFF2-40B4-BE49-F238E27FC236}">
                  <a16:creationId xmlns:a16="http://schemas.microsoft.com/office/drawing/2014/main" id="{00000000-0008-0000-0300-00004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23</xdr:row>
          <xdr:rowOff>57150</xdr:rowOff>
        </xdr:from>
        <xdr:to>
          <xdr:col>134</xdr:col>
          <xdr:colOff>565150</xdr:colOff>
          <xdr:row>27</xdr:row>
          <xdr:rowOff>152400</xdr:rowOff>
        </xdr:to>
        <xdr:sp macro="" textlink="">
          <xdr:nvSpPr>
            <xdr:cNvPr id="7751" name="Check Box 583" hidden="1">
              <a:extLst>
                <a:ext uri="{63B3BB69-23CF-44E3-9099-C40C66FF867C}">
                  <a14:compatExt spid="_x0000_s7751"/>
                </a:ext>
                <a:ext uri="{FF2B5EF4-FFF2-40B4-BE49-F238E27FC236}">
                  <a16:creationId xmlns:a16="http://schemas.microsoft.com/office/drawing/2014/main" id="{00000000-0008-0000-0300-00004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38100</xdr:colOff>
          <xdr:row>8</xdr:row>
          <xdr:rowOff>69850</xdr:rowOff>
        </xdr:from>
        <xdr:to>
          <xdr:col>134</xdr:col>
          <xdr:colOff>565150</xdr:colOff>
          <xdr:row>12</xdr:row>
          <xdr:rowOff>165100</xdr:rowOff>
        </xdr:to>
        <xdr:sp macro="" textlink="">
          <xdr:nvSpPr>
            <xdr:cNvPr id="7753" name="Check Box 585" hidden="1">
              <a:extLst>
                <a:ext uri="{63B3BB69-23CF-44E3-9099-C40C66FF867C}">
                  <a14:compatExt spid="_x0000_s7753"/>
                </a:ext>
                <a:ext uri="{FF2B5EF4-FFF2-40B4-BE49-F238E27FC236}">
                  <a16:creationId xmlns:a16="http://schemas.microsoft.com/office/drawing/2014/main" id="{00000000-0008-0000-0300-00004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8</xdr:row>
          <xdr:rowOff>69850</xdr:rowOff>
        </xdr:from>
        <xdr:to>
          <xdr:col>151</xdr:col>
          <xdr:colOff>565150</xdr:colOff>
          <xdr:row>12</xdr:row>
          <xdr:rowOff>165100</xdr:rowOff>
        </xdr:to>
        <xdr:sp macro="" textlink="">
          <xdr:nvSpPr>
            <xdr:cNvPr id="7755" name="Check Box 587" hidden="1">
              <a:extLst>
                <a:ext uri="{63B3BB69-23CF-44E3-9099-C40C66FF867C}">
                  <a14:compatExt spid="_x0000_s7755"/>
                </a:ext>
                <a:ext uri="{FF2B5EF4-FFF2-40B4-BE49-F238E27FC236}">
                  <a16:creationId xmlns:a16="http://schemas.microsoft.com/office/drawing/2014/main" id="{00000000-0008-0000-0300-00004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23</xdr:row>
          <xdr:rowOff>69850</xdr:rowOff>
        </xdr:from>
        <xdr:to>
          <xdr:col>151</xdr:col>
          <xdr:colOff>565150</xdr:colOff>
          <xdr:row>27</xdr:row>
          <xdr:rowOff>165100</xdr:rowOff>
        </xdr:to>
        <xdr:sp macro="" textlink="">
          <xdr:nvSpPr>
            <xdr:cNvPr id="7757" name="Check Box 589" hidden="1">
              <a:extLst>
                <a:ext uri="{63B3BB69-23CF-44E3-9099-C40C66FF867C}">
                  <a14:compatExt spid="_x0000_s7757"/>
                </a:ext>
                <a:ext uri="{FF2B5EF4-FFF2-40B4-BE49-F238E27FC236}">
                  <a16:creationId xmlns:a16="http://schemas.microsoft.com/office/drawing/2014/main" id="{00000000-0008-0000-0300-00004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38</xdr:row>
          <xdr:rowOff>76200</xdr:rowOff>
        </xdr:from>
        <xdr:to>
          <xdr:col>151</xdr:col>
          <xdr:colOff>565150</xdr:colOff>
          <xdr:row>42</xdr:row>
          <xdr:rowOff>171450</xdr:rowOff>
        </xdr:to>
        <xdr:sp macro="" textlink="">
          <xdr:nvSpPr>
            <xdr:cNvPr id="7759" name="Check Box 591" hidden="1">
              <a:extLst>
                <a:ext uri="{63B3BB69-23CF-44E3-9099-C40C66FF867C}">
                  <a14:compatExt spid="_x0000_s7759"/>
                </a:ext>
                <a:ext uri="{FF2B5EF4-FFF2-40B4-BE49-F238E27FC236}">
                  <a16:creationId xmlns:a16="http://schemas.microsoft.com/office/drawing/2014/main" id="{00000000-0008-0000-0300-00004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50800</xdr:colOff>
          <xdr:row>53</xdr:row>
          <xdr:rowOff>50800</xdr:rowOff>
        </xdr:from>
        <xdr:to>
          <xdr:col>151</xdr:col>
          <xdr:colOff>571500</xdr:colOff>
          <xdr:row>57</xdr:row>
          <xdr:rowOff>146050</xdr:rowOff>
        </xdr:to>
        <xdr:sp macro="" textlink="">
          <xdr:nvSpPr>
            <xdr:cNvPr id="7761" name="Check Box 593" hidden="1">
              <a:extLst>
                <a:ext uri="{63B3BB69-23CF-44E3-9099-C40C66FF867C}">
                  <a14:compatExt spid="_x0000_s7761"/>
                </a:ext>
                <a:ext uri="{FF2B5EF4-FFF2-40B4-BE49-F238E27FC236}">
                  <a16:creationId xmlns:a16="http://schemas.microsoft.com/office/drawing/2014/main" id="{00000000-0008-0000-0300-000051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31750</xdr:colOff>
          <xdr:row>68</xdr:row>
          <xdr:rowOff>57150</xdr:rowOff>
        </xdr:from>
        <xdr:to>
          <xdr:col>151</xdr:col>
          <xdr:colOff>565150</xdr:colOff>
          <xdr:row>72</xdr:row>
          <xdr:rowOff>152400</xdr:rowOff>
        </xdr:to>
        <xdr:sp macro="" textlink="">
          <xdr:nvSpPr>
            <xdr:cNvPr id="7763" name="Check Box 595" hidden="1">
              <a:extLst>
                <a:ext uri="{63B3BB69-23CF-44E3-9099-C40C66FF867C}">
                  <a14:compatExt spid="_x0000_s7763"/>
                </a:ext>
                <a:ext uri="{FF2B5EF4-FFF2-40B4-BE49-F238E27FC236}">
                  <a16:creationId xmlns:a16="http://schemas.microsoft.com/office/drawing/2014/main" id="{00000000-0008-0000-0300-000053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83</xdr:row>
          <xdr:rowOff>57150</xdr:rowOff>
        </xdr:from>
        <xdr:to>
          <xdr:col>151</xdr:col>
          <xdr:colOff>571500</xdr:colOff>
          <xdr:row>87</xdr:row>
          <xdr:rowOff>152400</xdr:rowOff>
        </xdr:to>
        <xdr:sp macro="" textlink="">
          <xdr:nvSpPr>
            <xdr:cNvPr id="7765" name="Check Box 597" hidden="1">
              <a:extLst>
                <a:ext uri="{63B3BB69-23CF-44E3-9099-C40C66FF867C}">
                  <a14:compatExt spid="_x0000_s7765"/>
                </a:ext>
                <a:ext uri="{FF2B5EF4-FFF2-40B4-BE49-F238E27FC236}">
                  <a16:creationId xmlns:a16="http://schemas.microsoft.com/office/drawing/2014/main" id="{00000000-0008-0000-0300-000055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19050</xdr:colOff>
          <xdr:row>98</xdr:row>
          <xdr:rowOff>69850</xdr:rowOff>
        </xdr:from>
        <xdr:to>
          <xdr:col>151</xdr:col>
          <xdr:colOff>565150</xdr:colOff>
          <xdr:row>102</xdr:row>
          <xdr:rowOff>165100</xdr:rowOff>
        </xdr:to>
        <xdr:sp macro="" textlink="">
          <xdr:nvSpPr>
            <xdr:cNvPr id="7767" name="Check Box 599" hidden="1">
              <a:extLst>
                <a:ext uri="{63B3BB69-23CF-44E3-9099-C40C66FF867C}">
                  <a14:compatExt spid="_x0000_s7767"/>
                </a:ext>
                <a:ext uri="{FF2B5EF4-FFF2-40B4-BE49-F238E27FC236}">
                  <a16:creationId xmlns:a16="http://schemas.microsoft.com/office/drawing/2014/main" id="{00000000-0008-0000-0300-000057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113</xdr:row>
          <xdr:rowOff>69850</xdr:rowOff>
        </xdr:from>
        <xdr:to>
          <xdr:col>151</xdr:col>
          <xdr:colOff>552450</xdr:colOff>
          <xdr:row>117</xdr:row>
          <xdr:rowOff>165100</xdr:rowOff>
        </xdr:to>
        <xdr:sp macro="" textlink="">
          <xdr:nvSpPr>
            <xdr:cNvPr id="7769" name="Check Box 601" hidden="1">
              <a:extLst>
                <a:ext uri="{63B3BB69-23CF-44E3-9099-C40C66FF867C}">
                  <a14:compatExt spid="_x0000_s7769"/>
                </a:ext>
                <a:ext uri="{FF2B5EF4-FFF2-40B4-BE49-F238E27FC236}">
                  <a16:creationId xmlns:a16="http://schemas.microsoft.com/office/drawing/2014/main" id="{00000000-0008-0000-0300-000059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38100</xdr:colOff>
          <xdr:row>128</xdr:row>
          <xdr:rowOff>69850</xdr:rowOff>
        </xdr:from>
        <xdr:to>
          <xdr:col>151</xdr:col>
          <xdr:colOff>552450</xdr:colOff>
          <xdr:row>132</xdr:row>
          <xdr:rowOff>165100</xdr:rowOff>
        </xdr:to>
        <xdr:sp macro="" textlink="">
          <xdr:nvSpPr>
            <xdr:cNvPr id="7771" name="Check Box 603" hidden="1">
              <a:extLst>
                <a:ext uri="{63B3BB69-23CF-44E3-9099-C40C66FF867C}">
                  <a14:compatExt spid="_x0000_s7771"/>
                </a:ext>
                <a:ext uri="{FF2B5EF4-FFF2-40B4-BE49-F238E27FC236}">
                  <a16:creationId xmlns:a16="http://schemas.microsoft.com/office/drawing/2014/main" id="{00000000-0008-0000-0300-00005B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50800</xdr:colOff>
          <xdr:row>143</xdr:row>
          <xdr:rowOff>50800</xdr:rowOff>
        </xdr:from>
        <xdr:to>
          <xdr:col>151</xdr:col>
          <xdr:colOff>565150</xdr:colOff>
          <xdr:row>147</xdr:row>
          <xdr:rowOff>146050</xdr:rowOff>
        </xdr:to>
        <xdr:sp macro="" textlink="">
          <xdr:nvSpPr>
            <xdr:cNvPr id="7773" name="Check Box 605" hidden="1">
              <a:extLst>
                <a:ext uri="{63B3BB69-23CF-44E3-9099-C40C66FF867C}">
                  <a14:compatExt spid="_x0000_s7773"/>
                </a:ext>
                <a:ext uri="{FF2B5EF4-FFF2-40B4-BE49-F238E27FC236}">
                  <a16:creationId xmlns:a16="http://schemas.microsoft.com/office/drawing/2014/main" id="{00000000-0008-0000-0300-00005D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41</xdr:col>
      <xdr:colOff>151259</xdr:colOff>
      <xdr:row>151</xdr:row>
      <xdr:rowOff>119063</xdr:rowOff>
    </xdr:from>
    <xdr:to>
      <xdr:col>58</xdr:col>
      <xdr:colOff>395288</xdr:colOff>
      <xdr:row>155</xdr:row>
      <xdr:rowOff>15875</xdr:rowOff>
    </xdr:to>
    <xdr:pic>
      <xdr:nvPicPr>
        <xdr:cNvPr id="7774" name="Picture 606">
          <a:extLst>
            <a:ext uri="{FF2B5EF4-FFF2-40B4-BE49-F238E27FC236}">
              <a16:creationId xmlns:a16="http://schemas.microsoft.com/office/drawing/2014/main" id="{00000000-0008-0000-0300-00005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1697" y="36663313"/>
          <a:ext cx="11181904" cy="627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358775</xdr:colOff>
      <xdr:row>36</xdr:row>
      <xdr:rowOff>82305</xdr:rowOff>
    </xdr:from>
    <xdr:to>
      <xdr:col>9</xdr:col>
      <xdr:colOff>279401</xdr:colOff>
      <xdr:row>43</xdr:row>
      <xdr:rowOff>105292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5225" y="4336805"/>
          <a:ext cx="2644776" cy="1197737"/>
        </a:xfrm>
        <a:prstGeom prst="rect">
          <a:avLst/>
        </a:prstGeom>
      </xdr:spPr>
    </xdr:pic>
    <xdr:clientData/>
  </xdr:twoCellAnchor>
  <xdr:twoCellAnchor>
    <xdr:from>
      <xdr:col>21</xdr:col>
      <xdr:colOff>266700</xdr:colOff>
      <xdr:row>15</xdr:row>
      <xdr:rowOff>85724</xdr:rowOff>
    </xdr:from>
    <xdr:to>
      <xdr:col>24</xdr:col>
      <xdr:colOff>87312</xdr:colOff>
      <xdr:row>38</xdr:row>
      <xdr:rowOff>19049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254001</xdr:colOff>
      <xdr:row>35</xdr:row>
      <xdr:rowOff>19050</xdr:rowOff>
    </xdr:from>
    <xdr:to>
      <xdr:col>10</xdr:col>
      <xdr:colOff>215901</xdr:colOff>
      <xdr:row>37</xdr:row>
      <xdr:rowOff>22415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3101" y="4159250"/>
          <a:ext cx="3390900" cy="2319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438150</xdr:colOff>
      <xdr:row>0</xdr:row>
      <xdr:rowOff>0</xdr:rowOff>
    </xdr:from>
    <xdr:to>
      <xdr:col>35</xdr:col>
      <xdr:colOff>542925</xdr:colOff>
      <xdr:row>13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1134725" y="0"/>
          <a:ext cx="13220700" cy="22955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5773</xdr:colOff>
      <xdr:row>11</xdr:row>
      <xdr:rowOff>51955</xdr:rowOff>
    </xdr:from>
    <xdr:to>
      <xdr:col>37</xdr:col>
      <xdr:colOff>511608</xdr:colOff>
      <xdr:row>55</xdr:row>
      <xdr:rowOff>179532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773" y="2060864"/>
          <a:ext cx="26806380" cy="81516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333375</xdr:colOff>
      <xdr:row>22</xdr:row>
      <xdr:rowOff>9525</xdr:rowOff>
    </xdr:from>
    <xdr:to>
      <xdr:col>18</xdr:col>
      <xdr:colOff>152400</xdr:colOff>
      <xdr:row>23</xdr:row>
      <xdr:rowOff>85725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9201150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600075</xdr:colOff>
      <xdr:row>22</xdr:row>
      <xdr:rowOff>9525</xdr:rowOff>
    </xdr:from>
    <xdr:to>
      <xdr:col>14</xdr:col>
      <xdr:colOff>419100</xdr:colOff>
      <xdr:row>23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7029450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276225</xdr:colOff>
      <xdr:row>22</xdr:row>
      <xdr:rowOff>9525</xdr:rowOff>
    </xdr:from>
    <xdr:to>
      <xdr:col>11</xdr:col>
      <xdr:colOff>95250</xdr:colOff>
      <xdr:row>23</xdr:row>
      <xdr:rowOff>85725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4876800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419100</xdr:colOff>
      <xdr:row>22</xdr:row>
      <xdr:rowOff>9525</xdr:rowOff>
    </xdr:from>
    <xdr:to>
      <xdr:col>9</xdr:col>
      <xdr:colOff>238125</xdr:colOff>
      <xdr:row>23</xdr:row>
      <xdr:rowOff>85725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3800475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561975</xdr:colOff>
      <xdr:row>22</xdr:row>
      <xdr:rowOff>9525</xdr:rowOff>
    </xdr:from>
    <xdr:to>
      <xdr:col>7</xdr:col>
      <xdr:colOff>381000</xdr:colOff>
      <xdr:row>23</xdr:row>
      <xdr:rowOff>85725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2724150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352425</xdr:colOff>
      <xdr:row>22</xdr:row>
      <xdr:rowOff>9525</xdr:rowOff>
    </xdr:from>
    <xdr:to>
      <xdr:col>5</xdr:col>
      <xdr:colOff>514350</xdr:colOff>
      <xdr:row>23</xdr:row>
      <xdr:rowOff>85725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724025" y="4019550"/>
          <a:ext cx="952500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466725</xdr:colOff>
      <xdr:row>22</xdr:row>
      <xdr:rowOff>9525</xdr:rowOff>
    </xdr:from>
    <xdr:to>
      <xdr:col>3</xdr:col>
      <xdr:colOff>285750</xdr:colOff>
      <xdr:row>23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9125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142875</xdr:colOff>
      <xdr:row>12</xdr:row>
      <xdr:rowOff>0</xdr:rowOff>
    </xdr:from>
    <xdr:to>
      <xdr:col>20</xdr:col>
      <xdr:colOff>66674</xdr:colOff>
      <xdr:row>21</xdr:row>
      <xdr:rowOff>171449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22</xdr:row>
          <xdr:rowOff>38100</xdr:rowOff>
        </xdr:from>
        <xdr:to>
          <xdr:col>3</xdr:col>
          <xdr:colOff>266700</xdr:colOff>
          <xdr:row>23</xdr:row>
          <xdr:rowOff>38100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24</xdr:row>
          <xdr:rowOff>19050</xdr:rowOff>
        </xdr:from>
        <xdr:to>
          <xdr:col>13</xdr:col>
          <xdr:colOff>438150</xdr:colOff>
          <xdr:row>26</xdr:row>
          <xdr:rowOff>31750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 Black"/>
                </a:rPr>
                <a:t>RESTORE ORIGINAL DATA OF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355600</xdr:colOff>
          <xdr:row>22</xdr:row>
          <xdr:rowOff>50800</xdr:rowOff>
        </xdr:from>
        <xdr:to>
          <xdr:col>5</xdr:col>
          <xdr:colOff>508000</xdr:colOff>
          <xdr:row>23</xdr:row>
          <xdr:rowOff>38100</xdr:rowOff>
        </xdr:to>
        <xdr:sp macro="" textlink="">
          <xdr:nvSpPr>
            <xdr:cNvPr id="13320" name="Scroll Bar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5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584200</xdr:colOff>
          <xdr:row>22</xdr:row>
          <xdr:rowOff>50800</xdr:rowOff>
        </xdr:from>
        <xdr:to>
          <xdr:col>7</xdr:col>
          <xdr:colOff>361950</xdr:colOff>
          <xdr:row>23</xdr:row>
          <xdr:rowOff>50800</xdr:rowOff>
        </xdr:to>
        <xdr:sp macro="" textlink="">
          <xdr:nvSpPr>
            <xdr:cNvPr id="13321" name="Scroll Bar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5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22</xdr:row>
          <xdr:rowOff>50800</xdr:rowOff>
        </xdr:from>
        <xdr:to>
          <xdr:col>9</xdr:col>
          <xdr:colOff>222250</xdr:colOff>
          <xdr:row>23</xdr:row>
          <xdr:rowOff>57150</xdr:rowOff>
        </xdr:to>
        <xdr:sp macro="" textlink="">
          <xdr:nvSpPr>
            <xdr:cNvPr id="13322" name="Scroll Bar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5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22</xdr:row>
          <xdr:rowOff>57150</xdr:rowOff>
        </xdr:from>
        <xdr:to>
          <xdr:col>11</xdr:col>
          <xdr:colOff>88900</xdr:colOff>
          <xdr:row>23</xdr:row>
          <xdr:rowOff>57150</xdr:rowOff>
        </xdr:to>
        <xdr:sp macro="" textlink="">
          <xdr:nvSpPr>
            <xdr:cNvPr id="13323" name="Scroll Bar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5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31750</xdr:colOff>
          <xdr:row>22</xdr:row>
          <xdr:rowOff>57150</xdr:rowOff>
        </xdr:from>
        <xdr:to>
          <xdr:col>14</xdr:col>
          <xdr:colOff>412750</xdr:colOff>
          <xdr:row>23</xdr:row>
          <xdr:rowOff>57150</xdr:rowOff>
        </xdr:to>
        <xdr:sp macro="" textlink="">
          <xdr:nvSpPr>
            <xdr:cNvPr id="13325" name="Scroll Bar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5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355600</xdr:colOff>
          <xdr:row>22</xdr:row>
          <xdr:rowOff>69850</xdr:rowOff>
        </xdr:from>
        <xdr:to>
          <xdr:col>18</xdr:col>
          <xdr:colOff>127000</xdr:colOff>
          <xdr:row>23</xdr:row>
          <xdr:rowOff>69850</xdr:rowOff>
        </xdr:to>
        <xdr:sp macro="" textlink="">
          <xdr:nvSpPr>
            <xdr:cNvPr id="13327" name="Scroll Bar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5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133350</xdr:colOff>
      <xdr:row>22</xdr:row>
      <xdr:rowOff>9525</xdr:rowOff>
    </xdr:from>
    <xdr:to>
      <xdr:col>12</xdr:col>
      <xdr:colOff>561975</xdr:colOff>
      <xdr:row>23</xdr:row>
      <xdr:rowOff>85725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5953125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476250</xdr:colOff>
      <xdr:row>22</xdr:row>
      <xdr:rowOff>9525</xdr:rowOff>
    </xdr:from>
    <xdr:to>
      <xdr:col>16</xdr:col>
      <xdr:colOff>266700</xdr:colOff>
      <xdr:row>23</xdr:row>
      <xdr:rowOff>85725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8124825" y="4019550"/>
          <a:ext cx="1009650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190500</xdr:colOff>
      <xdr:row>22</xdr:row>
      <xdr:rowOff>9525</xdr:rowOff>
    </xdr:from>
    <xdr:to>
      <xdr:col>20</xdr:col>
      <xdr:colOff>9525</xdr:colOff>
      <xdr:row>23</xdr:row>
      <xdr:rowOff>85725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0277475" y="4019550"/>
          <a:ext cx="1038225" cy="266700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165100</xdr:colOff>
          <xdr:row>22</xdr:row>
          <xdr:rowOff>57150</xdr:rowOff>
        </xdr:from>
        <xdr:to>
          <xdr:col>12</xdr:col>
          <xdr:colOff>552450</xdr:colOff>
          <xdr:row>23</xdr:row>
          <xdr:rowOff>57150</xdr:rowOff>
        </xdr:to>
        <xdr:sp macro="" textlink="">
          <xdr:nvSpPr>
            <xdr:cNvPr id="13324" name="Scroll Bar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5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22</xdr:row>
          <xdr:rowOff>57150</xdr:rowOff>
        </xdr:from>
        <xdr:to>
          <xdr:col>16</xdr:col>
          <xdr:colOff>260350</xdr:colOff>
          <xdr:row>23</xdr:row>
          <xdr:rowOff>57150</xdr:rowOff>
        </xdr:to>
        <xdr:sp macro="" textlink="">
          <xdr:nvSpPr>
            <xdr:cNvPr id="13326" name="Scroll Bar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5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22</xdr:row>
          <xdr:rowOff>69850</xdr:rowOff>
        </xdr:from>
        <xdr:to>
          <xdr:col>19</xdr:col>
          <xdr:colOff>590550</xdr:colOff>
          <xdr:row>23</xdr:row>
          <xdr:rowOff>69850</xdr:rowOff>
        </xdr:to>
        <xdr:sp macro="" textlink="">
          <xdr:nvSpPr>
            <xdr:cNvPr id="13328" name="Scroll Bar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5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7</xdr:col>
      <xdr:colOff>241877</xdr:colOff>
      <xdr:row>29</xdr:row>
      <xdr:rowOff>135659</xdr:rowOff>
    </xdr:from>
    <xdr:to>
      <xdr:col>13</xdr:col>
      <xdr:colOff>138546</xdr:colOff>
      <xdr:row>38</xdr:row>
      <xdr:rowOff>112506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7877" y="5365750"/>
          <a:ext cx="3741305" cy="1639392"/>
        </a:xfrm>
        <a:prstGeom prst="rect">
          <a:avLst/>
        </a:prstGeom>
      </xdr:spPr>
    </xdr:pic>
    <xdr:clientData/>
  </xdr:twoCellAnchor>
  <xdr:twoCellAnchor>
    <xdr:from>
      <xdr:col>4</xdr:col>
      <xdr:colOff>352425</xdr:colOff>
      <xdr:row>2</xdr:row>
      <xdr:rowOff>2</xdr:rowOff>
    </xdr:from>
    <xdr:to>
      <xdr:col>20</xdr:col>
      <xdr:colOff>38100</xdr:colOff>
      <xdr:row>11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514350</xdr:colOff>
      <xdr:row>1</xdr:row>
      <xdr:rowOff>114300</xdr:rowOff>
    </xdr:from>
    <xdr:to>
      <xdr:col>18</xdr:col>
      <xdr:colOff>561976</xdr:colOff>
      <xdr:row>11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89187</xdr:colOff>
      <xdr:row>2</xdr:row>
      <xdr:rowOff>1</xdr:rowOff>
    </xdr:from>
    <xdr:to>
      <xdr:col>6</xdr:col>
      <xdr:colOff>9524</xdr:colOff>
      <xdr:row>11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251362" y="314326"/>
          <a:ext cx="529937" cy="17335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O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P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T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I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O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N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S</a:t>
          </a:r>
        </a:p>
      </xdr:txBody>
    </xdr:sp>
    <xdr:clientData/>
  </xdr:twoCellAnchor>
  <xdr:twoCellAnchor>
    <xdr:from>
      <xdr:col>19</xdr:col>
      <xdr:colOff>28574</xdr:colOff>
      <xdr:row>1</xdr:row>
      <xdr:rowOff>76200</xdr:rowOff>
    </xdr:from>
    <xdr:to>
      <xdr:col>19</xdr:col>
      <xdr:colOff>534266</xdr:colOff>
      <xdr:row>11</xdr:row>
      <xdr:rowOff>19050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0725149" y="266700"/>
          <a:ext cx="505692" cy="1771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O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P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T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I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O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N</a:t>
          </a:r>
        </a:p>
        <a:p>
          <a:pPr algn="ctr"/>
          <a:r>
            <a:rPr lang="en-IN" sz="1300" b="1">
              <a:solidFill>
                <a:srgbClr val="FFC000"/>
              </a:solidFill>
              <a:latin typeface="Arial Black" panose="020B0A04020102020204" pitchFamily="34" charset="0"/>
            </a:rPr>
            <a:t>S</a:t>
          </a:r>
        </a:p>
      </xdr:txBody>
    </xdr:sp>
    <xdr:clientData/>
  </xdr:twoCellAnchor>
  <xdr:twoCellAnchor>
    <xdr:from>
      <xdr:col>0</xdr:col>
      <xdr:colOff>28575</xdr:colOff>
      <xdr:row>0</xdr:row>
      <xdr:rowOff>19050</xdr:rowOff>
    </xdr:from>
    <xdr:to>
      <xdr:col>20</xdr:col>
      <xdr:colOff>28575</xdr:colOff>
      <xdr:row>1</xdr:row>
      <xdr:rowOff>114300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8575" y="19050"/>
          <a:ext cx="11306175" cy="2857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aseline="0">
              <a:solidFill>
                <a:srgbClr val="C00000"/>
              </a:solidFill>
              <a:latin typeface="Arial Black" panose="020B0A04020102020204" pitchFamily="34" charset="0"/>
            </a:rPr>
            <a:t>APEX DECISION-MAKER ANALYSIS DASHBOARD</a:t>
          </a:r>
          <a:endParaRPr lang="en-IN" sz="2000">
            <a:solidFill>
              <a:srgbClr val="C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133350</xdr:colOff>
      <xdr:row>3</xdr:row>
      <xdr:rowOff>129887</xdr:rowOff>
    </xdr:from>
    <xdr:to>
      <xdr:col>4</xdr:col>
      <xdr:colOff>155862</xdr:colOff>
      <xdr:row>11</xdr:row>
      <xdr:rowOff>865</xdr:rowOff>
    </xdr:to>
    <xdr:sp macro="" textlink="B5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3350" y="634712"/>
          <a:ext cx="2003712" cy="1385453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83233AC-D253-4258-8B97-2A31CF450D67}" type="TxLink">
            <a:rPr lang="en-US" sz="1600" b="0" i="0" u="none" strike="noStrike">
              <a:solidFill>
                <a:srgbClr val="33CCFF"/>
              </a:solidFill>
              <a:latin typeface="Arial Black"/>
            </a:rPr>
            <a:pPr algn="ctr"/>
            <a:t>  </a:t>
          </a:fld>
          <a:endParaRPr lang="en-IN" sz="1050"/>
        </a:p>
      </xdr:txBody>
    </xdr:sp>
    <xdr:clientData/>
  </xdr:twoCellAnchor>
  <xdr:twoCellAnchor>
    <xdr:from>
      <xdr:col>0</xdr:col>
      <xdr:colOff>138547</xdr:colOff>
      <xdr:row>1</xdr:row>
      <xdr:rowOff>112568</xdr:rowOff>
    </xdr:from>
    <xdr:to>
      <xdr:col>4</xdr:col>
      <xdr:colOff>147204</xdr:colOff>
      <xdr:row>3</xdr:row>
      <xdr:rowOff>138545</xdr:rowOff>
    </xdr:to>
    <xdr:sp macro="" textlink="B3">
      <xdr:nvSpPr>
        <xdr:cNvPr id="14" name="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38547" y="303068"/>
          <a:ext cx="1982930" cy="337704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E77E25-5D26-4746-B9F1-80317B5146C0}" type="TxLink">
            <a:rPr lang="en-US" sz="1600" b="0" i="0" u="none" strike="noStrike">
              <a:solidFill>
                <a:srgbClr val="FFFFFF"/>
              </a:solidFill>
              <a:latin typeface="Arial Black"/>
            </a:rPr>
            <a:pPr algn="ctr"/>
            <a:t>BEST OPTION</a:t>
          </a:fld>
          <a:endParaRPr lang="en-IN" sz="1050"/>
        </a:p>
      </xdr:txBody>
    </xdr:sp>
    <xdr:clientData/>
  </xdr:twoCellAnchor>
  <xdr:twoCellAnchor editAs="oneCell">
    <xdr:from>
      <xdr:col>3</xdr:col>
      <xdr:colOff>256951</xdr:colOff>
      <xdr:row>26</xdr:row>
      <xdr:rowOff>164330</xdr:rowOff>
    </xdr:from>
    <xdr:to>
      <xdr:col>16</xdr:col>
      <xdr:colOff>488950</xdr:colOff>
      <xdr:row>29</xdr:row>
      <xdr:rowOff>69423</xdr:rowOff>
    </xdr:to>
    <xdr:pic>
      <xdr:nvPicPr>
        <xdr:cNvPr id="12" name="Picture 8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8401" y="4831580"/>
          <a:ext cx="8118699" cy="457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0.33249</cdr:x>
      <cdr:y>0.02525</cdr:y>
    </cdr:from>
    <cdr:to>
      <cdr:x>0.71416</cdr:x>
      <cdr:y>0.13131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3733800" y="47625"/>
          <a:ext cx="4286250" cy="200025"/>
        </a:xfrm>
        <a:prstGeom xmlns:a="http://schemas.openxmlformats.org/drawingml/2006/main" prst="rect">
          <a:avLst/>
        </a:prstGeom>
        <a:solidFill xmlns:a="http://schemas.openxmlformats.org/drawingml/2006/main">
          <a:srgbClr val="C00000"/>
        </a:solidFill>
        <a:ln xmlns:a="http://schemas.openxmlformats.org/drawingml/2006/main">
          <a:noFill/>
        </a:ln>
        <a:effectLst xmlns:a="http://schemas.openxmlformats.org/drawingml/2006/main">
          <a:outerShdw blurRad="57785" dist="33020" dir="3180000" algn="ctr">
            <a:srgbClr val="000000">
              <a:alpha val="30000"/>
            </a:srgbClr>
          </a:outerShdw>
        </a:effectLst>
        <a:scene3d xmlns:a="http://schemas.openxmlformats.org/drawingml/2006/main">
          <a:camera prst="orthographicFront">
            <a:rot lat="0" lon="0" rev="0"/>
          </a:camera>
          <a:lightRig rig="brightRoom" dir="t">
            <a:rot lat="0" lon="0" rev="600000"/>
          </a:lightRig>
        </a:scene3d>
        <a:sp3d xmlns:a="http://schemas.openxmlformats.org/drawingml/2006/main" prstMaterial="metal">
          <a:bevelT w="38100" h="57150" prst="angle"/>
        </a:sp3d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n-US">
              <a:latin typeface="Arial Black" panose="020B0A04020102020204" pitchFamily="34" charset="0"/>
            </a:rPr>
            <a:t>MAJOR</a:t>
          </a:r>
          <a:r>
            <a:rPr lang="en-US" baseline="0">
              <a:latin typeface="Arial Black" panose="020B0A04020102020204" pitchFamily="34" charset="0"/>
            </a:rPr>
            <a:t>  FACTORS  DYNAMIC  EFFECT  ON  OPTIONS</a:t>
          </a:r>
          <a:endParaRPr lang="en-US">
            <a:latin typeface="Arial Black" panose="020B0A04020102020204" pitchFamily="34" charset="0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0</xdr:row>
      <xdr:rowOff>165100</xdr:rowOff>
    </xdr:from>
    <xdr:to>
      <xdr:col>12</xdr:col>
      <xdr:colOff>590550</xdr:colOff>
      <xdr:row>3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114800" y="165100"/>
          <a:ext cx="3778250" cy="3937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tx1"/>
              </a:solidFill>
              <a:latin typeface="Arial Black" panose="020B0A04020102020204" pitchFamily="34" charset="0"/>
            </a:rPr>
            <a:t>EXPLANATORY NOTES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182636</xdr:colOff>
      <xdr:row>32</xdr:row>
      <xdr:rowOff>69850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49836" cy="5962650"/>
        </a:xfrm>
        <a:prstGeom prst="rect">
          <a:avLst/>
        </a:prstGeom>
      </xdr:spPr>
    </xdr:pic>
    <xdr:clientData/>
  </xdr:twoCellAnchor>
  <xdr:twoCellAnchor editAs="oneCell">
    <xdr:from>
      <xdr:col>7</xdr:col>
      <xdr:colOff>137477</xdr:colOff>
      <xdr:row>0</xdr:row>
      <xdr:rowOff>183306</xdr:rowOff>
    </xdr:from>
    <xdr:to>
      <xdr:col>14</xdr:col>
      <xdr:colOff>36134</xdr:colOff>
      <xdr:row>31</xdr:row>
      <xdr:rowOff>57150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677" y="183306"/>
          <a:ext cx="4165857" cy="558249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138605</xdr:colOff>
      <xdr:row>1</xdr:row>
      <xdr:rowOff>3812</xdr:rowOff>
    </xdr:from>
    <xdr:to>
      <xdr:col>21</xdr:col>
      <xdr:colOff>33787</xdr:colOff>
      <xdr:row>31</xdr:row>
      <xdr:rowOff>57150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3005" y="187962"/>
          <a:ext cx="4162382" cy="557783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21</xdr:col>
      <xdr:colOff>80907</xdr:colOff>
      <xdr:row>0</xdr:row>
      <xdr:rowOff>0</xdr:rowOff>
    </xdr:from>
    <xdr:to>
      <xdr:col>28</xdr:col>
      <xdr:colOff>305895</xdr:colOff>
      <xdr:row>32</xdr:row>
      <xdr:rowOff>44449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82507" y="0"/>
          <a:ext cx="4492188" cy="5937249"/>
        </a:xfrm>
        <a:prstGeom prst="rect">
          <a:avLst/>
        </a:prstGeom>
      </xdr:spPr>
    </xdr:pic>
    <xdr:clientData/>
  </xdr:twoCellAnchor>
  <xdr:twoCellAnchor editAs="oneCell">
    <xdr:from>
      <xdr:col>1</xdr:col>
      <xdr:colOff>455083</xdr:colOff>
      <xdr:row>32</xdr:row>
      <xdr:rowOff>56569</xdr:rowOff>
    </xdr:from>
    <xdr:to>
      <xdr:col>13</xdr:col>
      <xdr:colOff>224367</xdr:colOff>
      <xdr:row>34</xdr:row>
      <xdr:rowOff>86783</xdr:rowOff>
    </xdr:to>
    <xdr:pic>
      <xdr:nvPicPr>
        <xdr:cNvPr id="15361" name="Picture 1">
          <a:extLst>
            <a:ext uri="{FF2B5EF4-FFF2-40B4-BE49-F238E27FC236}">
              <a16:creationId xmlns:a16="http://schemas.microsoft.com/office/drawing/2014/main" id="{00000000-0008-0000-0700-000001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916" y="5813902"/>
          <a:ext cx="7135284" cy="3900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52916</xdr:colOff>
      <xdr:row>32</xdr:row>
      <xdr:rowOff>105834</xdr:rowOff>
    </xdr:from>
    <xdr:to>
      <xdr:col>27</xdr:col>
      <xdr:colOff>433916</xdr:colOff>
      <xdr:row>34</xdr:row>
      <xdr:rowOff>137583</xdr:rowOff>
    </xdr:to>
    <xdr:pic>
      <xdr:nvPicPr>
        <xdr:cNvPr id="15362" name="Picture 2">
          <a:extLst>
            <a:ext uri="{FF2B5EF4-FFF2-40B4-BE49-F238E27FC236}">
              <a16:creationId xmlns:a16="http://schemas.microsoft.com/office/drawing/2014/main" id="{00000000-0008-0000-0700-000002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74249" y="5863167"/>
          <a:ext cx="7133167" cy="391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</xdr:row>
          <xdr:rowOff>184150</xdr:rowOff>
        </xdr:from>
        <xdr:to>
          <xdr:col>28</xdr:col>
          <xdr:colOff>374650</xdr:colOff>
          <xdr:row>3</xdr:row>
          <xdr:rowOff>19050</xdr:rowOff>
        </xdr:to>
        <xdr:sp macro="" textlink="">
          <xdr:nvSpPr>
            <xdr:cNvPr id="14338" name="Scroll Ba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29</xdr:col>
      <xdr:colOff>342900</xdr:colOff>
      <xdr:row>21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0"/>
          <a:ext cx="12706350" cy="39687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26" Type="http://schemas.openxmlformats.org/officeDocument/2006/relationships/ctrlProp" Target="../ctrlProps/ctrlProp30.xml"/><Relationship Id="rId39" Type="http://schemas.openxmlformats.org/officeDocument/2006/relationships/ctrlProp" Target="../ctrlProps/ctrlProp43.xml"/><Relationship Id="rId21" Type="http://schemas.openxmlformats.org/officeDocument/2006/relationships/ctrlProp" Target="../ctrlProps/ctrlProp25.xml"/><Relationship Id="rId34" Type="http://schemas.openxmlformats.org/officeDocument/2006/relationships/ctrlProp" Target="../ctrlProps/ctrlProp38.xml"/><Relationship Id="rId42" Type="http://schemas.openxmlformats.org/officeDocument/2006/relationships/ctrlProp" Target="../ctrlProps/ctrlProp46.x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29" Type="http://schemas.openxmlformats.org/officeDocument/2006/relationships/ctrlProp" Target="../ctrlProps/ctrlProp33.xml"/><Relationship Id="rId41" Type="http://schemas.openxmlformats.org/officeDocument/2006/relationships/ctrlProp" Target="../ctrlProps/ctrlProp4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24" Type="http://schemas.openxmlformats.org/officeDocument/2006/relationships/ctrlProp" Target="../ctrlProps/ctrlProp28.xml"/><Relationship Id="rId32" Type="http://schemas.openxmlformats.org/officeDocument/2006/relationships/ctrlProp" Target="../ctrlProps/ctrlProp36.xml"/><Relationship Id="rId37" Type="http://schemas.openxmlformats.org/officeDocument/2006/relationships/ctrlProp" Target="../ctrlProps/ctrlProp41.xml"/><Relationship Id="rId40" Type="http://schemas.openxmlformats.org/officeDocument/2006/relationships/ctrlProp" Target="../ctrlProps/ctrlProp44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23" Type="http://schemas.openxmlformats.org/officeDocument/2006/relationships/ctrlProp" Target="../ctrlProps/ctrlProp27.xml"/><Relationship Id="rId28" Type="http://schemas.openxmlformats.org/officeDocument/2006/relationships/ctrlProp" Target="../ctrlProps/ctrlProp32.xml"/><Relationship Id="rId36" Type="http://schemas.openxmlformats.org/officeDocument/2006/relationships/ctrlProp" Target="../ctrlProps/ctrlProp40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31" Type="http://schemas.openxmlformats.org/officeDocument/2006/relationships/ctrlProp" Target="../ctrlProps/ctrlProp35.xml"/><Relationship Id="rId44" Type="http://schemas.openxmlformats.org/officeDocument/2006/relationships/ctrlProp" Target="../ctrlProps/ctrlProp48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Relationship Id="rId22" Type="http://schemas.openxmlformats.org/officeDocument/2006/relationships/ctrlProp" Target="../ctrlProps/ctrlProp26.xml"/><Relationship Id="rId27" Type="http://schemas.openxmlformats.org/officeDocument/2006/relationships/ctrlProp" Target="../ctrlProps/ctrlProp31.xml"/><Relationship Id="rId30" Type="http://schemas.openxmlformats.org/officeDocument/2006/relationships/ctrlProp" Target="../ctrlProps/ctrlProp34.xml"/><Relationship Id="rId35" Type="http://schemas.openxmlformats.org/officeDocument/2006/relationships/ctrlProp" Target="../ctrlProps/ctrlProp39.xml"/><Relationship Id="rId43" Type="http://schemas.openxmlformats.org/officeDocument/2006/relationships/ctrlProp" Target="../ctrlProps/ctrlProp47.xml"/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5" Type="http://schemas.openxmlformats.org/officeDocument/2006/relationships/ctrlProp" Target="../ctrlProps/ctrlProp29.xml"/><Relationship Id="rId33" Type="http://schemas.openxmlformats.org/officeDocument/2006/relationships/ctrlProp" Target="../ctrlProps/ctrlProp37.xml"/><Relationship Id="rId38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2.xml"/><Relationship Id="rId299" Type="http://schemas.openxmlformats.org/officeDocument/2006/relationships/ctrlProp" Target="../ctrlProps/ctrlProp344.xml"/><Relationship Id="rId21" Type="http://schemas.openxmlformats.org/officeDocument/2006/relationships/ctrlProp" Target="../ctrlProps/ctrlProp66.xml"/><Relationship Id="rId63" Type="http://schemas.openxmlformats.org/officeDocument/2006/relationships/ctrlProp" Target="../ctrlProps/ctrlProp108.xml"/><Relationship Id="rId159" Type="http://schemas.openxmlformats.org/officeDocument/2006/relationships/ctrlProp" Target="../ctrlProps/ctrlProp204.xml"/><Relationship Id="rId324" Type="http://schemas.openxmlformats.org/officeDocument/2006/relationships/ctrlProp" Target="../ctrlProps/ctrlProp369.xml"/><Relationship Id="rId366" Type="http://schemas.openxmlformats.org/officeDocument/2006/relationships/ctrlProp" Target="../ctrlProps/ctrlProp411.xml"/><Relationship Id="rId170" Type="http://schemas.openxmlformats.org/officeDocument/2006/relationships/ctrlProp" Target="../ctrlProps/ctrlProp215.xml"/><Relationship Id="rId226" Type="http://schemas.openxmlformats.org/officeDocument/2006/relationships/ctrlProp" Target="../ctrlProps/ctrlProp271.xml"/><Relationship Id="rId268" Type="http://schemas.openxmlformats.org/officeDocument/2006/relationships/ctrlProp" Target="../ctrlProps/ctrlProp313.xml"/><Relationship Id="rId32" Type="http://schemas.openxmlformats.org/officeDocument/2006/relationships/ctrlProp" Target="../ctrlProps/ctrlProp77.xml"/><Relationship Id="rId74" Type="http://schemas.openxmlformats.org/officeDocument/2006/relationships/ctrlProp" Target="../ctrlProps/ctrlProp119.xml"/><Relationship Id="rId128" Type="http://schemas.openxmlformats.org/officeDocument/2006/relationships/ctrlProp" Target="../ctrlProps/ctrlProp173.xml"/><Relationship Id="rId335" Type="http://schemas.openxmlformats.org/officeDocument/2006/relationships/ctrlProp" Target="../ctrlProps/ctrlProp380.xml"/><Relationship Id="rId5" Type="http://schemas.openxmlformats.org/officeDocument/2006/relationships/ctrlProp" Target="../ctrlProps/ctrlProp50.xml"/><Relationship Id="rId181" Type="http://schemas.openxmlformats.org/officeDocument/2006/relationships/ctrlProp" Target="../ctrlProps/ctrlProp226.xml"/><Relationship Id="rId237" Type="http://schemas.openxmlformats.org/officeDocument/2006/relationships/ctrlProp" Target="../ctrlProps/ctrlProp282.xml"/><Relationship Id="rId279" Type="http://schemas.openxmlformats.org/officeDocument/2006/relationships/ctrlProp" Target="../ctrlProps/ctrlProp324.xml"/><Relationship Id="rId43" Type="http://schemas.openxmlformats.org/officeDocument/2006/relationships/ctrlProp" Target="../ctrlProps/ctrlProp88.xml"/><Relationship Id="rId139" Type="http://schemas.openxmlformats.org/officeDocument/2006/relationships/ctrlProp" Target="../ctrlProps/ctrlProp184.xml"/><Relationship Id="rId290" Type="http://schemas.openxmlformats.org/officeDocument/2006/relationships/ctrlProp" Target="../ctrlProps/ctrlProp335.xml"/><Relationship Id="rId304" Type="http://schemas.openxmlformats.org/officeDocument/2006/relationships/ctrlProp" Target="../ctrlProps/ctrlProp349.xml"/><Relationship Id="rId346" Type="http://schemas.openxmlformats.org/officeDocument/2006/relationships/ctrlProp" Target="../ctrlProps/ctrlProp391.xml"/><Relationship Id="rId85" Type="http://schemas.openxmlformats.org/officeDocument/2006/relationships/ctrlProp" Target="../ctrlProps/ctrlProp130.xml"/><Relationship Id="rId150" Type="http://schemas.openxmlformats.org/officeDocument/2006/relationships/ctrlProp" Target="../ctrlProps/ctrlProp195.xml"/><Relationship Id="rId192" Type="http://schemas.openxmlformats.org/officeDocument/2006/relationships/ctrlProp" Target="../ctrlProps/ctrlProp237.xml"/><Relationship Id="rId206" Type="http://schemas.openxmlformats.org/officeDocument/2006/relationships/ctrlProp" Target="../ctrlProps/ctrlProp251.xml"/><Relationship Id="rId248" Type="http://schemas.openxmlformats.org/officeDocument/2006/relationships/ctrlProp" Target="../ctrlProps/ctrlProp293.xml"/><Relationship Id="rId12" Type="http://schemas.openxmlformats.org/officeDocument/2006/relationships/ctrlProp" Target="../ctrlProps/ctrlProp57.xml"/><Relationship Id="rId108" Type="http://schemas.openxmlformats.org/officeDocument/2006/relationships/ctrlProp" Target="../ctrlProps/ctrlProp153.xml"/><Relationship Id="rId315" Type="http://schemas.openxmlformats.org/officeDocument/2006/relationships/ctrlProp" Target="../ctrlProps/ctrlProp360.xml"/><Relationship Id="rId357" Type="http://schemas.openxmlformats.org/officeDocument/2006/relationships/ctrlProp" Target="../ctrlProps/ctrlProp402.xml"/><Relationship Id="rId54" Type="http://schemas.openxmlformats.org/officeDocument/2006/relationships/ctrlProp" Target="../ctrlProps/ctrlProp99.xml"/><Relationship Id="rId96" Type="http://schemas.openxmlformats.org/officeDocument/2006/relationships/ctrlProp" Target="../ctrlProps/ctrlProp141.xml"/><Relationship Id="rId161" Type="http://schemas.openxmlformats.org/officeDocument/2006/relationships/ctrlProp" Target="../ctrlProps/ctrlProp206.xml"/><Relationship Id="rId217" Type="http://schemas.openxmlformats.org/officeDocument/2006/relationships/ctrlProp" Target="../ctrlProps/ctrlProp262.xml"/><Relationship Id="rId259" Type="http://schemas.openxmlformats.org/officeDocument/2006/relationships/ctrlProp" Target="../ctrlProps/ctrlProp304.xml"/><Relationship Id="rId23" Type="http://schemas.openxmlformats.org/officeDocument/2006/relationships/ctrlProp" Target="../ctrlProps/ctrlProp68.xml"/><Relationship Id="rId119" Type="http://schemas.openxmlformats.org/officeDocument/2006/relationships/ctrlProp" Target="../ctrlProps/ctrlProp164.xml"/><Relationship Id="rId270" Type="http://schemas.openxmlformats.org/officeDocument/2006/relationships/ctrlProp" Target="../ctrlProps/ctrlProp315.xml"/><Relationship Id="rId326" Type="http://schemas.openxmlformats.org/officeDocument/2006/relationships/ctrlProp" Target="../ctrlProps/ctrlProp371.xml"/><Relationship Id="rId65" Type="http://schemas.openxmlformats.org/officeDocument/2006/relationships/ctrlProp" Target="../ctrlProps/ctrlProp110.xml"/><Relationship Id="rId130" Type="http://schemas.openxmlformats.org/officeDocument/2006/relationships/ctrlProp" Target="../ctrlProps/ctrlProp175.xml"/><Relationship Id="rId368" Type="http://schemas.openxmlformats.org/officeDocument/2006/relationships/ctrlProp" Target="../ctrlProps/ctrlProp413.xml"/><Relationship Id="rId172" Type="http://schemas.openxmlformats.org/officeDocument/2006/relationships/ctrlProp" Target="../ctrlProps/ctrlProp217.xml"/><Relationship Id="rId228" Type="http://schemas.openxmlformats.org/officeDocument/2006/relationships/ctrlProp" Target="../ctrlProps/ctrlProp273.xml"/><Relationship Id="rId281" Type="http://schemas.openxmlformats.org/officeDocument/2006/relationships/ctrlProp" Target="../ctrlProps/ctrlProp326.xml"/><Relationship Id="rId337" Type="http://schemas.openxmlformats.org/officeDocument/2006/relationships/ctrlProp" Target="../ctrlProps/ctrlProp382.xml"/><Relationship Id="rId34" Type="http://schemas.openxmlformats.org/officeDocument/2006/relationships/ctrlProp" Target="../ctrlProps/ctrlProp79.xml"/><Relationship Id="rId76" Type="http://schemas.openxmlformats.org/officeDocument/2006/relationships/ctrlProp" Target="../ctrlProps/ctrlProp121.xml"/><Relationship Id="rId141" Type="http://schemas.openxmlformats.org/officeDocument/2006/relationships/ctrlProp" Target="../ctrlProps/ctrlProp186.xml"/><Relationship Id="rId7" Type="http://schemas.openxmlformats.org/officeDocument/2006/relationships/ctrlProp" Target="../ctrlProps/ctrlProp52.xml"/><Relationship Id="rId183" Type="http://schemas.openxmlformats.org/officeDocument/2006/relationships/ctrlProp" Target="../ctrlProps/ctrlProp228.xml"/><Relationship Id="rId239" Type="http://schemas.openxmlformats.org/officeDocument/2006/relationships/ctrlProp" Target="../ctrlProps/ctrlProp284.xml"/><Relationship Id="rId250" Type="http://schemas.openxmlformats.org/officeDocument/2006/relationships/ctrlProp" Target="../ctrlProps/ctrlProp295.xml"/><Relationship Id="rId292" Type="http://schemas.openxmlformats.org/officeDocument/2006/relationships/ctrlProp" Target="../ctrlProps/ctrlProp337.xml"/><Relationship Id="rId306" Type="http://schemas.openxmlformats.org/officeDocument/2006/relationships/ctrlProp" Target="../ctrlProps/ctrlProp351.xml"/><Relationship Id="rId45" Type="http://schemas.openxmlformats.org/officeDocument/2006/relationships/ctrlProp" Target="../ctrlProps/ctrlProp90.xml"/><Relationship Id="rId87" Type="http://schemas.openxmlformats.org/officeDocument/2006/relationships/ctrlProp" Target="../ctrlProps/ctrlProp132.xml"/><Relationship Id="rId110" Type="http://schemas.openxmlformats.org/officeDocument/2006/relationships/ctrlProp" Target="../ctrlProps/ctrlProp155.xml"/><Relationship Id="rId348" Type="http://schemas.openxmlformats.org/officeDocument/2006/relationships/ctrlProp" Target="../ctrlProps/ctrlProp393.xml"/><Relationship Id="rId152" Type="http://schemas.openxmlformats.org/officeDocument/2006/relationships/ctrlProp" Target="../ctrlProps/ctrlProp197.xml"/><Relationship Id="rId194" Type="http://schemas.openxmlformats.org/officeDocument/2006/relationships/ctrlProp" Target="../ctrlProps/ctrlProp239.xml"/><Relationship Id="rId208" Type="http://schemas.openxmlformats.org/officeDocument/2006/relationships/ctrlProp" Target="../ctrlProps/ctrlProp253.xml"/><Relationship Id="rId261" Type="http://schemas.openxmlformats.org/officeDocument/2006/relationships/ctrlProp" Target="../ctrlProps/ctrlProp306.xml"/><Relationship Id="rId14" Type="http://schemas.openxmlformats.org/officeDocument/2006/relationships/ctrlProp" Target="../ctrlProps/ctrlProp59.xml"/><Relationship Id="rId56" Type="http://schemas.openxmlformats.org/officeDocument/2006/relationships/ctrlProp" Target="../ctrlProps/ctrlProp101.xml"/><Relationship Id="rId317" Type="http://schemas.openxmlformats.org/officeDocument/2006/relationships/ctrlProp" Target="../ctrlProps/ctrlProp362.xml"/><Relationship Id="rId359" Type="http://schemas.openxmlformats.org/officeDocument/2006/relationships/ctrlProp" Target="../ctrlProps/ctrlProp404.xml"/><Relationship Id="rId98" Type="http://schemas.openxmlformats.org/officeDocument/2006/relationships/ctrlProp" Target="../ctrlProps/ctrlProp143.xml"/><Relationship Id="rId121" Type="http://schemas.openxmlformats.org/officeDocument/2006/relationships/ctrlProp" Target="../ctrlProps/ctrlProp166.xml"/><Relationship Id="rId163" Type="http://schemas.openxmlformats.org/officeDocument/2006/relationships/ctrlProp" Target="../ctrlProps/ctrlProp208.xml"/><Relationship Id="rId219" Type="http://schemas.openxmlformats.org/officeDocument/2006/relationships/ctrlProp" Target="../ctrlProps/ctrlProp264.xml"/><Relationship Id="rId230" Type="http://schemas.openxmlformats.org/officeDocument/2006/relationships/ctrlProp" Target="../ctrlProps/ctrlProp275.xml"/><Relationship Id="rId25" Type="http://schemas.openxmlformats.org/officeDocument/2006/relationships/ctrlProp" Target="../ctrlProps/ctrlProp70.xml"/><Relationship Id="rId67" Type="http://schemas.openxmlformats.org/officeDocument/2006/relationships/ctrlProp" Target="../ctrlProps/ctrlProp112.xml"/><Relationship Id="rId272" Type="http://schemas.openxmlformats.org/officeDocument/2006/relationships/ctrlProp" Target="../ctrlProps/ctrlProp317.xml"/><Relationship Id="rId328" Type="http://schemas.openxmlformats.org/officeDocument/2006/relationships/ctrlProp" Target="../ctrlProps/ctrlProp373.xml"/><Relationship Id="rId132" Type="http://schemas.openxmlformats.org/officeDocument/2006/relationships/ctrlProp" Target="../ctrlProps/ctrlProp177.xml"/><Relationship Id="rId174" Type="http://schemas.openxmlformats.org/officeDocument/2006/relationships/ctrlProp" Target="../ctrlProps/ctrlProp219.xml"/><Relationship Id="rId220" Type="http://schemas.openxmlformats.org/officeDocument/2006/relationships/ctrlProp" Target="../ctrlProps/ctrlProp265.xml"/><Relationship Id="rId241" Type="http://schemas.openxmlformats.org/officeDocument/2006/relationships/ctrlProp" Target="../ctrlProps/ctrlProp286.xml"/><Relationship Id="rId15" Type="http://schemas.openxmlformats.org/officeDocument/2006/relationships/ctrlProp" Target="../ctrlProps/ctrlProp60.xml"/><Relationship Id="rId36" Type="http://schemas.openxmlformats.org/officeDocument/2006/relationships/ctrlProp" Target="../ctrlProps/ctrlProp81.xml"/><Relationship Id="rId57" Type="http://schemas.openxmlformats.org/officeDocument/2006/relationships/ctrlProp" Target="../ctrlProps/ctrlProp102.xml"/><Relationship Id="rId262" Type="http://schemas.openxmlformats.org/officeDocument/2006/relationships/ctrlProp" Target="../ctrlProps/ctrlProp307.xml"/><Relationship Id="rId283" Type="http://schemas.openxmlformats.org/officeDocument/2006/relationships/ctrlProp" Target="../ctrlProps/ctrlProp328.xml"/><Relationship Id="rId318" Type="http://schemas.openxmlformats.org/officeDocument/2006/relationships/ctrlProp" Target="../ctrlProps/ctrlProp363.xml"/><Relationship Id="rId339" Type="http://schemas.openxmlformats.org/officeDocument/2006/relationships/ctrlProp" Target="../ctrlProps/ctrlProp384.xml"/><Relationship Id="rId78" Type="http://schemas.openxmlformats.org/officeDocument/2006/relationships/ctrlProp" Target="../ctrlProps/ctrlProp123.xml"/><Relationship Id="rId99" Type="http://schemas.openxmlformats.org/officeDocument/2006/relationships/ctrlProp" Target="../ctrlProps/ctrlProp144.xml"/><Relationship Id="rId101" Type="http://schemas.openxmlformats.org/officeDocument/2006/relationships/ctrlProp" Target="../ctrlProps/ctrlProp146.xml"/><Relationship Id="rId122" Type="http://schemas.openxmlformats.org/officeDocument/2006/relationships/ctrlProp" Target="../ctrlProps/ctrlProp167.xml"/><Relationship Id="rId143" Type="http://schemas.openxmlformats.org/officeDocument/2006/relationships/ctrlProp" Target="../ctrlProps/ctrlProp188.xml"/><Relationship Id="rId164" Type="http://schemas.openxmlformats.org/officeDocument/2006/relationships/ctrlProp" Target="../ctrlProps/ctrlProp209.xml"/><Relationship Id="rId185" Type="http://schemas.openxmlformats.org/officeDocument/2006/relationships/ctrlProp" Target="../ctrlProps/ctrlProp230.xml"/><Relationship Id="rId350" Type="http://schemas.openxmlformats.org/officeDocument/2006/relationships/ctrlProp" Target="../ctrlProps/ctrlProp395.xml"/><Relationship Id="rId9" Type="http://schemas.openxmlformats.org/officeDocument/2006/relationships/ctrlProp" Target="../ctrlProps/ctrlProp54.xml"/><Relationship Id="rId210" Type="http://schemas.openxmlformats.org/officeDocument/2006/relationships/ctrlProp" Target="../ctrlProps/ctrlProp255.xml"/><Relationship Id="rId26" Type="http://schemas.openxmlformats.org/officeDocument/2006/relationships/ctrlProp" Target="../ctrlProps/ctrlProp71.xml"/><Relationship Id="rId231" Type="http://schemas.openxmlformats.org/officeDocument/2006/relationships/ctrlProp" Target="../ctrlProps/ctrlProp276.xml"/><Relationship Id="rId252" Type="http://schemas.openxmlformats.org/officeDocument/2006/relationships/ctrlProp" Target="../ctrlProps/ctrlProp297.xml"/><Relationship Id="rId273" Type="http://schemas.openxmlformats.org/officeDocument/2006/relationships/ctrlProp" Target="../ctrlProps/ctrlProp318.xml"/><Relationship Id="rId294" Type="http://schemas.openxmlformats.org/officeDocument/2006/relationships/ctrlProp" Target="../ctrlProps/ctrlProp339.xml"/><Relationship Id="rId308" Type="http://schemas.openxmlformats.org/officeDocument/2006/relationships/ctrlProp" Target="../ctrlProps/ctrlProp353.xml"/><Relationship Id="rId329" Type="http://schemas.openxmlformats.org/officeDocument/2006/relationships/ctrlProp" Target="../ctrlProps/ctrlProp374.xml"/><Relationship Id="rId47" Type="http://schemas.openxmlformats.org/officeDocument/2006/relationships/ctrlProp" Target="../ctrlProps/ctrlProp92.xml"/><Relationship Id="rId68" Type="http://schemas.openxmlformats.org/officeDocument/2006/relationships/ctrlProp" Target="../ctrlProps/ctrlProp113.xml"/><Relationship Id="rId89" Type="http://schemas.openxmlformats.org/officeDocument/2006/relationships/ctrlProp" Target="../ctrlProps/ctrlProp134.xml"/><Relationship Id="rId112" Type="http://schemas.openxmlformats.org/officeDocument/2006/relationships/ctrlProp" Target="../ctrlProps/ctrlProp157.xml"/><Relationship Id="rId133" Type="http://schemas.openxmlformats.org/officeDocument/2006/relationships/ctrlProp" Target="../ctrlProps/ctrlProp178.xml"/><Relationship Id="rId154" Type="http://schemas.openxmlformats.org/officeDocument/2006/relationships/ctrlProp" Target="../ctrlProps/ctrlProp199.xml"/><Relationship Id="rId175" Type="http://schemas.openxmlformats.org/officeDocument/2006/relationships/ctrlProp" Target="../ctrlProps/ctrlProp220.xml"/><Relationship Id="rId340" Type="http://schemas.openxmlformats.org/officeDocument/2006/relationships/ctrlProp" Target="../ctrlProps/ctrlProp385.xml"/><Relationship Id="rId361" Type="http://schemas.openxmlformats.org/officeDocument/2006/relationships/ctrlProp" Target="../ctrlProps/ctrlProp406.xml"/><Relationship Id="rId196" Type="http://schemas.openxmlformats.org/officeDocument/2006/relationships/ctrlProp" Target="../ctrlProps/ctrlProp241.xml"/><Relationship Id="rId200" Type="http://schemas.openxmlformats.org/officeDocument/2006/relationships/ctrlProp" Target="../ctrlProps/ctrlProp245.xml"/><Relationship Id="rId16" Type="http://schemas.openxmlformats.org/officeDocument/2006/relationships/ctrlProp" Target="../ctrlProps/ctrlProp61.xml"/><Relationship Id="rId221" Type="http://schemas.openxmlformats.org/officeDocument/2006/relationships/ctrlProp" Target="../ctrlProps/ctrlProp266.xml"/><Relationship Id="rId242" Type="http://schemas.openxmlformats.org/officeDocument/2006/relationships/ctrlProp" Target="../ctrlProps/ctrlProp287.xml"/><Relationship Id="rId263" Type="http://schemas.openxmlformats.org/officeDocument/2006/relationships/ctrlProp" Target="../ctrlProps/ctrlProp308.xml"/><Relationship Id="rId284" Type="http://schemas.openxmlformats.org/officeDocument/2006/relationships/ctrlProp" Target="../ctrlProps/ctrlProp329.xml"/><Relationship Id="rId319" Type="http://schemas.openxmlformats.org/officeDocument/2006/relationships/ctrlProp" Target="../ctrlProps/ctrlProp364.xml"/><Relationship Id="rId37" Type="http://schemas.openxmlformats.org/officeDocument/2006/relationships/ctrlProp" Target="../ctrlProps/ctrlProp82.xml"/><Relationship Id="rId58" Type="http://schemas.openxmlformats.org/officeDocument/2006/relationships/ctrlProp" Target="../ctrlProps/ctrlProp103.xml"/><Relationship Id="rId79" Type="http://schemas.openxmlformats.org/officeDocument/2006/relationships/ctrlProp" Target="../ctrlProps/ctrlProp124.xml"/><Relationship Id="rId102" Type="http://schemas.openxmlformats.org/officeDocument/2006/relationships/ctrlProp" Target="../ctrlProps/ctrlProp147.xml"/><Relationship Id="rId123" Type="http://schemas.openxmlformats.org/officeDocument/2006/relationships/ctrlProp" Target="../ctrlProps/ctrlProp168.xml"/><Relationship Id="rId144" Type="http://schemas.openxmlformats.org/officeDocument/2006/relationships/ctrlProp" Target="../ctrlProps/ctrlProp189.xml"/><Relationship Id="rId330" Type="http://schemas.openxmlformats.org/officeDocument/2006/relationships/ctrlProp" Target="../ctrlProps/ctrlProp375.xml"/><Relationship Id="rId90" Type="http://schemas.openxmlformats.org/officeDocument/2006/relationships/ctrlProp" Target="../ctrlProps/ctrlProp135.xml"/><Relationship Id="rId165" Type="http://schemas.openxmlformats.org/officeDocument/2006/relationships/ctrlProp" Target="../ctrlProps/ctrlProp210.xml"/><Relationship Id="rId186" Type="http://schemas.openxmlformats.org/officeDocument/2006/relationships/ctrlProp" Target="../ctrlProps/ctrlProp231.xml"/><Relationship Id="rId351" Type="http://schemas.openxmlformats.org/officeDocument/2006/relationships/ctrlProp" Target="../ctrlProps/ctrlProp396.xml"/><Relationship Id="rId211" Type="http://schemas.openxmlformats.org/officeDocument/2006/relationships/ctrlProp" Target="../ctrlProps/ctrlProp256.xml"/><Relationship Id="rId232" Type="http://schemas.openxmlformats.org/officeDocument/2006/relationships/ctrlProp" Target="../ctrlProps/ctrlProp277.xml"/><Relationship Id="rId253" Type="http://schemas.openxmlformats.org/officeDocument/2006/relationships/ctrlProp" Target="../ctrlProps/ctrlProp298.xml"/><Relationship Id="rId274" Type="http://schemas.openxmlformats.org/officeDocument/2006/relationships/ctrlProp" Target="../ctrlProps/ctrlProp319.xml"/><Relationship Id="rId295" Type="http://schemas.openxmlformats.org/officeDocument/2006/relationships/ctrlProp" Target="../ctrlProps/ctrlProp340.xml"/><Relationship Id="rId309" Type="http://schemas.openxmlformats.org/officeDocument/2006/relationships/ctrlProp" Target="../ctrlProps/ctrlProp354.xml"/><Relationship Id="rId27" Type="http://schemas.openxmlformats.org/officeDocument/2006/relationships/ctrlProp" Target="../ctrlProps/ctrlProp72.xml"/><Relationship Id="rId48" Type="http://schemas.openxmlformats.org/officeDocument/2006/relationships/ctrlProp" Target="../ctrlProps/ctrlProp93.xml"/><Relationship Id="rId69" Type="http://schemas.openxmlformats.org/officeDocument/2006/relationships/ctrlProp" Target="../ctrlProps/ctrlProp114.xml"/><Relationship Id="rId113" Type="http://schemas.openxmlformats.org/officeDocument/2006/relationships/ctrlProp" Target="../ctrlProps/ctrlProp158.xml"/><Relationship Id="rId134" Type="http://schemas.openxmlformats.org/officeDocument/2006/relationships/ctrlProp" Target="../ctrlProps/ctrlProp179.xml"/><Relationship Id="rId320" Type="http://schemas.openxmlformats.org/officeDocument/2006/relationships/ctrlProp" Target="../ctrlProps/ctrlProp365.xml"/><Relationship Id="rId80" Type="http://schemas.openxmlformats.org/officeDocument/2006/relationships/ctrlProp" Target="../ctrlProps/ctrlProp125.xml"/><Relationship Id="rId155" Type="http://schemas.openxmlformats.org/officeDocument/2006/relationships/ctrlProp" Target="../ctrlProps/ctrlProp200.xml"/><Relationship Id="rId176" Type="http://schemas.openxmlformats.org/officeDocument/2006/relationships/ctrlProp" Target="../ctrlProps/ctrlProp221.xml"/><Relationship Id="rId197" Type="http://schemas.openxmlformats.org/officeDocument/2006/relationships/ctrlProp" Target="../ctrlProps/ctrlProp242.xml"/><Relationship Id="rId341" Type="http://schemas.openxmlformats.org/officeDocument/2006/relationships/ctrlProp" Target="../ctrlProps/ctrlProp386.xml"/><Relationship Id="rId362" Type="http://schemas.openxmlformats.org/officeDocument/2006/relationships/ctrlProp" Target="../ctrlProps/ctrlProp407.xml"/><Relationship Id="rId201" Type="http://schemas.openxmlformats.org/officeDocument/2006/relationships/ctrlProp" Target="../ctrlProps/ctrlProp246.xml"/><Relationship Id="rId222" Type="http://schemas.openxmlformats.org/officeDocument/2006/relationships/ctrlProp" Target="../ctrlProps/ctrlProp267.xml"/><Relationship Id="rId243" Type="http://schemas.openxmlformats.org/officeDocument/2006/relationships/ctrlProp" Target="../ctrlProps/ctrlProp288.xml"/><Relationship Id="rId264" Type="http://schemas.openxmlformats.org/officeDocument/2006/relationships/ctrlProp" Target="../ctrlProps/ctrlProp309.xml"/><Relationship Id="rId285" Type="http://schemas.openxmlformats.org/officeDocument/2006/relationships/ctrlProp" Target="../ctrlProps/ctrlProp330.xml"/><Relationship Id="rId17" Type="http://schemas.openxmlformats.org/officeDocument/2006/relationships/ctrlProp" Target="../ctrlProps/ctrlProp62.xml"/><Relationship Id="rId38" Type="http://schemas.openxmlformats.org/officeDocument/2006/relationships/ctrlProp" Target="../ctrlProps/ctrlProp83.xml"/><Relationship Id="rId59" Type="http://schemas.openxmlformats.org/officeDocument/2006/relationships/ctrlProp" Target="../ctrlProps/ctrlProp104.xml"/><Relationship Id="rId103" Type="http://schemas.openxmlformats.org/officeDocument/2006/relationships/ctrlProp" Target="../ctrlProps/ctrlProp148.xml"/><Relationship Id="rId124" Type="http://schemas.openxmlformats.org/officeDocument/2006/relationships/ctrlProp" Target="../ctrlProps/ctrlProp169.xml"/><Relationship Id="rId310" Type="http://schemas.openxmlformats.org/officeDocument/2006/relationships/ctrlProp" Target="../ctrlProps/ctrlProp355.xml"/><Relationship Id="rId70" Type="http://schemas.openxmlformats.org/officeDocument/2006/relationships/ctrlProp" Target="../ctrlProps/ctrlProp115.xml"/><Relationship Id="rId91" Type="http://schemas.openxmlformats.org/officeDocument/2006/relationships/ctrlProp" Target="../ctrlProps/ctrlProp136.xml"/><Relationship Id="rId145" Type="http://schemas.openxmlformats.org/officeDocument/2006/relationships/ctrlProp" Target="../ctrlProps/ctrlProp190.xml"/><Relationship Id="rId166" Type="http://schemas.openxmlformats.org/officeDocument/2006/relationships/ctrlProp" Target="../ctrlProps/ctrlProp211.xml"/><Relationship Id="rId187" Type="http://schemas.openxmlformats.org/officeDocument/2006/relationships/ctrlProp" Target="../ctrlProps/ctrlProp232.xml"/><Relationship Id="rId331" Type="http://schemas.openxmlformats.org/officeDocument/2006/relationships/ctrlProp" Target="../ctrlProps/ctrlProp376.xml"/><Relationship Id="rId352" Type="http://schemas.openxmlformats.org/officeDocument/2006/relationships/ctrlProp" Target="../ctrlProps/ctrlProp397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257.xml"/><Relationship Id="rId233" Type="http://schemas.openxmlformats.org/officeDocument/2006/relationships/ctrlProp" Target="../ctrlProps/ctrlProp278.xml"/><Relationship Id="rId254" Type="http://schemas.openxmlformats.org/officeDocument/2006/relationships/ctrlProp" Target="../ctrlProps/ctrlProp299.xml"/><Relationship Id="rId28" Type="http://schemas.openxmlformats.org/officeDocument/2006/relationships/ctrlProp" Target="../ctrlProps/ctrlProp73.xml"/><Relationship Id="rId49" Type="http://schemas.openxmlformats.org/officeDocument/2006/relationships/ctrlProp" Target="../ctrlProps/ctrlProp94.xml"/><Relationship Id="rId114" Type="http://schemas.openxmlformats.org/officeDocument/2006/relationships/ctrlProp" Target="../ctrlProps/ctrlProp159.xml"/><Relationship Id="rId275" Type="http://schemas.openxmlformats.org/officeDocument/2006/relationships/ctrlProp" Target="../ctrlProps/ctrlProp320.xml"/><Relationship Id="rId296" Type="http://schemas.openxmlformats.org/officeDocument/2006/relationships/ctrlProp" Target="../ctrlProps/ctrlProp341.xml"/><Relationship Id="rId300" Type="http://schemas.openxmlformats.org/officeDocument/2006/relationships/ctrlProp" Target="../ctrlProps/ctrlProp345.xml"/><Relationship Id="rId60" Type="http://schemas.openxmlformats.org/officeDocument/2006/relationships/ctrlProp" Target="../ctrlProps/ctrlProp105.xml"/><Relationship Id="rId81" Type="http://schemas.openxmlformats.org/officeDocument/2006/relationships/ctrlProp" Target="../ctrlProps/ctrlProp126.xml"/><Relationship Id="rId135" Type="http://schemas.openxmlformats.org/officeDocument/2006/relationships/ctrlProp" Target="../ctrlProps/ctrlProp180.xml"/><Relationship Id="rId156" Type="http://schemas.openxmlformats.org/officeDocument/2006/relationships/ctrlProp" Target="../ctrlProps/ctrlProp201.xml"/><Relationship Id="rId177" Type="http://schemas.openxmlformats.org/officeDocument/2006/relationships/ctrlProp" Target="../ctrlProps/ctrlProp222.xml"/><Relationship Id="rId198" Type="http://schemas.openxmlformats.org/officeDocument/2006/relationships/ctrlProp" Target="../ctrlProps/ctrlProp243.xml"/><Relationship Id="rId321" Type="http://schemas.openxmlformats.org/officeDocument/2006/relationships/ctrlProp" Target="../ctrlProps/ctrlProp366.xml"/><Relationship Id="rId342" Type="http://schemas.openxmlformats.org/officeDocument/2006/relationships/ctrlProp" Target="../ctrlProps/ctrlProp387.xml"/><Relationship Id="rId363" Type="http://schemas.openxmlformats.org/officeDocument/2006/relationships/ctrlProp" Target="../ctrlProps/ctrlProp408.xml"/><Relationship Id="rId202" Type="http://schemas.openxmlformats.org/officeDocument/2006/relationships/ctrlProp" Target="../ctrlProps/ctrlProp247.xml"/><Relationship Id="rId223" Type="http://schemas.openxmlformats.org/officeDocument/2006/relationships/ctrlProp" Target="../ctrlProps/ctrlProp268.xml"/><Relationship Id="rId244" Type="http://schemas.openxmlformats.org/officeDocument/2006/relationships/ctrlProp" Target="../ctrlProps/ctrlProp289.xml"/><Relationship Id="rId18" Type="http://schemas.openxmlformats.org/officeDocument/2006/relationships/ctrlProp" Target="../ctrlProps/ctrlProp63.xml"/><Relationship Id="rId39" Type="http://schemas.openxmlformats.org/officeDocument/2006/relationships/ctrlProp" Target="../ctrlProps/ctrlProp84.xml"/><Relationship Id="rId265" Type="http://schemas.openxmlformats.org/officeDocument/2006/relationships/ctrlProp" Target="../ctrlProps/ctrlProp310.xml"/><Relationship Id="rId286" Type="http://schemas.openxmlformats.org/officeDocument/2006/relationships/ctrlProp" Target="../ctrlProps/ctrlProp331.xml"/><Relationship Id="rId50" Type="http://schemas.openxmlformats.org/officeDocument/2006/relationships/ctrlProp" Target="../ctrlProps/ctrlProp95.xml"/><Relationship Id="rId104" Type="http://schemas.openxmlformats.org/officeDocument/2006/relationships/ctrlProp" Target="../ctrlProps/ctrlProp149.xml"/><Relationship Id="rId125" Type="http://schemas.openxmlformats.org/officeDocument/2006/relationships/ctrlProp" Target="../ctrlProps/ctrlProp170.xml"/><Relationship Id="rId146" Type="http://schemas.openxmlformats.org/officeDocument/2006/relationships/ctrlProp" Target="../ctrlProps/ctrlProp191.xml"/><Relationship Id="rId167" Type="http://schemas.openxmlformats.org/officeDocument/2006/relationships/ctrlProp" Target="../ctrlProps/ctrlProp212.xml"/><Relationship Id="rId188" Type="http://schemas.openxmlformats.org/officeDocument/2006/relationships/ctrlProp" Target="../ctrlProps/ctrlProp233.xml"/><Relationship Id="rId311" Type="http://schemas.openxmlformats.org/officeDocument/2006/relationships/ctrlProp" Target="../ctrlProps/ctrlProp356.xml"/><Relationship Id="rId332" Type="http://schemas.openxmlformats.org/officeDocument/2006/relationships/ctrlProp" Target="../ctrlProps/ctrlProp377.xml"/><Relationship Id="rId353" Type="http://schemas.openxmlformats.org/officeDocument/2006/relationships/ctrlProp" Target="../ctrlProps/ctrlProp398.xml"/><Relationship Id="rId71" Type="http://schemas.openxmlformats.org/officeDocument/2006/relationships/ctrlProp" Target="../ctrlProps/ctrlProp116.xml"/><Relationship Id="rId92" Type="http://schemas.openxmlformats.org/officeDocument/2006/relationships/ctrlProp" Target="../ctrlProps/ctrlProp137.xml"/><Relationship Id="rId213" Type="http://schemas.openxmlformats.org/officeDocument/2006/relationships/ctrlProp" Target="../ctrlProps/ctrlProp258.xml"/><Relationship Id="rId234" Type="http://schemas.openxmlformats.org/officeDocument/2006/relationships/ctrlProp" Target="../ctrlProps/ctrlProp27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74.xml"/><Relationship Id="rId255" Type="http://schemas.openxmlformats.org/officeDocument/2006/relationships/ctrlProp" Target="../ctrlProps/ctrlProp300.xml"/><Relationship Id="rId276" Type="http://schemas.openxmlformats.org/officeDocument/2006/relationships/ctrlProp" Target="../ctrlProps/ctrlProp321.xml"/><Relationship Id="rId297" Type="http://schemas.openxmlformats.org/officeDocument/2006/relationships/ctrlProp" Target="../ctrlProps/ctrlProp342.xml"/><Relationship Id="rId40" Type="http://schemas.openxmlformats.org/officeDocument/2006/relationships/ctrlProp" Target="../ctrlProps/ctrlProp85.xml"/><Relationship Id="rId115" Type="http://schemas.openxmlformats.org/officeDocument/2006/relationships/ctrlProp" Target="../ctrlProps/ctrlProp160.xml"/><Relationship Id="rId136" Type="http://schemas.openxmlformats.org/officeDocument/2006/relationships/ctrlProp" Target="../ctrlProps/ctrlProp181.xml"/><Relationship Id="rId157" Type="http://schemas.openxmlformats.org/officeDocument/2006/relationships/ctrlProp" Target="../ctrlProps/ctrlProp202.xml"/><Relationship Id="rId178" Type="http://schemas.openxmlformats.org/officeDocument/2006/relationships/ctrlProp" Target="../ctrlProps/ctrlProp223.xml"/><Relationship Id="rId301" Type="http://schemas.openxmlformats.org/officeDocument/2006/relationships/ctrlProp" Target="../ctrlProps/ctrlProp346.xml"/><Relationship Id="rId322" Type="http://schemas.openxmlformats.org/officeDocument/2006/relationships/ctrlProp" Target="../ctrlProps/ctrlProp367.xml"/><Relationship Id="rId343" Type="http://schemas.openxmlformats.org/officeDocument/2006/relationships/ctrlProp" Target="../ctrlProps/ctrlProp388.xml"/><Relationship Id="rId364" Type="http://schemas.openxmlformats.org/officeDocument/2006/relationships/ctrlProp" Target="../ctrlProps/ctrlProp409.xml"/><Relationship Id="rId61" Type="http://schemas.openxmlformats.org/officeDocument/2006/relationships/ctrlProp" Target="../ctrlProps/ctrlProp106.xml"/><Relationship Id="rId82" Type="http://schemas.openxmlformats.org/officeDocument/2006/relationships/ctrlProp" Target="../ctrlProps/ctrlProp127.xml"/><Relationship Id="rId199" Type="http://schemas.openxmlformats.org/officeDocument/2006/relationships/ctrlProp" Target="../ctrlProps/ctrlProp244.xml"/><Relationship Id="rId203" Type="http://schemas.openxmlformats.org/officeDocument/2006/relationships/ctrlProp" Target="../ctrlProps/ctrlProp248.xml"/><Relationship Id="rId19" Type="http://schemas.openxmlformats.org/officeDocument/2006/relationships/ctrlProp" Target="../ctrlProps/ctrlProp64.xml"/><Relationship Id="rId224" Type="http://schemas.openxmlformats.org/officeDocument/2006/relationships/ctrlProp" Target="../ctrlProps/ctrlProp269.xml"/><Relationship Id="rId245" Type="http://schemas.openxmlformats.org/officeDocument/2006/relationships/ctrlProp" Target="../ctrlProps/ctrlProp290.xml"/><Relationship Id="rId266" Type="http://schemas.openxmlformats.org/officeDocument/2006/relationships/ctrlProp" Target="../ctrlProps/ctrlProp311.xml"/><Relationship Id="rId287" Type="http://schemas.openxmlformats.org/officeDocument/2006/relationships/ctrlProp" Target="../ctrlProps/ctrlProp332.xml"/><Relationship Id="rId30" Type="http://schemas.openxmlformats.org/officeDocument/2006/relationships/ctrlProp" Target="../ctrlProps/ctrlProp75.xml"/><Relationship Id="rId105" Type="http://schemas.openxmlformats.org/officeDocument/2006/relationships/ctrlProp" Target="../ctrlProps/ctrlProp150.xml"/><Relationship Id="rId126" Type="http://schemas.openxmlformats.org/officeDocument/2006/relationships/ctrlProp" Target="../ctrlProps/ctrlProp171.xml"/><Relationship Id="rId147" Type="http://schemas.openxmlformats.org/officeDocument/2006/relationships/ctrlProp" Target="../ctrlProps/ctrlProp192.xml"/><Relationship Id="rId168" Type="http://schemas.openxmlformats.org/officeDocument/2006/relationships/ctrlProp" Target="../ctrlProps/ctrlProp213.xml"/><Relationship Id="rId312" Type="http://schemas.openxmlformats.org/officeDocument/2006/relationships/ctrlProp" Target="../ctrlProps/ctrlProp357.xml"/><Relationship Id="rId333" Type="http://schemas.openxmlformats.org/officeDocument/2006/relationships/ctrlProp" Target="../ctrlProps/ctrlProp378.xml"/><Relationship Id="rId354" Type="http://schemas.openxmlformats.org/officeDocument/2006/relationships/ctrlProp" Target="../ctrlProps/ctrlProp399.xml"/><Relationship Id="rId51" Type="http://schemas.openxmlformats.org/officeDocument/2006/relationships/ctrlProp" Target="../ctrlProps/ctrlProp96.xml"/><Relationship Id="rId72" Type="http://schemas.openxmlformats.org/officeDocument/2006/relationships/ctrlProp" Target="../ctrlProps/ctrlProp117.xml"/><Relationship Id="rId93" Type="http://schemas.openxmlformats.org/officeDocument/2006/relationships/ctrlProp" Target="../ctrlProps/ctrlProp138.xml"/><Relationship Id="rId189" Type="http://schemas.openxmlformats.org/officeDocument/2006/relationships/ctrlProp" Target="../ctrlProps/ctrlProp234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259.xml"/><Relationship Id="rId235" Type="http://schemas.openxmlformats.org/officeDocument/2006/relationships/ctrlProp" Target="../ctrlProps/ctrlProp280.xml"/><Relationship Id="rId256" Type="http://schemas.openxmlformats.org/officeDocument/2006/relationships/ctrlProp" Target="../ctrlProps/ctrlProp301.xml"/><Relationship Id="rId277" Type="http://schemas.openxmlformats.org/officeDocument/2006/relationships/ctrlProp" Target="../ctrlProps/ctrlProp322.xml"/><Relationship Id="rId298" Type="http://schemas.openxmlformats.org/officeDocument/2006/relationships/ctrlProp" Target="../ctrlProps/ctrlProp343.xml"/><Relationship Id="rId116" Type="http://schemas.openxmlformats.org/officeDocument/2006/relationships/ctrlProp" Target="../ctrlProps/ctrlProp161.xml"/><Relationship Id="rId137" Type="http://schemas.openxmlformats.org/officeDocument/2006/relationships/ctrlProp" Target="../ctrlProps/ctrlProp182.xml"/><Relationship Id="rId158" Type="http://schemas.openxmlformats.org/officeDocument/2006/relationships/ctrlProp" Target="../ctrlProps/ctrlProp203.xml"/><Relationship Id="rId302" Type="http://schemas.openxmlformats.org/officeDocument/2006/relationships/ctrlProp" Target="../ctrlProps/ctrlProp347.xml"/><Relationship Id="rId323" Type="http://schemas.openxmlformats.org/officeDocument/2006/relationships/ctrlProp" Target="../ctrlProps/ctrlProp368.xml"/><Relationship Id="rId344" Type="http://schemas.openxmlformats.org/officeDocument/2006/relationships/ctrlProp" Target="../ctrlProps/ctrlProp389.xml"/><Relationship Id="rId20" Type="http://schemas.openxmlformats.org/officeDocument/2006/relationships/ctrlProp" Target="../ctrlProps/ctrlProp65.xml"/><Relationship Id="rId41" Type="http://schemas.openxmlformats.org/officeDocument/2006/relationships/ctrlProp" Target="../ctrlProps/ctrlProp86.xml"/><Relationship Id="rId62" Type="http://schemas.openxmlformats.org/officeDocument/2006/relationships/ctrlProp" Target="../ctrlProps/ctrlProp107.xml"/><Relationship Id="rId83" Type="http://schemas.openxmlformats.org/officeDocument/2006/relationships/ctrlProp" Target="../ctrlProps/ctrlProp128.xml"/><Relationship Id="rId179" Type="http://schemas.openxmlformats.org/officeDocument/2006/relationships/ctrlProp" Target="../ctrlProps/ctrlProp224.xml"/><Relationship Id="rId365" Type="http://schemas.openxmlformats.org/officeDocument/2006/relationships/ctrlProp" Target="../ctrlProps/ctrlProp410.xml"/><Relationship Id="rId190" Type="http://schemas.openxmlformats.org/officeDocument/2006/relationships/ctrlProp" Target="../ctrlProps/ctrlProp235.xml"/><Relationship Id="rId204" Type="http://schemas.openxmlformats.org/officeDocument/2006/relationships/ctrlProp" Target="../ctrlProps/ctrlProp249.xml"/><Relationship Id="rId225" Type="http://schemas.openxmlformats.org/officeDocument/2006/relationships/ctrlProp" Target="../ctrlProps/ctrlProp270.xml"/><Relationship Id="rId246" Type="http://schemas.openxmlformats.org/officeDocument/2006/relationships/ctrlProp" Target="../ctrlProps/ctrlProp291.xml"/><Relationship Id="rId267" Type="http://schemas.openxmlformats.org/officeDocument/2006/relationships/ctrlProp" Target="../ctrlProps/ctrlProp312.xml"/><Relationship Id="rId288" Type="http://schemas.openxmlformats.org/officeDocument/2006/relationships/ctrlProp" Target="../ctrlProps/ctrlProp333.xml"/><Relationship Id="rId106" Type="http://schemas.openxmlformats.org/officeDocument/2006/relationships/ctrlProp" Target="../ctrlProps/ctrlProp151.xml"/><Relationship Id="rId127" Type="http://schemas.openxmlformats.org/officeDocument/2006/relationships/ctrlProp" Target="../ctrlProps/ctrlProp172.xml"/><Relationship Id="rId313" Type="http://schemas.openxmlformats.org/officeDocument/2006/relationships/ctrlProp" Target="../ctrlProps/ctrlProp358.xml"/><Relationship Id="rId10" Type="http://schemas.openxmlformats.org/officeDocument/2006/relationships/ctrlProp" Target="../ctrlProps/ctrlProp55.xml"/><Relationship Id="rId31" Type="http://schemas.openxmlformats.org/officeDocument/2006/relationships/ctrlProp" Target="../ctrlProps/ctrlProp76.xml"/><Relationship Id="rId52" Type="http://schemas.openxmlformats.org/officeDocument/2006/relationships/ctrlProp" Target="../ctrlProps/ctrlProp97.xml"/><Relationship Id="rId73" Type="http://schemas.openxmlformats.org/officeDocument/2006/relationships/ctrlProp" Target="../ctrlProps/ctrlProp118.xml"/><Relationship Id="rId94" Type="http://schemas.openxmlformats.org/officeDocument/2006/relationships/ctrlProp" Target="../ctrlProps/ctrlProp139.xml"/><Relationship Id="rId148" Type="http://schemas.openxmlformats.org/officeDocument/2006/relationships/ctrlProp" Target="../ctrlProps/ctrlProp193.xml"/><Relationship Id="rId169" Type="http://schemas.openxmlformats.org/officeDocument/2006/relationships/ctrlProp" Target="../ctrlProps/ctrlProp214.xml"/><Relationship Id="rId334" Type="http://schemas.openxmlformats.org/officeDocument/2006/relationships/ctrlProp" Target="../ctrlProps/ctrlProp379.xml"/><Relationship Id="rId355" Type="http://schemas.openxmlformats.org/officeDocument/2006/relationships/ctrlProp" Target="../ctrlProps/ctrlProp400.xml"/><Relationship Id="rId4" Type="http://schemas.openxmlformats.org/officeDocument/2006/relationships/ctrlProp" Target="../ctrlProps/ctrlProp49.xml"/><Relationship Id="rId180" Type="http://schemas.openxmlformats.org/officeDocument/2006/relationships/ctrlProp" Target="../ctrlProps/ctrlProp225.xml"/><Relationship Id="rId215" Type="http://schemas.openxmlformats.org/officeDocument/2006/relationships/ctrlProp" Target="../ctrlProps/ctrlProp260.xml"/><Relationship Id="rId236" Type="http://schemas.openxmlformats.org/officeDocument/2006/relationships/ctrlProp" Target="../ctrlProps/ctrlProp281.xml"/><Relationship Id="rId257" Type="http://schemas.openxmlformats.org/officeDocument/2006/relationships/ctrlProp" Target="../ctrlProps/ctrlProp302.xml"/><Relationship Id="rId278" Type="http://schemas.openxmlformats.org/officeDocument/2006/relationships/ctrlProp" Target="../ctrlProps/ctrlProp323.xml"/><Relationship Id="rId303" Type="http://schemas.openxmlformats.org/officeDocument/2006/relationships/ctrlProp" Target="../ctrlProps/ctrlProp348.xml"/><Relationship Id="rId42" Type="http://schemas.openxmlformats.org/officeDocument/2006/relationships/ctrlProp" Target="../ctrlProps/ctrlProp87.xml"/><Relationship Id="rId84" Type="http://schemas.openxmlformats.org/officeDocument/2006/relationships/ctrlProp" Target="../ctrlProps/ctrlProp129.xml"/><Relationship Id="rId138" Type="http://schemas.openxmlformats.org/officeDocument/2006/relationships/ctrlProp" Target="../ctrlProps/ctrlProp183.xml"/><Relationship Id="rId345" Type="http://schemas.openxmlformats.org/officeDocument/2006/relationships/ctrlProp" Target="../ctrlProps/ctrlProp390.xml"/><Relationship Id="rId191" Type="http://schemas.openxmlformats.org/officeDocument/2006/relationships/ctrlProp" Target="../ctrlProps/ctrlProp236.xml"/><Relationship Id="rId205" Type="http://schemas.openxmlformats.org/officeDocument/2006/relationships/ctrlProp" Target="../ctrlProps/ctrlProp250.xml"/><Relationship Id="rId247" Type="http://schemas.openxmlformats.org/officeDocument/2006/relationships/ctrlProp" Target="../ctrlProps/ctrlProp292.xml"/><Relationship Id="rId107" Type="http://schemas.openxmlformats.org/officeDocument/2006/relationships/ctrlProp" Target="../ctrlProps/ctrlProp152.xml"/><Relationship Id="rId289" Type="http://schemas.openxmlformats.org/officeDocument/2006/relationships/ctrlProp" Target="../ctrlProps/ctrlProp334.xml"/><Relationship Id="rId11" Type="http://schemas.openxmlformats.org/officeDocument/2006/relationships/ctrlProp" Target="../ctrlProps/ctrlProp56.xml"/><Relationship Id="rId53" Type="http://schemas.openxmlformats.org/officeDocument/2006/relationships/ctrlProp" Target="../ctrlProps/ctrlProp98.xml"/><Relationship Id="rId149" Type="http://schemas.openxmlformats.org/officeDocument/2006/relationships/ctrlProp" Target="../ctrlProps/ctrlProp194.xml"/><Relationship Id="rId314" Type="http://schemas.openxmlformats.org/officeDocument/2006/relationships/ctrlProp" Target="../ctrlProps/ctrlProp359.xml"/><Relationship Id="rId356" Type="http://schemas.openxmlformats.org/officeDocument/2006/relationships/ctrlProp" Target="../ctrlProps/ctrlProp401.xml"/><Relationship Id="rId95" Type="http://schemas.openxmlformats.org/officeDocument/2006/relationships/ctrlProp" Target="../ctrlProps/ctrlProp140.xml"/><Relationship Id="rId160" Type="http://schemas.openxmlformats.org/officeDocument/2006/relationships/ctrlProp" Target="../ctrlProps/ctrlProp205.xml"/><Relationship Id="rId216" Type="http://schemas.openxmlformats.org/officeDocument/2006/relationships/ctrlProp" Target="../ctrlProps/ctrlProp261.xml"/><Relationship Id="rId258" Type="http://schemas.openxmlformats.org/officeDocument/2006/relationships/ctrlProp" Target="../ctrlProps/ctrlProp303.xml"/><Relationship Id="rId22" Type="http://schemas.openxmlformats.org/officeDocument/2006/relationships/ctrlProp" Target="../ctrlProps/ctrlProp67.xml"/><Relationship Id="rId64" Type="http://schemas.openxmlformats.org/officeDocument/2006/relationships/ctrlProp" Target="../ctrlProps/ctrlProp109.xml"/><Relationship Id="rId118" Type="http://schemas.openxmlformats.org/officeDocument/2006/relationships/ctrlProp" Target="../ctrlProps/ctrlProp163.xml"/><Relationship Id="rId325" Type="http://schemas.openxmlformats.org/officeDocument/2006/relationships/ctrlProp" Target="../ctrlProps/ctrlProp370.xml"/><Relationship Id="rId367" Type="http://schemas.openxmlformats.org/officeDocument/2006/relationships/ctrlProp" Target="../ctrlProps/ctrlProp412.xml"/><Relationship Id="rId171" Type="http://schemas.openxmlformats.org/officeDocument/2006/relationships/ctrlProp" Target="../ctrlProps/ctrlProp216.xml"/><Relationship Id="rId227" Type="http://schemas.openxmlformats.org/officeDocument/2006/relationships/ctrlProp" Target="../ctrlProps/ctrlProp272.xml"/><Relationship Id="rId269" Type="http://schemas.openxmlformats.org/officeDocument/2006/relationships/ctrlProp" Target="../ctrlProps/ctrlProp314.xml"/><Relationship Id="rId33" Type="http://schemas.openxmlformats.org/officeDocument/2006/relationships/ctrlProp" Target="../ctrlProps/ctrlProp78.xml"/><Relationship Id="rId129" Type="http://schemas.openxmlformats.org/officeDocument/2006/relationships/ctrlProp" Target="../ctrlProps/ctrlProp174.xml"/><Relationship Id="rId280" Type="http://schemas.openxmlformats.org/officeDocument/2006/relationships/ctrlProp" Target="../ctrlProps/ctrlProp325.xml"/><Relationship Id="rId336" Type="http://schemas.openxmlformats.org/officeDocument/2006/relationships/ctrlProp" Target="../ctrlProps/ctrlProp381.xml"/><Relationship Id="rId75" Type="http://schemas.openxmlformats.org/officeDocument/2006/relationships/ctrlProp" Target="../ctrlProps/ctrlProp120.xml"/><Relationship Id="rId140" Type="http://schemas.openxmlformats.org/officeDocument/2006/relationships/ctrlProp" Target="../ctrlProps/ctrlProp185.xml"/><Relationship Id="rId182" Type="http://schemas.openxmlformats.org/officeDocument/2006/relationships/ctrlProp" Target="../ctrlProps/ctrlProp227.xml"/><Relationship Id="rId6" Type="http://schemas.openxmlformats.org/officeDocument/2006/relationships/ctrlProp" Target="../ctrlProps/ctrlProp51.xml"/><Relationship Id="rId238" Type="http://schemas.openxmlformats.org/officeDocument/2006/relationships/ctrlProp" Target="../ctrlProps/ctrlProp283.xml"/><Relationship Id="rId291" Type="http://schemas.openxmlformats.org/officeDocument/2006/relationships/ctrlProp" Target="../ctrlProps/ctrlProp336.xml"/><Relationship Id="rId305" Type="http://schemas.openxmlformats.org/officeDocument/2006/relationships/ctrlProp" Target="../ctrlProps/ctrlProp350.xml"/><Relationship Id="rId347" Type="http://schemas.openxmlformats.org/officeDocument/2006/relationships/ctrlProp" Target="../ctrlProps/ctrlProp392.xml"/><Relationship Id="rId44" Type="http://schemas.openxmlformats.org/officeDocument/2006/relationships/ctrlProp" Target="../ctrlProps/ctrlProp89.xml"/><Relationship Id="rId86" Type="http://schemas.openxmlformats.org/officeDocument/2006/relationships/ctrlProp" Target="../ctrlProps/ctrlProp131.xml"/><Relationship Id="rId151" Type="http://schemas.openxmlformats.org/officeDocument/2006/relationships/ctrlProp" Target="../ctrlProps/ctrlProp196.xml"/><Relationship Id="rId193" Type="http://schemas.openxmlformats.org/officeDocument/2006/relationships/ctrlProp" Target="../ctrlProps/ctrlProp238.xml"/><Relationship Id="rId207" Type="http://schemas.openxmlformats.org/officeDocument/2006/relationships/ctrlProp" Target="../ctrlProps/ctrlProp252.xml"/><Relationship Id="rId249" Type="http://schemas.openxmlformats.org/officeDocument/2006/relationships/ctrlProp" Target="../ctrlProps/ctrlProp294.xml"/><Relationship Id="rId13" Type="http://schemas.openxmlformats.org/officeDocument/2006/relationships/ctrlProp" Target="../ctrlProps/ctrlProp58.xml"/><Relationship Id="rId109" Type="http://schemas.openxmlformats.org/officeDocument/2006/relationships/ctrlProp" Target="../ctrlProps/ctrlProp154.xml"/><Relationship Id="rId260" Type="http://schemas.openxmlformats.org/officeDocument/2006/relationships/ctrlProp" Target="../ctrlProps/ctrlProp305.xml"/><Relationship Id="rId316" Type="http://schemas.openxmlformats.org/officeDocument/2006/relationships/ctrlProp" Target="../ctrlProps/ctrlProp361.xml"/><Relationship Id="rId55" Type="http://schemas.openxmlformats.org/officeDocument/2006/relationships/ctrlProp" Target="../ctrlProps/ctrlProp100.xml"/><Relationship Id="rId97" Type="http://schemas.openxmlformats.org/officeDocument/2006/relationships/ctrlProp" Target="../ctrlProps/ctrlProp142.xml"/><Relationship Id="rId120" Type="http://schemas.openxmlformats.org/officeDocument/2006/relationships/ctrlProp" Target="../ctrlProps/ctrlProp165.xml"/><Relationship Id="rId358" Type="http://schemas.openxmlformats.org/officeDocument/2006/relationships/ctrlProp" Target="../ctrlProps/ctrlProp403.xml"/><Relationship Id="rId162" Type="http://schemas.openxmlformats.org/officeDocument/2006/relationships/ctrlProp" Target="../ctrlProps/ctrlProp207.xml"/><Relationship Id="rId218" Type="http://schemas.openxmlformats.org/officeDocument/2006/relationships/ctrlProp" Target="../ctrlProps/ctrlProp263.xml"/><Relationship Id="rId271" Type="http://schemas.openxmlformats.org/officeDocument/2006/relationships/ctrlProp" Target="../ctrlProps/ctrlProp316.xml"/><Relationship Id="rId24" Type="http://schemas.openxmlformats.org/officeDocument/2006/relationships/ctrlProp" Target="../ctrlProps/ctrlProp69.xml"/><Relationship Id="rId66" Type="http://schemas.openxmlformats.org/officeDocument/2006/relationships/ctrlProp" Target="../ctrlProps/ctrlProp111.xml"/><Relationship Id="rId131" Type="http://schemas.openxmlformats.org/officeDocument/2006/relationships/ctrlProp" Target="../ctrlProps/ctrlProp176.xml"/><Relationship Id="rId327" Type="http://schemas.openxmlformats.org/officeDocument/2006/relationships/ctrlProp" Target="../ctrlProps/ctrlProp372.xml"/><Relationship Id="rId173" Type="http://schemas.openxmlformats.org/officeDocument/2006/relationships/ctrlProp" Target="../ctrlProps/ctrlProp218.xml"/><Relationship Id="rId229" Type="http://schemas.openxmlformats.org/officeDocument/2006/relationships/ctrlProp" Target="../ctrlProps/ctrlProp274.xml"/><Relationship Id="rId240" Type="http://schemas.openxmlformats.org/officeDocument/2006/relationships/ctrlProp" Target="../ctrlProps/ctrlProp285.xml"/><Relationship Id="rId35" Type="http://schemas.openxmlformats.org/officeDocument/2006/relationships/ctrlProp" Target="../ctrlProps/ctrlProp80.xml"/><Relationship Id="rId77" Type="http://schemas.openxmlformats.org/officeDocument/2006/relationships/ctrlProp" Target="../ctrlProps/ctrlProp122.xml"/><Relationship Id="rId100" Type="http://schemas.openxmlformats.org/officeDocument/2006/relationships/ctrlProp" Target="../ctrlProps/ctrlProp145.xml"/><Relationship Id="rId282" Type="http://schemas.openxmlformats.org/officeDocument/2006/relationships/ctrlProp" Target="../ctrlProps/ctrlProp327.xml"/><Relationship Id="rId338" Type="http://schemas.openxmlformats.org/officeDocument/2006/relationships/ctrlProp" Target="../ctrlProps/ctrlProp383.xml"/><Relationship Id="rId8" Type="http://schemas.openxmlformats.org/officeDocument/2006/relationships/ctrlProp" Target="../ctrlProps/ctrlProp53.xml"/><Relationship Id="rId142" Type="http://schemas.openxmlformats.org/officeDocument/2006/relationships/ctrlProp" Target="../ctrlProps/ctrlProp187.xml"/><Relationship Id="rId184" Type="http://schemas.openxmlformats.org/officeDocument/2006/relationships/ctrlProp" Target="../ctrlProps/ctrlProp229.xml"/><Relationship Id="rId251" Type="http://schemas.openxmlformats.org/officeDocument/2006/relationships/ctrlProp" Target="../ctrlProps/ctrlProp296.xml"/><Relationship Id="rId46" Type="http://schemas.openxmlformats.org/officeDocument/2006/relationships/ctrlProp" Target="../ctrlProps/ctrlProp91.xml"/><Relationship Id="rId293" Type="http://schemas.openxmlformats.org/officeDocument/2006/relationships/ctrlProp" Target="../ctrlProps/ctrlProp338.xml"/><Relationship Id="rId307" Type="http://schemas.openxmlformats.org/officeDocument/2006/relationships/ctrlProp" Target="../ctrlProps/ctrlProp352.xml"/><Relationship Id="rId349" Type="http://schemas.openxmlformats.org/officeDocument/2006/relationships/ctrlProp" Target="../ctrlProps/ctrlProp394.xml"/><Relationship Id="rId88" Type="http://schemas.openxmlformats.org/officeDocument/2006/relationships/ctrlProp" Target="../ctrlProps/ctrlProp133.xml"/><Relationship Id="rId111" Type="http://schemas.openxmlformats.org/officeDocument/2006/relationships/ctrlProp" Target="../ctrlProps/ctrlProp156.xml"/><Relationship Id="rId153" Type="http://schemas.openxmlformats.org/officeDocument/2006/relationships/ctrlProp" Target="../ctrlProps/ctrlProp198.xml"/><Relationship Id="rId195" Type="http://schemas.openxmlformats.org/officeDocument/2006/relationships/ctrlProp" Target="../ctrlProps/ctrlProp240.xml"/><Relationship Id="rId209" Type="http://schemas.openxmlformats.org/officeDocument/2006/relationships/ctrlProp" Target="../ctrlProps/ctrlProp254.xml"/><Relationship Id="rId360" Type="http://schemas.openxmlformats.org/officeDocument/2006/relationships/ctrlProp" Target="../ctrlProps/ctrlProp40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8.xml"/><Relationship Id="rId13" Type="http://schemas.openxmlformats.org/officeDocument/2006/relationships/ctrlProp" Target="../ctrlProps/ctrlProp4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7.xml"/><Relationship Id="rId12" Type="http://schemas.openxmlformats.org/officeDocument/2006/relationships/ctrlProp" Target="../ctrlProps/ctrlProp4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16.xml"/><Relationship Id="rId11" Type="http://schemas.openxmlformats.org/officeDocument/2006/relationships/ctrlProp" Target="../ctrlProps/ctrlProp421.xml"/><Relationship Id="rId5" Type="http://schemas.openxmlformats.org/officeDocument/2006/relationships/ctrlProp" Target="../ctrlProps/ctrlProp415.xml"/><Relationship Id="rId10" Type="http://schemas.openxmlformats.org/officeDocument/2006/relationships/ctrlProp" Target="../ctrlProps/ctrlProp420.xml"/><Relationship Id="rId4" Type="http://schemas.openxmlformats.org/officeDocument/2006/relationships/ctrlProp" Target="../ctrlProps/ctrlProp414.xml"/><Relationship Id="rId9" Type="http://schemas.openxmlformats.org/officeDocument/2006/relationships/ctrlProp" Target="../ctrlProps/ctrlProp419.xml"/><Relationship Id="rId14" Type="http://schemas.openxmlformats.org/officeDocument/2006/relationships/ctrlProp" Target="../ctrlProps/ctrlProp4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6"/>
  <sheetViews>
    <sheetView showGridLines="0" showRowColHeaders="0" zoomScale="90" zoomScaleNormal="90" workbookViewId="0">
      <selection activeCell="B2" sqref="B2"/>
    </sheetView>
  </sheetViews>
  <sheetFormatPr defaultColWidth="9.1796875" defaultRowHeight="14.5" x14ac:dyDescent="0.35"/>
  <cols>
    <col min="1" max="1" width="2.54296875" style="81" customWidth="1"/>
    <col min="2" max="2" width="29.1796875" style="81" customWidth="1"/>
    <col min="3" max="3" width="2.7265625" style="81" customWidth="1"/>
    <col min="4" max="4" width="23.54296875" style="81" customWidth="1"/>
    <col min="5" max="5" width="5.26953125" style="81" customWidth="1"/>
    <col min="6" max="6" width="25.81640625" style="81" customWidth="1"/>
    <col min="7" max="7" width="5" style="81" customWidth="1"/>
    <col min="8" max="8" width="27.54296875" style="81" customWidth="1"/>
    <col min="9" max="9" width="4.81640625" style="81" customWidth="1"/>
    <col min="10" max="10" width="24.81640625" style="81" customWidth="1"/>
    <col min="11" max="11" width="5" style="81" customWidth="1"/>
    <col min="12" max="12" width="26.453125" style="81" customWidth="1"/>
    <col min="13" max="13" width="4.26953125" style="81" customWidth="1"/>
    <col min="14" max="16384" width="9.1796875" style="81"/>
  </cols>
  <sheetData>
    <row r="1" spans="1:16" ht="15.5" x14ac:dyDescent="0.35">
      <c r="B1" s="87" t="s">
        <v>41</v>
      </c>
      <c r="D1" s="192" t="s">
        <v>35</v>
      </c>
      <c r="E1" s="192"/>
      <c r="F1" s="192"/>
      <c r="G1" s="192"/>
      <c r="H1" s="193" t="s">
        <v>71</v>
      </c>
      <c r="I1" s="193"/>
      <c r="J1" s="193"/>
      <c r="K1" s="193"/>
      <c r="L1" s="193"/>
      <c r="M1" s="193"/>
    </row>
    <row r="2" spans="1:16" ht="15" thickBot="1" x14ac:dyDescent="0.4">
      <c r="B2" s="93">
        <v>0</v>
      </c>
      <c r="C2" s="81" t="s">
        <v>0</v>
      </c>
      <c r="D2" s="191" t="s">
        <v>37</v>
      </c>
      <c r="E2" s="191"/>
      <c r="F2" s="191"/>
      <c r="G2" s="191"/>
      <c r="H2" s="191"/>
      <c r="I2" s="191"/>
      <c r="J2" s="191"/>
      <c r="K2" s="191"/>
      <c r="L2" s="191"/>
      <c r="M2" s="191"/>
      <c r="P2" s="81">
        <v>0</v>
      </c>
    </row>
    <row r="3" spans="1:16" x14ac:dyDescent="0.35">
      <c r="A3" s="82">
        <v>1</v>
      </c>
      <c r="B3" s="83"/>
      <c r="C3" s="114"/>
      <c r="D3" s="89">
        <f>B3</f>
        <v>0</v>
      </c>
      <c r="E3" s="89">
        <v>0</v>
      </c>
      <c r="F3" s="89">
        <f>B4</f>
        <v>0</v>
      </c>
      <c r="G3" s="89">
        <v>0</v>
      </c>
      <c r="H3" s="89">
        <f>B5</f>
        <v>0</v>
      </c>
      <c r="I3" s="89">
        <v>0</v>
      </c>
      <c r="J3" s="89">
        <f>B6</f>
        <v>0</v>
      </c>
      <c r="K3" s="89">
        <v>0</v>
      </c>
      <c r="L3" s="89">
        <f>B7</f>
        <v>0</v>
      </c>
      <c r="M3" s="89">
        <v>0</v>
      </c>
      <c r="P3" s="81">
        <v>1</v>
      </c>
    </row>
    <row r="4" spans="1:16" x14ac:dyDescent="0.35">
      <c r="A4" s="82">
        <v>2</v>
      </c>
      <c r="B4" s="84"/>
      <c r="C4" s="81">
        <v>1</v>
      </c>
      <c r="D4" s="190"/>
      <c r="E4" s="190"/>
      <c r="F4" s="190"/>
      <c r="G4" s="190"/>
      <c r="H4" s="190"/>
      <c r="I4" s="190"/>
      <c r="J4" s="190"/>
      <c r="K4" s="190"/>
      <c r="L4" s="190"/>
      <c r="M4" s="190"/>
      <c r="P4" s="81">
        <v>2</v>
      </c>
    </row>
    <row r="5" spans="1:16" x14ac:dyDescent="0.35">
      <c r="A5" s="82">
        <v>3</v>
      </c>
      <c r="B5" s="83"/>
      <c r="C5" s="81">
        <v>2</v>
      </c>
      <c r="D5" s="190"/>
      <c r="E5" s="190"/>
      <c r="F5" s="190"/>
      <c r="G5" s="190"/>
      <c r="H5" s="190"/>
      <c r="I5" s="190"/>
      <c r="J5" s="190"/>
      <c r="K5" s="190"/>
      <c r="L5" s="190"/>
      <c r="M5" s="190"/>
      <c r="P5" s="81">
        <v>3</v>
      </c>
    </row>
    <row r="6" spans="1:16" x14ac:dyDescent="0.35">
      <c r="A6" s="82">
        <v>4</v>
      </c>
      <c r="B6" s="84"/>
      <c r="C6" s="81">
        <v>3</v>
      </c>
      <c r="D6" s="190"/>
      <c r="E6" s="190"/>
      <c r="F6" s="190"/>
      <c r="G6" s="190"/>
      <c r="H6" s="190"/>
      <c r="I6" s="190"/>
      <c r="J6" s="190"/>
      <c r="K6" s="190"/>
      <c r="L6" s="190"/>
      <c r="M6" s="190"/>
      <c r="P6" s="81">
        <v>4</v>
      </c>
    </row>
    <row r="7" spans="1:16" x14ac:dyDescent="0.35">
      <c r="A7" s="82">
        <v>5</v>
      </c>
      <c r="B7" s="84"/>
      <c r="C7" s="81">
        <v>4</v>
      </c>
      <c r="D7" s="190"/>
      <c r="E7" s="190"/>
      <c r="F7" s="190"/>
      <c r="G7" s="190"/>
      <c r="H7" s="190"/>
      <c r="I7" s="190"/>
      <c r="J7" s="190"/>
      <c r="K7" s="190"/>
      <c r="L7" s="190"/>
      <c r="M7" s="190"/>
      <c r="P7" s="81">
        <v>5</v>
      </c>
    </row>
    <row r="8" spans="1:16" x14ac:dyDescent="0.35">
      <c r="A8" s="82">
        <v>6</v>
      </c>
      <c r="B8" s="84"/>
      <c r="C8" s="81">
        <v>5</v>
      </c>
      <c r="D8" s="190"/>
      <c r="E8" s="190"/>
      <c r="F8" s="190"/>
      <c r="G8" s="190"/>
      <c r="H8" s="190"/>
      <c r="I8" s="190"/>
      <c r="J8" s="190"/>
      <c r="K8" s="190"/>
      <c r="L8" s="190"/>
      <c r="M8" s="190"/>
      <c r="P8" s="81">
        <v>6</v>
      </c>
    </row>
    <row r="9" spans="1:16" x14ac:dyDescent="0.35">
      <c r="A9" s="82">
        <v>7</v>
      </c>
      <c r="B9" s="84"/>
      <c r="C9" s="81">
        <v>6</v>
      </c>
      <c r="D9" s="190"/>
      <c r="E9" s="190"/>
      <c r="F9" s="190"/>
      <c r="G9" s="190"/>
      <c r="H9" s="190"/>
      <c r="I9" s="190"/>
      <c r="J9" s="190"/>
      <c r="K9" s="190"/>
      <c r="L9" s="190"/>
      <c r="M9" s="190"/>
      <c r="P9" s="81">
        <v>7</v>
      </c>
    </row>
    <row r="10" spans="1:16" x14ac:dyDescent="0.35">
      <c r="A10" s="82">
        <v>8</v>
      </c>
      <c r="B10" s="84"/>
      <c r="C10" s="81">
        <v>7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P10" s="81">
        <v>8</v>
      </c>
    </row>
    <row r="11" spans="1:16" x14ac:dyDescent="0.35">
      <c r="A11" s="115">
        <v>9</v>
      </c>
      <c r="B11" s="84"/>
      <c r="C11" s="81">
        <v>8</v>
      </c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P11" s="81">
        <v>9</v>
      </c>
    </row>
    <row r="12" spans="1:16" x14ac:dyDescent="0.35">
      <c r="A12" s="115">
        <v>10</v>
      </c>
      <c r="B12" s="85"/>
      <c r="C12" s="81">
        <v>9</v>
      </c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P12" s="81">
        <v>10</v>
      </c>
    </row>
    <row r="13" spans="1:16" ht="15.5" x14ac:dyDescent="0.35">
      <c r="A13" s="114"/>
      <c r="B13" s="88" t="s">
        <v>38</v>
      </c>
      <c r="C13" s="114"/>
      <c r="D13" s="191">
        <v>0</v>
      </c>
      <c r="E13" s="191"/>
      <c r="F13" s="191"/>
      <c r="G13" s="191"/>
      <c r="H13" s="191"/>
      <c r="I13" s="191"/>
      <c r="J13" s="191"/>
      <c r="K13" s="191"/>
      <c r="L13" s="191"/>
      <c r="M13" s="191"/>
    </row>
    <row r="14" spans="1:16" x14ac:dyDescent="0.35">
      <c r="A14" s="114"/>
      <c r="B14" s="86">
        <v>0</v>
      </c>
      <c r="C14" s="114"/>
      <c r="D14" s="191"/>
      <c r="E14" s="191"/>
      <c r="F14" s="191"/>
      <c r="G14" s="191"/>
      <c r="H14" s="191"/>
      <c r="I14" s="191"/>
      <c r="J14" s="191"/>
      <c r="K14" s="191"/>
      <c r="L14" s="191"/>
      <c r="M14" s="191"/>
    </row>
    <row r="15" spans="1:16" ht="12.75" customHeight="1" x14ac:dyDescent="0.35">
      <c r="A15" s="81">
        <v>1</v>
      </c>
      <c r="B15" s="85"/>
      <c r="C15" s="114"/>
      <c r="D15" s="89">
        <f>B8</f>
        <v>0</v>
      </c>
      <c r="E15" s="89">
        <v>0</v>
      </c>
      <c r="F15" s="89">
        <f>B9</f>
        <v>0</v>
      </c>
      <c r="G15" s="89">
        <v>0</v>
      </c>
      <c r="H15" s="89">
        <f>B10</f>
        <v>0</v>
      </c>
      <c r="I15" s="89">
        <v>0</v>
      </c>
      <c r="J15" s="89">
        <f>B11</f>
        <v>0</v>
      </c>
      <c r="K15" s="89">
        <v>0</v>
      </c>
      <c r="L15" s="89">
        <f>B12</f>
        <v>0</v>
      </c>
      <c r="M15" s="89">
        <v>0</v>
      </c>
    </row>
    <row r="16" spans="1:16" x14ac:dyDescent="0.35">
      <c r="A16" s="81">
        <v>2</v>
      </c>
      <c r="B16" s="85"/>
      <c r="C16" s="81">
        <v>1</v>
      </c>
      <c r="D16" s="190"/>
      <c r="E16" s="190"/>
      <c r="F16" s="190"/>
      <c r="G16" s="190"/>
      <c r="H16" s="190"/>
      <c r="I16" s="190"/>
      <c r="J16" s="190"/>
      <c r="K16" s="190"/>
      <c r="L16" s="190"/>
      <c r="M16" s="190"/>
    </row>
    <row r="17" spans="1:13" x14ac:dyDescent="0.35">
      <c r="A17" s="81">
        <v>3</v>
      </c>
      <c r="B17" s="85"/>
      <c r="C17" s="81">
        <v>2</v>
      </c>
      <c r="D17" s="190"/>
      <c r="E17" s="190"/>
      <c r="F17" s="190"/>
      <c r="G17" s="190"/>
      <c r="H17" s="190"/>
      <c r="I17" s="190"/>
      <c r="J17" s="190"/>
      <c r="K17" s="190"/>
      <c r="L17" s="190"/>
      <c r="M17" s="190"/>
    </row>
    <row r="18" spans="1:13" x14ac:dyDescent="0.35">
      <c r="A18" s="81">
        <v>4</v>
      </c>
      <c r="B18" s="85"/>
      <c r="C18" s="81">
        <v>3</v>
      </c>
      <c r="D18" s="190"/>
      <c r="E18" s="190"/>
      <c r="F18" s="190"/>
      <c r="G18" s="190"/>
      <c r="H18" s="190"/>
      <c r="I18" s="190"/>
      <c r="J18" s="190"/>
      <c r="K18" s="190"/>
      <c r="L18" s="190"/>
      <c r="M18" s="190"/>
    </row>
    <row r="19" spans="1:13" x14ac:dyDescent="0.35">
      <c r="A19" s="81">
        <v>5</v>
      </c>
      <c r="B19" s="85"/>
      <c r="C19" s="81">
        <v>4</v>
      </c>
      <c r="D19" s="190"/>
      <c r="E19" s="190"/>
      <c r="F19" s="190"/>
      <c r="G19" s="190"/>
      <c r="H19" s="190"/>
      <c r="I19" s="190"/>
      <c r="J19" s="190"/>
      <c r="K19" s="190"/>
      <c r="L19" s="190"/>
      <c r="M19" s="190"/>
    </row>
    <row r="20" spans="1:13" x14ac:dyDescent="0.35">
      <c r="A20" s="81">
        <v>6</v>
      </c>
      <c r="B20" s="85"/>
      <c r="C20" s="81">
        <v>5</v>
      </c>
      <c r="D20" s="190"/>
      <c r="E20" s="190"/>
      <c r="F20" s="190"/>
      <c r="G20" s="190"/>
      <c r="H20" s="190"/>
      <c r="I20" s="190"/>
      <c r="J20" s="190"/>
      <c r="K20" s="190"/>
      <c r="L20" s="190"/>
      <c r="M20" s="190"/>
    </row>
    <row r="21" spans="1:13" x14ac:dyDescent="0.35">
      <c r="A21" s="81">
        <v>7</v>
      </c>
      <c r="B21" s="85"/>
      <c r="C21" s="81">
        <v>6</v>
      </c>
      <c r="D21" s="190"/>
      <c r="E21" s="190"/>
      <c r="F21" s="190"/>
      <c r="G21" s="190"/>
      <c r="H21" s="190"/>
      <c r="I21" s="190"/>
      <c r="J21" s="190"/>
      <c r="K21" s="190"/>
      <c r="L21" s="190"/>
      <c r="M21" s="190"/>
    </row>
    <row r="22" spans="1:13" x14ac:dyDescent="0.35">
      <c r="A22" s="81">
        <v>8</v>
      </c>
      <c r="B22" s="85"/>
      <c r="C22" s="81">
        <v>7</v>
      </c>
      <c r="D22" s="190"/>
      <c r="E22" s="190"/>
      <c r="F22" s="190"/>
      <c r="G22" s="190"/>
      <c r="H22" s="190"/>
      <c r="I22" s="190"/>
      <c r="J22" s="190"/>
      <c r="K22" s="190"/>
      <c r="L22" s="190"/>
      <c r="M22" s="190"/>
    </row>
    <row r="23" spans="1:13" x14ac:dyDescent="0.35">
      <c r="A23" s="81">
        <v>9</v>
      </c>
      <c r="B23" s="85"/>
      <c r="C23" s="81">
        <v>8</v>
      </c>
      <c r="D23" s="190"/>
      <c r="E23" s="190"/>
      <c r="F23" s="190"/>
      <c r="G23" s="190"/>
      <c r="H23" s="190"/>
      <c r="I23" s="190"/>
      <c r="J23" s="190"/>
      <c r="K23" s="190"/>
      <c r="L23" s="190"/>
      <c r="M23" s="190"/>
    </row>
    <row r="24" spans="1:13" x14ac:dyDescent="0.35">
      <c r="A24" s="81">
        <v>10</v>
      </c>
      <c r="B24" s="85"/>
      <c r="C24" s="81">
        <v>9</v>
      </c>
      <c r="D24" s="190"/>
      <c r="E24" s="190"/>
      <c r="F24" s="190"/>
      <c r="G24" s="190"/>
      <c r="H24" s="190"/>
      <c r="I24" s="190"/>
      <c r="J24" s="190"/>
      <c r="K24" s="190"/>
      <c r="L24" s="190"/>
      <c r="M24" s="190"/>
    </row>
    <row r="25" spans="1:13" x14ac:dyDescent="0.35">
      <c r="A25" s="114"/>
    </row>
    <row r="26" spans="1:13" x14ac:dyDescent="0.35">
      <c r="F26" s="82"/>
      <c r="G26" s="82"/>
    </row>
  </sheetData>
  <sheetProtection algorithmName="SHA-512" hashValue="6imwZHWpFpqTIfVTnNK8JpAPYZOruFx5JBBHGRh10cNrT43QoEOii9/AuYaVjRbxI4L4F7DszvjnkslHvYkH6g==" saltValue="ZfPw3WwGwYNI3UejzRzV/g==" spinCount="100000" sheet="1" objects="1" scenarios="1" selectLockedCells="1"/>
  <mergeCells count="94">
    <mergeCell ref="D1:G1"/>
    <mergeCell ref="H1:M1"/>
    <mergeCell ref="F12:G12"/>
    <mergeCell ref="D9:E9"/>
    <mergeCell ref="D10:E10"/>
    <mergeCell ref="D11:E11"/>
    <mergeCell ref="J11:K11"/>
    <mergeCell ref="L9:M9"/>
    <mergeCell ref="L10:M10"/>
    <mergeCell ref="L11:M11"/>
    <mergeCell ref="J9:K9"/>
    <mergeCell ref="J10:K10"/>
    <mergeCell ref="D12:E12"/>
    <mergeCell ref="F4:G4"/>
    <mergeCell ref="F5:G5"/>
    <mergeCell ref="F6:G6"/>
    <mergeCell ref="F7:G7"/>
    <mergeCell ref="D4:E4"/>
    <mergeCell ref="D5:E5"/>
    <mergeCell ref="D6:E6"/>
    <mergeCell ref="D7:E7"/>
    <mergeCell ref="D8:E8"/>
    <mergeCell ref="F8:G8"/>
    <mergeCell ref="F9:G9"/>
    <mergeCell ref="F10:G10"/>
    <mergeCell ref="F11:G11"/>
    <mergeCell ref="H6:I6"/>
    <mergeCell ref="H7:I7"/>
    <mergeCell ref="H8:I8"/>
    <mergeCell ref="J6:K6"/>
    <mergeCell ref="J7:K7"/>
    <mergeCell ref="J8:K8"/>
    <mergeCell ref="L12:M12"/>
    <mergeCell ref="D2:M2"/>
    <mergeCell ref="L4:M4"/>
    <mergeCell ref="L5:M5"/>
    <mergeCell ref="L6:M6"/>
    <mergeCell ref="L7:M7"/>
    <mergeCell ref="L8:M8"/>
    <mergeCell ref="H9:I9"/>
    <mergeCell ref="H10:I10"/>
    <mergeCell ref="H11:I11"/>
    <mergeCell ref="H12:I12"/>
    <mergeCell ref="J4:K4"/>
    <mergeCell ref="J5:K5"/>
    <mergeCell ref="J12:K12"/>
    <mergeCell ref="H4:I4"/>
    <mergeCell ref="H5:I5"/>
    <mergeCell ref="D21:E21"/>
    <mergeCell ref="D22:E22"/>
    <mergeCell ref="D23:E23"/>
    <mergeCell ref="F16:G16"/>
    <mergeCell ref="F17:G17"/>
    <mergeCell ref="F18:G18"/>
    <mergeCell ref="F19:G19"/>
    <mergeCell ref="F20:G20"/>
    <mergeCell ref="F21:G21"/>
    <mergeCell ref="F22:G22"/>
    <mergeCell ref="F23:G23"/>
    <mergeCell ref="D16:E16"/>
    <mergeCell ref="D17:E17"/>
    <mergeCell ref="D18:E18"/>
    <mergeCell ref="D19:E19"/>
    <mergeCell ref="H16:I16"/>
    <mergeCell ref="H17:I17"/>
    <mergeCell ref="H18:I18"/>
    <mergeCell ref="H19:I19"/>
    <mergeCell ref="D20:E20"/>
    <mergeCell ref="J19:K19"/>
    <mergeCell ref="J20:K20"/>
    <mergeCell ref="J21:K21"/>
    <mergeCell ref="J22:K22"/>
    <mergeCell ref="J23:K23"/>
    <mergeCell ref="L20:M20"/>
    <mergeCell ref="L21:M21"/>
    <mergeCell ref="L22:M22"/>
    <mergeCell ref="L23:M23"/>
    <mergeCell ref="D13:M14"/>
    <mergeCell ref="L16:M16"/>
    <mergeCell ref="L17:M17"/>
    <mergeCell ref="L18:M18"/>
    <mergeCell ref="L19:M19"/>
    <mergeCell ref="H20:I20"/>
    <mergeCell ref="H21:I21"/>
    <mergeCell ref="H22:I22"/>
    <mergeCell ref="H23:I23"/>
    <mergeCell ref="J16:K16"/>
    <mergeCell ref="J17:K17"/>
    <mergeCell ref="J18:K18"/>
    <mergeCell ref="D24:E24"/>
    <mergeCell ref="F24:G24"/>
    <mergeCell ref="H24:I24"/>
    <mergeCell ref="J24:K24"/>
    <mergeCell ref="L24:M24"/>
  </mergeCells>
  <phoneticPr fontId="57" type="noConversion"/>
  <conditionalFormatting sqref="B11:B12">
    <cfRule type="expression" dxfId="6665" priority="25">
      <formula>$A11&lt;=$B$2</formula>
    </cfRule>
    <cfRule type="expression" dxfId="6664" priority="89">
      <formula>$A11&lt;=$B$2</formula>
    </cfRule>
    <cfRule type="cellIs" dxfId="6663" priority="91" operator="notEqual">
      <formula>0</formula>
    </cfRule>
  </conditionalFormatting>
  <conditionalFormatting sqref="D2">
    <cfRule type="expression" dxfId="6662" priority="88">
      <formula>$B$2&gt;0</formula>
    </cfRule>
  </conditionalFormatting>
  <conditionalFormatting sqref="D3">
    <cfRule type="cellIs" dxfId="6661" priority="86" operator="greaterThan">
      <formula>0</formula>
    </cfRule>
    <cfRule type="cellIs" dxfId="6660" priority="87" operator="greaterThan">
      <formula>0</formula>
    </cfRule>
  </conditionalFormatting>
  <conditionalFormatting sqref="E3">
    <cfRule type="expression" dxfId="6659" priority="84">
      <formula>$D$3&gt;0</formula>
    </cfRule>
  </conditionalFormatting>
  <conditionalFormatting sqref="D7:E12">
    <cfRule type="expression" dxfId="6658" priority="18">
      <formula>$C7&lt;=$E$3</formula>
    </cfRule>
  </conditionalFormatting>
  <conditionalFormatting sqref="F3">
    <cfRule type="expression" dxfId="6657" priority="82">
      <formula>$F$3&gt;0</formula>
    </cfRule>
  </conditionalFormatting>
  <conditionalFormatting sqref="G3">
    <cfRule type="expression" dxfId="6656" priority="81">
      <formula>$F$3&gt;0</formula>
    </cfRule>
  </conditionalFormatting>
  <conditionalFormatting sqref="H3">
    <cfRule type="expression" dxfId="6655" priority="79">
      <formula>$H$3&gt;0</formula>
    </cfRule>
  </conditionalFormatting>
  <conditionalFormatting sqref="I3">
    <cfRule type="expression" dxfId="6654" priority="78">
      <formula>$H$3&gt;0</formula>
    </cfRule>
  </conditionalFormatting>
  <conditionalFormatting sqref="J3">
    <cfRule type="cellIs" dxfId="6653" priority="76" operator="greaterThan">
      <formula>0</formula>
    </cfRule>
  </conditionalFormatting>
  <conditionalFormatting sqref="K3">
    <cfRule type="expression" dxfId="6652" priority="75">
      <formula>$J$3&gt;0</formula>
    </cfRule>
  </conditionalFormatting>
  <conditionalFormatting sqref="L3">
    <cfRule type="cellIs" dxfId="6651" priority="73" operator="greaterThan">
      <formula>0</formula>
    </cfRule>
  </conditionalFormatting>
  <conditionalFormatting sqref="M3">
    <cfRule type="expression" dxfId="6650" priority="72">
      <formula>$L$3&gt;0</formula>
    </cfRule>
  </conditionalFormatting>
  <conditionalFormatting sqref="D15">
    <cfRule type="cellIs" dxfId="6649" priority="70" operator="greaterThan">
      <formula>0</formula>
    </cfRule>
  </conditionalFormatting>
  <conditionalFormatting sqref="E15">
    <cfRule type="expression" dxfId="6648" priority="69">
      <formula>$D$15&gt;0</formula>
    </cfRule>
  </conditionalFormatting>
  <conditionalFormatting sqref="F15">
    <cfRule type="cellIs" dxfId="6647" priority="67" operator="greaterThan">
      <formula>0</formula>
    </cfRule>
  </conditionalFormatting>
  <conditionalFormatting sqref="G15">
    <cfRule type="expression" dxfId="6646" priority="66">
      <formula>$F$15&gt;0</formula>
    </cfRule>
  </conditionalFormatting>
  <conditionalFormatting sqref="H15">
    <cfRule type="cellIs" dxfId="6645" priority="64" operator="greaterThan">
      <formula>0</formula>
    </cfRule>
  </conditionalFormatting>
  <conditionalFormatting sqref="I15">
    <cfRule type="expression" dxfId="6644" priority="63">
      <formula>$H$15&gt;0</formula>
    </cfRule>
  </conditionalFormatting>
  <conditionalFormatting sqref="J15">
    <cfRule type="cellIs" dxfId="6643" priority="61" operator="greaterThan">
      <formula>0</formula>
    </cfRule>
  </conditionalFormatting>
  <conditionalFormatting sqref="K15">
    <cfRule type="expression" dxfId="6642" priority="60">
      <formula>$J$15&gt;0</formula>
    </cfRule>
  </conditionalFormatting>
  <conditionalFormatting sqref="L15">
    <cfRule type="cellIs" dxfId="6641" priority="58" operator="greaterThan">
      <formula>0</formula>
    </cfRule>
  </conditionalFormatting>
  <conditionalFormatting sqref="M15">
    <cfRule type="expression" dxfId="6640" priority="57">
      <formula>$L$15&gt;0</formula>
    </cfRule>
  </conditionalFormatting>
  <conditionalFormatting sqref="B13">
    <cfRule type="expression" dxfId="6639" priority="55">
      <formula>$B$2&gt;0</formula>
    </cfRule>
  </conditionalFormatting>
  <conditionalFormatting sqref="B18:B24">
    <cfRule type="expression" dxfId="6638" priority="24">
      <formula>$A18&lt;=$B$14</formula>
    </cfRule>
    <cfRule type="cellIs" dxfId="6637" priority="53" operator="notEqual">
      <formula>0</formula>
    </cfRule>
  </conditionalFormatting>
  <conditionalFormatting sqref="B14">
    <cfRule type="expression" dxfId="6636" priority="52">
      <formula>$B$2&gt;0</formula>
    </cfRule>
  </conditionalFormatting>
  <conditionalFormatting sqref="F9:G12">
    <cfRule type="expression" dxfId="6635" priority="33">
      <formula>$C9&lt;=$G$3</formula>
    </cfRule>
  </conditionalFormatting>
  <conditionalFormatting sqref="H7:I12">
    <cfRule type="expression" dxfId="6634" priority="16">
      <formula>$C7&lt;=$I$3</formula>
    </cfRule>
  </conditionalFormatting>
  <conditionalFormatting sqref="J6:K12">
    <cfRule type="expression" dxfId="6633" priority="15">
      <formula>$C6&lt;=$K$3</formula>
    </cfRule>
  </conditionalFormatting>
  <conditionalFormatting sqref="L8:M12">
    <cfRule type="expression" dxfId="6632" priority="14">
      <formula>$C8&lt;=$M$3</formula>
    </cfRule>
  </conditionalFormatting>
  <conditionalFormatting sqref="D19:E24">
    <cfRule type="expression" dxfId="6631" priority="29">
      <formula>$C19&lt;=$E$15</formula>
    </cfRule>
  </conditionalFormatting>
  <conditionalFormatting sqref="F20:G24">
    <cfRule type="expression" dxfId="6630" priority="12">
      <formula>$C20&lt;=$G$15</formula>
    </cfRule>
  </conditionalFormatting>
  <conditionalFormatting sqref="H19:I24">
    <cfRule type="expression" dxfId="6629" priority="11">
      <formula>$C19&lt;=$I$15</formula>
    </cfRule>
  </conditionalFormatting>
  <conditionalFormatting sqref="J16:K24">
    <cfRule type="expression" dxfId="6628" priority="3">
      <formula>$C16&lt;=$K$15</formula>
    </cfRule>
    <cfRule type="cellIs" dxfId="6627" priority="26" operator="notEqual">
      <formula>0</formula>
    </cfRule>
  </conditionalFormatting>
  <conditionalFormatting sqref="L16:M24">
    <cfRule type="expression" dxfId="6626" priority="2">
      <formula>$C16&lt;=$M$15</formula>
    </cfRule>
    <cfRule type="cellIs" dxfId="6625" priority="22" operator="notEqual">
      <formula>0</formula>
    </cfRule>
  </conditionalFormatting>
  <conditionalFormatting sqref="F4:G12">
    <cfRule type="cellIs" dxfId="6624" priority="83" operator="notEqual">
      <formula>0</formula>
    </cfRule>
  </conditionalFormatting>
  <conditionalFormatting sqref="D16:E24">
    <cfRule type="cellIs" dxfId="6623" priority="30" operator="notEqual">
      <formula>0</formula>
    </cfRule>
  </conditionalFormatting>
  <conditionalFormatting sqref="B3:B10">
    <cfRule type="expression" dxfId="6622" priority="9">
      <formula>$A3&lt;=$B$2</formula>
    </cfRule>
    <cfRule type="expression" dxfId="6621" priority="10">
      <formula>$A3&lt;=$B$2</formula>
    </cfRule>
  </conditionalFormatting>
  <conditionalFormatting sqref="B15:B17">
    <cfRule type="expression" dxfId="6620" priority="19">
      <formula>$A15&lt;=$B$14</formula>
    </cfRule>
  </conditionalFormatting>
  <conditionalFormatting sqref="D4:E6">
    <cfRule type="expression" dxfId="6619" priority="1">
      <formula>$C4&lt;=$E$3</formula>
    </cfRule>
  </conditionalFormatting>
  <conditionalFormatting sqref="F4:G8">
    <cfRule type="expression" dxfId="6618" priority="17">
      <formula>$C4&lt;=$G$3</formula>
    </cfRule>
  </conditionalFormatting>
  <conditionalFormatting sqref="H4:I6">
    <cfRule type="expression" dxfId="6617" priority="8">
      <formula>$C4&lt;=$I$3</formula>
    </cfRule>
  </conditionalFormatting>
  <conditionalFormatting sqref="J4:K5">
    <cfRule type="expression" dxfId="6616" priority="7">
      <formula>$C4&lt;=$K$3</formula>
    </cfRule>
  </conditionalFormatting>
  <conditionalFormatting sqref="L4:M7">
    <cfRule type="expression" dxfId="6615" priority="6">
      <formula>$C4&lt;=$M$3</formula>
    </cfRule>
  </conditionalFormatting>
  <conditionalFormatting sqref="D16:E18">
    <cfRule type="expression" dxfId="6614" priority="13">
      <formula>$C16&lt;=$E$15</formula>
    </cfRule>
  </conditionalFormatting>
  <conditionalFormatting sqref="F16:G19">
    <cfRule type="expression" dxfId="6613" priority="5">
      <formula>$C16&lt;=$G$15</formula>
    </cfRule>
  </conditionalFormatting>
  <conditionalFormatting sqref="H16:I18">
    <cfRule type="expression" dxfId="6612" priority="4">
      <formula>$C16&lt;=$I$15</formula>
    </cfRule>
  </conditionalFormatting>
  <conditionalFormatting sqref="B3:B9">
    <cfRule type="cellIs" dxfId="6611" priority="21" operator="notEqual">
      <formula>0</formula>
    </cfRule>
  </conditionalFormatting>
  <conditionalFormatting sqref="B10">
    <cfRule type="cellIs" dxfId="6610" priority="20" operator="notEqual">
      <formula>0</formula>
    </cfRule>
  </conditionalFormatting>
  <conditionalFormatting sqref="H4:I12">
    <cfRule type="cellIs" dxfId="6609" priority="32" operator="notEqual">
      <formula>0</formula>
    </cfRule>
  </conditionalFormatting>
  <conditionalFormatting sqref="J4:K12">
    <cfRule type="cellIs" dxfId="6608" priority="31" operator="notEqual">
      <formula>0</formula>
    </cfRule>
  </conditionalFormatting>
  <conditionalFormatting sqref="L4:M12">
    <cfRule type="cellIs" dxfId="6607" priority="23" operator="notEqual">
      <formula>0</formula>
    </cfRule>
  </conditionalFormatting>
  <conditionalFormatting sqref="F16:G24">
    <cfRule type="cellIs" dxfId="6606" priority="28" operator="notEqual">
      <formula>0</formula>
    </cfRule>
  </conditionalFormatting>
  <conditionalFormatting sqref="H16:I24">
    <cfRule type="cellIs" dxfId="6605" priority="27" operator="notEqual">
      <formula>0</formula>
    </cfRule>
  </conditionalFormatting>
  <conditionalFormatting sqref="D4:E12">
    <cfRule type="cellIs" dxfId="6604" priority="34" operator="notEqual">
      <formula>0</formula>
    </cfRule>
  </conditionalFormatting>
  <dataValidations xWindow="134" yWindow="256" count="3">
    <dataValidation type="list" allowBlank="1" showInputMessage="1" showErrorMessage="1" sqref="E3 G3 I3 K3 M3 E15 G15 I15 K15 M15" xr:uid="{00000000-0002-0000-0000-000000000000}">
      <formula1>$P$2:$P$11</formula1>
    </dataValidation>
    <dataValidation type="list" allowBlank="1" showInputMessage="1" showErrorMessage="1" promptTitle="MAJOR FACTORS" prompt="Please Select the Number of MAJ FACTORS for the Project from the Drop Down Menu &amp; Fill in the Cells Highlighted Below" sqref="B2" xr:uid="{00000000-0002-0000-0000-000001000000}">
      <formula1>$P$2:$P$12</formula1>
    </dataValidation>
    <dataValidation type="list" allowBlank="1" showInputMessage="1" showErrorMessage="1" sqref="B14" xr:uid="{00000000-0002-0000-0000-000002000000}">
      <formula1>$P$2:$P$12</formula1>
    </dataValidation>
  </dataValidations>
  <pageMargins left="0.7" right="0.7" top="0.75" bottom="0.75" header="0.3" footer="0.3"/>
  <pageSetup orientation="portrait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No">
                <anchor moveWithCells="1">
                  <from>
                    <xdr:col>7</xdr:col>
                    <xdr:colOff>457200</xdr:colOff>
                    <xdr:row>12</xdr:row>
                    <xdr:rowOff>76200</xdr:rowOff>
                  </from>
                  <to>
                    <xdr:col>7</xdr:col>
                    <xdr:colOff>1746250</xdr:colOff>
                    <xdr:row>13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RESET_FINAL">
                <anchor moveWithCells="1" sizeWithCells="1">
                  <from>
                    <xdr:col>10</xdr:col>
                    <xdr:colOff>209550</xdr:colOff>
                    <xdr:row>24</xdr:row>
                    <xdr:rowOff>165100</xdr:rowOff>
                  </from>
                  <to>
                    <xdr:col>13</xdr:col>
                    <xdr:colOff>12700</xdr:colOff>
                    <xdr:row>25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49"/>
  <sheetViews>
    <sheetView showGridLines="0" showRowColHeaders="0" zoomScale="90" zoomScaleNormal="90" workbookViewId="0">
      <selection activeCell="D4" sqref="D4"/>
    </sheetView>
  </sheetViews>
  <sheetFormatPr defaultColWidth="9.1796875" defaultRowHeight="14.5" x14ac:dyDescent="0.35"/>
  <cols>
    <col min="1" max="1" width="9.1796875" style="3"/>
    <col min="2" max="2" width="6.1796875" style="3" customWidth="1"/>
    <col min="3" max="3" width="11.26953125" style="3" customWidth="1"/>
    <col min="4" max="4" width="9.54296875" style="3" customWidth="1"/>
    <col min="5" max="5" width="12.7265625" style="3" bestFit="1" customWidth="1"/>
    <col min="6" max="6" width="12.08984375" style="3" bestFit="1" customWidth="1"/>
    <col min="7" max="10" width="12.453125" style="3" bestFit="1" customWidth="1"/>
    <col min="11" max="16384" width="9.1796875" style="3"/>
  </cols>
  <sheetData>
    <row r="1" spans="1:30" ht="20" thickBot="1" x14ac:dyDescent="0.5">
      <c r="A1" s="197" t="s">
        <v>36</v>
      </c>
      <c r="B1" s="197"/>
      <c r="C1" s="197"/>
      <c r="D1" s="197"/>
      <c r="E1" s="197"/>
      <c r="F1" s="197"/>
      <c r="G1" s="18">
        <f>'FACTORS &amp; OPTIONS'!B2</f>
        <v>0</v>
      </c>
      <c r="Z1" s="32"/>
      <c r="AA1" s="116">
        <v>4</v>
      </c>
      <c r="AB1" s="32" t="s">
        <v>44</v>
      </c>
      <c r="AC1" s="32"/>
      <c r="AD1" s="32"/>
    </row>
    <row r="2" spans="1:30" x14ac:dyDescent="0.35">
      <c r="A2" s="119" t="b">
        <v>0</v>
      </c>
      <c r="B2" s="15"/>
      <c r="C2" s="59">
        <v>1</v>
      </c>
      <c r="D2" s="59">
        <v>2</v>
      </c>
      <c r="E2" s="59">
        <v>3</v>
      </c>
      <c r="F2" s="59">
        <v>4</v>
      </c>
      <c r="G2" s="59">
        <v>5</v>
      </c>
      <c r="H2" s="59">
        <v>6</v>
      </c>
      <c r="I2" s="59">
        <v>7</v>
      </c>
      <c r="J2" s="59">
        <v>8</v>
      </c>
      <c r="K2" s="59">
        <v>9</v>
      </c>
      <c r="L2" s="59">
        <v>10</v>
      </c>
      <c r="M2" s="15"/>
      <c r="N2" s="15"/>
      <c r="O2" s="15"/>
      <c r="P2" s="16"/>
      <c r="Z2" s="32"/>
      <c r="AA2" s="116">
        <v>4</v>
      </c>
      <c r="AB2" s="32" t="s">
        <v>45</v>
      </c>
      <c r="AC2" s="32"/>
      <c r="AD2" s="32"/>
    </row>
    <row r="3" spans="1:30" x14ac:dyDescent="0.35">
      <c r="A3" s="11"/>
      <c r="B3" s="4"/>
      <c r="C3" s="5">
        <f t="array" ref="C3:L3">TRANSPOSE(B4:B13)</f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1" t="s">
        <v>11</v>
      </c>
      <c r="N3" s="2" t="s">
        <v>2</v>
      </c>
      <c r="O3" s="198" t="s">
        <v>3</v>
      </c>
      <c r="P3" s="199"/>
      <c r="Z3" s="32"/>
      <c r="AA3" s="69" t="s">
        <v>46</v>
      </c>
      <c r="AB3" s="32">
        <f>INDEX($B$4:$B$13,AA1-3,1)</f>
        <v>0</v>
      </c>
      <c r="AC3" s="32">
        <f>IFERROR(AB3,"")</f>
        <v>0</v>
      </c>
      <c r="AD3" s="32"/>
    </row>
    <row r="4" spans="1:30" x14ac:dyDescent="0.35">
      <c r="A4" s="58">
        <v>1</v>
      </c>
      <c r="B4" s="5">
        <f>'FACTORS &amp; OPTIONS'!B3</f>
        <v>0</v>
      </c>
      <c r="C4" s="6">
        <f>IF(A4&lt;=G1,1,0)</f>
        <v>0</v>
      </c>
      <c r="D4" s="117">
        <v>0</v>
      </c>
      <c r="E4" s="117">
        <v>0</v>
      </c>
      <c r="F4" s="107">
        <v>0</v>
      </c>
      <c r="G4" s="117">
        <v>0</v>
      </c>
      <c r="H4" s="107">
        <v>0</v>
      </c>
      <c r="I4" s="107">
        <v>0</v>
      </c>
      <c r="J4" s="107">
        <v>0</v>
      </c>
      <c r="K4" s="63">
        <v>0</v>
      </c>
      <c r="L4" s="63">
        <v>0</v>
      </c>
      <c r="M4" s="8" t="e">
        <f>IF(G1=1,AVERAGE(C4/C14),IF(G1=2,AVERAGE(C4/C14,D4/D14),IF(G1=3,AVERAGE(C4/C14,D4/D14,E4/E14),IF(G1=4,AVERAGE(C4/C14,D4/D14,E4/E14,F4/F14),IF(G1=5,AVERAGE(C4/C14,D4/D14,E4/E14,F4/F14,G4/G14),IF(G1=6,AVERAGE(C4/C14,D4/D14,E4/E14,F4/F14,G4/G14,H4/H14),IF(G1=7,AVERAGE(C4/C14,D4/D14,E4/E14,F4/F14,G4/G14,H4/H14,I4/I14),IF(G1=8,AVERAGE(C4/C14,D4/D14,E4/E14,F4/F14,G4/G14,H4/H14,I4/I14,J4/J14),IF(G1=9,AVERAGE(C4/C14,D4/D14,E4/E14,F4/F14,G4/G14,H4/H14,I4/I14,J4/J14,K4/K14),AVERAGE(C4/C14,D4/D14,E4/E14,F4/F14,G4/G14,H4/H14,I4/I14,J4/J14,K4/K14,L4/L14))))))))))</f>
        <v>#DIV/0!</v>
      </c>
      <c r="N4" s="4" t="e">
        <f t="array" ref="N4:N13">MMULT(C4:L13,M4:M13)</f>
        <v>#DIV/0!</v>
      </c>
      <c r="O4" s="9" t="s">
        <v>4</v>
      </c>
      <c r="P4" s="19" t="e">
        <f>(N14-G1)/(G1-1)</f>
        <v>#DIV/0!</v>
      </c>
      <c r="Z4" s="32"/>
      <c r="AA4" s="32" t="s">
        <v>47</v>
      </c>
      <c r="AB4" s="32">
        <f>INDEX(C3:L3,1,AA2-2)</f>
        <v>0</v>
      </c>
      <c r="AC4" s="32">
        <f>IFERROR(AB4,"")</f>
        <v>0</v>
      </c>
      <c r="AD4" s="32"/>
    </row>
    <row r="5" spans="1:30" x14ac:dyDescent="0.35">
      <c r="A5" s="58">
        <v>2</v>
      </c>
      <c r="B5" s="5">
        <f>'FACTORS &amp; OPTIONS'!B4</f>
        <v>0</v>
      </c>
      <c r="C5" s="6">
        <f>IF(D4&gt;0,(1/D4),0)</f>
        <v>0</v>
      </c>
      <c r="D5" s="6">
        <f>IF(A5&lt;=G1,1,0)</f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63">
        <v>0</v>
      </c>
      <c r="L5" s="63">
        <v>0</v>
      </c>
      <c r="M5" s="8" t="e">
        <f>IF(G1=1,AVERAGE(C5/C14),IF(G1=2,AVERAGE(C5/C14,D5/D14),IF(G1=3,AVERAGE(C5/C14,D5/D14,E5/E14),IF(G1=4,AVERAGE(C5/C14,D5/D14,E5/E14,F5/F14),IF(G1=5,AVERAGE(C5/C14,D5/D14,E5/E14,F5/F14,G5/G14),IF(G1=6,AVERAGE(C5/C14,D5/D14,E5/E14,F5/F14,G5/G14,H5/H14),IF(G1=7,AVERAGE(C5/C14,D5/D14,E5/E14,F5/F14,G5/G14,H5/H14,I5/I14),IF(G1=8,AVERAGE(C5/C14,D5/D14,E5/E14,F5/F14,G5/G14,H5/H14,I5/I14,J5/J14),IF(G1=9,AVERAGE(C5/C14,D5/D14,E5/E14,F5/F14,G5/G14,H5/H14,I5/I14,J5/J14,K5/K14),AVERAGE(C5/C14,D5/D14,E5/E14,F5/F14,G5/G14,H5/H14,I5/I14,J5/J14,K5/K14,L5/L14))))))))))</f>
        <v>#DIV/0!</v>
      </c>
      <c r="N5" s="4" t="e">
        <v>#DIV/0!</v>
      </c>
      <c r="O5" s="9" t="s">
        <v>5</v>
      </c>
      <c r="P5" s="6">
        <f>IF(G1=1,0,IF(G1=2,0,IF(G1=3,0.58,IF(G1=4,0.9,IF(G1=5,1.12,IF(G1=6,1.24,IF(G1=7,1.32,IF(G1=8,1.41,IF(G1=9,1.45,IF(G1=10,1.49,1))))))))))</f>
        <v>1</v>
      </c>
      <c r="Q5" s="31"/>
      <c r="Z5" s="32"/>
      <c r="AA5" s="32" t="s">
        <v>48</v>
      </c>
      <c r="AB5" s="32" t="s">
        <v>49</v>
      </c>
      <c r="AC5" s="32"/>
      <c r="AD5" s="32"/>
    </row>
    <row r="6" spans="1:30" x14ac:dyDescent="0.35">
      <c r="A6" s="58">
        <v>3</v>
      </c>
      <c r="B6" s="5">
        <f>'FACTORS &amp; OPTIONS'!B5</f>
        <v>0</v>
      </c>
      <c r="C6" s="6">
        <f>IF(E4&gt;0,(1/E4),0)</f>
        <v>0</v>
      </c>
      <c r="D6" s="6">
        <f>IF(E5&gt;0,1/E5,0)</f>
        <v>0</v>
      </c>
      <c r="E6" s="6">
        <f>IF(A6&lt;=G1,1,0)</f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63">
        <v>0</v>
      </c>
      <c r="L6" s="63">
        <v>0</v>
      </c>
      <c r="M6" s="8" t="e">
        <f>IF(G1=1,AVERAGE(C6/C14),IF(G1=2,AVERAGE(C6/C14,D6/D14),IF(G1=3,AVERAGE(C6/C14,D6/D14,E6/E14),IF(G1=4,AVERAGE(C6/C14,D6/D14,E6/E14,F6/F14),IF(G1=5,AVERAGE(C6/C14,D6/D14,E6/E14,F6/F14,G6/G14),IF(G1=6,AVERAGE(C6/C14,D6/D14,E6/E14,F6/F14,G6/G14,H6/H14),IF(G1=7,AVERAGE(C6/C14,D6/D14,E6/E14,F6/F14,G6/G14,H6/H14,I6/I14),IF(G1=8,AVERAGE(C6/C14,D6/D14,E6/E14,F6/F14,G6/G14,H6/H14,I6/I14,J6/J14),IF(G1=9,AVERAGE(C6/C14,D6/D14,E6/E14,F6/F14,G6/G14,H6/H14,I6/I14,J6/J14,K6/K14),AVERAGE(C6/C14,D6/D14,E6/E14,F6/F14,G6/G14,H6/H14,I6/I14,J6/J14,K6/K14,L6/L14))))))))))</f>
        <v>#DIV/0!</v>
      </c>
      <c r="N6" s="4" t="e">
        <v>#DIV/0!</v>
      </c>
      <c r="O6" s="9" t="s">
        <v>6</v>
      </c>
      <c r="P6" s="6">
        <f>IFERROR(P4/P5,0)</f>
        <v>0</v>
      </c>
      <c r="Q6" s="31"/>
      <c r="Z6" s="32"/>
      <c r="AA6" s="100">
        <f>R28</f>
        <v>8</v>
      </c>
      <c r="AB6" s="100">
        <f>10-AA6</f>
        <v>2</v>
      </c>
      <c r="AC6" s="32"/>
      <c r="AD6" s="32"/>
    </row>
    <row r="7" spans="1:30" x14ac:dyDescent="0.35">
      <c r="A7" s="58">
        <v>4</v>
      </c>
      <c r="B7" s="5">
        <f>'FACTORS &amp; OPTIONS'!B6</f>
        <v>0</v>
      </c>
      <c r="C7" s="6">
        <f>IF(F4&gt;0,(1/F4),0)</f>
        <v>0</v>
      </c>
      <c r="D7" s="6">
        <f>IF(F5&gt;0,1/F5,0)</f>
        <v>0</v>
      </c>
      <c r="E7" s="6">
        <f>IF(F6&gt;0,1/F6,0)</f>
        <v>0</v>
      </c>
      <c r="F7" s="6">
        <f>IF(A7&lt;=G1,1,0)</f>
        <v>0</v>
      </c>
      <c r="G7" s="107">
        <v>0</v>
      </c>
      <c r="H7" s="107">
        <v>0</v>
      </c>
      <c r="I7" s="107">
        <v>0</v>
      </c>
      <c r="J7" s="107">
        <v>0</v>
      </c>
      <c r="K7" s="63">
        <v>0</v>
      </c>
      <c r="L7" s="63">
        <v>0</v>
      </c>
      <c r="M7" s="8" t="e">
        <f>IF(G1=1,AVERAGE(C7/C14),IF(G1=2,AVERAGE(C7/C14,D7/D14),IF(G1=3,AVERAGE(C7/C14,D7/D14,E7/E14),IF(G1=4,AVERAGE(C7/C14,D7/D14,E7/E14,F7/F14),IF(G1=5,AVERAGE(C7/C14,D7/D14,E7/E14,F7/F14,G7/G14),IF(G1=6,AVERAGE(C7/C14,D7/D14,E7/E14,F7/F14,G7/G14,H7/H14),IF(G1=7,AVERAGE(C7/C14,D7/D14,E7/E14,F7/F14,G7/G14,H7/H14,I7/I14),IF(G1=8,AVERAGE(C7/C14,D7/D14,E7/E14,F7/F14,G7/G14,H7/H14,I7/I14,J7/J14),IF(G1=9,AVERAGE(C7/C14,D7/D14,E7/E14,F7/F14,G7/G14,H7/H14,I7/I14,J7/J14,K7/K14),AVERAGE(C7/C14,D7/D14,E7/E14,F7/F14,G7/G14,H7/H14,I7/I14,J7/J14,K7/K14,L7/L14))))))))))</f>
        <v>#DIV/0!</v>
      </c>
      <c r="N7" s="4" t="e">
        <v>#DIV/0!</v>
      </c>
      <c r="O7" s="9" t="s">
        <v>7</v>
      </c>
      <c r="P7" s="109" t="str">
        <f>IF(P6&lt;0.1,"YES","NO")</f>
        <v>YES</v>
      </c>
      <c r="Q7" s="31"/>
      <c r="Z7" s="32"/>
      <c r="AA7" s="32"/>
      <c r="AB7" s="32"/>
      <c r="AC7" s="32"/>
      <c r="AD7" s="32"/>
    </row>
    <row r="8" spans="1:30" x14ac:dyDescent="0.35">
      <c r="A8" s="58">
        <v>5</v>
      </c>
      <c r="B8" s="5">
        <f>'FACTORS &amp; OPTIONS'!B7</f>
        <v>0</v>
      </c>
      <c r="C8" s="6">
        <f>IF(G4&gt;0,(1/G4),0)</f>
        <v>0</v>
      </c>
      <c r="D8" s="6">
        <f>IF(G5&gt;0,1/G5,0)</f>
        <v>0</v>
      </c>
      <c r="E8" s="6">
        <f>IF(G6&gt;0,1/G6,0)</f>
        <v>0</v>
      </c>
      <c r="F8" s="6">
        <f>IF(G7&gt;0,1/G7,0)</f>
        <v>0</v>
      </c>
      <c r="G8" s="6">
        <f>IF(A8&lt;=G1,1,0)</f>
        <v>0</v>
      </c>
      <c r="H8" s="107">
        <v>0</v>
      </c>
      <c r="I8" s="107">
        <v>0</v>
      </c>
      <c r="J8" s="107">
        <v>0</v>
      </c>
      <c r="K8" s="63">
        <v>0</v>
      </c>
      <c r="L8" s="63">
        <v>0</v>
      </c>
      <c r="M8" s="8" t="e">
        <f>IF(G1=1,AVERAGE(C8/C14),IF(G1=2,AVERAGE(C8/C14,D8/D14),IF(G1=3,AVERAGE(C8/C14,D8/D14,E8/E14),IF(G1=4,AVERAGE(C8/C14,D8/D14,E8/E14,F8/F14),IF(G1=5,AVERAGE(C8/C14,D8/D14,E8/E14,F8/F14,G8/G14),IF(G1=6,AVERAGE(C8/C14,D8/D14,E8/E14,F8/F14,G8/G14,H8/H14),IF(G1=7,AVERAGE(C8/C14,D8/D14,E8/E14,F8/F14,G8/G14,H8/H14,I8/I14),IF(G1=8,AVERAGE(C8/C14,D8/D14,E8/E14,F8/F14,G8/G14,H8/H14,I8/I14,J8/J14),IF(G1=9,AVERAGE(C8/C14,D8/D14,E8/E14,F8/F14,G8/G14,H8/H14,I8/I14,J8/J14,K8/K14),AVERAGE(C8/C14,D8/D14,E8/E14,F8/F14,G8/G14,H8/H14,I8/I14,J8/J14,K8/K14,L8/L14))))))))))</f>
        <v>#DIV/0!</v>
      </c>
      <c r="N8" s="4" t="e">
        <v>#DIV/0!</v>
      </c>
      <c r="O8" s="200" t="str">
        <f>IF(P6&lt;0.1,"CONSISTENT","NON CONSISTENT")</f>
        <v>CONSISTENT</v>
      </c>
      <c r="P8" s="200"/>
      <c r="Q8" s="31"/>
      <c r="Z8" s="32"/>
      <c r="AA8" s="32"/>
      <c r="AB8" s="32"/>
      <c r="AC8" s="32"/>
      <c r="AD8" s="32"/>
    </row>
    <row r="9" spans="1:30" x14ac:dyDescent="0.35">
      <c r="A9" s="58">
        <v>6</v>
      </c>
      <c r="B9" s="5">
        <f>'FACTORS &amp; OPTIONS'!B8</f>
        <v>0</v>
      </c>
      <c r="C9" s="6">
        <f>IF(H4&gt;0,(1/H4),0)</f>
        <v>0</v>
      </c>
      <c r="D9" s="6">
        <f>IF(H5&gt;0,1/H5,0)</f>
        <v>0</v>
      </c>
      <c r="E9" s="6">
        <f>IF(H6&gt;0,1/H6,0)</f>
        <v>0</v>
      </c>
      <c r="F9" s="6">
        <f>IF(H7&gt;0,1/H7,0)</f>
        <v>0</v>
      </c>
      <c r="G9" s="6">
        <f>IF(H8&gt;0,1/H8,0)</f>
        <v>0</v>
      </c>
      <c r="H9" s="6">
        <f>IF(A9&lt;=G1,1,0)</f>
        <v>0</v>
      </c>
      <c r="I9" s="107">
        <v>0</v>
      </c>
      <c r="J9" s="107">
        <v>0</v>
      </c>
      <c r="K9" s="63">
        <v>0</v>
      </c>
      <c r="L9" s="63">
        <v>0</v>
      </c>
      <c r="M9" s="8" t="e">
        <f>IF(G1=1,AVERAGE(C9/C14),IF(G1=2,AVERAGE(C9/C14,D9/D14),IF(G1=3,AVERAGE(C9/C14,D9/D14,E9/E14),IF(G1=4,AVERAGE(C9/C14,D9/D14,E9/E14,F9/F14),IF(G1=5,AVERAGE(C9/C14,D9/D14,E9/E14,F9/F14,G9/G14),IF(G1=6,AVERAGE(C9/C14,D9/D14,E9/E14,F9/F14,G9/G14,H9/H14),IF(G1=7,AVERAGE(C9/C14,D9/D14,E9/E14,F9/F14,G9/G14,H9/H14,I9/I14),IF(G1=8,AVERAGE(C9/C14,D9/D14,E9/E14,F9/F14,G9/G14,H9/H14,I9/I14,J9/J14),IF(G1=9,AVERAGE(C9/C14,D9/D14,E9/E14,F9/F14,G9/G14,H9/H14,I9/I14,J9/J14,K9/K14),AVERAGE(C9/C14,D9/D14,E9/E14,F9/F14,G9/G14,H9/H14,I9/I14,J9/J14,K9/K14,L9/L14))))))))))</f>
        <v>#DIV/0!</v>
      </c>
      <c r="N9" s="4" t="e">
        <v>#DIV/0!</v>
      </c>
      <c r="O9" s="30"/>
      <c r="P9" s="30"/>
      <c r="Q9" s="31"/>
      <c r="Z9" s="32"/>
      <c r="AA9" s="32"/>
      <c r="AB9" s="32"/>
      <c r="AC9" s="32"/>
      <c r="AD9" s="32"/>
    </row>
    <row r="10" spans="1:30" x14ac:dyDescent="0.35">
      <c r="A10" s="58">
        <v>7</v>
      </c>
      <c r="B10" s="5">
        <f>'FACTORS &amp; OPTIONS'!B9</f>
        <v>0</v>
      </c>
      <c r="C10" s="6">
        <f>IF(I4&gt;0,(1/I4),0)</f>
        <v>0</v>
      </c>
      <c r="D10" s="6">
        <f>IF(I5&gt;0,1/I5,0)</f>
        <v>0</v>
      </c>
      <c r="E10" s="6">
        <f>IF(I6&gt;0,1/I6,0)</f>
        <v>0</v>
      </c>
      <c r="F10" s="6">
        <f>IF(I7&gt;0,1/I7,0)</f>
        <v>0</v>
      </c>
      <c r="G10" s="6">
        <f>IF(I8&gt;0,1/I8,0)</f>
        <v>0</v>
      </c>
      <c r="H10" s="6">
        <f>IF(I9&gt;0,1/I9,0)</f>
        <v>0</v>
      </c>
      <c r="I10" s="6">
        <f>IF(A10&lt;=G1,1,0)</f>
        <v>0</v>
      </c>
      <c r="J10" s="107">
        <v>0</v>
      </c>
      <c r="K10" s="63">
        <v>0</v>
      </c>
      <c r="L10" s="63">
        <v>0</v>
      </c>
      <c r="M10" s="8" t="e">
        <f>IF(G1=1,AVERAGE(C10/C14),IF(G1=2,AVERAGE(C10/C14,D10/D14),IF(G1=3,AVERAGE(C10/C14,D10/D14,E10/E14),IF(G1=4,AVERAGE(C10/C14,D10/D14,E10/E14,F10/F14),IF(G1=5,AVERAGE(C10/C14,D10/D14,E10/E14,F10/F14,G10/G14),IF(G1=6,AVERAGE(C10/C14,D10/D14,E10/E14,F10/F14,G10/G14,H10/H14),IF(G1=7,AVERAGE(C10/C14,D10/D14,E10/E14,F10/F14,G10/G14,H10/H14,I10/I14),IF(G1=8,AVERAGE(C10/C14,D10/D14,E10/E14,F10/F14,G10/G14,H10/H14,I10/I14,J10/J14),IF(G1=9,AVERAGE(C10/C14,D10/D14,E10/E14,F10/F14,G10/G14,H10/H14,I10/I14,J10/J14,K10/K14),AVERAGE(C10/C14,D10/D14,E10/E14,F10/F14,G10/G14,H10/H14,I10/I14,J10/J14,K10/K14,L10/L14))))))))))</f>
        <v>#DIV/0!</v>
      </c>
      <c r="N10" s="4" t="e">
        <v>#DIV/0!</v>
      </c>
      <c r="O10" s="4"/>
      <c r="P10" s="4"/>
      <c r="Q10" s="31"/>
      <c r="Z10" s="32"/>
      <c r="AA10" s="32"/>
      <c r="AB10" s="32"/>
      <c r="AC10" s="32"/>
      <c r="AD10" s="32"/>
    </row>
    <row r="11" spans="1:30" x14ac:dyDescent="0.35">
      <c r="A11" s="58">
        <v>8</v>
      </c>
      <c r="B11" s="5">
        <f>'FACTORS &amp; OPTIONS'!B10</f>
        <v>0</v>
      </c>
      <c r="C11" s="6">
        <f>IF(J4&gt;0,(1/J4),0)</f>
        <v>0</v>
      </c>
      <c r="D11" s="6">
        <f>IF(J5&gt;0,1/J5,0)</f>
        <v>0</v>
      </c>
      <c r="E11" s="6">
        <f>IF(J6&gt;0,1/J6,0)</f>
        <v>0</v>
      </c>
      <c r="F11" s="6">
        <f>IF(J7&gt;0,1/J7,0)</f>
        <v>0</v>
      </c>
      <c r="G11" s="6">
        <f>IF(J8&gt;0,1/J8,0)</f>
        <v>0</v>
      </c>
      <c r="H11" s="6">
        <f>IF(J9&gt;0,1/J9,0)</f>
        <v>0</v>
      </c>
      <c r="I11" s="6">
        <f>IF(J10&gt;0,1/J10,0)</f>
        <v>0</v>
      </c>
      <c r="J11" s="6">
        <f>IF(A11&lt;=G1,1,0)</f>
        <v>0</v>
      </c>
      <c r="K11" s="63">
        <v>0</v>
      </c>
      <c r="L11" s="63">
        <v>0</v>
      </c>
      <c r="M11" s="8" t="e">
        <f>IF(G1=1,AVERAGE(C11/C14),IF(G1=2,AVERAGE(C11/C14,D11/D14),IF(G1=3,AVERAGE(C11/C14,D11/D14,E11/E14),IF(G1=4,AVERAGE(C11/C14,D11/D14,E11/E14,F11/F14),IF(G1=5,AVERAGE(C11/C14,D11/D14,E11/E14,F11/F14,G11/G14),IF(G1=6,AVERAGE(C11/C14,D11/D14,E11/E14,F11/F14,G11/G14,H11/H14),IF(G1=7,AVERAGE(C11/C14,D11/D14,E11/E14,F11/F14,G11/G14,H11/H14,I11/I14),IF(G1=8,AVERAGE(C11/C14,D11/D14,E11/E14,F11/F14,G11/G14,H11/H14,I11/I14,J11/J14),IF(G1=9,AVERAGE(C11/C14,D11/D14,E11/E14,F11/F14,G11/G14,H11/H14,I11/I14,J11/J14,K11/K14),AVERAGE(C11/C14,D11/D14,E11/E14,F11/F14,G11/G14,H11/H14,I11/I14,J11/J14,K11/K14,L11/L14))))))))))</f>
        <v>#DIV/0!</v>
      </c>
      <c r="N11" s="4" t="e">
        <v>#DIV/0!</v>
      </c>
      <c r="O11" s="4"/>
      <c r="P11" s="10"/>
    </row>
    <row r="12" spans="1:30" x14ac:dyDescent="0.35">
      <c r="A12" s="58">
        <v>9</v>
      </c>
      <c r="B12" s="5">
        <f>'FACTORS &amp; OPTIONS'!B11</f>
        <v>0</v>
      </c>
      <c r="C12" s="6">
        <f>IF(K4&gt;0,(1/K4),0)</f>
        <v>0</v>
      </c>
      <c r="D12" s="6">
        <f>IF(K5&gt;0,1/K5,0)</f>
        <v>0</v>
      </c>
      <c r="E12" s="6">
        <f>IF(K6&gt;0,1/K6,0)</f>
        <v>0</v>
      </c>
      <c r="F12" s="6">
        <f>IF(K7&gt;0,1/K7,0)</f>
        <v>0</v>
      </c>
      <c r="G12" s="6">
        <f>IF(K8&gt;0,1/K8,0)</f>
        <v>0</v>
      </c>
      <c r="H12" s="6">
        <f>IF(K9&gt;0,1/K9,0)</f>
        <v>0</v>
      </c>
      <c r="I12" s="6">
        <f>IF(K10&gt;0,1/K10,0)</f>
        <v>0</v>
      </c>
      <c r="J12" s="6">
        <f>IF(K11&gt;0,1/K11,0)</f>
        <v>0</v>
      </c>
      <c r="K12" s="6">
        <f>IF(A12&lt;=G1,1,0)</f>
        <v>0</v>
      </c>
      <c r="L12" s="63">
        <v>0</v>
      </c>
      <c r="M12" s="8" t="e">
        <f>IF(G1=1,AVERAGE(C12/C14),IF(G1=2,AVERAGE(C12/C14,D12/D14),IF(G1=3,AVERAGE(C12/C14,D12/D14,E12/E14),IF(G1=4,AVERAGE(C12/C14,D12/D14,E12/E14,F12/F14),IF(G1=5,AVERAGE(C12/C14,D12/D14,E12/E14,F12/F14,G12/G14),IF(G1=6,AVERAGE(C12/C14,D12/D14,E12/E14,F12/F14,G12/G14,H12/H14),IF(G1=7,AVERAGE(C12/C14,D12/D14,E12/E14,F12/F14,G12/G14,H12/H14,I12/I14),IF(G1=8,AVERAGE(C12/C14,D12/D14,E12/E14,F12/F14,G12/G14,H12/H14,I12/I14,J12/J14),IF(G1=9,AVERAGE(C12/C14,D12/D14,E12/E14,F12/F14,G12/G14,H12/H14,I12/I14,J12/J14,K12/K14),AVERAGE(C12/C14,D12/D14,E12/E14,F12/F14,G12/G14,H12/H14,I12/I14,J12/J14,K12/K14,L12/L14))))))))))</f>
        <v>#DIV/0!</v>
      </c>
      <c r="N12" s="4" t="e">
        <v>#DIV/0!</v>
      </c>
      <c r="O12" s="4"/>
      <c r="P12" s="10"/>
    </row>
    <row r="13" spans="1:30" x14ac:dyDescent="0.35">
      <c r="A13" s="58">
        <v>10</v>
      </c>
      <c r="B13" s="5">
        <f>'FACTORS &amp; OPTIONS'!B12</f>
        <v>0</v>
      </c>
      <c r="C13" s="6">
        <f>IF(L4&gt;0,(1/L4),0)</f>
        <v>0</v>
      </c>
      <c r="D13" s="6">
        <f>IF(L5&gt;0,1/L5,0)</f>
        <v>0</v>
      </c>
      <c r="E13" s="6">
        <f>IF(L6&gt;0,1/L6,0)</f>
        <v>0</v>
      </c>
      <c r="F13" s="6">
        <f>IF(L7&gt;0,1/L7,0)</f>
        <v>0</v>
      </c>
      <c r="G13" s="6">
        <f>IF(L8&gt;0,1/L8,0)</f>
        <v>0</v>
      </c>
      <c r="H13" s="6">
        <f>IF(L9&gt;0,1/L9,0)</f>
        <v>0</v>
      </c>
      <c r="I13" s="6">
        <f>IF(L10&gt;0,1/L10,0)</f>
        <v>0</v>
      </c>
      <c r="J13" s="6">
        <f>IF(L12&gt;0,1/L12,0)</f>
        <v>0</v>
      </c>
      <c r="K13" s="6">
        <f>IF(L12&gt;0,1/L12,0)</f>
        <v>0</v>
      </c>
      <c r="L13" s="6">
        <f>IF(A13&lt;=G1,1,0)</f>
        <v>0</v>
      </c>
      <c r="M13" s="8" t="e">
        <f>IF(G1=1,AVERAGE(C13/C14),IF(G1=2,AVERAGE(C13/C14,D13/D14),IF(G1=3,AVERAGE(C13/C14,D13/D14,E13/E14),IF(G1=4,AVERAGE(C13/C14,D13/D14,E13/E14,F13/F14),IF(G1=5,AVERAGE(C13/C14,D13/D14,E13/E14,F13/F14,G13/G14),IF(G1=6,AVERAGE(C13/C14,D13/D14,E13/E14,F13/F14,G13/G14,H13/H14),IF(G1=7,AVERAGE(C13/C14,D13/D14,E13/E14,F13/F14,G13/G14,H13/H14,I13/I14),IF(G1=8,AVERAGE(C13/C14,D13/D14,E13/E14,F13/F14,G13/G14,H13/H14,I13/I14,J13/J14),IF(G1=9,AVERAGE(C13/C14,D13/D14,E13/E14,F13/F14,G13/G14,H13/H14,I13/I14,J13/J14,K13/K14),AVERAGE(C13/C14,D13/D14,E13/E14,F13/F14,G13/G14,H13/H14,I13/I14,J13/J14,K13/K14,L13/L14))))))))))</f>
        <v>#DIV/0!</v>
      </c>
      <c r="N13" s="4" t="e">
        <v>#DIV/0!</v>
      </c>
      <c r="O13" s="4"/>
      <c r="P13" s="10"/>
      <c r="AA13" s="110"/>
    </row>
    <row r="14" spans="1:30" ht="93.75" customHeight="1" thickBot="1" x14ac:dyDescent="0.55000000000000004">
      <c r="A14" s="12"/>
      <c r="B14" s="57" t="s">
        <v>1</v>
      </c>
      <c r="C14" s="57">
        <f>SUM(C4:C13)</f>
        <v>0</v>
      </c>
      <c r="D14" s="57">
        <f t="shared" ref="D14:L14" si="0">SUM(D4:D13)</f>
        <v>0</v>
      </c>
      <c r="E14" s="57">
        <f t="shared" si="0"/>
        <v>0</v>
      </c>
      <c r="F14" s="57">
        <f t="shared" si="0"/>
        <v>0</v>
      </c>
      <c r="G14" s="57">
        <f t="shared" si="0"/>
        <v>0</v>
      </c>
      <c r="H14" s="57">
        <f t="shared" si="0"/>
        <v>0</v>
      </c>
      <c r="I14" s="57">
        <f t="shared" si="0"/>
        <v>0</v>
      </c>
      <c r="J14" s="57">
        <f t="shared" si="0"/>
        <v>0</v>
      </c>
      <c r="K14" s="57">
        <f t="shared" si="0"/>
        <v>0</v>
      </c>
      <c r="L14" s="57">
        <f t="shared" si="0"/>
        <v>0</v>
      </c>
      <c r="M14" s="17" t="e">
        <f>SUM(M4:M13)</f>
        <v>#DIV/0!</v>
      </c>
      <c r="N14" s="17" t="e">
        <f>SUM(N4:N13)</f>
        <v>#DIV/0!</v>
      </c>
      <c r="O14" s="13"/>
      <c r="P14" s="14"/>
    </row>
    <row r="22" spans="15:29" x14ac:dyDescent="0.35">
      <c r="R22"/>
      <c r="S22"/>
      <c r="T22"/>
      <c r="U22"/>
      <c r="V22"/>
      <c r="W22"/>
      <c r="X22"/>
      <c r="Y22"/>
      <c r="Z22"/>
    </row>
    <row r="24" spans="15:29" ht="28" x14ac:dyDescent="0.8">
      <c r="O24" s="201"/>
      <c r="P24" s="202"/>
      <c r="Q24" s="32"/>
      <c r="R24" s="32"/>
      <c r="S24" s="32"/>
      <c r="T24" s="32"/>
      <c r="U24" s="32"/>
      <c r="V24" s="32"/>
      <c r="AB24" s="194"/>
      <c r="AC24" s="194"/>
    </row>
    <row r="25" spans="15:29" x14ac:dyDescent="0.35">
      <c r="Q25" s="32"/>
      <c r="R25" s="32"/>
      <c r="S25" s="32"/>
      <c r="T25" s="32"/>
      <c r="U25" s="32"/>
      <c r="V25" s="32"/>
    </row>
    <row r="26" spans="15:29" x14ac:dyDescent="0.35">
      <c r="Q26" s="32"/>
      <c r="R26" s="32"/>
      <c r="S26" s="32"/>
      <c r="T26" s="32"/>
      <c r="U26" s="32"/>
      <c r="V26" s="32"/>
    </row>
    <row r="27" spans="15:29" x14ac:dyDescent="0.35"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</row>
    <row r="28" spans="15:29" ht="18.5" x14ac:dyDescent="0.45">
      <c r="Q28" s="32"/>
      <c r="R28" s="123">
        <v>8</v>
      </c>
      <c r="S28" s="124">
        <f>IF(R28=1,1/9,IF(R28=2,1/7,IF(R28=3,1/5,IF(R28=4,1/3,IF(R28=5,1,IF(R28=6,3,IF(R28=7,5,IF(R28=8,7,IF(R28=9,9,0)))))))))</f>
        <v>7</v>
      </c>
      <c r="T28" s="124"/>
      <c r="U28" s="104"/>
      <c r="V28" s="32"/>
      <c r="W28" s="32"/>
      <c r="X28" s="32"/>
      <c r="Y28" s="32"/>
      <c r="Z28" s="32"/>
      <c r="AA28" s="32"/>
      <c r="AB28" s="32"/>
    </row>
    <row r="29" spans="15:29" x14ac:dyDescent="0.35">
      <c r="Q29" s="32"/>
      <c r="R29" s="124">
        <v>0</v>
      </c>
      <c r="S29" s="125">
        <f>S28</f>
        <v>7</v>
      </c>
      <c r="T29" s="125">
        <f>S29</f>
        <v>7</v>
      </c>
      <c r="U29" s="126"/>
      <c r="V29" s="32"/>
      <c r="W29" s="32"/>
      <c r="X29" s="32"/>
      <c r="Y29" s="32"/>
      <c r="Z29" s="32"/>
      <c r="AA29" s="32"/>
      <c r="AB29" s="32"/>
    </row>
    <row r="30" spans="15:29" ht="18" x14ac:dyDescent="0.5"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5"/>
      <c r="AB30" s="32"/>
    </row>
    <row r="31" spans="15:29" ht="14.5" customHeight="1" x14ac:dyDescent="0.35"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32"/>
    </row>
    <row r="32" spans="15:29" ht="14.5" customHeight="1" x14ac:dyDescent="0.35"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32"/>
    </row>
    <row r="33" spans="17:28" ht="14.5" customHeight="1" x14ac:dyDescent="0.35"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32"/>
    </row>
    <row r="34" spans="17:28" ht="14.5" customHeight="1" x14ac:dyDescent="0.35"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</row>
    <row r="35" spans="17:28" ht="14.5" customHeight="1" x14ac:dyDescent="0.35"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</row>
    <row r="36" spans="17:28" ht="14.5" customHeight="1" x14ac:dyDescent="0.35"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</row>
    <row r="37" spans="17:28" ht="14.5" customHeight="1" x14ac:dyDescent="0.35"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</row>
    <row r="38" spans="17:28" x14ac:dyDescent="0.35"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</row>
    <row r="39" spans="17:28" x14ac:dyDescent="0.35"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</row>
    <row r="40" spans="17:28" x14ac:dyDescent="0.35"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</row>
    <row r="41" spans="17:28" x14ac:dyDescent="0.35"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</row>
    <row r="42" spans="17:28" x14ac:dyDescent="0.35"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</row>
    <row r="43" spans="17:28" x14ac:dyDescent="0.35"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</row>
    <row r="44" spans="17:28" x14ac:dyDescent="0.35"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</row>
    <row r="45" spans="17:28" x14ac:dyDescent="0.35"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6"/>
    </row>
    <row r="46" spans="17:28" x14ac:dyDescent="0.35">
      <c r="Q46" s="196"/>
      <c r="R46" s="196"/>
      <c r="S46" s="196"/>
      <c r="T46" s="196"/>
      <c r="U46" s="196"/>
      <c r="V46" s="196"/>
      <c r="W46" s="196"/>
      <c r="X46" s="196"/>
      <c r="Y46" s="196"/>
      <c r="Z46" s="196"/>
      <c r="AA46" s="196"/>
    </row>
    <row r="47" spans="17:28" x14ac:dyDescent="0.35"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</row>
    <row r="48" spans="17:28" x14ac:dyDescent="0.35"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</row>
    <row r="49" spans="17:27" x14ac:dyDescent="0.35">
      <c r="Q49" s="196"/>
      <c r="R49" s="196"/>
      <c r="S49" s="196"/>
      <c r="T49" s="196"/>
      <c r="U49" s="196"/>
      <c r="V49" s="196"/>
      <c r="W49" s="196"/>
      <c r="X49" s="196"/>
      <c r="Y49" s="196"/>
      <c r="Z49" s="196"/>
      <c r="AA49" s="196"/>
    </row>
  </sheetData>
  <sheetProtection algorithmName="SHA-512" hashValue="+NCa0oEXNMf89ICdOZMSOShGsU5sSfHJNRPHzEmN0CPZ/aezVc8HzOHY1rpoXG4xk+Gk4atlF0bcVNMTIHuQJA==" saltValue="tL07hIDhEPUIeVTStPIf2Q==" spinCount="100000" sheet="1" objects="1" scenarios="1" selectLockedCells="1"/>
  <mergeCells count="7">
    <mergeCell ref="AB24:AC24"/>
    <mergeCell ref="Q30:AA30"/>
    <mergeCell ref="Q31:AA49"/>
    <mergeCell ref="A1:F1"/>
    <mergeCell ref="O3:P3"/>
    <mergeCell ref="O8:P8"/>
    <mergeCell ref="O24:P24"/>
  </mergeCells>
  <conditionalFormatting sqref="B3:L3 B10:L13 B4:C4 B5:D5 B6:E6 B7:F7 B8:G8 B9:H9 J4:L9">
    <cfRule type="expression" dxfId="6603" priority="117">
      <formula>B$2&gt;$G$1</formula>
    </cfRule>
    <cfRule type="expression" dxfId="6602" priority="122">
      <formula>$A3&lt;=$G$1</formula>
    </cfRule>
  </conditionalFormatting>
  <conditionalFormatting sqref="C10:L13 C4 C5:D5 C6:E6 C7:F7 C8:G8 C9:H9 J4:L9">
    <cfRule type="cellIs" dxfId="6601" priority="86" operator="equal">
      <formula>1</formula>
    </cfRule>
  </conditionalFormatting>
  <conditionalFormatting sqref="C6:D6 C7:E7 C5:C13 D7:D13 E8:E13 C8:F8 F9:F13 C9:G9 G10:G13 C10:H10 H11:H13 C11:I11 I12:I13 C12:J12 C13:K13">
    <cfRule type="expression" dxfId="6600" priority="121">
      <formula>$A$4=1</formula>
    </cfRule>
  </conditionalFormatting>
  <conditionalFormatting sqref="O8:P8">
    <cfRule type="cellIs" dxfId="6599" priority="97" operator="equal">
      <formula>"CONSISTENT"</formula>
    </cfRule>
  </conditionalFormatting>
  <conditionalFormatting sqref="P7">
    <cfRule type="cellIs" dxfId="6598" priority="96" operator="equal">
      <formula>"YES"</formula>
    </cfRule>
  </conditionalFormatting>
  <conditionalFormatting sqref="M4:M13">
    <cfRule type="cellIs" dxfId="6597" priority="92" operator="equal">
      <formula>0</formula>
    </cfRule>
    <cfRule type="expression" dxfId="6596" priority="94">
      <formula>0</formula>
    </cfRule>
    <cfRule type="cellIs" dxfId="6595" priority="95" operator="greaterThan">
      <formula>0</formula>
    </cfRule>
  </conditionalFormatting>
  <conditionalFormatting sqref="N4:N13">
    <cfRule type="cellIs" dxfId="6594" priority="91" operator="equal">
      <formula>0</formula>
    </cfRule>
    <cfRule type="cellIs" dxfId="6593" priority="93" operator="greaterThan">
      <formula>0</formula>
    </cfRule>
  </conditionalFormatting>
  <conditionalFormatting sqref="A2:P3 A10:P14 A4:C4 A5:D5 A6:E6 A7:F7 A8:G8 A9:H9 J4:P9">
    <cfRule type="expression" dxfId="6592" priority="46">
      <formula>$G$1=0</formula>
    </cfRule>
  </conditionalFormatting>
  <conditionalFormatting sqref="B3">
    <cfRule type="expression" dxfId="6591" priority="89">
      <formula>$G$1=0</formula>
    </cfRule>
  </conditionalFormatting>
  <conditionalFormatting sqref="O7:P8">
    <cfRule type="expression" dxfId="6590" priority="85">
      <formula>$G$1=0</formula>
    </cfRule>
  </conditionalFormatting>
  <conditionalFormatting sqref="D4:I4">
    <cfRule type="expression" dxfId="6589" priority="82">
      <formula>$A4&gt;$G$1</formula>
    </cfRule>
    <cfRule type="expression" dxfId="6588" priority="83">
      <formula>D$2&gt;$G$1</formula>
    </cfRule>
    <cfRule type="expression" dxfId="6587" priority="84">
      <formula>$A4&lt;=$G$1</formula>
    </cfRule>
  </conditionalFormatting>
  <conditionalFormatting sqref="D4:I4">
    <cfRule type="cellIs" dxfId="6586" priority="80" operator="equal">
      <formula>1</formula>
    </cfRule>
  </conditionalFormatting>
  <conditionalFormatting sqref="D4:I4">
    <cfRule type="expression" dxfId="6585" priority="81">
      <formula>$G$1=0</formula>
    </cfRule>
  </conditionalFormatting>
  <conditionalFormatting sqref="D4:I4">
    <cfRule type="cellIs" dxfId="6584" priority="115" operator="notEqual">
      <formula>0</formula>
    </cfRule>
  </conditionalFormatting>
  <conditionalFormatting sqref="E5:I5">
    <cfRule type="expression" dxfId="6583" priority="77">
      <formula>$A5&gt;$G$1</formula>
    </cfRule>
    <cfRule type="expression" dxfId="6582" priority="78">
      <formula>E$2&gt;$G$1</formula>
    </cfRule>
    <cfRule type="expression" dxfId="6581" priority="79">
      <formula>$A5&lt;=$G$1</formula>
    </cfRule>
  </conditionalFormatting>
  <conditionalFormatting sqref="E5:I5">
    <cfRule type="cellIs" dxfId="6580" priority="74" operator="equal">
      <formula>1</formula>
    </cfRule>
  </conditionalFormatting>
  <conditionalFormatting sqref="E5:I5">
    <cfRule type="expression" dxfId="6579" priority="76">
      <formula>$G$1=0</formula>
    </cfRule>
  </conditionalFormatting>
  <conditionalFormatting sqref="E5:I5">
    <cfRule type="cellIs" dxfId="6578" priority="75" operator="notEqual">
      <formula>0</formula>
    </cfRule>
  </conditionalFormatting>
  <conditionalFormatting sqref="F6:I6">
    <cfRule type="expression" dxfId="6577" priority="71">
      <formula>$A6&gt;$G$1</formula>
    </cfRule>
    <cfRule type="expression" dxfId="6576" priority="72">
      <formula>F$2&gt;$G$1</formula>
    </cfRule>
    <cfRule type="expression" dxfId="6575" priority="73">
      <formula>$A6&lt;=$G$1</formula>
    </cfRule>
  </conditionalFormatting>
  <conditionalFormatting sqref="F6:I6">
    <cfRule type="cellIs" dxfId="6574" priority="68" operator="equal">
      <formula>1</formula>
    </cfRule>
  </conditionalFormatting>
  <conditionalFormatting sqref="F6:I6">
    <cfRule type="expression" dxfId="6573" priority="70">
      <formula>$G$1=0</formula>
    </cfRule>
  </conditionalFormatting>
  <conditionalFormatting sqref="F6:I6">
    <cfRule type="cellIs" dxfId="6572" priority="69" operator="notEqual">
      <formula>0</formula>
    </cfRule>
  </conditionalFormatting>
  <conditionalFormatting sqref="G7:I7">
    <cfRule type="expression" dxfId="6571" priority="65">
      <formula>$A7&gt;$G$1</formula>
    </cfRule>
    <cfRule type="expression" dxfId="6570" priority="66">
      <formula>G$2&gt;$G$1</formula>
    </cfRule>
    <cfRule type="expression" dxfId="6569" priority="67">
      <formula>$A7&lt;=$G$1</formula>
    </cfRule>
  </conditionalFormatting>
  <conditionalFormatting sqref="G7:I7">
    <cfRule type="cellIs" dxfId="6568" priority="62" operator="equal">
      <formula>1</formula>
    </cfRule>
  </conditionalFormatting>
  <conditionalFormatting sqref="G7:I7">
    <cfRule type="expression" dxfId="6567" priority="64">
      <formula>$G$1=0</formula>
    </cfRule>
  </conditionalFormatting>
  <conditionalFormatting sqref="G7:I7">
    <cfRule type="cellIs" dxfId="6566" priority="63" operator="notEqual">
      <formula>0</formula>
    </cfRule>
  </conditionalFormatting>
  <conditionalFormatting sqref="H8:I8">
    <cfRule type="expression" dxfId="6565" priority="59">
      <formula>$A8&gt;$G$1</formula>
    </cfRule>
    <cfRule type="expression" dxfId="6564" priority="60">
      <formula>H$2&gt;$G$1</formula>
    </cfRule>
    <cfRule type="expression" dxfId="6563" priority="61">
      <formula>$A8&lt;=$G$1</formula>
    </cfRule>
  </conditionalFormatting>
  <conditionalFormatting sqref="H8:I8">
    <cfRule type="cellIs" dxfId="6562" priority="56" operator="equal">
      <formula>1</formula>
    </cfRule>
  </conditionalFormatting>
  <conditionalFormatting sqref="H8:I8">
    <cfRule type="expression" dxfId="6561" priority="58">
      <formula>$G$1=0</formula>
    </cfRule>
  </conditionalFormatting>
  <conditionalFormatting sqref="H8:I8">
    <cfRule type="cellIs" dxfId="6560" priority="57" operator="notEqual">
      <formula>0</formula>
    </cfRule>
  </conditionalFormatting>
  <conditionalFormatting sqref="I9">
    <cfRule type="expression" dxfId="6559" priority="52">
      <formula>$A9&gt;$G$1</formula>
    </cfRule>
    <cfRule type="expression" dxfId="6558" priority="53">
      <formula>I$2&gt;$G$1</formula>
    </cfRule>
    <cfRule type="expression" dxfId="6557" priority="54">
      <formula>$A9&lt;=$G$1</formula>
    </cfRule>
    <cfRule type="expression" dxfId="6556" priority="10">
      <formula>AND($A$2=TRUE,ABS(M9-(I9/I14))&gt;0.1)</formula>
    </cfRule>
  </conditionalFormatting>
  <conditionalFormatting sqref="C4:L13">
    <cfRule type="cellIs" dxfId="6555" priority="48" operator="equal">
      <formula>1</formula>
    </cfRule>
  </conditionalFormatting>
  <conditionalFormatting sqref="A2:P14">
    <cfRule type="expression" dxfId="6554" priority="50">
      <formula>$G$1=0</formula>
    </cfRule>
  </conditionalFormatting>
  <conditionalFormatting sqref="D4:L4 E5:L5 F6:L6 G7:L7 H8:L8 I9:L9 J10:L10 K11:L11 L12">
    <cfRule type="cellIs" dxfId="6553" priority="49" operator="notEqual">
      <formula>0</formula>
    </cfRule>
  </conditionalFormatting>
  <conditionalFormatting sqref="K4">
    <cfRule type="cellIs" dxfId="6552" priority="114" operator="notEqual">
      <formula>0</formula>
    </cfRule>
    <cfRule type="expression" dxfId="6551" priority="38">
      <formula>AND($A$2=TRUE,ABS(M4-(K4/K14))&gt;0.1)</formula>
    </cfRule>
  </conditionalFormatting>
  <conditionalFormatting sqref="B3:L13">
    <cfRule type="expression" dxfId="6550" priority="51">
      <formula>$A3&gt;$G$1</formula>
    </cfRule>
  </conditionalFormatting>
  <conditionalFormatting sqref="D4">
    <cfRule type="expression" dxfId="6549" priority="45">
      <formula>AND($A$2=TRUE,ABS(M4-(D4/D14))&gt;0.1)</formula>
    </cfRule>
  </conditionalFormatting>
  <conditionalFormatting sqref="E4">
    <cfRule type="expression" dxfId="6548" priority="44">
      <formula>AND($A$2=TRUE,ABS(M4-(E4/E14))&gt;0.1)</formula>
    </cfRule>
  </conditionalFormatting>
  <conditionalFormatting sqref="F4">
    <cfRule type="expression" dxfId="6547" priority="43">
      <formula>AND($A$2=TRUE,ABS(M4-(F4/F14))&gt;0.1)</formula>
    </cfRule>
  </conditionalFormatting>
  <conditionalFormatting sqref="G4">
    <cfRule type="expression" dxfId="6546" priority="42">
      <formula>AND($A$2=TRUE,ABS(M4-(G4/G14))&gt;0.1)</formula>
    </cfRule>
  </conditionalFormatting>
  <conditionalFormatting sqref="H4">
    <cfRule type="expression" dxfId="6545" priority="41">
      <formula>AND($A$2=TRUE,ABS(M4-(H4/H14))&gt;0.1)</formula>
    </cfRule>
  </conditionalFormatting>
  <conditionalFormatting sqref="I4">
    <cfRule type="expression" dxfId="6544" priority="40">
      <formula>AND($A$2=TRUE,ABS(M4-(I4/I14))&gt;0.1)</formula>
    </cfRule>
  </conditionalFormatting>
  <conditionalFormatting sqref="J4">
    <cfRule type="expression" dxfId="6543" priority="39">
      <formula>AND($A$2=TRUE,ABS(M4-(J4/J14))&gt;0.1)</formula>
    </cfRule>
  </conditionalFormatting>
  <conditionalFormatting sqref="L4">
    <cfRule type="expression" dxfId="6542" priority="37">
      <formula>AND($A$2=TRUE,ABS(M4-(L4/L14))&gt;0.1)</formula>
    </cfRule>
  </conditionalFormatting>
  <conditionalFormatting sqref="E5">
    <cfRule type="expression" dxfId="6541" priority="36">
      <formula>AND($A$2=TRUE,ABS(M5-(E5/E14))&gt;0.1)</formula>
    </cfRule>
  </conditionalFormatting>
  <conditionalFormatting sqref="F5">
    <cfRule type="expression" dxfId="6540" priority="35">
      <formula>AND($A$2=TRUE,ABS(M5-(F5/F14))&gt;0.1)</formula>
    </cfRule>
  </conditionalFormatting>
  <conditionalFormatting sqref="G5">
    <cfRule type="expression" dxfId="6539" priority="34">
      <formula>AND($A$2=TRUE,ABS(M5-(G5/G14))&gt;0.1)</formula>
    </cfRule>
  </conditionalFormatting>
  <conditionalFormatting sqref="H5">
    <cfRule type="expression" dxfId="6538" priority="33">
      <formula>AND($A$2=TRUE,ABS(M5-(H5/H14))&gt;0.1)</formula>
    </cfRule>
  </conditionalFormatting>
  <conditionalFormatting sqref="I5">
    <cfRule type="expression" dxfId="6537" priority="32">
      <formula>AND($A$2=TRUE,ABS(M5-(I5/I14))&gt;0.1)</formula>
    </cfRule>
  </conditionalFormatting>
  <conditionalFormatting sqref="J5">
    <cfRule type="expression" dxfId="6536" priority="31">
      <formula>AND($A$2=TRUE,ABS(M5-(J5/J14))&gt;0.1)</formula>
    </cfRule>
  </conditionalFormatting>
  <conditionalFormatting sqref="K5">
    <cfRule type="expression" dxfId="6535" priority="30">
      <formula>AND($A$2=TRUE,ABS(M5-(K5/K14))&gt;0.1)</formula>
    </cfRule>
  </conditionalFormatting>
  <conditionalFormatting sqref="L5">
    <cfRule type="expression" dxfId="6534" priority="29">
      <formula>AND($A$2=TRUE,ABS(M5-(L5/L14))&gt;0.1)</formula>
    </cfRule>
  </conditionalFormatting>
  <conditionalFormatting sqref="F6">
    <cfRule type="expression" dxfId="6533" priority="28">
      <formula>AND($A$2=TRUE,ABS(M6-(F6/F14))&gt;0.1)</formula>
    </cfRule>
  </conditionalFormatting>
  <conditionalFormatting sqref="G6">
    <cfRule type="expression" dxfId="6532" priority="27">
      <formula>AND($A$2=TRUE,ABS(M6-(G6/G14))&gt;0.1)</formula>
    </cfRule>
  </conditionalFormatting>
  <conditionalFormatting sqref="H6">
    <cfRule type="expression" dxfId="6531" priority="26">
      <formula>AND($A$2=TRUE,ABS(M6-(H6/H14))&gt;0.1)</formula>
    </cfRule>
  </conditionalFormatting>
  <conditionalFormatting sqref="I6">
    <cfRule type="expression" dxfId="6530" priority="25">
      <formula>AND($A$2=TRUE,ABS(M6-(I6/I14))&gt;0.1)</formula>
    </cfRule>
  </conditionalFormatting>
  <conditionalFormatting sqref="J6">
    <cfRule type="expression" dxfId="6529" priority="24">
      <formula>AND($A$2=TRUE,ABS(M6-(J6/J14))&gt;0.1)</formula>
    </cfRule>
  </conditionalFormatting>
  <conditionalFormatting sqref="K6">
    <cfRule type="expression" dxfId="6528" priority="23">
      <formula>AND($A$2=TRUE,ABS(M6-(K6/K14))&gt;0.1)</formula>
    </cfRule>
  </conditionalFormatting>
  <conditionalFormatting sqref="L6">
    <cfRule type="expression" dxfId="6527" priority="22">
      <formula>AND($A$2=TRUE,ABS(M6-(L6/L14))&gt;0.1)</formula>
    </cfRule>
  </conditionalFormatting>
  <conditionalFormatting sqref="G7">
    <cfRule type="expression" dxfId="6526" priority="21">
      <formula>AND($A$2=TRUE,ABS(M7-(G7/G14))&gt;0.1)</formula>
    </cfRule>
  </conditionalFormatting>
  <conditionalFormatting sqref="H7">
    <cfRule type="expression" dxfId="6525" priority="20">
      <formula>AND($A$2=TRUE,ABS(M7-(H7/H14))&gt;0.1)</formula>
    </cfRule>
  </conditionalFormatting>
  <conditionalFormatting sqref="I7">
    <cfRule type="expression" dxfId="6524" priority="19">
      <formula>AND($A$2=TRUE,ABS(M7-(I7/I14))&gt;0.1)</formula>
    </cfRule>
  </conditionalFormatting>
  <conditionalFormatting sqref="J7">
    <cfRule type="expression" dxfId="6523" priority="18">
      <formula>AND($A$2=TRUE,ABS(M7-(J7/J14))&gt;0.1)</formula>
    </cfRule>
  </conditionalFormatting>
  <conditionalFormatting sqref="K7">
    <cfRule type="expression" dxfId="6522" priority="17">
      <formula>AND($A$2=TRUE,ABS(M7-(K7/K14))&gt;0.1)</formula>
    </cfRule>
  </conditionalFormatting>
  <conditionalFormatting sqref="L7">
    <cfRule type="expression" dxfId="6521" priority="16">
      <formula>AND($A$2=TRUE,ABS(M7-(L7/L14))&gt;0.1)</formula>
    </cfRule>
  </conditionalFormatting>
  <conditionalFormatting sqref="H8">
    <cfRule type="expression" dxfId="6520" priority="15">
      <formula>AND($A$2=TRUE,ABS(M8-(H8/H14))&gt;0.1)</formula>
    </cfRule>
  </conditionalFormatting>
  <conditionalFormatting sqref="I8">
    <cfRule type="expression" dxfId="6519" priority="14">
      <formula>AND($A$2=TRUE,ABS(M8-(I8/I14))&gt;0.1)</formula>
    </cfRule>
  </conditionalFormatting>
  <conditionalFormatting sqref="J8">
    <cfRule type="expression" dxfId="6518" priority="13">
      <formula>AND($A$2=TRUE,ABS(M8-(J8/J14))&gt;0.1)</formula>
    </cfRule>
  </conditionalFormatting>
  <conditionalFormatting sqref="K8">
    <cfRule type="expression" dxfId="6517" priority="12">
      <formula>AND($A$2=TRUE,ABS(M8-(K8/K14))&gt;0.1)</formula>
    </cfRule>
  </conditionalFormatting>
  <conditionalFormatting sqref="L8">
    <cfRule type="expression" dxfId="6516" priority="11">
      <formula>AND($A$2=TRUE,ABS(M8-(L8/L14))&gt;0.1)</formula>
    </cfRule>
  </conditionalFormatting>
  <conditionalFormatting sqref="J9">
    <cfRule type="expression" dxfId="6515" priority="9">
      <formula>AND($A$2=TRUE,ABS(M9-(J9/J14))&gt;0.1)</formula>
    </cfRule>
  </conditionalFormatting>
  <conditionalFormatting sqref="K9">
    <cfRule type="expression" dxfId="6514" priority="8">
      <formula>AND($A$2=TRUE,ABS(M9-(K9/K14))&gt;0.1)</formula>
    </cfRule>
  </conditionalFormatting>
  <conditionalFormatting sqref="L9">
    <cfRule type="expression" dxfId="6513" priority="7">
      <formula>AND($A$2=TRUE,ABS(M9-(L9/L14))&gt;0.1)</formula>
    </cfRule>
  </conditionalFormatting>
  <conditionalFormatting sqref="J10">
    <cfRule type="expression" dxfId="6512" priority="6">
      <formula>AND($A$2=TRUE,ABS(M10-(J10/J14))&gt;0.1)</formula>
    </cfRule>
  </conditionalFormatting>
  <conditionalFormatting sqref="K10">
    <cfRule type="expression" dxfId="6511" priority="5">
      <formula>AND($A$2=TRUE,ABS(M10-(K10/K14))&gt;0.1)</formula>
    </cfRule>
  </conditionalFormatting>
  <conditionalFormatting sqref="L10">
    <cfRule type="expression" dxfId="6510" priority="4">
      <formula>AND($A$2=TRUE,ABS(M10-(L10/L14))&gt;0.1)</formula>
    </cfRule>
  </conditionalFormatting>
  <conditionalFormatting sqref="K11">
    <cfRule type="expression" dxfId="6509" priority="3">
      <formula>AND($A$2=TRUE,ABS(M11-(K11/K14))&gt;0.1)</formula>
    </cfRule>
  </conditionalFormatting>
  <conditionalFormatting sqref="L11">
    <cfRule type="expression" dxfId="6508" priority="2">
      <formula>AND($A$2=TRUE,ABS(M11-(L11/L14))&gt;0.1)</formula>
    </cfRule>
  </conditionalFormatting>
  <conditionalFormatting sqref="L12">
    <cfRule type="expression" dxfId="6507" priority="1">
      <formula>AND($A$2=TRUE,ABS(M12-(L12/K14))&gt;0.1)</formula>
    </cfRule>
  </conditionalFormatting>
  <dataValidations count="2">
    <dataValidation type="textLength" operator="notEqual" allowBlank="1" showInputMessage="1" showErrorMessage="1" errorTitle="BLANK ERROR" error="The Cell is BLANK. Pl enter a Value or 0 !" sqref="J11:J13 L13 I10:I13 K12:K13 D5:D13 H9:H13 E6:E13 G8:G13 C4:C13 F7:F13" xr:uid="{00000000-0002-0000-0100-000000000000}">
      <formula1>0</formula1>
    </dataValidation>
    <dataValidation type="textLength" operator="notEqual" showInputMessage="1" showErrorMessage="1" errorTitle="BLANK ERROR" error="The Cell is BLANK. Pl enter a Value or 0 !" sqref="D4:L4 E5:L5 F6:L6 G7:L7 H8:L8 I9:L9 J10:L10 K11:L11 L12" xr:uid="{00000000-0002-0000-01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LEVEL1_0">
                <anchor moveWithCells="1" sizeWithCells="1">
                  <from>
                    <xdr:col>0</xdr:col>
                    <xdr:colOff>76200</xdr:colOff>
                    <xdr:row>1</xdr:row>
                    <xdr:rowOff>165100</xdr:rowOff>
                  </from>
                  <to>
                    <xdr:col>0</xdr:col>
                    <xdr:colOff>571500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Scroll Bar 29">
              <controlPr defaultSize="0" autoPict="0">
                <anchor moveWithCells="1">
                  <from>
                    <xdr:col>2</xdr:col>
                    <xdr:colOff>558800</xdr:colOff>
                    <xdr:row>13</xdr:row>
                    <xdr:rowOff>355600</xdr:rowOff>
                  </from>
                  <to>
                    <xdr:col>12</xdr:col>
                    <xdr:colOff>520700</xdr:colOff>
                    <xdr:row>13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Button 30">
              <controlPr defaultSize="0" print="0" autoFill="0" autoPict="0" macro="[0]!DATA_ENTRY">
                <anchor moveWithCells="1" sizeWithCells="1">
                  <from>
                    <xdr:col>5</xdr:col>
                    <xdr:colOff>361950</xdr:colOff>
                    <xdr:row>13</xdr:row>
                    <xdr:rowOff>584200</xdr:rowOff>
                  </from>
                  <to>
                    <xdr:col>9</xdr:col>
                    <xdr:colOff>184150</xdr:colOff>
                    <xdr:row>13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7" name="Button 33">
              <controlPr defaultSize="0" print="0" autoFill="0" autoPict="0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590550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8" name="Check Box 34">
              <controlPr defaultSize="0" autoFill="0" autoLine="0" autoPict="0">
                <anchor moveWithCells="1">
                  <from>
                    <xdr:col>14</xdr:col>
                    <xdr:colOff>12700</xdr:colOff>
                    <xdr:row>8</xdr:row>
                    <xdr:rowOff>146050</xdr:rowOff>
                  </from>
                  <to>
                    <xdr:col>15</xdr:col>
                    <xdr:colOff>571500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50"/>
  <sheetViews>
    <sheetView showRowColHeaders="0" tabSelected="1" zoomScale="90" zoomScaleNormal="90" workbookViewId="0">
      <selection activeCell="D4" sqref="D4"/>
    </sheetView>
  </sheetViews>
  <sheetFormatPr defaultColWidth="9.1796875" defaultRowHeight="14.5" x14ac:dyDescent="0.35"/>
  <cols>
    <col min="1" max="5" width="9.1796875" style="3"/>
    <col min="6" max="6" width="11.7265625" style="3" bestFit="1" customWidth="1"/>
    <col min="7" max="16" width="9.1796875" style="3"/>
    <col min="17" max="17" width="9.1796875" style="32"/>
    <col min="18" max="29" width="9.1796875" style="3"/>
    <col min="30" max="30" width="11.7265625" style="3" customWidth="1"/>
    <col min="31" max="16384" width="9.1796875" style="3"/>
  </cols>
  <sheetData>
    <row r="1" spans="1:32" ht="20" thickBot="1" x14ac:dyDescent="0.5">
      <c r="A1" s="206" t="s">
        <v>37</v>
      </c>
      <c r="B1" s="206"/>
      <c r="C1" s="206"/>
      <c r="D1" s="203">
        <f>'FACTORS &amp; OPTIONS'!B3</f>
        <v>0</v>
      </c>
      <c r="E1" s="203"/>
      <c r="F1" s="204"/>
      <c r="G1" s="54">
        <f>'FACTORS &amp; OPTIONS'!E3</f>
        <v>0</v>
      </c>
      <c r="H1" s="205"/>
      <c r="I1" s="206"/>
      <c r="J1" s="206"/>
      <c r="K1" s="206"/>
      <c r="L1" s="206"/>
      <c r="M1" s="206"/>
      <c r="N1" s="206"/>
      <c r="W1" s="32"/>
      <c r="Z1" s="113"/>
      <c r="AA1" s="120">
        <v>4</v>
      </c>
      <c r="AB1" s="120" t="s">
        <v>44</v>
      </c>
      <c r="AC1" s="120"/>
      <c r="AD1" s="121"/>
      <c r="AE1" s="121"/>
      <c r="AF1" s="113"/>
    </row>
    <row r="2" spans="1:32" s="32" customFormat="1" x14ac:dyDescent="0.35">
      <c r="A2" s="119" t="b">
        <v>0</v>
      </c>
      <c r="B2" s="59"/>
      <c r="C2" s="59">
        <v>1</v>
      </c>
      <c r="D2" s="59">
        <v>2</v>
      </c>
      <c r="E2" s="59">
        <v>3</v>
      </c>
      <c r="F2" s="59">
        <v>4</v>
      </c>
      <c r="G2" s="59">
        <v>5</v>
      </c>
      <c r="H2" s="59">
        <v>6</v>
      </c>
      <c r="I2" s="59">
        <v>7</v>
      </c>
      <c r="J2" s="59">
        <v>8</v>
      </c>
      <c r="K2" s="59">
        <v>9</v>
      </c>
      <c r="L2" s="59">
        <v>10</v>
      </c>
      <c r="M2" s="59"/>
      <c r="N2" s="59"/>
      <c r="O2" s="59"/>
      <c r="P2" s="60"/>
      <c r="W2" s="32">
        <f>'FACTORS &amp; OPTIONS'!E3</f>
        <v>0</v>
      </c>
      <c r="Z2" s="113"/>
      <c r="AA2" s="120">
        <v>4</v>
      </c>
      <c r="AB2" s="120" t="s">
        <v>45</v>
      </c>
      <c r="AC2" s="120"/>
      <c r="AD2" s="121"/>
      <c r="AE2" s="121"/>
      <c r="AF2" s="113"/>
    </row>
    <row r="3" spans="1:32" x14ac:dyDescent="0.35">
      <c r="A3" s="11"/>
      <c r="B3" s="4"/>
      <c r="C3" s="5">
        <f t="array" ref="C3:L3">TRANSPOSE(B4:B13)</f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5" t="s">
        <v>11</v>
      </c>
      <c r="N3" s="56" t="s">
        <v>2</v>
      </c>
      <c r="O3" s="198" t="s">
        <v>3</v>
      </c>
      <c r="P3" s="199"/>
      <c r="W3" s="32"/>
      <c r="Z3" s="113"/>
      <c r="AA3" s="120" t="s">
        <v>46</v>
      </c>
      <c r="AB3" s="120">
        <f>INDEX($B$4:$B$12,AA1-3,1)</f>
        <v>0</v>
      </c>
      <c r="AC3" s="120">
        <f>IFERROR(AB3,"")</f>
        <v>0</v>
      </c>
      <c r="AD3" s="121">
        <f>IF(AA1&lt;=12,AC3,"")</f>
        <v>0</v>
      </c>
      <c r="AE3" s="122">
        <v>1</v>
      </c>
      <c r="AF3" s="113"/>
    </row>
    <row r="4" spans="1:32" ht="15" customHeight="1" x14ac:dyDescent="0.35">
      <c r="A4" s="58">
        <v>1</v>
      </c>
      <c r="B4" s="5">
        <f>'FACTORS &amp; OPTIONS'!D4</f>
        <v>0</v>
      </c>
      <c r="C4" s="6">
        <f>IF(A4&lt;=G1,1,0)</f>
        <v>0</v>
      </c>
      <c r="D4" s="108">
        <v>0</v>
      </c>
      <c r="E4" s="108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7">
        <f>0</f>
        <v>0</v>
      </c>
      <c r="M4" s="8" t="e">
        <f>IF(G1=1,AVERAGE(C4/C14),IF(G1=2,AVERAGE(C4/C14,D4/D14),IF(G1=3,AVERAGE(C4/C14,D4/D14,E4/E14),IF(G1=4,AVERAGE(C4/C14,D4/D14,E4/E14,F4/F14),IF(G1=5,AVERAGE(C4/C14,D4/D14,E4/E14,F4/F14,G4/G14),IF(G1=6,AVERAGE(C4/C14,D4/D14,E4/E14,F4/F14,G4/G14,H4/H14),IF(G1=7,AVERAGE(C4/C14,D4/D14,E4/E14,F4/F14,G4/G14,H4/H14,I4/I14),IF(G1=8,AVERAGE(C4/C14,D4/D14,E4/E14,F4/F14,G4/G14,H4/H14,I4/I14,J4/J14),IF(G1=9,AVERAGE(C4/C14,D4/D14,E4/E14,F4/F14,G4/G14,H4/H14,I4/I14,J4/J14,K4/K14),AVERAGE(C4/C14,D4/D14,E4/E14,F4/F14,G4/G14,H4/H14,I4/I14,J4/J14,K4/K14,L4/L14))))))))))</f>
        <v>#DIV/0!</v>
      </c>
      <c r="N4" s="4" t="e">
        <f t="array" ref="N4:N13">MMULT(C4:L13,M4:M13)</f>
        <v>#DIV/0!</v>
      </c>
      <c r="O4" s="9" t="s">
        <v>4</v>
      </c>
      <c r="P4" s="19" t="e">
        <f>(N14-G1)/(G1-1)</f>
        <v>#DIV/0!</v>
      </c>
      <c r="Q4" s="113"/>
      <c r="R4" s="113" t="str">
        <f ca="1">CELL("address")</f>
        <v>'[DECISION SP SYS V-3.0 - 2023 -  06 SEP 2023.XLSM]FACTORS &amp; OPTIONS'!$B$2</v>
      </c>
      <c r="S4" s="113"/>
      <c r="W4" s="32">
        <f>'FACTORS &amp; OPTIONS'!D4</f>
        <v>0</v>
      </c>
      <c r="Z4" s="113"/>
      <c r="AA4" s="120" t="s">
        <v>47</v>
      </c>
      <c r="AB4" s="120">
        <f>INDEX(C3:K3,1,AA2-2)</f>
        <v>0</v>
      </c>
      <c r="AC4" s="120">
        <f>IFERROR(AB4,"")</f>
        <v>0</v>
      </c>
      <c r="AD4" s="121">
        <f>IF(AA1&lt;=12,AC4,"")</f>
        <v>0</v>
      </c>
      <c r="AE4" s="121"/>
      <c r="AF4" s="113"/>
    </row>
    <row r="5" spans="1:32" ht="15" customHeight="1" x14ac:dyDescent="0.35">
      <c r="A5" s="58">
        <v>2</v>
      </c>
      <c r="B5" s="5">
        <f>'FACTORS &amp; OPTIONS'!D5</f>
        <v>0</v>
      </c>
      <c r="C5" s="6">
        <f>IF(D4&gt;0,(1/D4),0)</f>
        <v>0</v>
      </c>
      <c r="D5" s="6">
        <f>IF(A5&lt;=G1,1,0)</f>
        <v>0</v>
      </c>
      <c r="E5" s="108">
        <v>0</v>
      </c>
      <c r="F5" s="63">
        <v>0</v>
      </c>
      <c r="G5" s="63">
        <v>0</v>
      </c>
      <c r="H5" s="63">
        <v>0</v>
      </c>
      <c r="I5" s="63">
        <v>0</v>
      </c>
      <c r="J5" s="63">
        <v>0</v>
      </c>
      <c r="K5" s="63">
        <v>0</v>
      </c>
      <c r="L5" s="7">
        <f>0</f>
        <v>0</v>
      </c>
      <c r="M5" s="8" t="e">
        <f>IF(G1=1,AVERAGE(C5/C14),IF(G1=2,AVERAGE(C5/C14,D5/D14),IF(G1=3,AVERAGE(C5/C14,D5/D14,E5/E14),IF(G1=4,AVERAGE(C5/C14,D5/D14,E5/E14,F5/F14),IF(G1=5,AVERAGE(C5/C14,D5/D14,E5/E14,F5/F14,G5/G14),IF(G1=6,AVERAGE(C5/C14,D5/D14,E5/E14,F5/F14,G5/G14,H5/H14),IF(G1=7,AVERAGE(C5/C14,D5/D14,E5/E14,F5/F14,G5/G14,H5/H14,I5/I14),IF(G1=8,AVERAGE(C5/C14,D5/D14,E5/E14,F5/F14,G5/G14,H5/H14,I5/I14,J5/J14),IF(G1=9,AVERAGE(C5/C14,D5/D14,E5/E14,F5/F14,G5/G14,H5/H14,I5/I14,J5/J14,K5/K14),AVERAGE(C5/C14,D5/D14,E5/E14,F5/F14,G5/G14,H5/H14,I5/I14,J5/J14,K5/K14,L5/L14))))))))))</f>
        <v>#DIV/0!</v>
      </c>
      <c r="N5" s="4" t="e">
        <v>#DIV/0!</v>
      </c>
      <c r="O5" s="9" t="s">
        <v>5</v>
      </c>
      <c r="P5" s="19">
        <f>IF(G1=1,0,IF(G1=2,0,IF(G1=3,0.58,IF(G1=4,0.9,IF(G1=5,1.12,IF(G1=6,1.24,IF(G1=7,1.32,IF(G1=8,1.41,IF(G1=9,1.45,IF(G1=10,1.49,1))))))))))</f>
        <v>1</v>
      </c>
      <c r="Q5" s="113"/>
      <c r="R5" s="113"/>
      <c r="S5" s="113"/>
      <c r="W5" s="32">
        <f>'FACTORS &amp; OPTIONS'!D5</f>
        <v>0</v>
      </c>
      <c r="Z5" s="113"/>
      <c r="AA5" s="120" t="s">
        <v>48</v>
      </c>
      <c r="AB5" s="120" t="s">
        <v>49</v>
      </c>
      <c r="AC5" s="120"/>
      <c r="AD5" s="121"/>
      <c r="AE5" s="121"/>
      <c r="AF5" s="113"/>
    </row>
    <row r="6" spans="1:32" x14ac:dyDescent="0.35">
      <c r="A6" s="58">
        <v>3</v>
      </c>
      <c r="B6" s="5">
        <f>'FACTORS &amp; OPTIONS'!D6</f>
        <v>0</v>
      </c>
      <c r="C6" s="6">
        <f>IF(E4&gt;0,(1/E4),0)</f>
        <v>0</v>
      </c>
      <c r="D6" s="6">
        <f>IF(E5&gt;0,1/E5,0)</f>
        <v>0</v>
      </c>
      <c r="E6" s="6">
        <f>IF(A6&lt;=G1,1,0)</f>
        <v>0</v>
      </c>
      <c r="F6" s="63">
        <v>0</v>
      </c>
      <c r="G6" s="63">
        <v>0</v>
      </c>
      <c r="H6" s="63">
        <v>0</v>
      </c>
      <c r="I6" s="63">
        <v>0</v>
      </c>
      <c r="J6" s="63">
        <v>0</v>
      </c>
      <c r="K6" s="63">
        <v>0</v>
      </c>
      <c r="L6" s="7">
        <f>0</f>
        <v>0</v>
      </c>
      <c r="M6" s="8" t="e">
        <f>IF(G1=1,AVERAGE(C6/C14),IF(G1=2,AVERAGE(C6/C14,D6/D14),IF(G1=3,AVERAGE(C6/C14,D6/D14,E6/E14),IF(G1=4,AVERAGE(C6/C14,D6/D14,E6/E14,F6/F14),IF(G1=5,AVERAGE(C6/C14,D6/D14,E6/E14,F6/F14,G6/G14),IF(G1=6,AVERAGE(C6/C14,D6/D14,E6/E14,F6/F14,G6/G14,H6/H14),IF(G1=7,AVERAGE(C6/C14,D6/D14,E6/E14,F6/F14,G6/G14,H6/H14,I6/I14),IF(G1=8,AVERAGE(C6/C14,D6/D14,E6/E14,F6/F14,G6/G14,H6/H14,I6/I14,J6/J14),IF(G1=9,AVERAGE(C6/C14,D6/D14,E6/E14,F6/F14,G6/G14,H6/H14,I6/I14,J6/J14,K6/K14),AVERAGE(C6/C14,D6/D14,E6/E14,F6/F14,G6/G14,H6/H14,I6/I14,J6/J14,K6/K14,L6/L14))))))))))</f>
        <v>#DIV/0!</v>
      </c>
      <c r="N6" s="4" t="e">
        <v>#DIV/0!</v>
      </c>
      <c r="O6" s="9" t="s">
        <v>6</v>
      </c>
      <c r="P6" s="19">
        <f>IFERROR(P4/P5,0)</f>
        <v>0</v>
      </c>
      <c r="Q6" s="113"/>
      <c r="R6" s="113"/>
      <c r="S6" s="113"/>
      <c r="W6" s="32">
        <f>'FACTORS &amp; OPTIONS'!D6</f>
        <v>0</v>
      </c>
      <c r="Z6" s="113"/>
      <c r="AA6" s="120">
        <v>6</v>
      </c>
      <c r="AB6" s="120">
        <f>IF(AA6=1,1/9,IF(AA6=2,1/7,IF(AA6=3,1/5,IF(AA6=4,1/3,IF(AA6=5,1,IF(AA6=6,3,IF(AA6=7,5,IF(AA6=8,7,IF(AA6=9,9,0)))))))))</f>
        <v>3</v>
      </c>
      <c r="AC6" s="120">
        <f>AB6</f>
        <v>3</v>
      </c>
      <c r="AD6" s="121"/>
      <c r="AE6" s="121"/>
      <c r="AF6" s="113"/>
    </row>
    <row r="7" spans="1:32" x14ac:dyDescent="0.35">
      <c r="A7" s="58">
        <v>4</v>
      </c>
      <c r="B7" s="5">
        <f>'FACTORS &amp; OPTIONS'!D7</f>
        <v>0</v>
      </c>
      <c r="C7" s="6">
        <f>IF(F4&gt;0,(1/F4),0)</f>
        <v>0</v>
      </c>
      <c r="D7" s="6">
        <f>IF(F5&gt;0,1/F5,0)</f>
        <v>0</v>
      </c>
      <c r="E7" s="6">
        <f>IF(F6&gt;0,1/F6,0)</f>
        <v>0</v>
      </c>
      <c r="F7" s="6">
        <f>IF(A7&lt;=G1,1,0)</f>
        <v>0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7">
        <f>0</f>
        <v>0</v>
      </c>
      <c r="M7" s="8" t="e">
        <f>IF(G1=1,AVERAGE(C7/C14),IF(G1=2,AVERAGE(C7/C14,D7/D14),IF(G1=3,AVERAGE(C7/C14,D7/D14,E7/E14),IF(G1=4,AVERAGE(C7/C14,D7/D14,E7/E14,F7/F14),IF(G1=5,AVERAGE(C7/C14,D7/D14,E7/E14,F7/F14,G7/G14),IF(G1=6,AVERAGE(C7/C14,D7/D14,E7/E14,F7/F14,G7/G14,H7/H14),IF(G1=7,AVERAGE(C7/C14,D7/D14,E7/E14,F7/F14,G7/G14,H7/H14,I7/I14),IF(G1=8,AVERAGE(C7/C14,D7/D14,E7/E14,F7/F14,G7/G14,H7/H14,I7/I14,J7/J14),IF(G1=9,AVERAGE(C7/C14,D7/D14,E7/E14,F7/F14,G7/G14,H7/H14,I7/I14,J7/J14,K7/K14),AVERAGE(C7/C14,D7/D14,E7/E14,F7/F14,G7/G14,H7/H14,I7/I14,J7/J14,K7/K14,L7/L14))))))))))</f>
        <v>#DIV/0!</v>
      </c>
      <c r="N7" s="4" t="e">
        <v>#DIV/0!</v>
      </c>
      <c r="O7" s="9" t="s">
        <v>7</v>
      </c>
      <c r="P7" s="109" t="str">
        <f>IF(P6&lt;0.1,"YES","NO")</f>
        <v>YES</v>
      </c>
      <c r="Q7" s="113"/>
      <c r="R7" s="118"/>
      <c r="S7" s="113"/>
      <c r="Z7" s="113"/>
      <c r="AA7" s="120">
        <f>AA6</f>
        <v>6</v>
      </c>
      <c r="AB7" s="120">
        <f>10-AA7</f>
        <v>4</v>
      </c>
      <c r="AC7" s="120"/>
      <c r="AD7" s="121"/>
      <c r="AE7" s="121"/>
      <c r="AF7" s="113"/>
    </row>
    <row r="8" spans="1:32" x14ac:dyDescent="0.35">
      <c r="A8" s="58">
        <v>5</v>
      </c>
      <c r="B8" s="5">
        <f>'FACTORS &amp; OPTIONS'!D8</f>
        <v>0</v>
      </c>
      <c r="C8" s="6">
        <f>IF(G4&gt;0,(1/G4),0)</f>
        <v>0</v>
      </c>
      <c r="D8" s="6">
        <f>IF(G5&gt;0,1/G5,0)</f>
        <v>0</v>
      </c>
      <c r="E8" s="6">
        <f>IF(G6&gt;0,1/G6,0)</f>
        <v>0</v>
      </c>
      <c r="F8" s="6">
        <f>IF(G7&gt;0,1/G7,0)</f>
        <v>0</v>
      </c>
      <c r="G8" s="6">
        <f>IF(A8&lt;=G1,1,0)</f>
        <v>0</v>
      </c>
      <c r="H8" s="63">
        <v>0</v>
      </c>
      <c r="I8" s="63">
        <v>0</v>
      </c>
      <c r="J8" s="63">
        <v>0</v>
      </c>
      <c r="K8" s="63">
        <v>0</v>
      </c>
      <c r="L8" s="7">
        <f>0</f>
        <v>0</v>
      </c>
      <c r="M8" s="8" t="e">
        <f>IF(G1=1,AVERAGE(C8/C14),IF(G1=2,AVERAGE(C8/C14,D8/D14),IF(G1=3,AVERAGE(C8/C14,D8/D14,E8/E14),IF(G1=4,AVERAGE(C8/C14,D8/D14,E8/E14,F8/F14),IF(G1=5,AVERAGE(C8/C14,D8/D14,E8/E14,F8/F14,G8/G14),IF(G1=6,AVERAGE(C8/C14,D8/D14,E8/E14,F8/F14,G8/G14,H8/H14),IF(G1=7,AVERAGE(C8/C14,D8/D14,E8/E14,F8/F14,G8/G14,H8/H14,I8/I14),IF(G1=8,AVERAGE(C8/C14,D8/D14,E8/E14,F8/F14,G8/G14,H8/H14,I8/I14,J8/J14),IF(G1=9,AVERAGE(C8/C14,D8/D14,E8/E14,F8/F14,G8/G14,H8/H14,I8/I14,J8/J14,K8/K14),AVERAGE(C8/C14,D8/D14,E8/E14,F8/F14,G8/G14,H8/H14,I8/I14,J8/J14,K8/K14,L8/L14))))))))))</f>
        <v>#DIV/0!</v>
      </c>
      <c r="N8" s="4" t="e">
        <v>#DIV/0!</v>
      </c>
      <c r="O8" s="200" t="str">
        <f>IF(P6&lt;0.1,"CONSISTENT","NON CONSISTENT")</f>
        <v>CONSISTENT</v>
      </c>
      <c r="P8" s="200"/>
      <c r="Q8" s="113">
        <v>1</v>
      </c>
      <c r="R8" s="113"/>
      <c r="S8" s="113"/>
      <c r="Z8" s="113"/>
      <c r="AA8" s="121" t="s">
        <v>50</v>
      </c>
      <c r="AB8" s="120" t="e">
        <f>INDEX($B$19:$B$27,$AA$1-18,1)</f>
        <v>#VALUE!</v>
      </c>
      <c r="AC8" s="120" t="str">
        <f>IFERROR(AB8,"")</f>
        <v/>
      </c>
      <c r="AD8" s="121" t="str">
        <f>IF(AA1&gt;=19,IF(AA1&lt;=27,AC8,""),"")</f>
        <v/>
      </c>
      <c r="AE8" s="121">
        <v>2</v>
      </c>
      <c r="AF8" s="113"/>
    </row>
    <row r="9" spans="1:32" x14ac:dyDescent="0.35">
      <c r="A9" s="58">
        <v>6</v>
      </c>
      <c r="B9" s="5">
        <f>'FACTORS &amp; OPTIONS'!D9</f>
        <v>0</v>
      </c>
      <c r="C9" s="6">
        <f>IF(H4&gt;0,(1/H4),0)</f>
        <v>0</v>
      </c>
      <c r="D9" s="6">
        <f>IF(H5&gt;0,1/H5,0)</f>
        <v>0</v>
      </c>
      <c r="E9" s="6">
        <f>IF(H6&gt;0,1/H6,0)</f>
        <v>0</v>
      </c>
      <c r="F9" s="6">
        <f>IF(H7&gt;0,1/H7,0)</f>
        <v>0</v>
      </c>
      <c r="G9" s="6">
        <f>IF(H8&gt;0,1/H8,0)</f>
        <v>0</v>
      </c>
      <c r="H9" s="6">
        <f>IF(A9&lt;=G1,1,0)</f>
        <v>0</v>
      </c>
      <c r="I9" s="63">
        <v>0</v>
      </c>
      <c r="J9" s="63">
        <v>0</v>
      </c>
      <c r="K9" s="63">
        <v>0</v>
      </c>
      <c r="L9" s="7">
        <f>0</f>
        <v>0</v>
      </c>
      <c r="M9" s="8" t="e">
        <f>IF(G1=1,AVERAGE(C9/C14),IF(G1=2,AVERAGE(C9/C14,D9/D14),IF(G1=3,AVERAGE(C9/C14,D9/D14,E9/E14),IF(G1=4,AVERAGE(C9/C14,D9/D14,E9/E14,F9/F14),IF(G1=5,AVERAGE(C9/C14,D9/D14,E9/E14,F9/F14,G9/G14),IF(G1=6,AVERAGE(C9/C14,D9/D14,E9/E14,F9/F14,G9/G14,H9/H14),IF(G1=7,AVERAGE(C9/C14,D9/D14,E9/E14,F9/F14,G9/G14,H9/H14,I9/I14),IF(G1=8,AVERAGE(C9/C14,D9/D14,E9/E14,F9/F14,G9/G14,H9/H14,I9/I14,J9/J14),IF(G1=9,AVERAGE(C9/C14,D9/D14,E9/E14,F9/F14,G9/G14,H9/H14,I9/I14,J9/J14,K9/K14),AVERAGE(C9/C14,D9/D14,E9/E14,F9/F14,G9/G14,H9/H14,I9/I14,J9/J14,K9/K14,L9/L14))))))))))</f>
        <v>#DIV/0!</v>
      </c>
      <c r="N9" s="4" t="e">
        <v>#DIV/0!</v>
      </c>
      <c r="O9" s="4"/>
      <c r="P9" s="4"/>
      <c r="Q9" s="113"/>
      <c r="R9" s="113"/>
      <c r="S9" s="113"/>
      <c r="Z9" s="113"/>
      <c r="AA9" s="121" t="s">
        <v>51</v>
      </c>
      <c r="AB9" s="120">
        <f>INDEX(C18:K18,1,$AA$2-2)</f>
        <v>0</v>
      </c>
      <c r="AC9" s="120">
        <f>IFERROR(AB9,"")</f>
        <v>0</v>
      </c>
      <c r="AD9" s="121" t="str">
        <f>IF(AA1&gt;=19,IF(AA1&lt;=27,AC9,""),"")</f>
        <v/>
      </c>
      <c r="AE9" s="121"/>
      <c r="AF9" s="113"/>
    </row>
    <row r="10" spans="1:32" x14ac:dyDescent="0.35">
      <c r="A10" s="58">
        <v>7</v>
      </c>
      <c r="B10" s="5">
        <f>'FACTORS &amp; OPTIONS'!D10</f>
        <v>0</v>
      </c>
      <c r="C10" s="6">
        <f>IF(I4&gt;0,(1/I4),0)</f>
        <v>0</v>
      </c>
      <c r="D10" s="6">
        <f>IF(I5&gt;0,1/I5,0)</f>
        <v>0</v>
      </c>
      <c r="E10" s="6">
        <f>IF(I6&gt;0,1/I6,0)</f>
        <v>0</v>
      </c>
      <c r="F10" s="6">
        <f>IF(I7&gt;0,1/I7,0)</f>
        <v>0</v>
      </c>
      <c r="G10" s="6">
        <f>IF(I8&gt;0,1/I8,0)</f>
        <v>0</v>
      </c>
      <c r="H10" s="6">
        <f>IF(I9&gt;0,1/I9,0)</f>
        <v>0</v>
      </c>
      <c r="I10" s="6">
        <f>IF(A10&lt;=G1,1,0)</f>
        <v>0</v>
      </c>
      <c r="J10" s="63">
        <v>0</v>
      </c>
      <c r="K10" s="63">
        <v>0</v>
      </c>
      <c r="L10" s="7">
        <f>0</f>
        <v>0</v>
      </c>
      <c r="M10" s="8" t="e">
        <f>IF(G1=1,AVERAGE(C10/C14),IF(G1=2,AVERAGE(C10/C14,D10/D14),IF(G1=3,AVERAGE(C10/C14,D10/D14,E10/E14),IF(G1=4,AVERAGE(C10/C14,D10/D14,E10/E14,F10/F14),IF(G1=5,AVERAGE(C10/C14,D10/D14,E10/E14,F10/F14,G10/G14),IF(G1=6,AVERAGE(C10/C14,D10/D14,E10/E14,F10/F14,G10/G14,H10/H14),IF(G1=7,AVERAGE(C10/C14,D10/D14,E10/E14,F10/F14,G10/G14,H10/H14,I10/I14),IF(G1=8,AVERAGE(C10/C14,D10/D14,E10/E14,F10/F14,G10/G14,H10/H14,I10/I14,J10/J14),IF(G1=9,AVERAGE(C10/C14,D10/D14,E10/E14,F10/F14,G10/G14,H10/H14,I10/I14,J10/J14,K10/K14),AVERAGE(C10/C14,D10/D14,E10/E14,F10/F14,G10/G14,H10/H14,I10/I14,J10/J14,K10/K14,L10/L14))))))))))</f>
        <v>#DIV/0!</v>
      </c>
      <c r="N10" s="4" t="e">
        <v>#DIV/0!</v>
      </c>
      <c r="O10" s="4"/>
      <c r="P10" s="4"/>
      <c r="Q10" s="113"/>
      <c r="R10" s="113"/>
      <c r="S10" s="113"/>
      <c r="Z10" s="113"/>
      <c r="AA10" s="120">
        <v>7</v>
      </c>
      <c r="AB10" s="120">
        <f>IF(AA10=1,1/9,IF(AA10=2,1/7,IF(AA10=3,1/5,IF(AA10=4,1/3,IF(AA10=5,1,IF(AA10=6,3,IF(AA10=7,5,IF(AA10=8,7,IF(AA10=9,9,0)))))))))</f>
        <v>5</v>
      </c>
      <c r="AC10" s="120">
        <f>AB10</f>
        <v>5</v>
      </c>
      <c r="AD10" s="121"/>
      <c r="AE10" s="121"/>
      <c r="AF10" s="113"/>
    </row>
    <row r="11" spans="1:32" x14ac:dyDescent="0.35">
      <c r="A11" s="58">
        <v>8</v>
      </c>
      <c r="B11" s="5">
        <f>'FACTORS &amp; OPTIONS'!D11</f>
        <v>0</v>
      </c>
      <c r="C11" s="6">
        <f>IF(J4&gt;0,(1/J4),0)</f>
        <v>0</v>
      </c>
      <c r="D11" s="6">
        <f>IF(J5&gt;0,1/J5,0)</f>
        <v>0</v>
      </c>
      <c r="E11" s="6">
        <f>IF(J6&gt;0,1/J6,0)</f>
        <v>0</v>
      </c>
      <c r="F11" s="6">
        <f>IF(J7&gt;0,1/J7,0)</f>
        <v>0</v>
      </c>
      <c r="G11" s="6">
        <f>IF(J8&gt;0,1/J8,0)</f>
        <v>0</v>
      </c>
      <c r="H11" s="6">
        <f>IF(J9&gt;0,1/J9,0)</f>
        <v>0</v>
      </c>
      <c r="I11" s="6">
        <f>IF(J10&gt;0,1/J10,0)</f>
        <v>0</v>
      </c>
      <c r="J11" s="6">
        <f>IF(A11&lt;=G1,1,0)</f>
        <v>0</v>
      </c>
      <c r="K11" s="63">
        <v>0</v>
      </c>
      <c r="L11" s="7">
        <f>0</f>
        <v>0</v>
      </c>
      <c r="M11" s="8" t="e">
        <f>IF(G1=1,AVERAGE(C11/C14),IF(G1=2,AVERAGE(C11/C14,D11/D14),IF(G1=3,AVERAGE(C11/C14,D11/D14,E11/E14),IF(G1=4,AVERAGE(C11/C14,D11/D14,E11/E14,F11/F14),IF(G1=5,AVERAGE(C11/C14,D11/D14,E11/E14,F11/F14,G11/G14),IF(G1=6,AVERAGE(C11/C14,D11/D14,E11/E14,F11/F14,G11/G14,H11/H14),IF(G1=7,AVERAGE(C11/C14,D11/D14,E11/E14,F11/F14,G11/G14,H11/H14,I11/I14),IF(G1=8,AVERAGE(C11/C14,D11/D14,E11/E14,F11/F14,G11/G14,H11/H14,I11/I14,J11/J14),IF(G1=9,AVERAGE(C11/C14,D11/D14,E11/E14,F11/F14,G11/G14,H11/H14,I11/I14,J11/J14,K11/K14),AVERAGE(C11/C14,D11/D14,E11/E14,F11/F14,G11/G14,H11/H14,I11/I14,J11/J14,K11/K14,L11/L14))))))))))</f>
        <v>#DIV/0!</v>
      </c>
      <c r="N11" s="4" t="e">
        <v>#DIV/0!</v>
      </c>
      <c r="O11" s="4"/>
      <c r="P11" s="4"/>
      <c r="Q11" s="113"/>
      <c r="R11" s="113"/>
      <c r="S11" s="113"/>
      <c r="Z11" s="113"/>
      <c r="AA11" s="120">
        <f>AA10</f>
        <v>7</v>
      </c>
      <c r="AB11" s="120">
        <f>10-AA11</f>
        <v>3</v>
      </c>
      <c r="AC11" s="120"/>
      <c r="AD11" s="121"/>
      <c r="AE11" s="121"/>
      <c r="AF11" s="113"/>
    </row>
    <row r="12" spans="1:32" x14ac:dyDescent="0.35">
      <c r="A12" s="58">
        <v>9</v>
      </c>
      <c r="B12" s="5">
        <f>'FACTORS &amp; OPTIONS'!D12</f>
        <v>0</v>
      </c>
      <c r="C12" s="6">
        <f>IF(K4&gt;0,(1/K4),0)</f>
        <v>0</v>
      </c>
      <c r="D12" s="6">
        <f>IF(K5&gt;0,1/K5,0)</f>
        <v>0</v>
      </c>
      <c r="E12" s="6">
        <f>IF(K6&gt;0,1/K6,0)</f>
        <v>0</v>
      </c>
      <c r="F12" s="6">
        <f>IF(K7&gt;0,1/K7,0)</f>
        <v>0</v>
      </c>
      <c r="G12" s="6">
        <f>IF(K8&gt;0,1/K8,0)</f>
        <v>0</v>
      </c>
      <c r="H12" s="6">
        <f>IF(K9&gt;0,1/K9,0)</f>
        <v>0</v>
      </c>
      <c r="I12" s="6">
        <f>IF(K10&gt;0,1/K10,0)</f>
        <v>0</v>
      </c>
      <c r="J12" s="6">
        <f>IF(K11&gt;0,1/K11,0)</f>
        <v>0</v>
      </c>
      <c r="K12" s="6">
        <f>IF(A12&lt;=G1,1,0)</f>
        <v>0</v>
      </c>
      <c r="L12" s="7">
        <f>0</f>
        <v>0</v>
      </c>
      <c r="M12" s="8" t="e">
        <f>IF(G1=1,AVERAGE(C12/C14),IF(G1=2,AVERAGE(C12/C14,D12/D14),IF(G1=3,AVERAGE(C12/C14,D12/D14,E12/E14),IF(G1=4,AVERAGE(C12/C14,D12/D14,E12/E14,F12/F14),IF(G1=5,AVERAGE(C12/C14,D12/D14,E12/E14,F12/F14,G12/G14),IF(G1=6,AVERAGE(C12/C14,D12/D14,E12/E14,F12/F14,G12/G14,H12/H14),IF(G1=7,AVERAGE(C12/C14,D12/D14,E12/E14,F12/F14,G12/G14,H12/H14,I12/I14),IF(G1=8,AVERAGE(C12/C14,D12/D14,E12/E14,F12/F14,G12/G14,H12/H14,I12/I14,J12/J14),IF(G1=9,AVERAGE(C12/C14,D12/D14,E12/E14,F12/F14,G12/G14,H12/H14,I12/I14,J12/J14,K12/K14),AVERAGE(C12/C14,D12/D14,E12/E14,F12/F14,G12/G14,H12/H14,I12/I14,J12/J14,K12/K14,L12/L14))))))))))</f>
        <v>#DIV/0!</v>
      </c>
      <c r="N12" s="4" t="e">
        <v>#DIV/0!</v>
      </c>
      <c r="O12" s="4"/>
      <c r="P12" s="4"/>
      <c r="Q12" s="113"/>
      <c r="R12" s="113"/>
      <c r="S12" s="113"/>
      <c r="Z12" s="113"/>
      <c r="AA12" s="121"/>
      <c r="AB12" s="120"/>
      <c r="AC12" s="120"/>
      <c r="AD12" s="121"/>
      <c r="AE12" s="121"/>
      <c r="AF12" s="113"/>
    </row>
    <row r="13" spans="1:32" x14ac:dyDescent="0.35">
      <c r="A13" s="58">
        <v>10</v>
      </c>
      <c r="B13" s="62">
        <f>'FACTORS &amp; OPTIONS'!D13</f>
        <v>0</v>
      </c>
      <c r="C13" s="33">
        <f>IF(L4&gt;0,(1/L4),0)</f>
        <v>0</v>
      </c>
      <c r="D13" s="33">
        <f>IF(L5&gt;0,1/L5,0)</f>
        <v>0</v>
      </c>
      <c r="E13" s="33">
        <f>IF(L6&gt;0,1/L6,0)</f>
        <v>0</v>
      </c>
      <c r="F13" s="33">
        <f>IF(L7&gt;0,1/L7,0)</f>
        <v>0</v>
      </c>
      <c r="G13" s="33">
        <f>IF(L8&gt;0,1/L8,0)</f>
        <v>0</v>
      </c>
      <c r="H13" s="33">
        <f>IF(L9&gt;0,1/L9,0)</f>
        <v>0</v>
      </c>
      <c r="I13" s="33">
        <f>IF(L10&gt;0,1/L10,0)</f>
        <v>0</v>
      </c>
      <c r="J13" s="33">
        <f>IF(L12&gt;0,1/L12,0)</f>
        <v>0</v>
      </c>
      <c r="K13" s="33">
        <f>IF(L12&gt;0,1/L12,0)</f>
        <v>0</v>
      </c>
      <c r="L13" s="33">
        <f>IF(A13&lt;=G1,1,0)</f>
        <v>0</v>
      </c>
      <c r="M13" s="8" t="e">
        <f>IF(G1=1,AVERAGE(C13/C14),IF(G1=2,AVERAGE(C13/C14,D13/D14),IF(G1=3,AVERAGE(C13/C14,D13/D14,E13/E14),IF(G1=4,AVERAGE(C13/C14,D13/D14,E13/E14,F13/F14),IF(G1=5,AVERAGE(C13/C14,D13/D14,E13/E14,F13/F14,G13/G14),IF(G1=6,AVERAGE(C13/C14,D13/D14,E13/E14,F13/F14,G13/G14,H13/H14),IF(G1=7,AVERAGE(C13/C14,D13/D14,E13/E14,F13/F14,G13/G14,H13/H14,I13/I14),IF(G1=8,AVERAGE(C13/C14,D13/D14,E13/E14,F13/F14,G13/G14,H13/H14,I13/I14,J13/J14),IF(G1=9,AVERAGE(C13/C14,D13/D14,E13/E14,F13/F14,G13/G14,H13/H14,I13/I14,J13/J14,K13/K14),AVERAGE(C13/C14,D13/D14,E13/E14,F13/F14,G13/G14,H13/H14,I13/I14,J13/J14,K13/K14,L13/L14))))))))))</f>
        <v>#DIV/0!</v>
      </c>
      <c r="N13" s="4" t="e">
        <v>#DIV/0!</v>
      </c>
      <c r="O13" s="4"/>
      <c r="P13" s="10"/>
      <c r="Z13" s="113"/>
      <c r="AA13" s="121"/>
      <c r="AB13" s="120"/>
      <c r="AC13" s="120"/>
      <c r="AD13" s="121"/>
      <c r="AE13" s="121"/>
      <c r="AF13" s="113"/>
    </row>
    <row r="14" spans="1:32" ht="75.75" customHeight="1" thickBot="1" x14ac:dyDescent="0.55000000000000004">
      <c r="A14" s="12"/>
      <c r="B14" s="57" t="s">
        <v>1</v>
      </c>
      <c r="C14" s="57">
        <f>SUM(C4:C13)</f>
        <v>0</v>
      </c>
      <c r="D14" s="57">
        <f t="shared" ref="D14:L14" si="0">SUM(D4:D13)</f>
        <v>0</v>
      </c>
      <c r="E14" s="57">
        <f t="shared" si="0"/>
        <v>0</v>
      </c>
      <c r="F14" s="57">
        <f t="shared" si="0"/>
        <v>0</v>
      </c>
      <c r="G14" s="57">
        <f t="shared" si="0"/>
        <v>0</v>
      </c>
      <c r="H14" s="57">
        <f t="shared" si="0"/>
        <v>0</v>
      </c>
      <c r="I14" s="57">
        <f t="shared" si="0"/>
        <v>0</v>
      </c>
      <c r="J14" s="57">
        <f t="shared" si="0"/>
        <v>0</v>
      </c>
      <c r="K14" s="57">
        <f t="shared" si="0"/>
        <v>0</v>
      </c>
      <c r="L14" s="57">
        <f t="shared" si="0"/>
        <v>0</v>
      </c>
      <c r="M14" s="17" t="e">
        <f>SUM(M4:M13)</f>
        <v>#DIV/0!</v>
      </c>
      <c r="N14" s="17" t="e">
        <f>SUM(N4:N13)</f>
        <v>#DIV/0!</v>
      </c>
      <c r="O14" s="13"/>
      <c r="P14" s="14"/>
      <c r="Q14" s="32">
        <v>0</v>
      </c>
      <c r="Z14" s="113"/>
      <c r="AA14" s="120"/>
      <c r="AB14" s="120"/>
      <c r="AC14" s="120"/>
      <c r="AD14" s="121"/>
      <c r="AE14" s="121"/>
      <c r="AF14" s="113"/>
    </row>
    <row r="15" spans="1:32" x14ac:dyDescent="0.35">
      <c r="AA15" s="112"/>
      <c r="AB15" s="112"/>
      <c r="AC15" s="112"/>
      <c r="AD15" s="111"/>
      <c r="AE15" s="111"/>
    </row>
    <row r="16" spans="1:32" ht="20" thickBot="1" x14ac:dyDescent="0.5">
      <c r="A16" s="206" t="s">
        <v>37</v>
      </c>
      <c r="B16" s="206"/>
      <c r="C16" s="206"/>
      <c r="D16" s="203">
        <f>'FACTORS &amp; OPTIONS'!F3</f>
        <v>0</v>
      </c>
      <c r="E16" s="203"/>
      <c r="F16" s="204"/>
      <c r="G16" s="54">
        <f>'FACTORS &amp; OPTIONS'!G3</f>
        <v>0</v>
      </c>
      <c r="H16" s="205"/>
      <c r="I16" s="206"/>
      <c r="J16" s="206"/>
      <c r="K16" s="206"/>
      <c r="L16" s="206"/>
      <c r="M16" s="206"/>
      <c r="N16" s="206"/>
      <c r="AA16" s="111"/>
      <c r="AB16" s="111"/>
      <c r="AC16" s="111"/>
      <c r="AD16" s="111"/>
      <c r="AE16" s="111"/>
    </row>
    <row r="17" spans="1:33" x14ac:dyDescent="0.35">
      <c r="A17" s="119" t="b">
        <v>0</v>
      </c>
      <c r="B17" s="59"/>
      <c r="C17" s="59">
        <v>1</v>
      </c>
      <c r="D17" s="59">
        <v>2</v>
      </c>
      <c r="E17" s="59">
        <v>3</v>
      </c>
      <c r="F17" s="59">
        <v>4</v>
      </c>
      <c r="G17" s="59">
        <v>5</v>
      </c>
      <c r="H17" s="59">
        <v>6</v>
      </c>
      <c r="I17" s="59">
        <v>7</v>
      </c>
      <c r="J17" s="59">
        <v>8</v>
      </c>
      <c r="K17" s="59">
        <v>9</v>
      </c>
      <c r="L17" s="59">
        <v>10</v>
      </c>
      <c r="M17" s="59"/>
      <c r="N17" s="59"/>
      <c r="O17" s="59"/>
      <c r="P17" s="60"/>
      <c r="AA17" s="111"/>
      <c r="AB17" s="111"/>
      <c r="AC17" s="111"/>
      <c r="AD17" s="111"/>
      <c r="AE17" s="111"/>
    </row>
    <row r="18" spans="1:33" x14ac:dyDescent="0.35">
      <c r="A18" s="11"/>
      <c r="B18" s="69"/>
      <c r="C18" s="62">
        <f t="array" ref="C18:L18">TRANSPOSE(B19:B28)</f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55" t="s">
        <v>11</v>
      </c>
      <c r="N18" s="56" t="s">
        <v>2</v>
      </c>
      <c r="O18" s="198" t="s">
        <v>3</v>
      </c>
      <c r="P18" s="199"/>
      <c r="AA18" s="111"/>
      <c r="AB18" s="111"/>
      <c r="AC18" s="111"/>
      <c r="AD18" s="111"/>
      <c r="AE18" s="111"/>
    </row>
    <row r="19" spans="1:33" x14ac:dyDescent="0.35">
      <c r="A19" s="58">
        <v>1</v>
      </c>
      <c r="B19" s="62">
        <f>'FACTORS &amp; OPTIONS'!F4</f>
        <v>0</v>
      </c>
      <c r="C19" s="33">
        <f>IF(A19&lt;=G16,1,0)</f>
        <v>0</v>
      </c>
      <c r="D19" s="107">
        <v>0</v>
      </c>
      <c r="E19" s="107">
        <v>0</v>
      </c>
      <c r="F19" s="107">
        <v>0</v>
      </c>
      <c r="G19" s="107">
        <v>0</v>
      </c>
      <c r="H19" s="70">
        <v>0</v>
      </c>
      <c r="I19" s="70">
        <v>0</v>
      </c>
      <c r="J19" s="70">
        <v>0</v>
      </c>
      <c r="K19" s="70">
        <v>0</v>
      </c>
      <c r="L19" s="71">
        <v>0</v>
      </c>
      <c r="M19" s="72" t="e">
        <f>IF(G16=1,AVERAGE(C19/C29),IF(G16=2,AVERAGE(C19/C29,D19/D29),IF(G16=3,AVERAGE(C19/C29,D19/D29,E19/E29),IF(G16=4,AVERAGE(C19/C29,D19/D29,E19/E29,F19/F29),IF(G16=5,AVERAGE(C19/C29,D19/D29,E19/E29,F19/F29,G19/G29),IF(G16=6,AVERAGE(C19/C29,D19/D29,E19/E29,F19/F29,G19/G29,H19/H29),IF(G16=7,AVERAGE(C19/C29,D19/D29,E19/E29,F19/F29,G19/G29,H19/H29,I19/I29),IF(G16=8,AVERAGE(C19/C29,D19/D29,E19/E29,F19/F29,G19/G29,H19/H29,I19/I29,J19/J29),IF(G16=9,AVERAGE(C19/C29,D19/D29,E19/E29,F19/F29,G19/G29,H19/H29,I19/I29,J19/J29,K19/K29),AVERAGE(C19/C29,D19/D29,E19/E29,F19/F29,G19/G29,H19/H29,I19/I29,J19/J29,K19/K29,L19/L29))))))))))</f>
        <v>#DIV/0!</v>
      </c>
      <c r="N19" s="4" t="e">
        <f t="array" ref="N19:N28">MMULT(C19:L28,M19:M28)</f>
        <v>#DIV/0!</v>
      </c>
      <c r="O19" s="9" t="s">
        <v>4</v>
      </c>
      <c r="P19" s="92" t="e">
        <f>(N29-G16)/(G16-1)</f>
        <v>#DIV/0!</v>
      </c>
      <c r="AA19" s="111"/>
      <c r="AB19" s="111"/>
      <c r="AC19" s="111"/>
      <c r="AD19" s="111"/>
      <c r="AE19" s="111"/>
    </row>
    <row r="20" spans="1:33" x14ac:dyDescent="0.35">
      <c r="A20" s="58">
        <v>2</v>
      </c>
      <c r="B20" s="62">
        <f>'FACTORS &amp; OPTIONS'!F5</f>
        <v>0</v>
      </c>
      <c r="C20" s="33">
        <f>IF(D19&gt;0,(1/D19),0)</f>
        <v>0</v>
      </c>
      <c r="D20" s="73">
        <f>IF(A20&lt;=G16,1,0)</f>
        <v>0</v>
      </c>
      <c r="E20" s="107">
        <v>0</v>
      </c>
      <c r="F20" s="107">
        <v>0</v>
      </c>
      <c r="G20" s="107">
        <v>0</v>
      </c>
      <c r="H20" s="70">
        <v>0</v>
      </c>
      <c r="I20" s="70">
        <v>0</v>
      </c>
      <c r="J20" s="70">
        <v>0</v>
      </c>
      <c r="K20" s="70">
        <v>0</v>
      </c>
      <c r="L20" s="71">
        <v>0</v>
      </c>
      <c r="M20" s="72" t="e">
        <f>IF(G16=1,AVERAGE(C20/C29),IF(G16=2,AVERAGE(C20/C29,D20/D29),IF(G16=3,AVERAGE(C20/C29,D20/D29,E20/E29),IF(G16=4,AVERAGE(C20/C29,D20/D29,E20/E29,F20/F29),IF(G16=5,AVERAGE(C20/C29,D20/D29,E20/E29,F20/F29,G20/G29),IF(G16=6,AVERAGE(C20/C29,D20/D29,E20/E29,F20/F29,G20/G29,H20/H29),IF(G16=7,AVERAGE(C20/C29,D20/D29,E20/E29,F20/F29,G20/G29,H20/H29,I20/I29),IF(G16=8,AVERAGE(C20/C29,D20/D29,E20/E29,F20/F29,G20/G29,H20/H29,I20/I29,J20/J29),IF(G16=9,AVERAGE(C20/C29,D20/D29,E20/E29,F20/F29,G20/G29,H20/H29,I20/I29,J20/J29,K20/K29),AVERAGE(C20/C29,D20/D29,E20/E29,F20/F29,G20/G29,H20/H29,I20/I29,J20/J29,K20/K29,L20/L29))))))))))</f>
        <v>#DIV/0!</v>
      </c>
      <c r="N20" s="4" t="e">
        <v>#DIV/0!</v>
      </c>
      <c r="O20" s="9" t="s">
        <v>5</v>
      </c>
      <c r="P20" s="92">
        <f>IF(G16=1,0,IF(G16=2,0,IF(G16=3,0.58,IF(G16=4,0.9,IF(G16=5,1.12,IF(G16=6,1.24,IF(G16=7,1.32,IF(G16=8,1.41,IF(G16=9,1.45,IF(G16=10,1.49,1))))))))))</f>
        <v>1</v>
      </c>
      <c r="AA20" s="111"/>
      <c r="AB20" s="111"/>
      <c r="AC20" s="111"/>
      <c r="AD20" s="111"/>
      <c r="AE20" s="111"/>
    </row>
    <row r="21" spans="1:33" x14ac:dyDescent="0.35">
      <c r="A21" s="58">
        <v>3</v>
      </c>
      <c r="B21" s="62">
        <f>'FACTORS &amp; OPTIONS'!F6</f>
        <v>0</v>
      </c>
      <c r="C21" s="33">
        <f>IF(E19&gt;0,(1/E19),0)</f>
        <v>0</v>
      </c>
      <c r="D21" s="73">
        <f>IF(E20&gt;0,1/E20,0)</f>
        <v>0</v>
      </c>
      <c r="E21" s="73">
        <f>IF(A21&lt;=G16,1,0)</f>
        <v>0</v>
      </c>
      <c r="F21" s="107">
        <v>0</v>
      </c>
      <c r="G21" s="107">
        <v>0</v>
      </c>
      <c r="H21" s="70">
        <v>0</v>
      </c>
      <c r="I21" s="70">
        <v>0</v>
      </c>
      <c r="J21" s="70">
        <v>0</v>
      </c>
      <c r="K21" s="70">
        <v>0</v>
      </c>
      <c r="L21" s="71">
        <v>0</v>
      </c>
      <c r="M21" s="72" t="e">
        <f>IF(G16=1,AVERAGE(C21/C29),IF(G16=2,AVERAGE(C21/C29,D21/D29),IF(G16=3,AVERAGE(C21/C29,D21/D29,E21/E29),IF(G16=4,AVERAGE(C21/C29,D21/D29,E21/E29,F21/F29),IF(G16=5,AVERAGE(C21/C29,D21/D29,E21/E29,F21/F29,G21/G29),IF(G16=6,AVERAGE(C21/C29,D21/D29,E21/E29,F21/F29,G21/G29,H21/H29),IF(G16=7,AVERAGE(C21/C29,D21/D29,E21/E29,F21/F29,G21/G29,H21/H29,I21/I29),IF(G16=8,AVERAGE(C21/C29,D21/D29,E21/E29,F21/F29,G21/G29,H21/H29,I21/I29,J21/J29),IF(G16=9,AVERAGE(C21/C29,D21/D29,E21/E29,F21/F29,G21/G29,H21/H29,I21/I29,J21/J29,K21/K29),AVERAGE(C21/C29,D21/D29,E21/E29,F21/F29,G21/G29,H21/H29,I21/I29,J21/J29,K21/K29,L21/L29))))))))))</f>
        <v>#DIV/0!</v>
      </c>
      <c r="N21" s="4" t="e">
        <v>#DIV/0!</v>
      </c>
      <c r="O21" s="9" t="s">
        <v>6</v>
      </c>
      <c r="P21" s="92">
        <f>IFERROR(P19/P20,0)</f>
        <v>0</v>
      </c>
      <c r="AA21" s="111"/>
      <c r="AB21" s="111"/>
      <c r="AC21" s="111"/>
      <c r="AD21" s="111"/>
      <c r="AE21" s="111"/>
    </row>
    <row r="22" spans="1:33" x14ac:dyDescent="0.35">
      <c r="A22" s="58">
        <v>4</v>
      </c>
      <c r="B22" s="62">
        <f>'FACTORS &amp; OPTIONS'!F7</f>
        <v>0</v>
      </c>
      <c r="C22" s="33">
        <f>IF(F19&gt;0,(1/F19),0)</f>
        <v>0</v>
      </c>
      <c r="D22" s="73">
        <f>IF(F20&gt;0,1/F20,0)</f>
        <v>0</v>
      </c>
      <c r="E22" s="73">
        <f>IF(F21&gt;0,1/F21,0)</f>
        <v>0</v>
      </c>
      <c r="F22" s="73">
        <f>IF(A22&lt;=G16,1,0)</f>
        <v>0</v>
      </c>
      <c r="G22" s="107">
        <v>0</v>
      </c>
      <c r="H22" s="70">
        <v>0</v>
      </c>
      <c r="I22" s="70">
        <v>0</v>
      </c>
      <c r="J22" s="70">
        <v>0</v>
      </c>
      <c r="K22" s="70">
        <v>0</v>
      </c>
      <c r="L22" s="71">
        <v>0</v>
      </c>
      <c r="M22" s="72" t="e">
        <f>IF(G16=1,AVERAGE(C22/C29),IF(G16=2,AVERAGE(C22/C29,D22/D29),IF(G16=3,AVERAGE(C22/C29,D22/D29,E22/E29),IF(G16=4,AVERAGE(C22/C29,D22/D29,E22/E29,F22/F29),IF(G16=5,AVERAGE(C22/C29,D22/D29,E22/E29,F22/F29,G22/G29),IF(G16=6,AVERAGE(C22/C29,D22/D29,E22/E29,F22/F29,G22/G29,H22/H29),IF(G16=7,AVERAGE(C22/C29,D22/D29,E22/E29,F22/F29,G22/G29,H22/H29,I22/I29),IF(G16=8,AVERAGE(C22/C29,D22/D29,E22/E29,F22/F29,G22/G29,H22/H29,I22/I29,J22/J29),IF(G16=9,AVERAGE(C22/C29,D22/D29,E22/E29,F22/F29,G22/G29,H22/H29,I22/I29,J22/J29,K22/K29),AVERAGE(C22/C29,D22/D29,E22/E29,F22/F29,G22/G29,H22/H29,I22/I29,J22/J29,K22/K29,L22/L29))))))))))</f>
        <v>#DIV/0!</v>
      </c>
      <c r="N22" s="4" t="e">
        <v>#DIV/0!</v>
      </c>
      <c r="O22" s="9" t="s">
        <v>7</v>
      </c>
      <c r="P22" s="109" t="str">
        <f>IF(P21&lt;0.1,"YES","NO")</f>
        <v>YES</v>
      </c>
      <c r="Q22" s="32">
        <v>2</v>
      </c>
      <c r="AA22" s="111"/>
      <c r="AB22" s="111"/>
      <c r="AC22" s="111"/>
      <c r="AD22" s="111"/>
      <c r="AE22" s="111"/>
    </row>
    <row r="23" spans="1:33" x14ac:dyDescent="0.35">
      <c r="A23" s="58">
        <v>5</v>
      </c>
      <c r="B23" s="62">
        <f>'FACTORS &amp; OPTIONS'!F8</f>
        <v>0</v>
      </c>
      <c r="C23" s="33">
        <f>IF(G19&gt;0,(1/G19),0)</f>
        <v>0</v>
      </c>
      <c r="D23" s="73">
        <f>IF(G20&gt;0,1/G20,0)</f>
        <v>0</v>
      </c>
      <c r="E23" s="73">
        <f>IF(G21&gt;0,1/G21,0)</f>
        <v>0</v>
      </c>
      <c r="F23" s="73">
        <f>IF(G22&gt;0,1/G22,0)</f>
        <v>0</v>
      </c>
      <c r="G23" s="73">
        <f>IF(A23&lt;=G16,1,0)</f>
        <v>0</v>
      </c>
      <c r="H23" s="70">
        <v>0</v>
      </c>
      <c r="I23" s="70">
        <v>0</v>
      </c>
      <c r="J23" s="70">
        <v>0</v>
      </c>
      <c r="K23" s="70">
        <v>0</v>
      </c>
      <c r="L23" s="71">
        <v>0</v>
      </c>
      <c r="M23" s="72" t="e">
        <f>IF(G16=1,AVERAGE(C23/C29),IF(G16=2,AVERAGE(C23/C29,D23/D29),IF(G16=3,AVERAGE(C23/C29,D23/D29,E23/E29),IF(G16=4,AVERAGE(C23/C29,D23/D29,E23/E29,F23/F29),IF(G16=5,AVERAGE(C23/C29,D23/D29,E23/E29,F23/F29,G23/G29),IF(G16=6,AVERAGE(C23/C29,D23/D29,E23/E29,F23/F29,G23/G29,H23/H29),IF(G16=7,AVERAGE(C23/C29,D23/D29,E23/E29,F23/F29,G23/G29,H23/H29,I23/I29),IF(G16=8,AVERAGE(C23/C29,D23/D29,E23/E29,F23/F29,G23/G29,H23/H29,I23/I29,J23/J29),IF(G16=9,AVERAGE(C23/C29,D23/D29,E23/E29,F23/F29,G23/G29,H23/H29,I23/I29,J23/J29,K23/K29),AVERAGE(C23/C29,D23/D29,E23/E29,F23/F29,G23/G29,H23/H29,I23/I29,J23/J29,K23/K29,L23/L29))))))))))</f>
        <v>#DIV/0!</v>
      </c>
      <c r="N23" s="4" t="e">
        <v>#DIV/0!</v>
      </c>
      <c r="O23" s="200" t="str">
        <f>IF(P21&lt;0.1,"CONSISTENT","NON CONSISTENT")</f>
        <v>CONSISTENT</v>
      </c>
      <c r="P23" s="200"/>
      <c r="AA23" s="111"/>
      <c r="AB23" s="111"/>
      <c r="AC23" s="111"/>
      <c r="AD23" s="111"/>
      <c r="AE23" s="111"/>
    </row>
    <row r="24" spans="1:33" x14ac:dyDescent="0.35">
      <c r="A24" s="58">
        <v>6</v>
      </c>
      <c r="B24" s="62">
        <f>'FACTORS &amp; OPTIONS'!F9</f>
        <v>0</v>
      </c>
      <c r="C24" s="33">
        <f>IF(H19&gt;0,(1/H19),0)</f>
        <v>0</v>
      </c>
      <c r="D24" s="73">
        <f>IF(H20&gt;0,1/H20,0)</f>
        <v>0</v>
      </c>
      <c r="E24" s="73">
        <f>IF(H21&gt;0,1/H21,0)</f>
        <v>0</v>
      </c>
      <c r="F24" s="73">
        <f>IF(H22&gt;0,1/H22,0)</f>
        <v>0</v>
      </c>
      <c r="G24" s="73">
        <f>IF(H23&gt;0,1/H23,0)</f>
        <v>0</v>
      </c>
      <c r="H24" s="73">
        <f>IF(A24&lt;=G16,1,0)</f>
        <v>0</v>
      </c>
      <c r="I24" s="70">
        <v>0</v>
      </c>
      <c r="J24" s="70">
        <v>0</v>
      </c>
      <c r="K24" s="70">
        <v>0</v>
      </c>
      <c r="L24" s="71">
        <v>0</v>
      </c>
      <c r="M24" s="72" t="e">
        <f>IF(G16=1,AVERAGE(C24/C29),IF(G16=2,AVERAGE(C24/C29,D24/D29),IF(G16=3,AVERAGE(C24/C29,D24/D29,E24/E29),IF(G16=4,AVERAGE(C24/C29,D24/D29,E24/E29,F24/F29),IF(G16=5,AVERAGE(C24/C29,D24/D29,E24/E29,F24/F29,G24/G29),IF(G16=6,AVERAGE(C24/C29,D24/D29,E24/E29,F24/F29,G24/G29,H24/H29),IF(G16=7,AVERAGE(C24/C29,D24/D29,E24/E29,F24/F29,G24/G29,H24/H29,I24/I29),IF(G16=8,AVERAGE(C24/C29,D24/D29,E24/E29,F24/F29,G24/G29,H24/H29,I24/I29,J24/J29),IF(G16=9,AVERAGE(C24/C29,D24/D29,E24/E29,F24/F29,G24/G29,H24/H29,I24/I29,J24/J29,K24/K29),AVERAGE(C24/C29,D24/D29,E24/E29,F24/F29,G24/G29,H24/H29,I24/I29,J24/J29,K24/K29,L24/L29))))))))))</f>
        <v>#DIV/0!</v>
      </c>
      <c r="N24" s="4" t="e">
        <v>#DIV/0!</v>
      </c>
      <c r="O24" s="69"/>
      <c r="P24" s="74"/>
      <c r="AA24" s="111"/>
      <c r="AB24" s="111"/>
      <c r="AC24" s="111"/>
      <c r="AD24" s="111"/>
      <c r="AE24" s="111"/>
    </row>
    <row r="25" spans="1:33" x14ac:dyDescent="0.35">
      <c r="A25" s="58">
        <v>7</v>
      </c>
      <c r="B25" s="62">
        <f>'FACTORS &amp; OPTIONS'!F10</f>
        <v>0</v>
      </c>
      <c r="C25" s="33">
        <f>IF(I19&gt;0,(1/I19),0)</f>
        <v>0</v>
      </c>
      <c r="D25" s="73">
        <f>IF(I20&gt;0,1/I20,0)</f>
        <v>0</v>
      </c>
      <c r="E25" s="73">
        <f>IF(I21&gt;0,1/I21,0)</f>
        <v>0</v>
      </c>
      <c r="F25" s="73">
        <f>IF(I22&gt;0,1/I22,0)</f>
        <v>0</v>
      </c>
      <c r="G25" s="73">
        <f>IF(I23&gt;0,1/I23,0)</f>
        <v>0</v>
      </c>
      <c r="H25" s="73">
        <f>IF(I24&gt;0,1/I24,0)</f>
        <v>0</v>
      </c>
      <c r="I25" s="73">
        <f>IF(A25&lt;=G16,1,0)</f>
        <v>0</v>
      </c>
      <c r="J25" s="70">
        <v>0</v>
      </c>
      <c r="K25" s="70">
        <v>0</v>
      </c>
      <c r="L25" s="71">
        <v>0</v>
      </c>
      <c r="M25" s="72" t="e">
        <f>IF(G16=1,AVERAGE(C25/C29),IF(G16=2,AVERAGE(C25/C29,D25/D29),IF(G16=3,AVERAGE(C25/C29,D25/D29,E25/E29),IF(G16=4,AVERAGE(C25/C29,D25/D29,E25/E29,F25/F29),IF(G16=5,AVERAGE(C25/C29,D25/D29,E25/E29,F25/F29,G25/G29),IF(G16=6,AVERAGE(C25/C29,D25/D29,E25/E29,F25/F29,G25/G29,H25/H29),IF(G16=7,AVERAGE(C25/C29,D25/D29,E25/E29,F25/F29,G25/G29,H25/H29,I25/I29),IF(G16=8,AVERAGE(C25/C29,D25/D29,E25/E29,F25/F29,G25/G29,H25/H29,I25/I29,J25/J29),IF(G16=9,AVERAGE(C25/C29,D25/D29,E25/E29,F25/F29,G25/G29,H25/H29,I25/I29,J25/J29,K25/K29),AVERAGE(C25/C29,D25/D29,E25/E29,F25/F29,G25/G29,H25/H29,I25/I29,J25/J29,K25/K29,L25/L29))))))))))</f>
        <v>#DIV/0!</v>
      </c>
      <c r="N25" s="4" t="e">
        <v>#DIV/0!</v>
      </c>
      <c r="O25" s="69"/>
      <c r="P25" s="74"/>
      <c r="AA25" s="111"/>
      <c r="AB25" s="111"/>
      <c r="AC25" s="111"/>
      <c r="AD25" s="111"/>
      <c r="AE25" s="111"/>
    </row>
    <row r="26" spans="1:33" x14ac:dyDescent="0.35">
      <c r="A26" s="58">
        <v>8</v>
      </c>
      <c r="B26" s="62">
        <f>'FACTORS &amp; OPTIONS'!F11</f>
        <v>0</v>
      </c>
      <c r="C26" s="33">
        <f>IF(J19&gt;0,(1/J19),0)</f>
        <v>0</v>
      </c>
      <c r="D26" s="73">
        <f>IF(J20&gt;0,1/J20,0)</f>
        <v>0</v>
      </c>
      <c r="E26" s="73">
        <f>IF(J21&gt;0,1/J21,0)</f>
        <v>0</v>
      </c>
      <c r="F26" s="73">
        <f>IF(J22&gt;0,1/J22,0)</f>
        <v>0</v>
      </c>
      <c r="G26" s="73">
        <f>IF(J23&gt;0,1/J23,0)</f>
        <v>0</v>
      </c>
      <c r="H26" s="73">
        <f>IF(J24&gt;0,1/J24,0)</f>
        <v>0</v>
      </c>
      <c r="I26" s="73">
        <f>IF(J25&gt;0,1/J25,0)</f>
        <v>0</v>
      </c>
      <c r="J26" s="73">
        <f>IF(A26&lt;=G16,1,0)</f>
        <v>0</v>
      </c>
      <c r="K26" s="70">
        <v>0</v>
      </c>
      <c r="L26" s="71">
        <v>0</v>
      </c>
      <c r="M26" s="72" t="e">
        <f>IF(G16=1,AVERAGE(C26/C29),IF(G16=2,AVERAGE(C26/C29,D26/D29),IF(G16=3,AVERAGE(C26/C29,D26/D29,E26/E29),IF(G16=4,AVERAGE(C26/C29,D26/D29,E26/E29,F26/F29),IF(G16=5,AVERAGE(C26/C29,D26/D29,E26/E29,F26/F29,G26/G29),IF(G16=6,AVERAGE(C26/C29,D26/D29,E26/E29,F26/F29,G26/G29,H26/H29),IF(G16=7,AVERAGE(C26/C29,D26/D29,E26/E29,F26/F29,G26/G29,H26/H29,I26/I29),IF(G16=8,AVERAGE(C26/C29,D26/D29,E26/E29,F26/F29,G26/G29,H26/H29,I26/I29,J26/J29),IF(G16=9,AVERAGE(C26/C29,D26/D29,E26/E29,F26/F29,G26/G29,H26/H29,I26/I29,J26/J29,K26/K29),AVERAGE(C26/C29,D26/D29,E26/E29,F26/F29,G26/G29,H26/H29,I26/I29,J26/J29,K26/K29,L26/L29))))))))))</f>
        <v>#DIV/0!</v>
      </c>
      <c r="N26" s="4" t="e">
        <v>#DIV/0!</v>
      </c>
      <c r="O26" s="69"/>
      <c r="P26" s="74"/>
      <c r="Q26" s="32">
        <v>3</v>
      </c>
      <c r="AA26"/>
      <c r="AB26"/>
      <c r="AC26"/>
      <c r="AD26"/>
      <c r="AE26"/>
    </row>
    <row r="27" spans="1:33" x14ac:dyDescent="0.35">
      <c r="A27" s="58">
        <v>9</v>
      </c>
      <c r="B27" s="62">
        <f>'FACTORS &amp; OPTIONS'!F12</f>
        <v>0</v>
      </c>
      <c r="C27" s="33">
        <f>IF(K19&gt;0,(1/K19),0)</f>
        <v>0</v>
      </c>
      <c r="D27" s="73">
        <f>IF(K20&gt;0,1/K20,0)</f>
        <v>0</v>
      </c>
      <c r="E27" s="73">
        <f>IF(K21&gt;0,1/K21,0)</f>
        <v>0</v>
      </c>
      <c r="F27" s="73">
        <f>IF(K22&gt;0,1/K22,0)</f>
        <v>0</v>
      </c>
      <c r="G27" s="73">
        <f>IF(K23&gt;0,1/K23,0)</f>
        <v>0</v>
      </c>
      <c r="H27" s="73">
        <f>IF(K24&gt;0,1/K24,0)</f>
        <v>0</v>
      </c>
      <c r="I27" s="73">
        <f>IF(K25&gt;0,1/K25,0)</f>
        <v>0</v>
      </c>
      <c r="J27" s="73">
        <f>IF(K26&gt;0,1/K26,0)</f>
        <v>0</v>
      </c>
      <c r="K27" s="73">
        <f>IF(A27&lt;=G16,1,0)</f>
        <v>0</v>
      </c>
      <c r="L27" s="71">
        <v>0</v>
      </c>
      <c r="M27" s="72" t="e">
        <f>IF(G16=1,AVERAGE(C27/C29),IF(G16=2,AVERAGE(C27/C29,D27/D29),IF(G16=3,AVERAGE(C27/C29,D27/D29,E27/E29),IF(G16=4,AVERAGE(C27/C29,D27/D29,E27/E29,F27/F29),IF(G16=5,AVERAGE(C27/C29,D27/D29,E27/E29,F27/F29,G27/G29),IF(G16=6,AVERAGE(C27/C29,D27/D29,E27/E29,F27/F29,G27/G29,H27/H29),IF(G16=7,AVERAGE(C27/C29,D27/D29,E27/E29,F27/F29,G27/G29,H27/H29,I27/I29),IF(G16=8,AVERAGE(C27/C29,D27/D29,E27/E29,F27/F29,G27/G29,H27/H29,I27/I29,J27/J29),IF(G16=9,AVERAGE(C27/C29,D27/D29,E27/E29,F27/F29,G27/G29,H27/H29,I27/I29,J27/J29,K27/K29),AVERAGE(C27/C29,D27/D29,E27/E29,F27/F29,G27/G29,H27/H29,I27/I29,J27/J29,K27/K29,L27/L29))))))))))</f>
        <v>#DIV/0!</v>
      </c>
      <c r="N27" s="4" t="e">
        <v>#DIV/0!</v>
      </c>
      <c r="O27" s="69"/>
      <c r="P27" s="74"/>
      <c r="AA27"/>
      <c r="AB27"/>
      <c r="AC27"/>
      <c r="AD27"/>
      <c r="AE27"/>
    </row>
    <row r="28" spans="1:33" x14ac:dyDescent="0.35">
      <c r="A28" s="58">
        <v>10</v>
      </c>
      <c r="B28" s="62">
        <f>'FACTORS &amp; OPTIONS'!D28</f>
        <v>0</v>
      </c>
      <c r="C28" s="33">
        <f>IF(L19&gt;0,(1/L19),0)</f>
        <v>0</v>
      </c>
      <c r="D28" s="33">
        <f>IF(L20&gt;0,1/L20,0)</f>
        <v>0</v>
      </c>
      <c r="E28" s="33">
        <f>IF(L21&gt;0,1/L21,0)</f>
        <v>0</v>
      </c>
      <c r="F28" s="33">
        <f>IF(L22&gt;0,1/L22,0)</f>
        <v>0</v>
      </c>
      <c r="G28" s="33">
        <f>IF(L23&gt;0,1/L23,0)</f>
        <v>0</v>
      </c>
      <c r="H28" s="33">
        <f>IF(L24&gt;0,1/L24,0)</f>
        <v>0</v>
      </c>
      <c r="I28" s="33">
        <f>IF(L25&gt;0,1/L25,0)</f>
        <v>0</v>
      </c>
      <c r="J28" s="33">
        <f>IF(L27&gt;0,1/L27,0)</f>
        <v>0</v>
      </c>
      <c r="K28" s="33">
        <f>IF(L27&gt;0,1/L27,0)</f>
        <v>0</v>
      </c>
      <c r="L28" s="33">
        <f>IF(A28&lt;=G16,1,0)</f>
        <v>0</v>
      </c>
      <c r="M28" s="72" t="e">
        <f>IF(G16=1,AVERAGE(C28/C29),IF(G16=2,AVERAGE(C28/C29,D28/D29),IF(G16=3,AVERAGE(C28/C29,D28/D29,E28/E29),IF(G16=4,AVERAGE(C28/C29,D28/D29,E28/E29,F28/F29),IF(G16=5,AVERAGE(C28/C29,D28/D29,E28/E29,F28/F29,G28/G29),IF(G16=6,AVERAGE(C28/C29,D28/D29,E28/E29,F28/F29,G28/G29,H28/H29),IF(G16=7,AVERAGE(C28/C29,D28/D29,E28/E29,F28/F29,G28/G29,H28/H29,I28/I29),IF(G16=8,AVERAGE(C28/C29,D28/D29,E28/E29,F28/F29,G28/G29,H28/H29,I28/I29,J28/J29),IF(G16=9,AVERAGE(C28/C29,D28/D29,E28/E29,F28/F29,G28/G29,H28/H29,I28/I29,J28/J29,K28/K29),AVERAGE(C28/C29,D28/D29,E28/E29,F28/F29,G28/G29,H28/H29,I28/I29,J28/J29,K28/K29,L28/L29))))))))))</f>
        <v>#DIV/0!</v>
      </c>
      <c r="N28" s="69" t="e">
        <v>#DIV/0!</v>
      </c>
      <c r="O28" s="69"/>
      <c r="P28" s="74"/>
      <c r="R28" s="32">
        <v>2</v>
      </c>
      <c r="AA28"/>
      <c r="AB28"/>
      <c r="AC28"/>
      <c r="AD28"/>
      <c r="AE28"/>
    </row>
    <row r="29" spans="1:33" ht="80.25" customHeight="1" thickBot="1" x14ac:dyDescent="0.55000000000000004">
      <c r="A29" s="61"/>
      <c r="B29" s="57" t="s">
        <v>1</v>
      </c>
      <c r="C29" s="57">
        <f>SUM(C19:C28)</f>
        <v>0</v>
      </c>
      <c r="D29" s="57">
        <f t="shared" ref="D29:L29" si="1">SUM(D19:D28)</f>
        <v>0</v>
      </c>
      <c r="E29" s="57">
        <f t="shared" si="1"/>
        <v>0</v>
      </c>
      <c r="F29" s="57">
        <f t="shared" si="1"/>
        <v>0</v>
      </c>
      <c r="G29" s="57">
        <f t="shared" si="1"/>
        <v>0</v>
      </c>
      <c r="H29" s="57">
        <f t="shared" si="1"/>
        <v>0</v>
      </c>
      <c r="I29" s="57">
        <f t="shared" si="1"/>
        <v>0</v>
      </c>
      <c r="J29" s="57">
        <f t="shared" si="1"/>
        <v>0</v>
      </c>
      <c r="K29" s="57">
        <f t="shared" si="1"/>
        <v>0</v>
      </c>
      <c r="L29" s="57">
        <f t="shared" si="1"/>
        <v>0</v>
      </c>
      <c r="M29" s="75" t="e">
        <f>SUM(M19:M28)</f>
        <v>#DIV/0!</v>
      </c>
      <c r="N29" s="75" t="e">
        <f>SUM(N19:N28)</f>
        <v>#DIV/0!</v>
      </c>
      <c r="O29" s="57"/>
      <c r="P29" s="76"/>
      <c r="AA29"/>
      <c r="AB29"/>
      <c r="AC29"/>
      <c r="AD29"/>
      <c r="AE29"/>
    </row>
    <row r="30" spans="1:33" x14ac:dyDescent="0.35">
      <c r="AA30"/>
      <c r="AB30"/>
      <c r="AC30"/>
      <c r="AD30"/>
      <c r="AE30"/>
    </row>
    <row r="31" spans="1:33" ht="20" thickBot="1" x14ac:dyDescent="0.5">
      <c r="A31" s="206" t="s">
        <v>37</v>
      </c>
      <c r="B31" s="206"/>
      <c r="C31" s="206"/>
      <c r="D31" s="203">
        <f>'FACTORS &amp; OPTIONS'!H3</f>
        <v>0</v>
      </c>
      <c r="E31" s="203"/>
      <c r="F31" s="204"/>
      <c r="G31" s="54">
        <f>'FACTORS &amp; OPTIONS'!I3</f>
        <v>0</v>
      </c>
      <c r="H31" s="205"/>
      <c r="I31" s="206"/>
      <c r="J31" s="206"/>
      <c r="K31" s="206"/>
      <c r="L31" s="206"/>
      <c r="M31" s="206"/>
      <c r="N31" s="206"/>
      <c r="AA31"/>
      <c r="AB31"/>
      <c r="AC31"/>
      <c r="AD31"/>
      <c r="AE31"/>
    </row>
    <row r="32" spans="1:33" x14ac:dyDescent="0.35">
      <c r="A32" s="119" t="b">
        <v>0</v>
      </c>
      <c r="B32" s="15"/>
      <c r="C32" s="59">
        <v>1</v>
      </c>
      <c r="D32" s="59">
        <v>2</v>
      </c>
      <c r="E32" s="59">
        <v>3</v>
      </c>
      <c r="F32" s="59">
        <v>4</v>
      </c>
      <c r="G32" s="59">
        <v>5</v>
      </c>
      <c r="H32" s="59">
        <v>6</v>
      </c>
      <c r="I32" s="59">
        <v>7</v>
      </c>
      <c r="J32" s="59">
        <v>8</v>
      </c>
      <c r="K32" s="59">
        <v>9</v>
      </c>
      <c r="L32" s="59">
        <v>10</v>
      </c>
      <c r="M32" s="15"/>
      <c r="N32" s="15"/>
      <c r="O32" s="15"/>
      <c r="P32" s="16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</row>
    <row r="33" spans="1:33" x14ac:dyDescent="0.35">
      <c r="A33" s="11"/>
      <c r="B33" s="4"/>
      <c r="C33" s="5">
        <f t="array" ref="C33:L33">TRANSPOSE(B34:B43)</f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5" t="s">
        <v>11</v>
      </c>
      <c r="N33" s="56" t="s">
        <v>2</v>
      </c>
      <c r="O33" s="198" t="s">
        <v>3</v>
      </c>
      <c r="P33" s="199"/>
      <c r="R33" s="113"/>
      <c r="S33" s="113"/>
      <c r="T33" s="113"/>
      <c r="U33" s="113"/>
      <c r="V33" s="113"/>
      <c r="W33" s="113"/>
      <c r="X33" s="113"/>
      <c r="Y33" s="113"/>
      <c r="Z33" s="113"/>
      <c r="AA33" s="121" t="s">
        <v>52</v>
      </c>
      <c r="AB33" s="120" t="e">
        <f>INDEX($B$34:$B$42,$AA$1-33,1)</f>
        <v>#VALUE!</v>
      </c>
      <c r="AC33" s="120" t="str">
        <f>IFERROR(AB33,"")</f>
        <v/>
      </c>
      <c r="AD33" s="121" t="str">
        <f>IF(AA1&gt;=34,IF(AA1&lt;=42,AC33,""),"")</f>
        <v/>
      </c>
      <c r="AE33" s="121">
        <v>3</v>
      </c>
      <c r="AF33" s="113"/>
      <c r="AG33" s="113"/>
    </row>
    <row r="34" spans="1:33" x14ac:dyDescent="0.35">
      <c r="A34" s="58">
        <v>1</v>
      </c>
      <c r="B34" s="5">
        <f>'FACTORS &amp; OPTIONS'!H4</f>
        <v>0</v>
      </c>
      <c r="C34" s="64">
        <f>IF(A34&lt;=G31,1,0)</f>
        <v>0</v>
      </c>
      <c r="D34" s="63">
        <v>0</v>
      </c>
      <c r="E34" s="63">
        <v>0</v>
      </c>
      <c r="F34" s="63">
        <v>0</v>
      </c>
      <c r="G34" s="63">
        <v>0</v>
      </c>
      <c r="H34" s="63">
        <v>0</v>
      </c>
      <c r="I34" s="63">
        <v>0</v>
      </c>
      <c r="J34" s="63">
        <v>0</v>
      </c>
      <c r="K34" s="63">
        <v>0</v>
      </c>
      <c r="L34" s="7">
        <v>0</v>
      </c>
      <c r="M34" s="8" t="e">
        <f>IF(G31=1,AVERAGE(C34/C44),IF(G31=2,AVERAGE(C34/C44,D34/D44),IF(G31=3,AVERAGE(C34/C44,D34/D44,E34/E44),IF(G31=4,AVERAGE(C34/C44,D34/D44,E34/E44,F34/F44),IF(G31=5,AVERAGE(C34/C44,D34/D44,E34/E44,F34/F44,G34/G44),IF(G31=6,AVERAGE(C34/C44,D34/D44,E34/E44,F34/F44,G34/G44,H34/H44),IF(G31=7,AVERAGE(C34/C44,D34/D44,E34/E44,F34/F44,G34/G44,H34/H44,I34/I44),IF(G31=8,AVERAGE(C34/C44,D34/D44,E34/E44,F34/F44,G34/G44,H34/H44,I34/I44,J34/J44),IF(G31=9,AVERAGE(C34/C44,D34/D44,E34/E44,F34/F44,G34/G44,H34/H44,I34/I44,J34/J44,K34/K44),AVERAGE(C34/C44,D34/D44,E34/E44,F34/F44,G34/G44,H34/H44,I34/I44,J34/J44,K34/K44,L34/L44))))))))))</f>
        <v>#DIV/0!</v>
      </c>
      <c r="N34" s="4" t="e">
        <f t="array" ref="N34:N43">MMULT(C34:L43,M34:M43)</f>
        <v>#DIV/0!</v>
      </c>
      <c r="O34" s="9" t="s">
        <v>4</v>
      </c>
      <c r="P34" s="19" t="e">
        <f>(N44-G31)/(G31-1)</f>
        <v>#DIV/0!</v>
      </c>
      <c r="R34" s="113"/>
      <c r="S34" s="113"/>
      <c r="T34" s="113"/>
      <c r="U34" s="113"/>
      <c r="V34" s="113"/>
      <c r="W34" s="113"/>
      <c r="X34" s="113"/>
      <c r="Y34" s="113"/>
      <c r="Z34" s="113"/>
      <c r="AA34" s="121" t="s">
        <v>53</v>
      </c>
      <c r="AB34" s="120">
        <f>INDEX(C33:K33,1,$AA$2-2)</f>
        <v>0</v>
      </c>
      <c r="AC34" s="120">
        <f>IFERROR(AB34,"")</f>
        <v>0</v>
      </c>
      <c r="AD34" s="121" t="str">
        <f>IF(AA1&gt;=34,IF(AA1&lt;=42,AC34,""),"")</f>
        <v/>
      </c>
      <c r="AE34" s="121"/>
      <c r="AF34" s="113"/>
      <c r="AG34" s="113"/>
    </row>
    <row r="35" spans="1:33" x14ac:dyDescent="0.35">
      <c r="A35" s="58">
        <v>2</v>
      </c>
      <c r="B35" s="5">
        <f>'FACTORS &amp; OPTIONS'!H5</f>
        <v>0</v>
      </c>
      <c r="C35" s="64">
        <f>IF(D34&gt;0,(1/D34),0)</f>
        <v>0</v>
      </c>
      <c r="D35" s="64">
        <f>IF(A35&lt;=G31,1,0)</f>
        <v>0</v>
      </c>
      <c r="E35" s="63">
        <v>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  <c r="L35" s="7">
        <v>0</v>
      </c>
      <c r="M35" s="8" t="e">
        <f>IF(G31=1,AVERAGE(C35/C44),IF(G31=2,AVERAGE(C35/C44,D35/D44),IF(G31=3,AVERAGE(C35/C44,D35/D44,E35/E44),IF(G31=4,AVERAGE(C35/C44,D35/D44,E35/E44,F35/F44),IF(G31=5,AVERAGE(C35/C44,D35/D44,E35/E44,F35/F44,G35/G44),IF(G31=6,AVERAGE(C35/C44,D35/D44,E35/E44,F35/F44,G35/G44,H35/H44),IF(G31=7,AVERAGE(C35/C44,D35/D44,E35/E44,F35/F44,G35/G44,H35/H44,I35/I44),IF(G31=8,AVERAGE(C35/C44,D35/D44,E35/E44,F35/F44,G35/G44,H35/H44,I35/I44,J35/J44),IF(G31=9,AVERAGE(C35/C44,D35/D44,E35/E44,F35/F44,G35/G44,H35/H44,I35/I44,J35/J44,K35/K44),AVERAGE(C35/C44,D35/D44,E35/E44,F35/F44,G35/G44,H35/H44,I35/I44,J35/J44,K35/K44,L35/L44))))))))))</f>
        <v>#DIV/0!</v>
      </c>
      <c r="N35" s="4" t="e">
        <v>#DIV/0!</v>
      </c>
      <c r="O35" s="9" t="s">
        <v>5</v>
      </c>
      <c r="P35" s="19">
        <f>IF(G31=1,0,IF(G31=2,0,IF(G31=3,0.58,IF(G31=4,0.9,IF(G31=5,1.12,IF(G31=6,1.24,IF(G31=7,1.32,IF(G31=8,1.41,IF(G31=9,1.45,IF(G31=10,1.49,1))))))))))</f>
        <v>1</v>
      </c>
      <c r="Q35" s="3">
        <f>AD3</f>
        <v>0</v>
      </c>
      <c r="R35" s="113">
        <f>AC6</f>
        <v>3</v>
      </c>
      <c r="S35" s="113"/>
      <c r="T35" s="113">
        <f>LEN(Q35)</f>
        <v>1</v>
      </c>
      <c r="U35" s="113"/>
      <c r="V35" s="113"/>
      <c r="W35" s="113"/>
      <c r="X35" s="113"/>
      <c r="Y35" s="113"/>
      <c r="Z35" s="113"/>
      <c r="AA35" s="120">
        <v>4</v>
      </c>
      <c r="AB35" s="120">
        <f>IF(AA35=1,1/9,IF(AA35=2,1/7,IF(AA35=3,1/5,IF(AA35=4,1/3,IF(AA35=5,1,IF(AA35=6,3,IF(AA35=7,5,IF(AA35=8,7,IF(AA35=9,9,0)))))))))</f>
        <v>0.33333333333333331</v>
      </c>
      <c r="AC35" s="120">
        <f>AB35</f>
        <v>0.33333333333333331</v>
      </c>
      <c r="AD35" s="121"/>
      <c r="AE35" s="121"/>
      <c r="AF35" s="113"/>
      <c r="AG35" s="113"/>
    </row>
    <row r="36" spans="1:33" x14ac:dyDescent="0.35">
      <c r="A36" s="58">
        <v>3</v>
      </c>
      <c r="B36" s="5">
        <f>'FACTORS &amp; OPTIONS'!H6</f>
        <v>0</v>
      </c>
      <c r="C36" s="64">
        <f>IF(E34&gt;0,(1/E34),0)</f>
        <v>0</v>
      </c>
      <c r="D36" s="64">
        <f>IF(E35&gt;0,1/E35,0)</f>
        <v>0</v>
      </c>
      <c r="E36" s="64">
        <f>IF(A36&lt;=G31,1,0)</f>
        <v>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  <c r="L36" s="7">
        <v>0</v>
      </c>
      <c r="M36" s="8" t="e">
        <f>IF(G31=1,AVERAGE(C36/C44),IF(G31=2,AVERAGE(C36/C44,D36/D44),IF(G31=3,AVERAGE(C36/C44,D36/D44,E36/E44),IF(G31=4,AVERAGE(C36/C44,D36/D44,E36/E44,F36/F44),IF(G31=5,AVERAGE(C36/C44,D36/D44,E36/E44,F36/F44,G36/G44),IF(G31=6,AVERAGE(C36/C44,D36/D44,E36/E44,F36/F44,G36/G44,H36/H44),IF(G31=7,AVERAGE(C36/C44,D36/D44,E36/E44,F36/F44,G36/G44,H36/H44,I36/I44),IF(G31=8,AVERAGE(C36/C44,D36/D44,E36/E44,F36/F44,G36/G44,H36/H44,I36/I44,J36/J44),IF(G31=9,AVERAGE(C36/C44,D36/D44,E36/E44,F36/F44,G36/G44,H36/H44,I36/I44,J36/J44,K36/K44),AVERAGE(C36/C44,D36/D44,E36/E44,F36/F44,G36/G44,H36/H44,I36/I44,J36/J44,K36/K44,L36/L44))))))))))</f>
        <v>#DIV/0!</v>
      </c>
      <c r="N36" s="4" t="e">
        <v>#DIV/0!</v>
      </c>
      <c r="O36" s="9" t="s">
        <v>6</v>
      </c>
      <c r="P36" s="19">
        <f>IFERROR(P34/P35,0)</f>
        <v>0</v>
      </c>
      <c r="Q36" s="3" t="str">
        <f>AD8</f>
        <v/>
      </c>
      <c r="R36" s="113">
        <f>AC10</f>
        <v>5</v>
      </c>
      <c r="S36" s="113"/>
      <c r="T36" s="113">
        <f t="shared" ref="T36:T44" si="2">LEN(Q36)</f>
        <v>0</v>
      </c>
      <c r="U36" s="113"/>
      <c r="V36" s="113"/>
      <c r="W36" s="113"/>
      <c r="X36" s="113"/>
      <c r="Y36" s="113"/>
      <c r="Z36" s="113"/>
      <c r="AA36" s="120">
        <f>AA35</f>
        <v>4</v>
      </c>
      <c r="AB36" s="120">
        <f>10-AA36</f>
        <v>6</v>
      </c>
      <c r="AC36" s="120"/>
      <c r="AD36" s="121"/>
      <c r="AE36" s="121"/>
      <c r="AF36" s="113"/>
      <c r="AG36" s="113"/>
    </row>
    <row r="37" spans="1:33" x14ac:dyDescent="0.35">
      <c r="A37" s="58">
        <v>4</v>
      </c>
      <c r="B37" s="5">
        <f>'FACTORS &amp; OPTIONS'!H7</f>
        <v>0</v>
      </c>
      <c r="C37" s="64">
        <f>IF(F34&gt;0,(1/F34),0)</f>
        <v>0</v>
      </c>
      <c r="D37" s="64">
        <f>IF(F35&gt;0,1/F35,0)</f>
        <v>0</v>
      </c>
      <c r="E37" s="64">
        <f>IF(F36&gt;0,1/F36,0)</f>
        <v>0</v>
      </c>
      <c r="F37" s="64">
        <f>IF(A37&lt;=G31,1,0)</f>
        <v>0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  <c r="L37" s="7">
        <v>0</v>
      </c>
      <c r="M37" s="8" t="e">
        <f>IF(G31=1,AVERAGE(C37/C44),IF(G31=2,AVERAGE(C37/C44,D37/D44),IF(G31=3,AVERAGE(C37/C44,D37/D44,E37/E44),IF(G31=4,AVERAGE(C37/C44,D37/D44,E37/E44,F37/F44),IF(G31=5,AVERAGE(C37/C44,D37/D44,E37/E44,F37/F44,G37/G44),IF(G31=6,AVERAGE(C37/C44,D37/D44,E37/E44,F37/F44,G37/G44,H37/H44),IF(G31=7,AVERAGE(C37/C44,D37/D44,E37/E44,F37/F44,G37/G44,H37/H44,I37/I44),IF(G31=8,AVERAGE(C37/C44,D37/D44,E37/E44,F37/F44,G37/G44,H37/H44,I37/I44,J37/J44),IF(G31=9,AVERAGE(C37/C44,D37/D44,E37/E44,F37/F44,G37/G44,H37/H44,I37/I44,J37/J44,K37/K44),AVERAGE(C37/C44,D37/D44,E37/E44,F37/F44,G37/G44,H37/H44,I37/I44,J37/J44,K37/K44,L37/L44))))))))))</f>
        <v>#DIV/0!</v>
      </c>
      <c r="N37" s="4" t="e">
        <v>#DIV/0!</v>
      </c>
      <c r="O37" s="9" t="s">
        <v>7</v>
      </c>
      <c r="P37" s="33" t="str">
        <f>IF(P36&lt;0.1,"YES","NO")</f>
        <v>YES</v>
      </c>
      <c r="Q37" s="3" t="str">
        <f>AD33</f>
        <v/>
      </c>
      <c r="R37" s="113">
        <f>AC35</f>
        <v>0.33333333333333331</v>
      </c>
      <c r="S37" s="113">
        <f>IF(T35&lt;&gt;0,R35,IF(T36&lt;&gt;0,R36,IF(T37&lt;&gt;0,R37,IF(T38&lt;&gt;0,R38,IF(T39&lt;&gt;0,R39,IF(T40&lt;&gt;0,R40,IF(T41&lt;&gt;0,R41,IF(T42&lt;&gt;0,R42,IF(T43&lt;&gt;0,R43,IF(T44&lt;&gt;0,R44,0))))))))))</f>
        <v>3</v>
      </c>
      <c r="T37" s="113">
        <f t="shared" si="2"/>
        <v>0</v>
      </c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</row>
    <row r="38" spans="1:33" x14ac:dyDescent="0.35">
      <c r="A38" s="58">
        <v>5</v>
      </c>
      <c r="B38" s="5">
        <f>'FACTORS &amp; OPTIONS'!H8</f>
        <v>0</v>
      </c>
      <c r="C38" s="64">
        <f>IF(G34&gt;0,(1/G34),0)</f>
        <v>0</v>
      </c>
      <c r="D38" s="64">
        <f>IF(G35&gt;0,1/G35,0)</f>
        <v>0</v>
      </c>
      <c r="E38" s="64">
        <f>IF(G36&gt;0,1/G36,0)</f>
        <v>0</v>
      </c>
      <c r="F38" s="64">
        <f>IF(G37&gt;0,1/G37,0)</f>
        <v>0</v>
      </c>
      <c r="G38" s="64">
        <f>IF(A38&lt;=G31,1,0)</f>
        <v>0</v>
      </c>
      <c r="H38" s="63">
        <v>0</v>
      </c>
      <c r="I38" s="63">
        <v>0</v>
      </c>
      <c r="J38" s="63">
        <v>0</v>
      </c>
      <c r="K38" s="63">
        <v>0</v>
      </c>
      <c r="L38" s="7">
        <v>0</v>
      </c>
      <c r="M38" s="8" t="e">
        <f>IF(G31=1,AVERAGE(C38/C44),IF(G31=2,AVERAGE(C38/C44,D38/D44),IF(G31=3,AVERAGE(C38/C44,D38/D44,E38/E44),IF(G31=4,AVERAGE(C38/C44,D38/D44,E38/E44,F38/F44),IF(G31=5,AVERAGE(C38/C44,D38/D44,E38/E44,F38/F44,G38/G44),IF(G31=6,AVERAGE(C38/C44,D38/D44,E38/E44,F38/F44,G38/G44,H38/H44),IF(G31=7,AVERAGE(C38/C44,D38/D44,E38/E44,F38/F44,G38/G44,H38/H44,I38/I44),IF(G31=8,AVERAGE(C38/C44,D38/D44,E38/E44,F38/F44,G38/G44,H38/H44,I38/I44,J38/J44),IF(G31=9,AVERAGE(C38/C44,D38/D44,E38/E44,F38/F44,G38/G44,H38/H44,I38/I44,J38/J44,K38/K44),AVERAGE(C38/C44,D38/D44,E38/E44,F38/F44,G38/G44,H38/H44,I38/I44,J38/J44,K38/K44,L38/L44))))))))))</f>
        <v>#DIV/0!</v>
      </c>
      <c r="N38" s="4" t="e">
        <v>#DIV/0!</v>
      </c>
      <c r="O38" s="207" t="str">
        <f>IF(P36&lt;0.1,"CONSISTENT","NON CONSISTENT")</f>
        <v>CONSISTENT</v>
      </c>
      <c r="P38" s="207"/>
      <c r="Q38" s="3" t="str">
        <f>AD50</f>
        <v/>
      </c>
      <c r="R38" s="113">
        <f>AC52</f>
        <v>0.2</v>
      </c>
      <c r="S38" s="113"/>
      <c r="T38" s="113">
        <f t="shared" si="2"/>
        <v>0</v>
      </c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</row>
    <row r="39" spans="1:33" x14ac:dyDescent="0.35">
      <c r="A39" s="58">
        <v>6</v>
      </c>
      <c r="B39" s="5">
        <f>'FACTORS &amp; OPTIONS'!H9</f>
        <v>0</v>
      </c>
      <c r="C39" s="64">
        <f>IF(H34&gt;0,(1/H34),0)</f>
        <v>0</v>
      </c>
      <c r="D39" s="64">
        <f>IF(H35&gt;0,1/H35,0)</f>
        <v>0</v>
      </c>
      <c r="E39" s="64">
        <f>IF(H36&gt;0,1/H36,0)</f>
        <v>0</v>
      </c>
      <c r="F39" s="64">
        <f>IF(H37&gt;0,1/H37,0)</f>
        <v>0</v>
      </c>
      <c r="G39" s="64">
        <f>IF(H38&gt;0,1/H38,0)</f>
        <v>0</v>
      </c>
      <c r="H39" s="64">
        <f>IF(A39&lt;=G31,1,0)</f>
        <v>0</v>
      </c>
      <c r="I39" s="63">
        <v>0</v>
      </c>
      <c r="J39" s="63">
        <v>0</v>
      </c>
      <c r="K39" s="63">
        <v>0</v>
      </c>
      <c r="L39" s="7">
        <v>0</v>
      </c>
      <c r="M39" s="8" t="e">
        <f>IF(G31=1,AVERAGE(C39/C44),IF(G31=2,AVERAGE(C39/C44,D39/D44),IF(G31=3,AVERAGE(C39/C44,D39/D44,E39/E44),IF(G31=4,AVERAGE(C39/C44,D39/D44,E39/E44,F39/F44),IF(G31=5,AVERAGE(C39/C44,D39/D44,E39/E44,F39/F44,G39/G44),IF(G31=6,AVERAGE(C39/C44,D39/D44,E39/E44,F39/F44,G39/G44,H39/H44),IF(G31=7,AVERAGE(C39/C44,D39/D44,E39/E44,F39/F44,G39/G44,H39/H44,I39/I44),IF(G31=8,AVERAGE(C39/C44,D39/D44,E39/E44,F39/F44,G39/G44,H39/H44,I39/I44,J39/J44),IF(G31=9,AVERAGE(C39/C44,D39/D44,E39/E44,F39/F44,G39/G44,H39/H44,I39/I44,J39/J44,K39/K44),AVERAGE(C39/C44,D39/D44,E39/E44,F39/F44,G39/G44,H39/H44,I39/I44,J39/J44,K39/K44,L39/L44))))))))))</f>
        <v>#DIV/0!</v>
      </c>
      <c r="N39" s="4" t="e">
        <v>#DIV/0!</v>
      </c>
      <c r="O39" s="4"/>
      <c r="P39" s="10"/>
      <c r="Q39" s="3" t="str">
        <f>AD64</f>
        <v/>
      </c>
      <c r="R39" s="113">
        <f>AC66</f>
        <v>5</v>
      </c>
      <c r="S39" s="113"/>
      <c r="T39" s="113">
        <f t="shared" si="2"/>
        <v>0</v>
      </c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</row>
    <row r="40" spans="1:33" x14ac:dyDescent="0.35">
      <c r="A40" s="58">
        <v>7</v>
      </c>
      <c r="B40" s="5">
        <f>'FACTORS &amp; OPTIONS'!H10</f>
        <v>0</v>
      </c>
      <c r="C40" s="64">
        <f>IF(I34&gt;0,(1/I34),0)</f>
        <v>0</v>
      </c>
      <c r="D40" s="64">
        <f>IF(I35&gt;0,1/I35,0)</f>
        <v>0</v>
      </c>
      <c r="E40" s="64">
        <f>IF(I36&gt;0,1/I36,0)</f>
        <v>0</v>
      </c>
      <c r="F40" s="64">
        <f>IF(I37&gt;0,1/I37,0)</f>
        <v>0</v>
      </c>
      <c r="G40" s="64">
        <f>IF(I38&gt;0,1/I38,0)</f>
        <v>0</v>
      </c>
      <c r="H40" s="64">
        <f>IF(I39&gt;0,1/I39,0)</f>
        <v>0</v>
      </c>
      <c r="I40" s="64">
        <f>IF(A40&lt;=G31,1,0)</f>
        <v>0</v>
      </c>
      <c r="J40" s="63">
        <v>0</v>
      </c>
      <c r="K40" s="63">
        <v>0</v>
      </c>
      <c r="L40" s="7">
        <v>0</v>
      </c>
      <c r="M40" s="8" t="e">
        <f>IF(G31=1,AVERAGE(C40/C44),IF(G31=2,AVERAGE(C40/C44,D40/D44),IF(G31=3,AVERAGE(C40/C44,D40/D44,E40/E44),IF(G31=4,AVERAGE(C40/C44,D40/D44,E40/E44,F40/F44),IF(G31=5,AVERAGE(C40/C44,D40/D44,E40/E44,F40/F44,G40/G44),IF(G31=6,AVERAGE(C40/C44,D40/D44,E40/E44,F40/F44,G40/G44,H40/H44),IF(G31=7,AVERAGE(C40/C44,D40/D44,E40/E44,F40/F44,G40/G44,H40/H44,I40/I44),IF(G31=8,AVERAGE(C40/C44,D40/D44,E40/E44,F40/F44,G40/G44,H40/H44,I40/I44,J40/J44),IF(G31=9,AVERAGE(C40/C44,D40/D44,E40/E44,F40/F44,G40/G44,H40/H44,I40/I44,J40/J44,K40/K44),AVERAGE(C40/C44,D40/D44,E40/E44,F40/F44,G40/G44,H40/H44,I40/I44,J40/J44,K40/K44,L40/L44))))))))))</f>
        <v>#DIV/0!</v>
      </c>
      <c r="N40" s="4" t="e">
        <v>#DIV/0!</v>
      </c>
      <c r="O40" s="4"/>
      <c r="P40" s="10"/>
      <c r="Q40" s="3" t="str">
        <f>AD79</f>
        <v/>
      </c>
      <c r="R40" s="113">
        <f>AC81</f>
        <v>3</v>
      </c>
      <c r="S40" s="113"/>
      <c r="T40" s="113">
        <f t="shared" si="2"/>
        <v>0</v>
      </c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</row>
    <row r="41" spans="1:33" x14ac:dyDescent="0.35">
      <c r="A41" s="58">
        <v>8</v>
      </c>
      <c r="B41" s="5">
        <f>'FACTORS &amp; OPTIONS'!H11</f>
        <v>0</v>
      </c>
      <c r="C41" s="64">
        <f>IF(J34&gt;0,(1/J34),0)</f>
        <v>0</v>
      </c>
      <c r="D41" s="64">
        <f>IF(J35&gt;0,1/J35,0)</f>
        <v>0</v>
      </c>
      <c r="E41" s="64">
        <f>IF(J36&gt;0,1/J36,0)</f>
        <v>0</v>
      </c>
      <c r="F41" s="64">
        <f>IF(J37&gt;0,1/J37,0)</f>
        <v>0</v>
      </c>
      <c r="G41" s="64">
        <f>IF(J38&gt;0,1/J38,0)</f>
        <v>0</v>
      </c>
      <c r="H41" s="64">
        <f>IF(J39&gt;0,1/J39,0)</f>
        <v>0</v>
      </c>
      <c r="I41" s="64">
        <f>IF(J40&gt;0,1/J40,0)</f>
        <v>0</v>
      </c>
      <c r="J41" s="64">
        <f>IF(A41&lt;=G31,1,0)</f>
        <v>0</v>
      </c>
      <c r="K41" s="63">
        <v>0</v>
      </c>
      <c r="L41" s="7">
        <v>0</v>
      </c>
      <c r="M41" s="8" t="e">
        <f>IF(G31=1,AVERAGE(C41/C44),IF(G31=2,AVERAGE(C41/C44,D41/D44),IF(G31=3,AVERAGE(C41/C44,D41/D44,E41/E44),IF(G31=4,AVERAGE(C41/C44,D41/D44,E41/E44,F41/F44),IF(G31=5,AVERAGE(C41/C44,D41/D44,E41/E44,F41/F44,G41/G44),IF(G31=6,AVERAGE(C41/C44,D41/D44,E41/E44,F41/F44,G41/G44,H41/H44),IF(G31=7,AVERAGE(C41/C44,D41/D44,E41/E44,F41/F44,G41/G44,H41/H44,I41/I44),IF(G31=8,AVERAGE(C41/C44,D41/D44,E41/E44,F41/F44,G41/G44,H41/H44,I41/I44,J41/J44),IF(G31=9,AVERAGE(C41/C44,D41/D44,E41/E44,F41/F44,G41/G44,H41/H44,I41/I44,J41/J44,K41/K44),AVERAGE(C41/C44,D41/D44,E41/E44,F41/F44,G41/G44,H41/H44,I41/I44,J41/J44,K41/K44,L41/L44))))))))))</f>
        <v>#DIV/0!</v>
      </c>
      <c r="N41" s="4" t="e">
        <v>#DIV/0!</v>
      </c>
      <c r="O41" s="4"/>
      <c r="P41" s="10"/>
      <c r="Q41" s="3" t="str">
        <f>AD94</f>
        <v/>
      </c>
      <c r="R41" s="113">
        <f>AC96</f>
        <v>1</v>
      </c>
      <c r="S41" s="113"/>
      <c r="T41" s="113">
        <f t="shared" si="2"/>
        <v>0</v>
      </c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</row>
    <row r="42" spans="1:33" x14ac:dyDescent="0.35">
      <c r="A42" s="58">
        <v>9</v>
      </c>
      <c r="B42" s="5">
        <f>'FACTORS &amp; OPTIONS'!H12</f>
        <v>0</v>
      </c>
      <c r="C42" s="64">
        <f>IF(K34&gt;0,(1/K34),0)</f>
        <v>0</v>
      </c>
      <c r="D42" s="64">
        <f>IF(K35&gt;0,1/K35,0)</f>
        <v>0</v>
      </c>
      <c r="E42" s="64">
        <f>IF(K36&gt;0,1/K36,0)</f>
        <v>0</v>
      </c>
      <c r="F42" s="64">
        <f>IF(K37&gt;0,1/K37,0)</f>
        <v>0</v>
      </c>
      <c r="G42" s="64">
        <f>IF(K38&gt;0,1/K38,0)</f>
        <v>0</v>
      </c>
      <c r="H42" s="64">
        <f>IF(K39&gt;0,1/K39,0)</f>
        <v>0</v>
      </c>
      <c r="I42" s="64">
        <f>IF(K40&gt;0,1/K40,0)</f>
        <v>0</v>
      </c>
      <c r="J42" s="64">
        <f>IF(K41&gt;0,1/K41,0)</f>
        <v>0</v>
      </c>
      <c r="K42" s="64">
        <f>IF(A42&lt;=G31,1,0)</f>
        <v>0</v>
      </c>
      <c r="L42" s="7">
        <v>0</v>
      </c>
      <c r="M42" s="8" t="e">
        <f>IF(G31=1,AVERAGE(C42/C44),IF(G31=2,AVERAGE(C42/C44,D42/D44),IF(G31=3,AVERAGE(C42/C44,D42/D44,E42/E44),IF(G31=4,AVERAGE(C42/C44,D42/D44,E42/E44,F42/F44),IF(G31=5,AVERAGE(C42/C44,D42/D44,E42/E44,F42/F44,G42/G44),IF(G31=6,AVERAGE(C42/C44,D42/D44,E42/E44,F42/F44,G42/G44,H42/H44),IF(G31=7,AVERAGE(C42/C44,D42/D44,E42/E44,F42/F44,G42/G44,H42/H44,I42/I44),IF(G31=8,AVERAGE(C42/C44,D42/D44,E42/E44,F42/F44,G42/G44,H42/H44,I42/I44,J42/J44),IF(G31=9,AVERAGE(C42/C44,D42/D44,E42/E44,F42/F44,G42/G44,H42/H44,I42/I44,J42/J44,K42/K44),AVERAGE(C42/C44,D42/D44,E42/E44,F42/F44,G42/G44,H42/H44,I42/I44,J42/J44,K42/K44,L42/L44))))))))))</f>
        <v>#DIV/0!</v>
      </c>
      <c r="N42" s="4" t="e">
        <v>#DIV/0!</v>
      </c>
      <c r="O42" s="4"/>
      <c r="P42" s="10"/>
      <c r="Q42" s="3" t="str">
        <f>AD109</f>
        <v/>
      </c>
      <c r="R42" s="113">
        <f>AC111</f>
        <v>3</v>
      </c>
      <c r="S42" s="113"/>
      <c r="T42" s="113">
        <f t="shared" si="2"/>
        <v>0</v>
      </c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</row>
    <row r="43" spans="1:33" x14ac:dyDescent="0.35">
      <c r="A43" s="58">
        <v>10</v>
      </c>
      <c r="B43" s="5">
        <f>'FACTORS &amp; OPTIONS'!D43</f>
        <v>0</v>
      </c>
      <c r="C43" s="6">
        <f>IF(L34&gt;0,(1/L34),0)</f>
        <v>0</v>
      </c>
      <c r="D43" s="6">
        <f>IF(L35&gt;0,1/L35,0)</f>
        <v>0</v>
      </c>
      <c r="E43" s="6">
        <f>IF(L36&gt;0,1/L36,0)</f>
        <v>0</v>
      </c>
      <c r="F43" s="6">
        <f>IF(L37&gt;0,1/L37,0)</f>
        <v>0</v>
      </c>
      <c r="G43" s="6">
        <f>IF(L38&gt;0,1/L38,0)</f>
        <v>0</v>
      </c>
      <c r="H43" s="6">
        <f>IF(L39&gt;0,1/L39,0)</f>
        <v>0</v>
      </c>
      <c r="I43" s="6">
        <f>IF(L40&gt;0,1/L40,0)</f>
        <v>0</v>
      </c>
      <c r="J43" s="6">
        <f>IF(L42&gt;0,1/L42,0)</f>
        <v>0</v>
      </c>
      <c r="K43" s="6">
        <f>IF(L42&gt;0,1/L42,0)</f>
        <v>0</v>
      </c>
      <c r="L43" s="6">
        <f>IF(A43&lt;=G31,1,0)</f>
        <v>0</v>
      </c>
      <c r="M43" s="8" t="e">
        <f>IF(G31=1,AVERAGE(C43/C44),IF(G31=2,AVERAGE(C43/C44,D43/D44),IF(G31=3,AVERAGE(C43/C44,D43/D44,E43/E44),IF(G31=4,AVERAGE(C43/C44,D43/D44,E43/E44,F43/F44),IF(G31=5,AVERAGE(C43/C44,D43/D44,E43/E44,F43/F44,G43/G44),IF(G31=6,AVERAGE(C43/C44,D43/D44,E43/E44,F43/F44,G43/G44,H43/H44),IF(G31=7,AVERAGE(C43/C44,D43/D44,E43/E44,F43/F44,G43/G44,H43/H44,I43/I44),IF(G31=8,AVERAGE(C43/C44,D43/D44,E43/E44,F43/F44,G43/G44,H43/H44,I43/I44,J43/J44),IF(G31=9,AVERAGE(C43/C44,D43/D44,E43/E44,F43/F44,G43/G44,H43/H44,I43/I44,J43/J44,K43/K44),AVERAGE(C43/C44,D43/D44,E43/E44,F43/F44,G43/G44,H43/H44,I43/I44,J43/J44,K43/K44,L43/L44))))))))))</f>
        <v>#DIV/0!</v>
      </c>
      <c r="N43" s="4" t="e">
        <v>#DIV/0!</v>
      </c>
      <c r="O43" s="4"/>
      <c r="P43" s="10"/>
      <c r="Q43" s="3" t="str">
        <f>AD123</f>
        <v/>
      </c>
      <c r="R43" s="113">
        <f>AC125</f>
        <v>1</v>
      </c>
      <c r="S43" s="113"/>
      <c r="T43" s="113">
        <f t="shared" si="2"/>
        <v>0</v>
      </c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</row>
    <row r="44" spans="1:33" ht="78" customHeight="1" thickBot="1" x14ac:dyDescent="0.55000000000000004">
      <c r="A44" s="12"/>
      <c r="B44" s="57" t="s">
        <v>1</v>
      </c>
      <c r="C44" s="57">
        <f>SUM(C34:C43)</f>
        <v>0</v>
      </c>
      <c r="D44" s="57">
        <f t="shared" ref="D44:L44" si="3">SUM(D34:D43)</f>
        <v>0</v>
      </c>
      <c r="E44" s="57">
        <f t="shared" si="3"/>
        <v>0</v>
      </c>
      <c r="F44" s="57">
        <f t="shared" si="3"/>
        <v>0</v>
      </c>
      <c r="G44" s="57">
        <f t="shared" si="3"/>
        <v>0</v>
      </c>
      <c r="H44" s="57">
        <f t="shared" si="3"/>
        <v>0</v>
      </c>
      <c r="I44" s="57">
        <f t="shared" si="3"/>
        <v>0</v>
      </c>
      <c r="J44" s="57">
        <f t="shared" si="3"/>
        <v>0</v>
      </c>
      <c r="K44" s="57">
        <f t="shared" si="3"/>
        <v>0</v>
      </c>
      <c r="L44" s="57">
        <f t="shared" si="3"/>
        <v>0</v>
      </c>
      <c r="M44" s="17" t="e">
        <f>SUM(M34:M43)</f>
        <v>#DIV/0!</v>
      </c>
      <c r="N44" s="17" t="e">
        <f>SUM(N34:N43)</f>
        <v>#DIV/0!</v>
      </c>
      <c r="O44" s="13"/>
      <c r="P44" s="14"/>
      <c r="Q44" s="3" t="str">
        <f>AD138</f>
        <v/>
      </c>
      <c r="R44" s="113">
        <f>AC140</f>
        <v>1</v>
      </c>
      <c r="S44" s="113"/>
      <c r="T44" s="113">
        <f t="shared" si="2"/>
        <v>0</v>
      </c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</row>
    <row r="45" spans="1:33" x14ac:dyDescent="0.35"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</row>
    <row r="46" spans="1:33" ht="20" thickBot="1" x14ac:dyDescent="0.5">
      <c r="A46" s="20" t="s">
        <v>12</v>
      </c>
      <c r="B46" s="203">
        <f>'FACTORS &amp; OPTIONS'!J3</f>
        <v>0</v>
      </c>
      <c r="C46" s="203"/>
      <c r="D46" s="203"/>
      <c r="E46" s="203"/>
      <c r="F46" s="204"/>
      <c r="G46" s="54">
        <f>'FACTORS &amp; OPTIONS'!K3</f>
        <v>0</v>
      </c>
      <c r="H46" s="205"/>
      <c r="I46" s="206"/>
      <c r="J46" s="206"/>
      <c r="K46" s="206"/>
      <c r="L46" s="206"/>
      <c r="M46" s="206"/>
      <c r="N46" s="206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</row>
    <row r="47" spans="1:33" x14ac:dyDescent="0.35">
      <c r="A47" s="119" t="b">
        <v>0</v>
      </c>
      <c r="B47" s="15"/>
      <c r="C47" s="59">
        <v>1</v>
      </c>
      <c r="D47" s="59">
        <v>2</v>
      </c>
      <c r="E47" s="59">
        <v>3</v>
      </c>
      <c r="F47" s="59">
        <v>4</v>
      </c>
      <c r="G47" s="59">
        <v>5</v>
      </c>
      <c r="H47" s="59">
        <v>6</v>
      </c>
      <c r="I47" s="59">
        <v>7</v>
      </c>
      <c r="J47" s="59">
        <v>8</v>
      </c>
      <c r="K47" s="59">
        <v>9</v>
      </c>
      <c r="L47" s="59">
        <v>10</v>
      </c>
      <c r="M47" s="15"/>
      <c r="N47" s="15"/>
      <c r="O47" s="15"/>
      <c r="P47" s="16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</row>
    <row r="48" spans="1:33" x14ac:dyDescent="0.35">
      <c r="A48" s="11"/>
      <c r="B48" s="4"/>
      <c r="C48" s="5">
        <f t="array" ref="C48:L48">TRANSPOSE(B49:B58)</f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5" t="s">
        <v>11</v>
      </c>
      <c r="N48" s="56" t="s">
        <v>2</v>
      </c>
      <c r="O48" s="198" t="s">
        <v>3</v>
      </c>
      <c r="P48" s="199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</row>
    <row r="49" spans="1:33" x14ac:dyDescent="0.35">
      <c r="A49" s="58">
        <v>1</v>
      </c>
      <c r="B49" s="5">
        <f>'FACTORS &amp; OPTIONS'!J4</f>
        <v>0</v>
      </c>
      <c r="C49" s="64">
        <f>IF(A49&lt;=G46,1,0)</f>
        <v>0</v>
      </c>
      <c r="D49" s="63">
        <v>0</v>
      </c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7">
        <v>0</v>
      </c>
      <c r="M49" s="8" t="e">
        <f>IF(G46=1,AVERAGE(C49/C59),IF(G46=2,AVERAGE(C49/C59,D49/D59),IF(G46=3,AVERAGE(C49/C59,D49/D59,E49/E59),IF(G46=4,AVERAGE(C49/C59,D49/D59,E49/E59,F49/F59),IF(G46=5,AVERAGE(C49/C59,D49/D59,E49/E59,F49/F59,G49/G59),IF(G46=6,AVERAGE(C49/C59,D49/D59,E49/E59,F49/F59,G49/G59,H49/H59),IF(G46=7,AVERAGE(C49/C59,D49/D59,E49/E59,F49/F59,G49/G59,H49/H59,I49/I59),IF(G46=8,AVERAGE(C49/C59,D49/D59,E49/E59,F49/F59,G49/G59,H49/H59,I49/I59,J49/J59),IF(G46=9,AVERAGE(C49/C59,D49/D59,E49/E59,F49/F59,G49/G59,H49/H59,I49/I59,J49/J59,K49/K59),AVERAGE(C49/C59,D49/D59,E49/E59,F49/F59,G49/G59,H49/H59,I49/I59,J49/J59,K49/K59,L49/L59))))))))))</f>
        <v>#DIV/0!</v>
      </c>
      <c r="N49" s="4" t="e">
        <f t="array" ref="N49:N58">MMULT(C49:L58,M49:M58)</f>
        <v>#DIV/0!</v>
      </c>
      <c r="O49" s="9" t="s">
        <v>4</v>
      </c>
      <c r="P49" s="19" t="e">
        <f>(N59-G46)/(G46-1)</f>
        <v>#DIV/0!</v>
      </c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</row>
    <row r="50" spans="1:33" x14ac:dyDescent="0.35">
      <c r="A50" s="58">
        <v>2</v>
      </c>
      <c r="B50" s="5">
        <f>'FACTORS &amp; OPTIONS'!J5</f>
        <v>0</v>
      </c>
      <c r="C50" s="64">
        <f>IF(D49&gt;0,(1/D49),0)</f>
        <v>0</v>
      </c>
      <c r="D50" s="64">
        <f>IF(A50&lt;=G46,1,0)</f>
        <v>0</v>
      </c>
      <c r="E50" s="63">
        <v>0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  <c r="L50" s="7">
        <v>0</v>
      </c>
      <c r="M50" s="8" t="e">
        <f>IF(G46=1,AVERAGE(C50/C59),IF(G46=2,AVERAGE(C50/C59,D50/D59),IF(G46=3,AVERAGE(C50/C59,D50/D59,E50/E59),IF(G46=4,AVERAGE(C50/C59,D50/D59,E50/E59,F50/F59),IF(G46=5,AVERAGE(C50/C59,D50/D59,E50/E59,F50/F59,G50/G59),IF(G46=6,AVERAGE(C50/C59,D50/D59,E50/E59,F50/F59,G50/G59,H50/H59),IF(G46=7,AVERAGE(C50/C59,D50/D59,E50/E59,F50/F59,G50/G59,H50/H59,I50/I59),IF(G46=8,AVERAGE(C50/C59,D50/D59,E50/E59,F50/F59,G50/G59,H50/H59,I50/I59,J50/J59),IF(G46=9,AVERAGE(C50/C59,D50/D59,E50/E59,F50/F59,G50/G59,H50/H59,I50/I59,J50/J59,K50/K59),AVERAGE(C50/C59,D50/D59,E50/E59,F50/F59,G50/G59,H50/H59,I50/I59,J50/J59,K50/K59,L50/L59))))))))))</f>
        <v>#DIV/0!</v>
      </c>
      <c r="N50" s="4" t="e">
        <v>#DIV/0!</v>
      </c>
      <c r="O50" s="9" t="s">
        <v>5</v>
      </c>
      <c r="P50" s="19">
        <f>IF(G46=1,0,IF(G46=2,0,IF(G46=3,0.58,IF(G46=4,0.9,IF(G46=5,1.12,IF(G46=6,1.24,IF(G46=7,1.32,IF(G46=8,1.41,IF(G46=9,1.45,IF(G46=10,1.49,1))))))))))</f>
        <v>1</v>
      </c>
      <c r="R50" s="113"/>
      <c r="S50" s="113"/>
      <c r="T50" s="113"/>
      <c r="U50" s="113"/>
      <c r="V50" s="113"/>
      <c r="W50" s="113"/>
      <c r="X50" s="113"/>
      <c r="Y50" s="113"/>
      <c r="Z50" s="113"/>
      <c r="AA50" s="121" t="s">
        <v>54</v>
      </c>
      <c r="AB50" s="120" t="e">
        <f>INDEX($B$49:$B$57,$AA$1-48,1)</f>
        <v>#VALUE!</v>
      </c>
      <c r="AC50" s="120" t="str">
        <f>IFERROR(AB50,"")</f>
        <v/>
      </c>
      <c r="AD50" s="121" t="str">
        <f>IF($AA$1&gt;=49,IF($AA$1&lt;=57,AC50,""),"")</f>
        <v/>
      </c>
      <c r="AE50" s="121">
        <v>4</v>
      </c>
      <c r="AF50" s="113"/>
      <c r="AG50" s="113"/>
    </row>
    <row r="51" spans="1:33" x14ac:dyDescent="0.35">
      <c r="A51" s="58">
        <v>3</v>
      </c>
      <c r="B51" s="5">
        <f>'FACTORS &amp; OPTIONS'!J6</f>
        <v>0</v>
      </c>
      <c r="C51" s="64">
        <f>IF(E49&gt;0,(1/E49),0)</f>
        <v>0</v>
      </c>
      <c r="D51" s="64">
        <f>IF(E50&gt;0,1/E50,0)</f>
        <v>0</v>
      </c>
      <c r="E51" s="64">
        <f>IF(A51&lt;=G46,1,0)</f>
        <v>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L51" s="7">
        <v>0</v>
      </c>
      <c r="M51" s="8" t="e">
        <f>IF(G46=1,AVERAGE(C51/C59),IF(G46=2,AVERAGE(C51/C59,D51/D59),IF(G46=3,AVERAGE(C51/C59,D51/D59,E51/E59),IF(G46=4,AVERAGE(C51/C59,D51/D59,E51/E59,F51/F59),IF(G46=5,AVERAGE(C51/C59,D51/D59,E51/E59,F51/F59,G51/G59),IF(G46=6,AVERAGE(C51/C59,D51/D59,E51/E59,F51/F59,G51/G59,H51/H59),IF(G46=7,AVERAGE(C51/C59,D51/D59,E51/E59,F51/F59,G51/G59,H51/H59,I51/I59),IF(G46=8,AVERAGE(C51/C59,D51/D59,E51/E59,F51/F59,G51/G59,H51/H59,I51/I59,J51/J59),IF(G46=9,AVERAGE(C51/C59,D51/D59,E51/E59,F51/F59,G51/G59,H51/H59,I51/I59,J51/J59,K51/K59),AVERAGE(C51/C59,D51/D59,E51/E59,F51/F59,G51/G59,H51/H59,I51/I59,J51/J59,K51/K59,L51/L59))))))))))</f>
        <v>#DIV/0!</v>
      </c>
      <c r="N51" s="4" t="e">
        <v>#DIV/0!</v>
      </c>
      <c r="O51" s="9" t="s">
        <v>6</v>
      </c>
      <c r="P51" s="19">
        <f>IFERROR(P49/P50,0)</f>
        <v>0</v>
      </c>
      <c r="R51" s="113"/>
      <c r="S51" s="113"/>
      <c r="T51" s="113"/>
      <c r="U51" s="113"/>
      <c r="V51" s="113"/>
      <c r="W51" s="113"/>
      <c r="X51" s="113"/>
      <c r="Y51" s="113"/>
      <c r="Z51" s="113"/>
      <c r="AA51" s="121" t="s">
        <v>55</v>
      </c>
      <c r="AB51" s="120">
        <f>INDEX(C48:K48,1,$AA$2-2)</f>
        <v>0</v>
      </c>
      <c r="AC51" s="120">
        <f>IFERROR(AB51,"")</f>
        <v>0</v>
      </c>
      <c r="AD51" s="121" t="str">
        <f>IF($AA$1&gt;=49,IF($AA$1&lt;=57,AC51,""),"")</f>
        <v/>
      </c>
      <c r="AE51" s="121"/>
      <c r="AF51" s="113"/>
      <c r="AG51" s="113"/>
    </row>
    <row r="52" spans="1:33" x14ac:dyDescent="0.35">
      <c r="A52" s="58">
        <v>4</v>
      </c>
      <c r="B52" s="5">
        <f>'FACTORS &amp; OPTIONS'!J7</f>
        <v>0</v>
      </c>
      <c r="C52" s="64">
        <f>IF(F49&gt;0,(1/F49),0)</f>
        <v>0</v>
      </c>
      <c r="D52" s="64">
        <f>IF(F50&gt;0,1/F50,0)</f>
        <v>0</v>
      </c>
      <c r="E52" s="64">
        <f>IF(F51&gt;0,1/F51,0)</f>
        <v>0</v>
      </c>
      <c r="F52" s="64">
        <f>IF(A52&lt;=G46,1,0)</f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  <c r="L52" s="7">
        <v>0</v>
      </c>
      <c r="M52" s="8" t="e">
        <f>IF(G46=1,AVERAGE(C52/C59),IF(G46=2,AVERAGE(C52/C59,D52/D59),IF(G46=3,AVERAGE(C52/C59,D52/D59,E52/E59),IF(G46=4,AVERAGE(C52/C59,D52/D59,E52/E59,F52/F59),IF(G46=5,AVERAGE(C52/C59,D52/D59,E52/E59,F52/F59,G52/G59),IF(G46=6,AVERAGE(C52/C59,D52/D59,E52/E59,F52/F59,G52/G59,H52/H59),IF(G46=7,AVERAGE(C52/C59,D52/D59,E52/E59,F52/F59,G52/G59,H52/H59,I52/I59),IF(G46=8,AVERAGE(C52/C59,D52/D59,E52/E59,F52/F59,G52/G59,H52/H59,I52/I59,J52/J59),IF(G46=9,AVERAGE(C52/C59,D52/D59,E52/E59,F52/F59,G52/G59,H52/H59,I52/I59,J52/J59,K52/K59),AVERAGE(C52/C59,D52/D59,E52/E59,F52/F59,G52/G59,H52/H59,I52/I59,J52/J59,K52/K59,L52/L59))))))))))</f>
        <v>#DIV/0!</v>
      </c>
      <c r="N52" s="4" t="e">
        <v>#DIV/0!</v>
      </c>
      <c r="O52" s="33" t="s">
        <v>7</v>
      </c>
      <c r="P52" s="33" t="str">
        <f>IF(P51&lt;0.1,"YES","NO")</f>
        <v>YES</v>
      </c>
      <c r="Q52" s="32">
        <v>4</v>
      </c>
      <c r="R52" s="113"/>
      <c r="S52" s="113"/>
      <c r="T52" s="113"/>
      <c r="U52" s="113"/>
      <c r="V52" s="113"/>
      <c r="W52" s="113"/>
      <c r="X52" s="113"/>
      <c r="Y52" s="113"/>
      <c r="Z52" s="113"/>
      <c r="AA52" s="120">
        <v>3</v>
      </c>
      <c r="AB52" s="120">
        <f>IF(AA52=1,1/9,IF(AA52=2,1/7,IF(AA52=3,1/5,IF(AA52=4,1/3,IF(AA52=5,1,IF(AA52=6,3,IF(AA52=7,5,IF(AA52=8,7,IF(AA52=9,9,0)))))))))</f>
        <v>0.2</v>
      </c>
      <c r="AC52" s="120">
        <f>AB52</f>
        <v>0.2</v>
      </c>
      <c r="AD52" s="121"/>
      <c r="AE52" s="121"/>
      <c r="AF52" s="113"/>
      <c r="AG52" s="113"/>
    </row>
    <row r="53" spans="1:33" x14ac:dyDescent="0.35">
      <c r="A53" s="58">
        <v>5</v>
      </c>
      <c r="B53" s="5">
        <f>'FACTORS &amp; OPTIONS'!J8</f>
        <v>0</v>
      </c>
      <c r="C53" s="64">
        <f>IF(G49&gt;0,(1/G49),0)</f>
        <v>0</v>
      </c>
      <c r="D53" s="64">
        <f>IF(G50&gt;0,1/G50,0)</f>
        <v>0</v>
      </c>
      <c r="E53" s="64">
        <f>IF(G51&gt;0,1/G51,0)</f>
        <v>0</v>
      </c>
      <c r="F53" s="64">
        <f>IF(G52&gt;0,1/G52,0)</f>
        <v>0</v>
      </c>
      <c r="G53" s="64">
        <f>IF(A53&lt;=G46,1,0)</f>
        <v>0</v>
      </c>
      <c r="H53" s="63">
        <v>0</v>
      </c>
      <c r="I53" s="63">
        <v>0</v>
      </c>
      <c r="J53" s="63">
        <v>0</v>
      </c>
      <c r="K53" s="63">
        <v>0</v>
      </c>
      <c r="L53" s="7">
        <v>0</v>
      </c>
      <c r="M53" s="8" t="e">
        <f>IF(G46=1,AVERAGE(C53/C59),IF(G46=2,AVERAGE(C53/C59,D53/D59),IF(G46=3,AVERAGE(C53/C59,D53/D59,E53/E59),IF(G46=4,AVERAGE(C53/C59,D53/D59,E53/E59,F53/F59),IF(G46=5,AVERAGE(C53/C59,D53/D59,E53/E59,F53/F59,G53/G59),IF(G46=6,AVERAGE(C53/C59,D53/D59,E53/E59,F53/F59,G53/G59,H53/H59),IF(G46=7,AVERAGE(C53/C59,D53/D59,E53/E59,F53/F59,G53/G59,H53/H59,I53/I59),IF(G46=8,AVERAGE(C53/C59,D53/D59,E53/E59,F53/F59,G53/G59,H53/H59,I53/I59,J53/J59),IF(G46=9,AVERAGE(C53/C59,D53/D59,E53/E59,F53/F59,G53/G59,H53/H59,I53/I59,J53/J59,K53/K59),AVERAGE(C53/C59,D53/D59,E53/E59,F53/F59,G53/G59,H53/H59,I53/I59,J53/J59,K53/K59,L53/L59))))))))))</f>
        <v>#DIV/0!</v>
      </c>
      <c r="N53" s="4" t="e">
        <v>#DIV/0!</v>
      </c>
      <c r="O53" s="207" t="str">
        <f>IF(P51&lt;0.1,"CONSISTENT","NON CONSISTENT")</f>
        <v>CONSISTENT</v>
      </c>
      <c r="P53" s="207"/>
      <c r="Q53" s="32">
        <v>4</v>
      </c>
      <c r="R53" s="113"/>
      <c r="S53" s="113"/>
      <c r="T53" s="113"/>
      <c r="U53" s="113"/>
      <c r="V53" s="113"/>
      <c r="W53" s="113"/>
      <c r="X53" s="113"/>
      <c r="Y53" s="113"/>
      <c r="Z53" s="113"/>
      <c r="AA53" s="120">
        <f>AA52</f>
        <v>3</v>
      </c>
      <c r="AB53" s="120">
        <f>10-AA53</f>
        <v>7</v>
      </c>
      <c r="AC53" s="120"/>
      <c r="AD53" s="121"/>
      <c r="AE53" s="121"/>
      <c r="AF53" s="113"/>
      <c r="AG53" s="113"/>
    </row>
    <row r="54" spans="1:33" x14ac:dyDescent="0.35">
      <c r="A54" s="58">
        <v>6</v>
      </c>
      <c r="B54" s="5">
        <f>'FACTORS &amp; OPTIONS'!J9</f>
        <v>0</v>
      </c>
      <c r="C54" s="64">
        <f>IF(H49&gt;0,(1/H49),0)</f>
        <v>0</v>
      </c>
      <c r="D54" s="64">
        <f>IF(H50&gt;0,1/H50,0)</f>
        <v>0</v>
      </c>
      <c r="E54" s="64">
        <f>IF(H51&gt;0,1/H51,0)</f>
        <v>0</v>
      </c>
      <c r="F54" s="64">
        <f>IF(H52&gt;0,1/H52,0)</f>
        <v>0</v>
      </c>
      <c r="G54" s="64">
        <f>IF(H53&gt;0,1/H53,0)</f>
        <v>0</v>
      </c>
      <c r="H54" s="64">
        <f>IF(A54&lt;=G46,1,0)</f>
        <v>0</v>
      </c>
      <c r="I54" s="63">
        <v>0</v>
      </c>
      <c r="J54" s="63">
        <v>0</v>
      </c>
      <c r="K54" s="63">
        <v>0</v>
      </c>
      <c r="L54" s="7">
        <v>0</v>
      </c>
      <c r="M54" s="8" t="e">
        <f>IF(G46=1,AVERAGE(C54/C59),IF(G46=2,AVERAGE(C54/C59,D54/D59),IF(G46=3,AVERAGE(C54/C59,D54/D59,E54/E59),IF(G46=4,AVERAGE(C54/C59,D54/D59,E54/E59,F54/F59),IF(G46=5,AVERAGE(C54/C59,D54/D59,E54/E59,F54/F59,G54/G59),IF(G46=6,AVERAGE(C54/C59,D54/D59,E54/E59,F54/F59,G54/G59,H54/H59),IF(G46=7,AVERAGE(C54/C59,D54/D59,E54/E59,F54/F59,G54/G59,H54/H59,I54/I59),IF(G46=8,AVERAGE(C54/C59,D54/D59,E54/E59,F54/F59,G54/G59,H54/H59,I54/I59,J54/J59),IF(G46=9,AVERAGE(C54/C59,D54/D59,E54/E59,F54/F59,G54/G59,H54/H59,I54/I59,J54/J59,K54/K59),AVERAGE(C54/C59,D54/D59,E54/E59,F54/F59,G54/G59,H54/H59,I54/I59,J54/J59,K54/K59,L54/L59))))))))))</f>
        <v>#DIV/0!</v>
      </c>
      <c r="N54" s="4" t="e">
        <v>#DIV/0!</v>
      </c>
      <c r="O54" s="4"/>
      <c r="P54" s="10"/>
      <c r="AA54"/>
      <c r="AB54"/>
      <c r="AC54"/>
      <c r="AD54"/>
      <c r="AE54"/>
    </row>
    <row r="55" spans="1:33" x14ac:dyDescent="0.35">
      <c r="A55" s="58">
        <v>7</v>
      </c>
      <c r="B55" s="5">
        <f>'FACTORS &amp; OPTIONS'!J10</f>
        <v>0</v>
      </c>
      <c r="C55" s="64">
        <f>IF(I49&gt;0,(1/I49),0)</f>
        <v>0</v>
      </c>
      <c r="D55" s="64">
        <f>IF(I50&gt;0,1/I50,0)</f>
        <v>0</v>
      </c>
      <c r="E55" s="64">
        <f>IF(I51&gt;0,1/I51,0)</f>
        <v>0</v>
      </c>
      <c r="F55" s="64">
        <f>IF(I52&gt;0,1/I52,0)</f>
        <v>0</v>
      </c>
      <c r="G55" s="64">
        <f>IF(I53&gt;0,1/I53,0)</f>
        <v>0</v>
      </c>
      <c r="H55" s="64">
        <f>IF(I54&gt;0,1/I54,0)</f>
        <v>0</v>
      </c>
      <c r="I55" s="64">
        <f>IF(A55&lt;=G46,1,0)</f>
        <v>0</v>
      </c>
      <c r="J55" s="63">
        <v>0</v>
      </c>
      <c r="K55" s="63">
        <v>0</v>
      </c>
      <c r="L55" s="7">
        <v>0</v>
      </c>
      <c r="M55" s="8" t="e">
        <f>IF(G46=1,AVERAGE(C55/C59),IF(G46=2,AVERAGE(C55/C59,D55/D59),IF(G46=3,AVERAGE(C55/C59,D55/D59,E55/E59),IF(G46=4,AVERAGE(C55/C59,D55/D59,E55/E59,F55/F59),IF(G46=5,AVERAGE(C55/C59,D55/D59,E55/E59,F55/F59,G55/G59),IF(G46=6,AVERAGE(C55/C59,D55/D59,E55/E59,F55/F59,G55/G59,H55/H59),IF(G46=7,AVERAGE(C55/C59,D55/D59,E55/E59,F55/F59,G55/G59,H55/H59,I55/I59),IF(G46=8,AVERAGE(C55/C59,D55/D59,E55/E59,F55/F59,G55/G59,H55/H59,I55/I59,J55/J59),IF(G46=9,AVERAGE(C55/C59,D55/D59,E55/E59,F55/F59,G55/G59,H55/H59,I55/I59,J55/J59,K55/K59),AVERAGE(C55/C59,D55/D59,E55/E59,F55/F59,G55/G59,H55/H59,I55/I59,J55/J59,K55/K59,L55/L59))))))))))</f>
        <v>#DIV/0!</v>
      </c>
      <c r="N55" s="4" t="e">
        <v>#DIV/0!</v>
      </c>
      <c r="O55" s="4"/>
      <c r="P55" s="10"/>
      <c r="AA55"/>
      <c r="AB55"/>
      <c r="AC55"/>
      <c r="AD55"/>
      <c r="AE55"/>
    </row>
    <row r="56" spans="1:33" x14ac:dyDescent="0.35">
      <c r="A56" s="58">
        <v>8</v>
      </c>
      <c r="B56" s="5">
        <f>'FACTORS &amp; OPTIONS'!J11</f>
        <v>0</v>
      </c>
      <c r="C56" s="64">
        <f>IF(J49&gt;0,(1/J49),0)</f>
        <v>0</v>
      </c>
      <c r="D56" s="64">
        <f>IF(J50&gt;0,1/J50,0)</f>
        <v>0</v>
      </c>
      <c r="E56" s="64">
        <f>IF(J51&gt;0,1/J51,0)</f>
        <v>0</v>
      </c>
      <c r="F56" s="64">
        <f>IF(J52&gt;0,1/J52,0)</f>
        <v>0</v>
      </c>
      <c r="G56" s="64">
        <f>IF(J53&gt;0,1/J53,0)</f>
        <v>0</v>
      </c>
      <c r="H56" s="64">
        <f>IF(J54&gt;0,1/J54,0)</f>
        <v>0</v>
      </c>
      <c r="I56" s="64">
        <f>IF(J55&gt;0,1/J55,0)</f>
        <v>0</v>
      </c>
      <c r="J56" s="64">
        <f>IF(A56&lt;=G46,1,0)</f>
        <v>0</v>
      </c>
      <c r="K56" s="63">
        <v>0</v>
      </c>
      <c r="L56" s="7">
        <v>0</v>
      </c>
      <c r="M56" s="8" t="e">
        <f>IF(G46=1,AVERAGE(C56/C59),IF(G46=2,AVERAGE(C56/C59,D56/D59),IF(G46=3,AVERAGE(C56/C59,D56/D59,E56/E59),IF(G46=4,AVERAGE(C56/C59,D56/D59,E56/E59,F56/F59),IF(G46=5,AVERAGE(C56/C59,D56/D59,E56/E59,F56/F59,G56/G59),IF(G46=6,AVERAGE(C56/C59,D56/D59,E56/E59,F56/F59,G56/G59,H56/H59),IF(G46=7,AVERAGE(C56/C59,D56/D59,E56/E59,F56/F59,G56/G59,H56/H59,I56/I59),IF(G46=8,AVERAGE(C56/C59,D56/D59,E56/E59,F56/F59,G56/G59,H56/H59,I56/I59,J56/J59),IF(G46=9,AVERAGE(C56/C59,D56/D59,E56/E59,F56/F59,G56/G59,H56/H59,I56/I59,J56/J59,K56/K59),AVERAGE(C56/C59,D56/D59,E56/E59,F56/F59,G56/G59,H56/H59,I56/I59,J56/J59,K56/K59,L56/L59))))))))))</f>
        <v>#DIV/0!</v>
      </c>
      <c r="N56" s="4" t="e">
        <v>#DIV/0!</v>
      </c>
      <c r="O56" s="4"/>
      <c r="P56" s="10"/>
      <c r="AA56"/>
      <c r="AB56"/>
      <c r="AC56"/>
      <c r="AD56"/>
      <c r="AE56"/>
    </row>
    <row r="57" spans="1:33" x14ac:dyDescent="0.35">
      <c r="A57" s="58">
        <v>9</v>
      </c>
      <c r="B57" s="5">
        <f>'FACTORS &amp; OPTIONS'!J12</f>
        <v>0</v>
      </c>
      <c r="C57" s="64">
        <f>IF(K49&gt;0,(1/K49),0)</f>
        <v>0</v>
      </c>
      <c r="D57" s="64">
        <f>IF(K50&gt;0,1/K50,0)</f>
        <v>0</v>
      </c>
      <c r="E57" s="64">
        <f>IF(K51&gt;0,1/K51,0)</f>
        <v>0</v>
      </c>
      <c r="F57" s="64">
        <f>IF(K52&gt;0,1/K52,0)</f>
        <v>0</v>
      </c>
      <c r="G57" s="64">
        <f>IF(K53&gt;0,1/K53,0)</f>
        <v>0</v>
      </c>
      <c r="H57" s="64">
        <f>IF(K54&gt;0,1/K54,0)</f>
        <v>0</v>
      </c>
      <c r="I57" s="64">
        <f>IF(K55&gt;0,1/K55,0)</f>
        <v>0</v>
      </c>
      <c r="J57" s="64">
        <f>IF(K56&gt;0,1/K56,0)</f>
        <v>0</v>
      </c>
      <c r="K57" s="64">
        <f>IF(A57&lt;=G46,1,0)</f>
        <v>0</v>
      </c>
      <c r="L57" s="7">
        <v>0</v>
      </c>
      <c r="M57" s="8" t="e">
        <f>IF(G46=1,AVERAGE(C57/C59),IF(G46=2,AVERAGE(C57/C59,D57/D59),IF(G46=3,AVERAGE(C57/C59,D57/D59,E57/E59),IF(G46=4,AVERAGE(C57/C59,D57/D59,E57/E59,F57/F59),IF(G46=5,AVERAGE(C57/C59,D57/D59,E57/E59,F57/F59,G57/G59),IF(G46=6,AVERAGE(C57/C59,D57/D59,E57/E59,F57/F59,G57/G59,H57/H59),IF(G46=7,AVERAGE(C57/C59,D57/D59,E57/E59,F57/F59,G57/G59,H57/H59,I57/I59),IF(G46=8,AVERAGE(C57/C59,D57/D59,E57/E59,F57/F59,G57/G59,H57/H59,I57/I59,J57/J59),IF(G46=9,AVERAGE(C57/C59,D57/D59,E57/E59,F57/F59,G57/G59,H57/H59,I57/I59,J57/J59,K57/K59),AVERAGE(C57/C59,D57/D59,E57/E59,F57/F59,G57/G59,H57/H59,I57/I59,J57/J59,K57/K59,L57/L59))))))))))</f>
        <v>#DIV/0!</v>
      </c>
      <c r="N57" s="4" t="e">
        <v>#DIV/0!</v>
      </c>
      <c r="O57" s="4"/>
      <c r="P57" s="10"/>
      <c r="T57" s="32">
        <v>0</v>
      </c>
      <c r="AA57"/>
      <c r="AB57"/>
      <c r="AC57"/>
      <c r="AD57"/>
      <c r="AE57"/>
    </row>
    <row r="58" spans="1:33" x14ac:dyDescent="0.35">
      <c r="A58" s="58">
        <v>10</v>
      </c>
      <c r="B58" s="5">
        <f>'FACTORS &amp; OPTIONS'!D58</f>
        <v>0</v>
      </c>
      <c r="C58" s="6">
        <f>IF(L49&gt;0,(1/L49),0)</f>
        <v>0</v>
      </c>
      <c r="D58" s="6">
        <f>IF(L50&gt;0,1/L50,0)</f>
        <v>0</v>
      </c>
      <c r="E58" s="6">
        <f>IF(L51&gt;0,1/L51,0)</f>
        <v>0</v>
      </c>
      <c r="F58" s="6">
        <f>IF(L52&gt;0,1/L52,0)</f>
        <v>0</v>
      </c>
      <c r="G58" s="6">
        <f>IF(L53&gt;0,1/L53,0)</f>
        <v>0</v>
      </c>
      <c r="H58" s="6">
        <f>IF(L54&gt;0,1/L54,0)</f>
        <v>0</v>
      </c>
      <c r="I58" s="6">
        <f>IF(L55&gt;0,1/L55,0)</f>
        <v>0</v>
      </c>
      <c r="J58" s="6">
        <f>IF(L57&gt;0,1/L57,0)</f>
        <v>0</v>
      </c>
      <c r="K58" s="6">
        <f>IF(L57&gt;0,1/L57,0)</f>
        <v>0</v>
      </c>
      <c r="L58" s="6">
        <f>IF(A58&lt;=G46,1,0)</f>
        <v>0</v>
      </c>
      <c r="M58" s="8" t="e">
        <f>IF(G46=1,AVERAGE(C58/C59),IF(G46=2,AVERAGE(C58/C59,D58/D59),IF(G46=3,AVERAGE(C58/C59,D58/D59,E58/E59),IF(G46=4,AVERAGE(C58/C59,D58/D59,E58/E59,F58/F59),IF(G46=5,AVERAGE(C58/C59,D58/D59,E58/E59,F58/F59,G58/G59),IF(G46=6,AVERAGE(C58/C59,D58/D59,E58/E59,F58/F59,G58/G59,H58/H59),IF(G46=7,AVERAGE(C58/C59,D58/D59,E58/E59,F58/F59,G58/G59,H58/H59,I58/I59),IF(G46=8,AVERAGE(C58/C59,D58/D59,E58/E59,F58/F59,G58/G59,H58/H59,I58/I59,J58/J59),IF(G46=9,AVERAGE(C58/C59,D58/D59,E58/E59,F58/F59,G58/G59,H58/H59,I58/I59,J58/J59,K58/K59),AVERAGE(C58/C59,D58/D59,E58/E59,F58/F59,G58/G59,H58/H59,I58/I59,J58/J59,K58/K59,L58/L59))))))))))</f>
        <v>#DIV/0!</v>
      </c>
      <c r="N58" s="4" t="e">
        <v>#DIV/0!</v>
      </c>
      <c r="O58" s="4"/>
      <c r="P58" s="10"/>
      <c r="AA58"/>
      <c r="AB58"/>
      <c r="AC58"/>
      <c r="AD58"/>
      <c r="AE58"/>
    </row>
    <row r="59" spans="1:33" ht="77.25" customHeight="1" thickBot="1" x14ac:dyDescent="0.55000000000000004">
      <c r="A59" s="12"/>
      <c r="B59" s="13" t="s">
        <v>1</v>
      </c>
      <c r="C59" s="57">
        <f>SUM(C49:C58)</f>
        <v>0</v>
      </c>
      <c r="D59" s="57">
        <f t="shared" ref="D59:L59" si="4">SUM(D49:D58)</f>
        <v>0</v>
      </c>
      <c r="E59" s="57">
        <f t="shared" si="4"/>
        <v>0</v>
      </c>
      <c r="F59" s="57">
        <f t="shared" si="4"/>
        <v>0</v>
      </c>
      <c r="G59" s="57">
        <f t="shared" si="4"/>
        <v>0</v>
      </c>
      <c r="H59" s="57">
        <f t="shared" si="4"/>
        <v>0</v>
      </c>
      <c r="I59" s="57">
        <f t="shared" si="4"/>
        <v>0</v>
      </c>
      <c r="J59" s="57">
        <f t="shared" si="4"/>
        <v>0</v>
      </c>
      <c r="K59" s="57">
        <f t="shared" si="4"/>
        <v>0</v>
      </c>
      <c r="L59" s="57">
        <f t="shared" si="4"/>
        <v>0</v>
      </c>
      <c r="M59" s="17" t="e">
        <f>SUM(M49:M58)</f>
        <v>#DIV/0!</v>
      </c>
      <c r="N59" s="17" t="e">
        <f>SUM(N49:N58)</f>
        <v>#DIV/0!</v>
      </c>
      <c r="O59" s="13"/>
      <c r="P59" s="14"/>
      <c r="AA59"/>
      <c r="AB59"/>
      <c r="AC59"/>
      <c r="AD59"/>
      <c r="AE59"/>
    </row>
    <row r="60" spans="1:33" x14ac:dyDescent="0.35">
      <c r="AA60"/>
      <c r="AB60"/>
      <c r="AC60"/>
      <c r="AD60"/>
      <c r="AE60"/>
    </row>
    <row r="61" spans="1:33" ht="20" thickBot="1" x14ac:dyDescent="0.5">
      <c r="A61" s="20" t="s">
        <v>12</v>
      </c>
      <c r="B61" s="203">
        <f>'FACTORS &amp; OPTIONS'!L3</f>
        <v>0</v>
      </c>
      <c r="C61" s="203"/>
      <c r="D61" s="203"/>
      <c r="E61" s="203"/>
      <c r="F61" s="204"/>
      <c r="G61" s="54">
        <f>'FACTORS &amp; OPTIONS'!M3</f>
        <v>0</v>
      </c>
      <c r="H61" s="205"/>
      <c r="I61" s="206"/>
      <c r="J61" s="206"/>
      <c r="K61" s="206"/>
      <c r="L61" s="206"/>
      <c r="M61" s="206"/>
      <c r="N61" s="206"/>
      <c r="AA61"/>
      <c r="AB61"/>
      <c r="AC61"/>
      <c r="AD61"/>
      <c r="AE61"/>
    </row>
    <row r="62" spans="1:33" s="32" customFormat="1" x14ac:dyDescent="0.35">
      <c r="A62" s="119" t="b">
        <v>0</v>
      </c>
      <c r="B62" s="59"/>
      <c r="C62" s="59">
        <v>1</v>
      </c>
      <c r="D62" s="59">
        <v>2</v>
      </c>
      <c r="E62" s="59">
        <v>3</v>
      </c>
      <c r="F62" s="59">
        <v>4</v>
      </c>
      <c r="G62" s="59">
        <v>5</v>
      </c>
      <c r="H62" s="59">
        <v>6</v>
      </c>
      <c r="I62" s="59">
        <v>7</v>
      </c>
      <c r="J62" s="59">
        <v>8</v>
      </c>
      <c r="K62" s="59">
        <v>9</v>
      </c>
      <c r="L62" s="59">
        <v>10</v>
      </c>
      <c r="M62" s="59"/>
      <c r="N62" s="59"/>
      <c r="O62" s="59"/>
      <c r="P62" s="60"/>
      <c r="Z62" s="113"/>
      <c r="AA62" s="113"/>
      <c r="AB62" s="113"/>
      <c r="AC62" s="113"/>
      <c r="AD62" s="113"/>
      <c r="AE62" s="113"/>
      <c r="AF62" s="113"/>
      <c r="AG62" s="113"/>
    </row>
    <row r="63" spans="1:33" x14ac:dyDescent="0.35">
      <c r="A63" s="11"/>
      <c r="B63" s="4"/>
      <c r="C63" s="5">
        <f t="array" ref="C63:L63">TRANSPOSE(B64:B73)</f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5" t="s">
        <v>11</v>
      </c>
      <c r="N63" s="56" t="s">
        <v>2</v>
      </c>
      <c r="O63" s="198" t="s">
        <v>3</v>
      </c>
      <c r="P63" s="199"/>
      <c r="Z63" s="113"/>
      <c r="AA63" s="113"/>
      <c r="AB63" s="113"/>
      <c r="AC63" s="113"/>
      <c r="AD63" s="113"/>
      <c r="AE63" s="113"/>
      <c r="AF63" s="113"/>
      <c r="AG63" s="113"/>
    </row>
    <row r="64" spans="1:33" x14ac:dyDescent="0.35">
      <c r="A64" s="58">
        <v>1</v>
      </c>
      <c r="B64" s="5">
        <f>'FACTORS &amp; OPTIONS'!L4</f>
        <v>0</v>
      </c>
      <c r="C64" s="64">
        <f>IF(A64&lt;=G61,1,0)</f>
        <v>0</v>
      </c>
      <c r="D64" s="107">
        <v>0</v>
      </c>
      <c r="E64" s="107">
        <v>0</v>
      </c>
      <c r="F64" s="107">
        <v>0</v>
      </c>
      <c r="G64" s="63">
        <v>0</v>
      </c>
      <c r="H64" s="63">
        <v>0</v>
      </c>
      <c r="I64" s="63">
        <v>0</v>
      </c>
      <c r="J64" s="63">
        <v>0</v>
      </c>
      <c r="K64" s="63">
        <v>0</v>
      </c>
      <c r="L64" s="7">
        <v>0</v>
      </c>
      <c r="M64" s="8" t="e">
        <f>IF(G61=1,AVERAGE(C64/C74),IF(G61=2,AVERAGE(C64/C74,D64/D74),IF(G61=3,AVERAGE(C64/C74,D64/D74,E64/E74),IF(G61=4,AVERAGE(C64/C74,D64/D74,E64/E74,F64/F74),IF(G61=5,AVERAGE(C64/C74,D64/D74,E64/E74,F64/F74,G64/G74),IF(G61=6,AVERAGE(C64/C74,D64/D74,E64/E74,F64/F74,G64/G74,H64/H74),IF(G61=7,AVERAGE(C64/C74,D64/D74,E64/E74,F64/F74,G64/G74,H64/H74,I64/I74),IF(G61=8,AVERAGE(C64/C74,D64/D74,E64/E74,F64/F74,G64/G74,H64/H74,I64/I74,J64/J74),IF(G61=9,AVERAGE(C64/C74,D64/D74,E64/E74,F64/F74,G64/G74,H64/H74,I64/I74,J64/J74,K64/K74),AVERAGE(C64/C74,D64/D74,E64/E74,F64/F74,G64/G74,H64/H74,I64/I74,J64/J74,K64/K74,L64/L74))))))))))</f>
        <v>#DIV/0!</v>
      </c>
      <c r="N64" s="4" t="e">
        <f t="array" ref="N64:N73">MMULT(C64:L73,M64:M73)</f>
        <v>#DIV/0!</v>
      </c>
      <c r="O64" s="9" t="s">
        <v>4</v>
      </c>
      <c r="P64" s="19" t="e">
        <f>(N74-G61)/(G61-1)</f>
        <v>#DIV/0!</v>
      </c>
      <c r="Z64" s="113"/>
      <c r="AA64" s="121" t="s">
        <v>56</v>
      </c>
      <c r="AB64" s="120" t="e">
        <f>INDEX(B64:B72,$AA$1-63,1)</f>
        <v>#VALUE!</v>
      </c>
      <c r="AC64" s="120" t="str">
        <f>IFERROR(AB64,"")</f>
        <v/>
      </c>
      <c r="AD64" s="121" t="str">
        <f>IF($AA$1&gt;=64,IF($AA$1&lt;=72,AC64,""),"")</f>
        <v/>
      </c>
      <c r="AE64" s="121">
        <v>5</v>
      </c>
      <c r="AF64" s="113"/>
      <c r="AG64" s="113"/>
    </row>
    <row r="65" spans="1:33" x14ac:dyDescent="0.35">
      <c r="A65" s="58">
        <v>2</v>
      </c>
      <c r="B65" s="5">
        <f>'FACTORS &amp; OPTIONS'!L5</f>
        <v>0</v>
      </c>
      <c r="C65" s="64">
        <f>IF(D64&gt;0,(1/D64),0)</f>
        <v>0</v>
      </c>
      <c r="D65" s="64">
        <f>IF(A65&lt;=G61,1,0)</f>
        <v>0</v>
      </c>
      <c r="E65" s="63">
        <v>0</v>
      </c>
      <c r="F65" s="63">
        <v>0</v>
      </c>
      <c r="G65" s="63">
        <v>0</v>
      </c>
      <c r="H65" s="63">
        <v>0</v>
      </c>
      <c r="I65" s="63">
        <v>0</v>
      </c>
      <c r="J65" s="63">
        <v>0</v>
      </c>
      <c r="K65" s="63">
        <v>0</v>
      </c>
      <c r="L65" s="7">
        <v>0</v>
      </c>
      <c r="M65" s="8" t="e">
        <f>IF(G61=1,AVERAGE(C65/C74),IF(G61=2,AVERAGE(C65/C74,D65/D74),IF(G61=3,AVERAGE(C65/C74,D65/D74,E65/E74),IF(G61=4,AVERAGE(C65/C74,D65/D74,E65/E74,F65/F74),IF(G61=5,AVERAGE(C65/C74,D65/D74,E65/E74,F65/F74,G65/G74),IF(G61=6,AVERAGE(C65/C74,D65/D74,E65/E74,F65/F74,G65/G74,H65/H74),IF(G61=7,AVERAGE(C65/C74,D65/D74,E65/E74,F65/F74,G65/G74,H65/H74,I65/I74),IF(G61=8,AVERAGE(C65/C74,D65/D74,E65/E74,F65/F74,G65/G74,H65/H74,I65/I74,J65/J74),IF(G61=9,AVERAGE(C65/C74,D65/D74,E65/E74,F65/F74,G65/G74,H65/H74,I65/I74,J65/J74,K65/K74),AVERAGE(C65/C74,D65/D74,E65/E74,F65/F74,G65/G74,H65/H74,I65/I74,J65/J74,K65/K74,L65/L74))))))))))</f>
        <v>#DIV/0!</v>
      </c>
      <c r="N65" s="4" t="e">
        <v>#DIV/0!</v>
      </c>
      <c r="O65" s="9" t="s">
        <v>5</v>
      </c>
      <c r="P65" s="19">
        <f>IF(G61=1,0,IF(G61=2,0,IF(G61=3,0.58,IF(G61=4,0.9,IF(G61=5,1.12,IF(G61=6,1.24,IF(G61=7,1.32,IF(G61=8,1.41,IF(G61=9,1.45,IF(G61=10,1.49,1))))))))))</f>
        <v>1</v>
      </c>
      <c r="Z65" s="113"/>
      <c r="AA65" s="121" t="s">
        <v>57</v>
      </c>
      <c r="AB65" s="120">
        <f>INDEX(C63:K63,1,$AA$2-2)</f>
        <v>0</v>
      </c>
      <c r="AC65" s="120">
        <f>IFERROR(AB65,"")</f>
        <v>0</v>
      </c>
      <c r="AD65" s="121" t="str">
        <f>IF($AA$1&gt;=64,IF($AA$1&lt;=72,AC65,""),"")</f>
        <v/>
      </c>
      <c r="AE65" s="121"/>
      <c r="AF65" s="113"/>
      <c r="AG65" s="113"/>
    </row>
    <row r="66" spans="1:33" x14ac:dyDescent="0.35">
      <c r="A66" s="58">
        <v>3</v>
      </c>
      <c r="B66" s="5">
        <f>'FACTORS &amp; OPTIONS'!L6</f>
        <v>0</v>
      </c>
      <c r="C66" s="64">
        <f>IF(E64&gt;0,(1/E64),0)</f>
        <v>0</v>
      </c>
      <c r="D66" s="64">
        <f>IF(E65&gt;0,1/E65,0)</f>
        <v>0</v>
      </c>
      <c r="E66" s="64">
        <f>IF(A66&lt;=G61,1,0)</f>
        <v>0</v>
      </c>
      <c r="F66" s="63">
        <v>0</v>
      </c>
      <c r="G66" s="63">
        <v>0</v>
      </c>
      <c r="H66" s="63">
        <v>0</v>
      </c>
      <c r="I66" s="63">
        <v>0</v>
      </c>
      <c r="J66" s="63">
        <v>0</v>
      </c>
      <c r="K66" s="63">
        <v>0</v>
      </c>
      <c r="L66" s="7">
        <v>0</v>
      </c>
      <c r="M66" s="8" t="e">
        <f>IF(G61=1,AVERAGE(C66/C74),IF(G61=2,AVERAGE(C66/C74,D66/D74),IF(G61=3,AVERAGE(C66/C74,D66/D74,E66/E74),IF(G61=4,AVERAGE(C66/C74,D66/D74,E66/E74,F66/F74),IF(G61=5,AVERAGE(C66/C74,D66/D74,E66/E74,F66/F74,G66/G74),IF(G61=6,AVERAGE(C66/C74,D66/D74,E66/E74,F66/F74,G66/G74,H66/H74),IF(G61=7,AVERAGE(C66/C74,D66/D74,E66/E74,F66/F74,G66/G74,H66/H74,I66/I74),IF(G61=8,AVERAGE(C66/C74,D66/D74,E66/E74,F66/F74,G66/G74,H66/H74,I66/I74,J66/J74),IF(G61=9,AVERAGE(C66/C74,D66/D74,E66/E74,F66/F74,G66/G74,H66/H74,I66/I74,J66/J74,K66/K74),AVERAGE(C66/C74,D66/D74,E66/E74,F66/F74,G66/G74,H66/H74,I66/I74,J66/J74,K66/K74,L66/L74))))))))))</f>
        <v>#DIV/0!</v>
      </c>
      <c r="N66" s="4" t="e">
        <v>#DIV/0!</v>
      </c>
      <c r="O66" s="9" t="s">
        <v>6</v>
      </c>
      <c r="P66" s="19">
        <f>IFERROR(P64/P65,0)</f>
        <v>0</v>
      </c>
      <c r="Z66" s="113"/>
      <c r="AA66" s="120">
        <v>7</v>
      </c>
      <c r="AB66" s="120">
        <f>IF(AA66=1,1/9,IF(AA66=2,1/7,IF(AA66=3,1/5,IF(AA66=4,1/3,IF(AA66=5,1,IF(AA66=6,3,IF(AA66=7,5,IF(AA66=8,7,IF(AA66=9,9,0)))))))))</f>
        <v>5</v>
      </c>
      <c r="AC66" s="120">
        <f>AB66</f>
        <v>5</v>
      </c>
      <c r="AD66" s="121"/>
      <c r="AE66" s="121"/>
      <c r="AF66" s="113"/>
      <c r="AG66" s="113"/>
    </row>
    <row r="67" spans="1:33" x14ac:dyDescent="0.35">
      <c r="A67" s="58">
        <v>4</v>
      </c>
      <c r="B67" s="5">
        <f>'FACTORS &amp; OPTIONS'!L7</f>
        <v>0</v>
      </c>
      <c r="C67" s="64">
        <f>IF(F64&gt;0,(1/F64),0)</f>
        <v>0</v>
      </c>
      <c r="D67" s="64">
        <f>IF(F65&gt;0,1/F65,0)</f>
        <v>0</v>
      </c>
      <c r="E67" s="64">
        <f>IF(F66&gt;0,1/F66,0)</f>
        <v>0</v>
      </c>
      <c r="F67" s="64">
        <f>IF(A67&lt;=G61,1,0)</f>
        <v>0</v>
      </c>
      <c r="G67" s="63">
        <v>0</v>
      </c>
      <c r="H67" s="63">
        <v>0</v>
      </c>
      <c r="I67" s="63">
        <v>0</v>
      </c>
      <c r="J67" s="63">
        <v>0</v>
      </c>
      <c r="K67" s="63">
        <v>0</v>
      </c>
      <c r="L67" s="7">
        <v>0</v>
      </c>
      <c r="M67" s="8" t="e">
        <f>IF(G61=1,AVERAGE(C67/C74),IF(G61=2,AVERAGE(C67/C74,D67/D74),IF(G61=3,AVERAGE(C67/C74,D67/D74,E67/E74),IF(G61=4,AVERAGE(C67/C74,D67/D74,E67/E74,F67/F74),IF(G61=5,AVERAGE(C67/C74,D67/D74,E67/E74,F67/F74,G67/G74),IF(G61=6,AVERAGE(C67/C74,D67/D74,E67/E74,F67/F74,G67/G74,H67/H74),IF(G61=7,AVERAGE(C67/C74,D67/D74,E67/E74,F67/F74,G67/G74,H67/H74,I67/I74),IF(G61=8,AVERAGE(C67/C74,D67/D74,E67/E74,F67/F74,G67/G74,H67/H74,I67/I74,J67/J74),IF(G61=9,AVERAGE(C67/C74,D67/D74,E67/E74,F67/F74,G67/G74,H67/H74,I67/I74,J67/J74,K67/K74),AVERAGE(C67/C74,D67/D74,E67/E74,F67/F74,G67/G74,H67/H74,I67/I74,J67/J74,K67/K74,L67/L74))))))))))</f>
        <v>#DIV/0!</v>
      </c>
      <c r="N67" s="4" t="e">
        <v>#DIV/0!</v>
      </c>
      <c r="O67" s="9" t="s">
        <v>7</v>
      </c>
      <c r="P67" s="109" t="str">
        <f>IF(P66&lt;0.1,"YES","NO")</f>
        <v>YES</v>
      </c>
      <c r="Q67" s="32">
        <v>5</v>
      </c>
      <c r="Z67" s="113"/>
      <c r="AA67" s="120">
        <f>AA66</f>
        <v>7</v>
      </c>
      <c r="AB67" s="120">
        <f>10-AA67</f>
        <v>3</v>
      </c>
      <c r="AC67" s="120"/>
      <c r="AD67" s="121"/>
      <c r="AE67" s="121"/>
      <c r="AF67" s="113"/>
      <c r="AG67" s="113"/>
    </row>
    <row r="68" spans="1:33" x14ac:dyDescent="0.35">
      <c r="A68" s="58">
        <v>5</v>
      </c>
      <c r="B68" s="5">
        <f>'FACTORS &amp; OPTIONS'!L8</f>
        <v>0</v>
      </c>
      <c r="C68" s="64">
        <f>IF(G64&gt;0,(1/G64),0)</f>
        <v>0</v>
      </c>
      <c r="D68" s="64">
        <f>IF(G65&gt;0,1/G65,0)</f>
        <v>0</v>
      </c>
      <c r="E68" s="64">
        <f>IF(G66&gt;0,1/G66,0)</f>
        <v>0</v>
      </c>
      <c r="F68" s="64">
        <f>IF(G67&gt;0,1/G67,0)</f>
        <v>0</v>
      </c>
      <c r="G68" s="64">
        <f>IF(A68&lt;=G61,1,0)</f>
        <v>0</v>
      </c>
      <c r="H68" s="63">
        <v>0</v>
      </c>
      <c r="I68" s="63">
        <v>0</v>
      </c>
      <c r="J68" s="63">
        <v>0</v>
      </c>
      <c r="K68" s="63">
        <v>0</v>
      </c>
      <c r="L68" s="7">
        <v>0</v>
      </c>
      <c r="M68" s="8" t="e">
        <f>IF(G61=1,AVERAGE(C68/C74),IF(G61=2,AVERAGE(C68/C74,D68/D74),IF(G61=3,AVERAGE(C68/C74,D68/D74,E68/E74),IF(G61=4,AVERAGE(C68/C74,D68/D74,E68/E74,F68/F74),IF(G61=5,AVERAGE(C68/C74,D68/D74,E68/E74,F68/F74,G68/G74),IF(G61=6,AVERAGE(C68/C74,D68/D74,E68/E74,F68/F74,G68/G74,H68/H74),IF(G61=7,AVERAGE(C68/C74,D68/D74,E68/E74,F68/F74,G68/G74,H68/H74,I68/I74),IF(G61=8,AVERAGE(C68/C74,D68/D74,E68/E74,F68/F74,G68/G74,H68/H74,I68/I74,J68/J74),IF(G61=9,AVERAGE(C68/C74,D68/D74,E68/E74,F68/F74,G68/G74,H68/H74,I68/I74,J68/J74,K68/K74),AVERAGE(C68/C74,D68/D74,E68/E74,F68/F74,G68/G74,H68/H74,I68/I74,J68/J74,K68/K74,L68/L74))))))))))</f>
        <v>#DIV/0!</v>
      </c>
      <c r="N68" s="4" t="e">
        <v>#DIV/0!</v>
      </c>
      <c r="O68" s="200" t="str">
        <f>IF(P66&lt;0.1,"CONSISTENT","NON CONSISTENT")</f>
        <v>CONSISTENT</v>
      </c>
      <c r="P68" s="200"/>
      <c r="Q68" s="32">
        <v>5</v>
      </c>
      <c r="Z68" s="113"/>
      <c r="AA68" s="113"/>
      <c r="AB68" s="113"/>
      <c r="AC68" s="113"/>
      <c r="AD68" s="113"/>
      <c r="AE68" s="113"/>
      <c r="AF68" s="113"/>
      <c r="AG68" s="113"/>
    </row>
    <row r="69" spans="1:33" x14ac:dyDescent="0.35">
      <c r="A69" s="58">
        <v>6</v>
      </c>
      <c r="B69" s="5">
        <f>'FACTORS &amp; OPTIONS'!L9</f>
        <v>0</v>
      </c>
      <c r="C69" s="64">
        <f>IF(H64&gt;0,(1/H64),0)</f>
        <v>0</v>
      </c>
      <c r="D69" s="64">
        <f>IF(H65&gt;0,1/H65,0)</f>
        <v>0</v>
      </c>
      <c r="E69" s="64">
        <f>IF(H66&gt;0,1/H66,0)</f>
        <v>0</v>
      </c>
      <c r="F69" s="64">
        <f>IF(H67&gt;0,1/H67,0)</f>
        <v>0</v>
      </c>
      <c r="G69" s="64">
        <f>IF(H68&gt;0,1/H68,0)</f>
        <v>0</v>
      </c>
      <c r="H69" s="64">
        <f>IF(A69&lt;=G61,1,0)</f>
        <v>0</v>
      </c>
      <c r="I69" s="63">
        <v>0</v>
      </c>
      <c r="J69" s="63">
        <v>0</v>
      </c>
      <c r="K69" s="63">
        <v>0</v>
      </c>
      <c r="L69" s="7">
        <v>0</v>
      </c>
      <c r="M69" s="8" t="e">
        <f>IF(G61=1,AVERAGE(C69/C74),IF(G61=2,AVERAGE(C69/C74,D69/D74),IF(G61=3,AVERAGE(C69/C74,D69/D74,E69/E74),IF(G61=4,AVERAGE(C69/C74,D69/D74,E69/E74,F69/F74),IF(G61=5,AVERAGE(C69/C74,D69/D74,E69/E74,F69/F74,G69/G74),IF(G61=6,AVERAGE(C69/C74,D69/D74,E69/E74,F69/F74,G69/G74,H69/H74),IF(G61=7,AVERAGE(C69/C74,D69/D74,E69/E74,F69/F74,G69/G74,H69/H74,I69/I74),IF(G61=8,AVERAGE(C69/C74,D69/D74,E69/E74,F69/F74,G69/G74,H69/H74,I69/I74,J69/J74),IF(G61=9,AVERAGE(C69/C74,D69/D74,E69/E74,F69/F74,G69/G74,H69/H74,I69/I74,J69/J74,K69/K74),AVERAGE(C69/C74,D69/D74,E69/E74,F69/F74,G69/G74,H69/H74,I69/I74,J69/J74,K69/K74,L69/L74))))))))))</f>
        <v>#DIV/0!</v>
      </c>
      <c r="N69" s="4" t="e">
        <v>#DIV/0!</v>
      </c>
      <c r="O69" s="4"/>
      <c r="P69" s="10"/>
      <c r="Z69" s="113"/>
      <c r="AA69" s="113"/>
      <c r="AB69" s="113"/>
      <c r="AC69" s="113"/>
      <c r="AD69" s="113"/>
      <c r="AE69" s="113"/>
      <c r="AF69" s="113"/>
      <c r="AG69" s="113"/>
    </row>
    <row r="70" spans="1:33" x14ac:dyDescent="0.35">
      <c r="A70" s="58">
        <v>7</v>
      </c>
      <c r="B70" s="5">
        <f>'FACTORS &amp; OPTIONS'!L10</f>
        <v>0</v>
      </c>
      <c r="C70" s="64">
        <f>IF(I64&gt;0,(1/I64),0)</f>
        <v>0</v>
      </c>
      <c r="D70" s="64">
        <f>IF(I65&gt;0,1/I65,0)</f>
        <v>0</v>
      </c>
      <c r="E70" s="64">
        <f>IF(I66&gt;0,1/I66,0)</f>
        <v>0</v>
      </c>
      <c r="F70" s="64">
        <f>IF(I67&gt;0,1/I67,0)</f>
        <v>0</v>
      </c>
      <c r="G70" s="64">
        <f>IF(I68&gt;0,1/I68,0)</f>
        <v>0</v>
      </c>
      <c r="H70" s="64">
        <f>IF(I69&gt;0,1/I69,0)</f>
        <v>0</v>
      </c>
      <c r="I70" s="64">
        <f>IF(A70&lt;=G61,1,0)</f>
        <v>0</v>
      </c>
      <c r="J70" s="63">
        <v>0</v>
      </c>
      <c r="K70" s="63">
        <v>0</v>
      </c>
      <c r="L70" s="7">
        <v>0</v>
      </c>
      <c r="M70" s="8" t="e">
        <f>IF(G61=1,AVERAGE(C70/C74),IF(G61=2,AVERAGE(C70/C74,D70/D74),IF(G61=3,AVERAGE(C70/C74,D70/D74,E70/E74),IF(G61=4,AVERAGE(C70/C74,D70/D74,E70/E74,F70/F74),IF(G61=5,AVERAGE(C70/C74,D70/D74,E70/E74,F70/F74,G70/G74),IF(G61=6,AVERAGE(C70/C74,D70/D74,E70/E74,F70/F74,G70/G74,H70/H74),IF(G61=7,AVERAGE(C70/C74,D70/D74,E70/E74,F70/F74,G70/G74,H70/H74,I70/I74),IF(G61=8,AVERAGE(C70/C74,D70/D74,E70/E74,F70/F74,G70/G74,H70/H74,I70/I74,J70/J74),IF(G61=9,AVERAGE(C70/C74,D70/D74,E70/E74,F70/F74,G70/G74,H70/H74,I70/I74,J70/J74,K70/K74),AVERAGE(C70/C74,D70/D74,E70/E74,F70/F74,G70/G74,H70/H74,I70/I74,J70/J74,K70/K74,L70/L74))))))))))</f>
        <v>#DIV/0!</v>
      </c>
      <c r="N70" s="4" t="e">
        <v>#DIV/0!</v>
      </c>
      <c r="O70" s="4"/>
      <c r="P70" s="10"/>
      <c r="Z70" s="113"/>
      <c r="AA70" s="113"/>
      <c r="AB70" s="113"/>
      <c r="AC70" s="113"/>
      <c r="AD70" s="113"/>
      <c r="AE70" s="113"/>
      <c r="AF70" s="113"/>
      <c r="AG70" s="113"/>
    </row>
    <row r="71" spans="1:33" x14ac:dyDescent="0.35">
      <c r="A71" s="58">
        <v>8</v>
      </c>
      <c r="B71" s="5">
        <f>'FACTORS &amp; OPTIONS'!L11</f>
        <v>0</v>
      </c>
      <c r="C71" s="64">
        <f>IF(J64&gt;0,(1/J64),0)</f>
        <v>0</v>
      </c>
      <c r="D71" s="64">
        <f>IF(J65&gt;0,1/J65,0)</f>
        <v>0</v>
      </c>
      <c r="E71" s="64">
        <f>IF(J66&gt;0,1/J66,0)</f>
        <v>0</v>
      </c>
      <c r="F71" s="64">
        <f>IF(J67&gt;0,1/J67,0)</f>
        <v>0</v>
      </c>
      <c r="G71" s="64">
        <f>IF(J68&gt;0,1/J68,0)</f>
        <v>0</v>
      </c>
      <c r="H71" s="64">
        <f>IF(J69&gt;0,1/J69,0)</f>
        <v>0</v>
      </c>
      <c r="I71" s="64">
        <f>IF(J70&gt;0,1/J70,0)</f>
        <v>0</v>
      </c>
      <c r="J71" s="64">
        <f>IF(A71&lt;=G61,1,0)</f>
        <v>0</v>
      </c>
      <c r="K71" s="63">
        <v>0</v>
      </c>
      <c r="L71" s="7">
        <v>0</v>
      </c>
      <c r="M71" s="8" t="e">
        <f>IF(G61=1,AVERAGE(C71/C74),IF(G61=2,AVERAGE(C71/C74,D71/D74),IF(G61=3,AVERAGE(C71/C74,D71/D74,E71/E74),IF(G61=4,AVERAGE(C71/C74,D71/D74,E71/E74,F71/F74),IF(G61=5,AVERAGE(C71/C74,D71/D74,E71/E74,F71/F74,G71/G74),IF(G61=6,AVERAGE(C71/C74,D71/D74,E71/E74,F71/F74,G71/G74,H71/H74),IF(G61=7,AVERAGE(C71/C74,D71/D74,E71/E74,F71/F74,G71/G74,H71/H74,I71/I74),IF(G61=8,AVERAGE(C71/C74,D71/D74,E71/E74,F71/F74,G71/G74,H71/H74,I71/I74,J71/J74),IF(G61=9,AVERAGE(C71/C74,D71/D74,E71/E74,F71/F74,G71/G74,H71/H74,I71/I74,J71/J74,K71/K74),AVERAGE(C71/C74,D71/D74,E71/E74,F71/F74,G71/G74,H71/H74,I71/I74,J71/J74,K71/K74,L71/L74))))))))))</f>
        <v>#DIV/0!</v>
      </c>
      <c r="N71" s="4" t="e">
        <v>#DIV/0!</v>
      </c>
      <c r="O71" s="4"/>
      <c r="P71" s="10"/>
      <c r="Z71" s="113"/>
      <c r="AA71" s="113"/>
      <c r="AB71" s="113"/>
      <c r="AC71" s="113"/>
      <c r="AD71" s="113"/>
      <c r="AE71" s="113"/>
      <c r="AF71" s="113"/>
      <c r="AG71" s="113"/>
    </row>
    <row r="72" spans="1:33" x14ac:dyDescent="0.35">
      <c r="A72" s="58">
        <v>9</v>
      </c>
      <c r="B72" s="5">
        <f>'FACTORS &amp; OPTIONS'!L12</f>
        <v>0</v>
      </c>
      <c r="C72" s="64">
        <f>IF(K64&gt;0,(1/K64),0)</f>
        <v>0</v>
      </c>
      <c r="D72" s="64">
        <f>IF(K65&gt;0,1/K65,0)</f>
        <v>0</v>
      </c>
      <c r="E72" s="64">
        <f>IF(K66&gt;0,1/K66,0)</f>
        <v>0</v>
      </c>
      <c r="F72" s="64">
        <f>IF(K67&gt;0,1/K67,0)</f>
        <v>0</v>
      </c>
      <c r="G72" s="64">
        <f>IF(K68&gt;0,1/K68,0)</f>
        <v>0</v>
      </c>
      <c r="H72" s="64">
        <f>IF(K69&gt;0,1/K69,0)</f>
        <v>0</v>
      </c>
      <c r="I72" s="64">
        <f>IF(K70&gt;0,1/K70,0)</f>
        <v>0</v>
      </c>
      <c r="J72" s="64">
        <f>IF(K71&gt;0,1/K71,0)</f>
        <v>0</v>
      </c>
      <c r="K72" s="64">
        <f>IF(A72&lt;=G61,1,0)</f>
        <v>0</v>
      </c>
      <c r="L72" s="7">
        <v>0</v>
      </c>
      <c r="M72" s="8" t="e">
        <f>IF(G61=1,AVERAGE(C72/C74),IF(G61=2,AVERAGE(C72/C74,D72/D74),IF(G61=3,AVERAGE(C72/C74,D72/D74,E72/E74),IF(G61=4,AVERAGE(C72/C74,D72/D74,E72/E74,F72/F74),IF(G61=5,AVERAGE(C72/C74,D72/D74,E72/E74,F72/F74,G72/G74),IF(G61=6,AVERAGE(C72/C74,D72/D74,E72/E74,F72/F74,G72/G74,H72/H74),IF(G61=7,AVERAGE(C72/C74,D72/D74,E72/E74,F72/F74,G72/G74,H72/H74,I72/I74),IF(G61=8,AVERAGE(C72/C74,D72/D74,E72/E74,F72/F74,G72/G74,H72/H74,I72/I74,J72/J74),IF(G61=9,AVERAGE(C72/C74,D72/D74,E72/E74,F72/F74,G72/G74,H72/H74,I72/I74,J72/J74,K72/K74),AVERAGE(C72/C74,D72/D74,E72/E74,F72/F74,G72/G74,H72/H74,I72/I74,J72/J74,K72/K74,L72/L74))))))))))</f>
        <v>#DIV/0!</v>
      </c>
      <c r="N72" s="4" t="e">
        <v>#DIV/0!</v>
      </c>
      <c r="O72" s="4"/>
      <c r="P72" s="10"/>
      <c r="Z72" s="113"/>
      <c r="AA72" s="113"/>
      <c r="AB72" s="113"/>
      <c r="AC72" s="113"/>
      <c r="AD72" s="113"/>
      <c r="AE72" s="113"/>
      <c r="AF72" s="113"/>
      <c r="AG72" s="113"/>
    </row>
    <row r="73" spans="1:33" x14ac:dyDescent="0.35">
      <c r="A73" s="58">
        <v>10</v>
      </c>
      <c r="B73" s="5">
        <f>'FACTORS &amp; OPTIONS'!D73</f>
        <v>0</v>
      </c>
      <c r="C73" s="6">
        <f>IF(L64&gt;0,(1/L64),0)</f>
        <v>0</v>
      </c>
      <c r="D73" s="6">
        <f>IF(L65&gt;0,1/L65,0)</f>
        <v>0</v>
      </c>
      <c r="E73" s="6">
        <f>IF(L66&gt;0,1/L66,0)</f>
        <v>0</v>
      </c>
      <c r="F73" s="6">
        <f>IF(L67&gt;0,1/L67,0)</f>
        <v>0</v>
      </c>
      <c r="G73" s="6">
        <f>IF(L68&gt;0,1/L68,0)</f>
        <v>0</v>
      </c>
      <c r="H73" s="6">
        <f>IF(L69&gt;0,1/L69,0)</f>
        <v>0</v>
      </c>
      <c r="I73" s="6">
        <f>IF(L70&gt;0,1/L70,0)</f>
        <v>0</v>
      </c>
      <c r="J73" s="6">
        <f>IF(L72&gt;0,1/L72,0)</f>
        <v>0</v>
      </c>
      <c r="K73" s="6">
        <f>IF(L72&gt;0,1/L72,0)</f>
        <v>0</v>
      </c>
      <c r="L73" s="6">
        <f>IF(A73&lt;=G61,1,0)</f>
        <v>0</v>
      </c>
      <c r="M73" s="8" t="e">
        <f>IF(G61=1,AVERAGE(C73/C74),IF(G61=2,AVERAGE(C73/C74,D73/D74),IF(G61=3,AVERAGE(C73/C74,D73/D74,E73/E74),IF(G61=4,AVERAGE(C73/C74,D73/D74,E73/E74,F73/F74),IF(G61=5,AVERAGE(C73/C74,D73/D74,E73/E74,F73/F74,G73/G74),IF(G61=6,AVERAGE(C73/C74,D73/D74,E73/E74,F73/F74,G73/G74,H73/H74),IF(G61=7,AVERAGE(C73/C74,D73/D74,E73/E74,F73/F74,G73/G74,H73/H74,I73/I74),IF(G61=8,AVERAGE(C73/C74,D73/D74,E73/E74,F73/F74,G73/G74,H73/H74,I73/I74,J73/J74),IF(G61=9,AVERAGE(C73/C74,D73/D74,E73/E74,F73/F74,G73/G74,H73/H74,I73/I74,J73/J74,K73/K74),AVERAGE(C73/C74,D73/D74,E73/E74,F73/F74,G73/G74,H73/H74,I73/I74,J73/J74,K73/K74,L73/L74))))))))))</f>
        <v>#DIV/0!</v>
      </c>
      <c r="N73" s="4" t="e">
        <v>#DIV/0!</v>
      </c>
      <c r="O73" s="4"/>
      <c r="P73" s="10"/>
      <c r="Z73" s="113"/>
      <c r="AA73" s="113"/>
      <c r="AB73" s="113"/>
      <c r="AC73" s="113"/>
      <c r="AD73" s="113"/>
      <c r="AE73" s="113"/>
      <c r="AF73" s="113"/>
      <c r="AG73" s="113"/>
    </row>
    <row r="74" spans="1:33" ht="77.25" customHeight="1" thickBot="1" x14ac:dyDescent="0.55000000000000004">
      <c r="A74" s="61"/>
      <c r="B74" s="57" t="s">
        <v>1</v>
      </c>
      <c r="C74" s="57">
        <f>SUM(C64:C73)</f>
        <v>0</v>
      </c>
      <c r="D74" s="57">
        <f t="shared" ref="D74:L74" si="5">SUM(D64:D73)</f>
        <v>0</v>
      </c>
      <c r="E74" s="57">
        <f t="shared" si="5"/>
        <v>0</v>
      </c>
      <c r="F74" s="57">
        <f t="shared" si="5"/>
        <v>0</v>
      </c>
      <c r="G74" s="57">
        <f t="shared" si="5"/>
        <v>0</v>
      </c>
      <c r="H74" s="57">
        <f t="shared" si="5"/>
        <v>0</v>
      </c>
      <c r="I74" s="57">
        <f t="shared" si="5"/>
        <v>0</v>
      </c>
      <c r="J74" s="57">
        <f t="shared" si="5"/>
        <v>0</v>
      </c>
      <c r="K74" s="57">
        <f t="shared" si="5"/>
        <v>0</v>
      </c>
      <c r="L74" s="57">
        <f t="shared" si="5"/>
        <v>0</v>
      </c>
      <c r="M74" s="17" t="e">
        <f>SUM(M64:M73)</f>
        <v>#DIV/0!</v>
      </c>
      <c r="N74" s="17" t="e">
        <f>SUM(N64:N73)</f>
        <v>#DIV/0!</v>
      </c>
      <c r="O74" s="13"/>
      <c r="P74" s="14"/>
      <c r="Z74" s="113"/>
      <c r="AA74" s="113"/>
      <c r="AB74" s="113"/>
      <c r="AC74" s="113"/>
      <c r="AD74" s="113"/>
      <c r="AE74" s="113"/>
      <c r="AF74" s="113"/>
      <c r="AG74" s="113"/>
    </row>
    <row r="75" spans="1:33" x14ac:dyDescent="0.35">
      <c r="Z75" s="113"/>
      <c r="AA75" s="113"/>
      <c r="AB75" s="113"/>
      <c r="AC75" s="113"/>
      <c r="AD75" s="113"/>
      <c r="AE75" s="113"/>
      <c r="AF75" s="113"/>
      <c r="AG75" s="113"/>
    </row>
    <row r="76" spans="1:33" ht="20" thickBot="1" x14ac:dyDescent="0.5">
      <c r="A76" s="20" t="s">
        <v>12</v>
      </c>
      <c r="B76" s="203">
        <f>'FACTORS &amp; OPTIONS'!D15</f>
        <v>0</v>
      </c>
      <c r="C76" s="203"/>
      <c r="D76" s="203"/>
      <c r="E76" s="203"/>
      <c r="F76" s="204"/>
      <c r="G76" s="54">
        <f>'FACTORS &amp; OPTIONS'!E15</f>
        <v>0</v>
      </c>
      <c r="H76" s="205"/>
      <c r="I76" s="206"/>
      <c r="J76" s="206"/>
      <c r="K76" s="206"/>
      <c r="L76" s="206"/>
      <c r="M76" s="206"/>
      <c r="N76" s="206"/>
      <c r="Z76" s="113"/>
      <c r="AA76" s="113"/>
      <c r="AB76" s="113"/>
      <c r="AC76" s="113"/>
      <c r="AD76" s="113"/>
      <c r="AE76" s="113"/>
      <c r="AF76" s="113"/>
      <c r="AG76" s="113"/>
    </row>
    <row r="77" spans="1:33" x14ac:dyDescent="0.35">
      <c r="A77" s="119" t="b">
        <v>0</v>
      </c>
      <c r="B77" s="15"/>
      <c r="C77" s="59">
        <v>1</v>
      </c>
      <c r="D77" s="59">
        <v>2</v>
      </c>
      <c r="E77" s="59">
        <v>3</v>
      </c>
      <c r="F77" s="59">
        <v>4</v>
      </c>
      <c r="G77" s="59">
        <v>5</v>
      </c>
      <c r="H77" s="59">
        <v>6</v>
      </c>
      <c r="I77" s="59">
        <v>7</v>
      </c>
      <c r="J77" s="59">
        <v>8</v>
      </c>
      <c r="K77" s="59">
        <v>9</v>
      </c>
      <c r="L77" s="59">
        <v>10</v>
      </c>
      <c r="M77" s="15"/>
      <c r="N77" s="15"/>
      <c r="O77" s="15"/>
      <c r="P77" s="16"/>
      <c r="Z77" s="113"/>
      <c r="AA77" s="113"/>
      <c r="AB77" s="113"/>
      <c r="AC77" s="113"/>
      <c r="AD77" s="113"/>
      <c r="AE77" s="113"/>
      <c r="AF77" s="113"/>
      <c r="AG77" s="113"/>
    </row>
    <row r="78" spans="1:33" x14ac:dyDescent="0.35">
      <c r="A78" s="11"/>
      <c r="B78" s="4"/>
      <c r="C78" s="5">
        <f t="array" ref="C78:L78">TRANSPOSE(B79:B88)</f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5" t="s">
        <v>11</v>
      </c>
      <c r="N78" s="56" t="s">
        <v>2</v>
      </c>
      <c r="O78" s="198" t="s">
        <v>3</v>
      </c>
      <c r="P78" s="199"/>
      <c r="Z78" s="113"/>
      <c r="AA78" s="113"/>
      <c r="AB78" s="113"/>
      <c r="AC78" s="113"/>
      <c r="AD78" s="113"/>
      <c r="AE78" s="113"/>
      <c r="AF78" s="113"/>
      <c r="AG78" s="113"/>
    </row>
    <row r="79" spans="1:33" x14ac:dyDescent="0.35">
      <c r="A79" s="58">
        <v>1</v>
      </c>
      <c r="B79" s="5">
        <f>'FACTORS &amp; OPTIONS'!D16</f>
        <v>0</v>
      </c>
      <c r="C79" s="64">
        <f>IF(A79&lt;=G76,1,0)</f>
        <v>0</v>
      </c>
      <c r="D79" s="63">
        <v>0</v>
      </c>
      <c r="E79" s="63">
        <v>0</v>
      </c>
      <c r="F79" s="63">
        <v>0</v>
      </c>
      <c r="G79" s="63">
        <v>0</v>
      </c>
      <c r="H79" s="63">
        <v>0</v>
      </c>
      <c r="I79" s="63">
        <v>0</v>
      </c>
      <c r="J79" s="63">
        <v>0</v>
      </c>
      <c r="K79" s="63">
        <v>0</v>
      </c>
      <c r="L79" s="7">
        <v>0</v>
      </c>
      <c r="M79" s="8" t="e">
        <f>IF(G76=1,AVERAGE(C79/C89),IF(G76=2,AVERAGE(C79/C89,D79/D89),IF(G76=3,AVERAGE(C79/C89,D79/D89,E79/E89),IF(G76=4,AVERAGE(C79/C89,D79/D89,E79/E89,F79/F89),IF(G76=5,AVERAGE(C79/C89,D79/D89,E79/E89,F79/F89,G79/G89),IF(G76=6,AVERAGE(C79/C89,D79/D89,E79/E89,F79/F89,G79/G89,H79/H89),IF(G76=7,AVERAGE(C79/C89,D79/D89,E79/E89,F79/F89,G79/G89,H79/H89,I79/I89),IF(G76=8,AVERAGE(C79/C89,D79/D89,E79/E89,F79/F89,G79/G89,H79/H89,I79/I89,J79/J89),IF(G76=9,AVERAGE(C79/C89,D79/D89,E79/E89,F79/F89,G79/G89,H79/H89,I79/I89,J79/J89,K79/K89),AVERAGE(C79/C89,D79/D89,E79/E89,F79/F89,G79/G89,H79/H89,I79/I89,J79/J89,K79/K89,L79/L89))))))))))</f>
        <v>#DIV/0!</v>
      </c>
      <c r="N79" s="4" t="e">
        <f t="array" ref="N79:N88">MMULT(C79:L88,M79:M88)</f>
        <v>#DIV/0!</v>
      </c>
      <c r="O79" s="9" t="s">
        <v>4</v>
      </c>
      <c r="P79" s="19" t="e">
        <f>(N89-G76)/(G76-1)</f>
        <v>#DIV/0!</v>
      </c>
      <c r="Z79" s="113"/>
      <c r="AA79" s="121" t="s">
        <v>58</v>
      </c>
      <c r="AB79" s="120" t="e">
        <f>INDEX(B79:B87,$AA$1-78,1)</f>
        <v>#VALUE!</v>
      </c>
      <c r="AC79" s="120" t="str">
        <f>IFERROR(AB79,"")</f>
        <v/>
      </c>
      <c r="AD79" s="121" t="str">
        <f>IF($AA$1&gt;=79,IF($AA$1&lt;=87,AC79,""),"")</f>
        <v/>
      </c>
      <c r="AE79" s="121">
        <v>6</v>
      </c>
      <c r="AF79" s="113"/>
      <c r="AG79" s="113"/>
    </row>
    <row r="80" spans="1:33" x14ac:dyDescent="0.35">
      <c r="A80" s="58">
        <v>2</v>
      </c>
      <c r="B80" s="5">
        <f>'FACTORS &amp; OPTIONS'!D17</f>
        <v>0</v>
      </c>
      <c r="C80" s="64">
        <f>IF(D79&gt;0,(1/D79),0)</f>
        <v>0</v>
      </c>
      <c r="D80" s="64">
        <f>IF(A80&lt;=G76,1,0)</f>
        <v>0</v>
      </c>
      <c r="E80" s="63">
        <v>0</v>
      </c>
      <c r="F80" s="63">
        <v>0</v>
      </c>
      <c r="G80" s="63">
        <v>0</v>
      </c>
      <c r="H80" s="63">
        <v>0</v>
      </c>
      <c r="I80" s="63">
        <v>0</v>
      </c>
      <c r="J80" s="63">
        <v>0</v>
      </c>
      <c r="K80" s="63">
        <v>0</v>
      </c>
      <c r="L80" s="7">
        <v>0</v>
      </c>
      <c r="M80" s="8" t="e">
        <f>IF(G76=1,AVERAGE(C80/C89),IF(G76=2,AVERAGE(C80/C89,D80/D89),IF(G76=3,AVERAGE(C80/C89,D80/D89,E80/E89),IF(G76=4,AVERAGE(C80/C89,D80/D89,E80/E89,F80/F89),IF(G76=5,AVERAGE(C80/C89,D80/D89,E80/E89,F80/F89,G80/G89),IF(G76=6,AVERAGE(C80/C89,D80/D89,E80/E89,F80/F89,G80/G89,H80/H89),IF(G76=7,AVERAGE(C80/C89,D80/D89,E80/E89,F80/F89,G80/G89,H80/H89,I80/I89),IF(G76=8,AVERAGE(C80/C89,D80/D89,E80/E89,F80/F89,G80/G89,H80/H89,I80/I89,J80/J89),IF(G76=9,AVERAGE(C80/C89,D80/D89,E80/E89,F80/F89,G80/G89,H80/H89,I80/I89,J80/J89,K80/K89),AVERAGE(C80/C89,D80/D89,E80/E89,F80/F89,G80/G89,H80/H89,I80/I89,J80/J89,K80/K89,L80/L89))))))))))</f>
        <v>#DIV/0!</v>
      </c>
      <c r="N80" s="4" t="e">
        <v>#DIV/0!</v>
      </c>
      <c r="O80" s="9" t="s">
        <v>5</v>
      </c>
      <c r="P80" s="19">
        <f>IF(G76=1,0,IF(G76=2,0,IF(G76=3,0.58,IF(G76=4,0.9,IF(G76=5,1.12,IF(G76=6,1.24,IF(G76=7,1.32,IF(G76=8,1.41,IF(G76=9,1.45,IF(G76=10,1.49,1))))))))))</f>
        <v>1</v>
      </c>
      <c r="Z80" s="113"/>
      <c r="AA80" s="121" t="s">
        <v>59</v>
      </c>
      <c r="AB80" s="120">
        <f>INDEX(C78:K78,1,$AA$2-2)</f>
        <v>0</v>
      </c>
      <c r="AC80" s="120">
        <f>IFERROR(AB80,"")</f>
        <v>0</v>
      </c>
      <c r="AD80" s="121" t="str">
        <f>IF($AA$1&gt;=79,IF($AA$1&lt;=87,AC80,""),"")</f>
        <v/>
      </c>
      <c r="AE80" s="121"/>
      <c r="AF80" s="113"/>
      <c r="AG80" s="113"/>
    </row>
    <row r="81" spans="1:33" x14ac:dyDescent="0.35">
      <c r="A81" s="58">
        <v>3</v>
      </c>
      <c r="B81" s="5">
        <f>'FACTORS &amp; OPTIONS'!D18</f>
        <v>0</v>
      </c>
      <c r="C81" s="64">
        <f>IF(E79&gt;0,(1/E79),0)</f>
        <v>0</v>
      </c>
      <c r="D81" s="64">
        <f>IF(E80&gt;0,1/E80,0)</f>
        <v>0</v>
      </c>
      <c r="E81" s="64">
        <f>IF(A81&lt;=G76,1,0)</f>
        <v>0</v>
      </c>
      <c r="F81" s="63">
        <v>0</v>
      </c>
      <c r="G81" s="63">
        <v>0</v>
      </c>
      <c r="H81" s="63">
        <v>0</v>
      </c>
      <c r="I81" s="63">
        <v>0</v>
      </c>
      <c r="J81" s="63">
        <v>0</v>
      </c>
      <c r="K81" s="63">
        <v>0</v>
      </c>
      <c r="L81" s="7">
        <v>0</v>
      </c>
      <c r="M81" s="8" t="e">
        <f>IF(G76=1,AVERAGE(C81/C89),IF(G76=2,AVERAGE(C81/C89,D81/D89),IF(G76=3,AVERAGE(C81/C89,D81/D89,E81/E89),IF(G76=4,AVERAGE(C81/C89,D81/D89,E81/E89,F81/F89),IF(G76=5,AVERAGE(C81/C89,D81/D89,E81/E89,F81/F89,G81/G89),IF(G76=6,AVERAGE(C81/C89,D81/D89,E81/E89,F81/F89,G81/G89,H81/H89),IF(G76=7,AVERAGE(C81/C89,D81/D89,E81/E89,F81/F89,G81/G89,H81/H89,I81/I89),IF(G76=8,AVERAGE(C81/C89,D81/D89,E81/E89,F81/F89,G81/G89,H81/H89,I81/I89,J81/J89),IF(G76=9,AVERAGE(C81/C89,D81/D89,E81/E89,F81/F89,G81/G89,H81/H89,I81/I89,J81/J89,K81/K89),AVERAGE(C81/C89,D81/D89,E81/E89,F81/F89,G81/G89,H81/H89,I81/I89,J81/J89,K81/K89,L81/L89))))))))))</f>
        <v>#DIV/0!</v>
      </c>
      <c r="N81" s="4" t="e">
        <v>#DIV/0!</v>
      </c>
      <c r="O81" s="9" t="s">
        <v>6</v>
      </c>
      <c r="P81" s="19">
        <f>IFERROR(P79/P80,0)</f>
        <v>0</v>
      </c>
      <c r="Z81" s="113"/>
      <c r="AA81" s="120">
        <v>6</v>
      </c>
      <c r="AB81" s="120">
        <f>IF(AA81=1,1/9,IF(AA81=2,1/7,IF(AA81=3,1/5,IF(AA81=4,1/3,IF(AA81=5,1,IF(AA81=6,3,IF(AA81=7,5,IF(AA81=8,7,IF(AA81=9,9,0)))))))))</f>
        <v>3</v>
      </c>
      <c r="AC81" s="120">
        <f>AB81</f>
        <v>3</v>
      </c>
      <c r="AD81" s="121"/>
      <c r="AE81" s="121"/>
      <c r="AF81" s="113"/>
      <c r="AG81" s="113"/>
    </row>
    <row r="82" spans="1:33" x14ac:dyDescent="0.35">
      <c r="A82" s="58">
        <v>4</v>
      </c>
      <c r="B82" s="5">
        <f>'FACTORS &amp; OPTIONS'!D19</f>
        <v>0</v>
      </c>
      <c r="C82" s="64">
        <f>IF(F79&gt;0,(1/F79),0)</f>
        <v>0</v>
      </c>
      <c r="D82" s="64">
        <f>IF(F80&gt;0,1/F80,0)</f>
        <v>0</v>
      </c>
      <c r="E82" s="64">
        <f>IF(F81&gt;0,1/F81,0)</f>
        <v>0</v>
      </c>
      <c r="F82" s="64">
        <f>IF(A82&lt;=G76,1,0)</f>
        <v>0</v>
      </c>
      <c r="G82" s="63">
        <v>0</v>
      </c>
      <c r="H82" s="63">
        <v>0</v>
      </c>
      <c r="I82" s="63">
        <v>0</v>
      </c>
      <c r="J82" s="63">
        <v>0</v>
      </c>
      <c r="K82" s="63">
        <v>0</v>
      </c>
      <c r="L82" s="7">
        <v>0</v>
      </c>
      <c r="M82" s="8" t="e">
        <f>IF(G76=1,AVERAGE(C82/C89),IF(G76=2,AVERAGE(C82/C89,D82/D89),IF(G76=3,AVERAGE(C82/C89,D82/D89,E82/E89),IF(G76=4,AVERAGE(C82/C89,D82/D89,E82/E89,F82/F89),IF(G76=5,AVERAGE(C82/C89,D82/D89,E82/E89,F82/F89,G82/G89),IF(G76=6,AVERAGE(C82/C89,D82/D89,E82/E89,F82/F89,G82/G89,H82/H89),IF(G76=7,AVERAGE(C82/C89,D82/D89,E82/E89,F82/F89,G82/G89,H82/H89,I82/I89),IF(G76=8,AVERAGE(C82/C89,D82/D89,E82/E89,F82/F89,G82/G89,H82/H89,I82/I89,J82/J89),IF(G76=9,AVERAGE(C82/C89,D82/D89,E82/E89,F82/F89,G82/G89,H82/H89,I82/I89,J82/J89,K82/K89),AVERAGE(C82/C89,D82/D89,E82/E89,F82/F89,G82/G89,H82/H89,I82/I89,J82/J89,K82/K89,L82/L89))))))))))</f>
        <v>#DIV/0!</v>
      </c>
      <c r="N82" s="4" t="e">
        <v>#DIV/0!</v>
      </c>
      <c r="O82" s="9" t="s">
        <v>7</v>
      </c>
      <c r="P82" s="109" t="str">
        <f>IF(P81&lt;0.1,"YES","NO")</f>
        <v>YES</v>
      </c>
      <c r="Q82" s="32">
        <v>6</v>
      </c>
      <c r="Z82" s="113"/>
      <c r="AA82" s="120">
        <f>AA81</f>
        <v>6</v>
      </c>
      <c r="AB82" s="120">
        <f>10-AA82</f>
        <v>4</v>
      </c>
      <c r="AC82" s="120"/>
      <c r="AD82" s="121"/>
      <c r="AE82" s="121"/>
      <c r="AF82" s="113"/>
      <c r="AG82" s="113"/>
    </row>
    <row r="83" spans="1:33" x14ac:dyDescent="0.35">
      <c r="A83" s="58">
        <v>5</v>
      </c>
      <c r="B83" s="5">
        <f>'FACTORS &amp; OPTIONS'!D20</f>
        <v>0</v>
      </c>
      <c r="C83" s="64">
        <f>IF(G79&gt;0,(1/G79),0)</f>
        <v>0</v>
      </c>
      <c r="D83" s="64">
        <f>IF(G80&gt;0,1/G80,0)</f>
        <v>0</v>
      </c>
      <c r="E83" s="64">
        <f>IF(G81&gt;0,1/G81,0)</f>
        <v>0</v>
      </c>
      <c r="F83" s="64">
        <f>IF(G82&gt;0,1/G82,0)</f>
        <v>0</v>
      </c>
      <c r="G83" s="64">
        <f>IF(A83&lt;=G76,1,0)</f>
        <v>0</v>
      </c>
      <c r="H83" s="63">
        <v>0</v>
      </c>
      <c r="I83" s="63">
        <v>0</v>
      </c>
      <c r="J83" s="63">
        <v>0</v>
      </c>
      <c r="K83" s="63">
        <v>0</v>
      </c>
      <c r="L83" s="7">
        <v>0</v>
      </c>
      <c r="M83" s="8" t="e">
        <f>IF(G76=1,AVERAGE(C83/C89),IF(G76=2,AVERAGE(C83/C89,D83/D89),IF(G76=3,AVERAGE(C83/C89,D83/D89,E83/E89),IF(G76=4,AVERAGE(C83/C89,D83/D89,E83/E89,F83/F89),IF(G76=5,AVERAGE(C83/C89,D83/D89,E83/E89,F83/F89,G83/G89),IF(G76=6,AVERAGE(C83/C89,D83/D89,E83/E89,F83/F89,G83/G89,H83/H89),IF(G76=7,AVERAGE(C83/C89,D83/D89,E83/E89,F83/F89,G83/G89,H83/H89,I83/I89),IF(G76=8,AVERAGE(C83/C89,D83/D89,E83/E89,F83/F89,G83/G89,H83/H89,I83/I89,J83/J89),IF(G76=9,AVERAGE(C83/C89,D83/D89,E83/E89,F83/F89,G83/G89,H83/H89,I83/I89,J83/J89,K83/K89),AVERAGE(C83/C89,D83/D89,E83/E89,F83/F89,G83/G89,H83/H89,I83/I89,J83/J89,K83/K89,L83/L89))))))))))</f>
        <v>#DIV/0!</v>
      </c>
      <c r="N83" s="4" t="e">
        <v>#DIV/0!</v>
      </c>
      <c r="O83" s="200" t="str">
        <f>IF(P81&lt;0.1,"CONSISTENT","NON CONSISTENT")</f>
        <v>CONSISTENT</v>
      </c>
      <c r="P83" s="200"/>
      <c r="Z83" s="113"/>
      <c r="AA83" s="113"/>
      <c r="AB83" s="113"/>
      <c r="AC83" s="113"/>
      <c r="AD83" s="113"/>
      <c r="AE83" s="113"/>
      <c r="AF83" s="113"/>
      <c r="AG83" s="113"/>
    </row>
    <row r="84" spans="1:33" x14ac:dyDescent="0.35">
      <c r="A84" s="58">
        <v>6</v>
      </c>
      <c r="B84" s="5">
        <f>'FACTORS &amp; OPTIONS'!D21</f>
        <v>0</v>
      </c>
      <c r="C84" s="64">
        <f>IF(H79&gt;0,(1/H79),0)</f>
        <v>0</v>
      </c>
      <c r="D84" s="64">
        <f>IF(H80&gt;0,1/H80,0)</f>
        <v>0</v>
      </c>
      <c r="E84" s="64">
        <f>IF(H81&gt;0,1/H81,0)</f>
        <v>0</v>
      </c>
      <c r="F84" s="64">
        <f>IF(H82&gt;0,1/H82,0)</f>
        <v>0</v>
      </c>
      <c r="G84" s="64">
        <f>IF(H83&gt;0,1/H83,0)</f>
        <v>0</v>
      </c>
      <c r="H84" s="64">
        <f>IF(A84&lt;=G76,1,0)</f>
        <v>0</v>
      </c>
      <c r="I84" s="63">
        <v>0</v>
      </c>
      <c r="J84" s="63">
        <v>0</v>
      </c>
      <c r="K84" s="63">
        <v>0</v>
      </c>
      <c r="L84" s="7">
        <v>0</v>
      </c>
      <c r="M84" s="8" t="e">
        <f>IF(G76=1,AVERAGE(C84/C89),IF(G76=2,AVERAGE(C84/C89,D84/D89),IF(G76=3,AVERAGE(C84/C89,D84/D89,E84/E89),IF(G76=4,AVERAGE(C84/C89,D84/D89,E84/E89,F84/F89),IF(G76=5,AVERAGE(C84/C89,D84/D89,E84/E89,F84/F89,G84/G89),IF(G76=6,AVERAGE(C84/C89,D84/D89,E84/E89,F84/F89,G84/G89,H84/H89),IF(G76=7,AVERAGE(C84/C89,D84/D89,E84/E89,F84/F89,G84/G89,H84/H89,I84/I89),IF(G76=8,AVERAGE(C84/C89,D84/D89,E84/E89,F84/F89,G84/G89,H84/H89,I84/I89,J84/J89),IF(G76=9,AVERAGE(C84/C89,D84/D89,E84/E89,F84/F89,G84/G89,H84/H89,I84/I89,J84/J89,K84/K89),AVERAGE(C84/C89,D84/D89,E84/E89,F84/F89,G84/G89,H84/H89,I84/I89,J84/J89,K84/K89,L84/L89))))))))))</f>
        <v>#DIV/0!</v>
      </c>
      <c r="N84" s="4" t="e">
        <v>#DIV/0!</v>
      </c>
      <c r="O84" s="4"/>
      <c r="P84" s="10"/>
      <c r="AA84"/>
      <c r="AB84"/>
      <c r="AC84"/>
      <c r="AD84"/>
      <c r="AE84"/>
    </row>
    <row r="85" spans="1:33" x14ac:dyDescent="0.35">
      <c r="A85" s="58">
        <v>7</v>
      </c>
      <c r="B85" s="5">
        <f>'FACTORS &amp; OPTIONS'!D22</f>
        <v>0</v>
      </c>
      <c r="C85" s="64">
        <f>IF(I79&gt;0,(1/I79),0)</f>
        <v>0</v>
      </c>
      <c r="D85" s="64">
        <f>IF(I80&gt;0,1/I80,0)</f>
        <v>0</v>
      </c>
      <c r="E85" s="64">
        <f>IF(I81&gt;0,1/I81,0)</f>
        <v>0</v>
      </c>
      <c r="F85" s="64">
        <f>IF(I82&gt;0,1/I82,0)</f>
        <v>0</v>
      </c>
      <c r="G85" s="64">
        <f>IF(I83&gt;0,1/I83,0)</f>
        <v>0</v>
      </c>
      <c r="H85" s="64">
        <f>IF(I84&gt;0,1/I84,0)</f>
        <v>0</v>
      </c>
      <c r="I85" s="64">
        <f>IF(A85&lt;=G76,1,0)</f>
        <v>0</v>
      </c>
      <c r="J85" s="63">
        <v>0</v>
      </c>
      <c r="K85" s="63">
        <v>0</v>
      </c>
      <c r="L85" s="7">
        <v>0</v>
      </c>
      <c r="M85" s="8" t="e">
        <f>IF(G76=1,AVERAGE(C85/C89),IF(G76=2,AVERAGE(C85/C89,D85/D89),IF(G76=3,AVERAGE(C85/C89,D85/D89,E85/E89),IF(G76=4,AVERAGE(C85/C89,D85/D89,E85/E89,F85/F89),IF(G76=5,AVERAGE(C85/C89,D85/D89,E85/E89,F85/F89,G85/G89),IF(G76=6,AVERAGE(C85/C89,D85/D89,E85/E89,F85/F89,G85/G89,H85/H89),IF(G76=7,AVERAGE(C85/C89,D85/D89,E85/E89,F85/F89,G85/G89,H85/H89,I85/I89),IF(G76=8,AVERAGE(C85/C89,D85/D89,E85/E89,F85/F89,G85/G89,H85/H89,I85/I89,J85/J89),IF(G76=9,AVERAGE(C85/C89,D85/D89,E85/E89,F85/F89,G85/G89,H85/H89,I85/I89,J85/J89,K85/K89),AVERAGE(C85/C89,D85/D89,E85/E89,F85/F89,G85/G89,H85/H89,I85/I89,J85/J89,K85/K89,L85/L89))))))))))</f>
        <v>#DIV/0!</v>
      </c>
      <c r="N85" s="4" t="e">
        <v>#DIV/0!</v>
      </c>
      <c r="O85" s="4"/>
      <c r="P85" s="10"/>
      <c r="Q85" s="32">
        <v>6</v>
      </c>
      <c r="AA85"/>
      <c r="AB85"/>
      <c r="AC85"/>
      <c r="AD85"/>
      <c r="AE85"/>
    </row>
    <row r="86" spans="1:33" x14ac:dyDescent="0.35">
      <c r="A86" s="58">
        <v>8</v>
      </c>
      <c r="B86" s="5">
        <f>'FACTORS &amp; OPTIONS'!D23</f>
        <v>0</v>
      </c>
      <c r="C86" s="64">
        <f>IF(J79&gt;0,(1/J79),0)</f>
        <v>0</v>
      </c>
      <c r="D86" s="64">
        <f>IF(J80&gt;0,1/J80,0)</f>
        <v>0</v>
      </c>
      <c r="E86" s="64">
        <f>IF(J81&gt;0,1/J81,0)</f>
        <v>0</v>
      </c>
      <c r="F86" s="64">
        <f>IF(J82&gt;0,1/J82,0)</f>
        <v>0</v>
      </c>
      <c r="G86" s="64">
        <f>IF(J83&gt;0,1/J83,0)</f>
        <v>0</v>
      </c>
      <c r="H86" s="64">
        <f>IF(J84&gt;0,1/J84,0)</f>
        <v>0</v>
      </c>
      <c r="I86" s="64">
        <f>IF(J85&gt;0,1/J85,0)</f>
        <v>0</v>
      </c>
      <c r="J86" s="64">
        <f>IF(A86&lt;=G76,1,0)</f>
        <v>0</v>
      </c>
      <c r="K86" s="63">
        <v>0</v>
      </c>
      <c r="L86" s="7">
        <v>0</v>
      </c>
      <c r="M86" s="8" t="e">
        <f>IF(G76=1,AVERAGE(C86/C89),IF(G76=2,AVERAGE(C86/C89,D86/D89),IF(G76=3,AVERAGE(C86/C89,D86/D89,E86/E89),IF(G76=4,AVERAGE(C86/C89,D86/D89,E86/E89,F86/F89),IF(G76=5,AVERAGE(C86/C89,D86/D89,E86/E89,F86/F89,G86/G89),IF(G76=6,AVERAGE(C86/C89,D86/D89,E86/E89,F86/F89,G86/G89,H86/H89),IF(G76=7,AVERAGE(C86/C89,D86/D89,E86/E89,F86/F89,G86/G89,H86/H89,I86/I89),IF(G76=8,AVERAGE(C86/C89,D86/D89,E86/E89,F86/F89,G86/G89,H86/H89,I86/I89,J86/J89),IF(G76=9,AVERAGE(C86/C89,D86/D89,E86/E89,F86/F89,G86/G89,H86/H89,I86/I89,J86/J89,K86/K89),AVERAGE(C86/C89,D86/D89,E86/E89,F86/F89,G86/G89,H86/H89,I86/I89,J86/J89,K86/K89,L86/L89))))))))))</f>
        <v>#DIV/0!</v>
      </c>
      <c r="N86" s="4" t="e">
        <v>#DIV/0!</v>
      </c>
      <c r="O86" s="4"/>
      <c r="P86" s="10"/>
      <c r="AA86"/>
      <c r="AB86"/>
      <c r="AC86"/>
      <c r="AD86"/>
      <c r="AE86"/>
    </row>
    <row r="87" spans="1:33" x14ac:dyDescent="0.35">
      <c r="A87" s="58">
        <v>9</v>
      </c>
      <c r="B87" s="5">
        <f>'FACTORS &amp; OPTIONS'!D24</f>
        <v>0</v>
      </c>
      <c r="C87" s="64">
        <f>IF(K79&gt;0,(1/K79),0)</f>
        <v>0</v>
      </c>
      <c r="D87" s="64">
        <f>IF(K80&gt;0,1/K80,0)</f>
        <v>0</v>
      </c>
      <c r="E87" s="64">
        <f>IF(K81&gt;0,1/K81,0)</f>
        <v>0</v>
      </c>
      <c r="F87" s="64">
        <f>IF(K82&gt;0,1/K82,0)</f>
        <v>0</v>
      </c>
      <c r="G87" s="64">
        <f>IF(K83&gt;0,1/K83,0)</f>
        <v>0</v>
      </c>
      <c r="H87" s="64">
        <f>IF(K84&gt;0,1/K84,0)</f>
        <v>0</v>
      </c>
      <c r="I87" s="64">
        <f>IF(K85&gt;0,1/K85,0)</f>
        <v>0</v>
      </c>
      <c r="J87" s="64">
        <f>IF(K86&gt;0,1/K86,0)</f>
        <v>0</v>
      </c>
      <c r="K87" s="64">
        <f>IF(A87&lt;=G76,1,0)</f>
        <v>0</v>
      </c>
      <c r="L87" s="7">
        <v>0</v>
      </c>
      <c r="M87" s="8" t="e">
        <f>IF(G76=1,AVERAGE(C87/C89),IF(G76=2,AVERAGE(C87/C89,D87/D89),IF(G76=3,AVERAGE(C87/C89,D87/D89,E87/E89),IF(G76=4,AVERAGE(C87/C89,D87/D89,E87/E89,F87/F89),IF(G76=5,AVERAGE(C87/C89,D87/D89,E87/E89,F87/F89,G87/G89),IF(G76=6,AVERAGE(C87/C89,D87/D89,E87/E89,F87/F89,G87/G89,H87/H89),IF(G76=7,AVERAGE(C87/C89,D87/D89,E87/E89,F87/F89,G87/G89,H87/H89,I87/I89),IF(G76=8,AVERAGE(C87/C89,D87/D89,E87/E89,F87/F89,G87/G89,H87/H89,I87/I89,J87/J89),IF(G76=9,AVERAGE(C87/C89,D87/D89,E87/E89,F87/F89,G87/G89,H87/H89,I87/I89,J87/J89,K87/K89),AVERAGE(C87/C89,D87/D89,E87/E89,F87/F89,G87/G89,H87/H89,I87/I89,J87/J89,K87/K89,L87/L89))))))))))</f>
        <v>#DIV/0!</v>
      </c>
      <c r="N87" s="4" t="e">
        <v>#DIV/0!</v>
      </c>
      <c r="O87" s="4"/>
      <c r="P87" s="10"/>
      <c r="AA87"/>
      <c r="AB87"/>
      <c r="AC87"/>
      <c r="AD87"/>
      <c r="AE87"/>
    </row>
    <row r="88" spans="1:33" x14ac:dyDescent="0.35">
      <c r="A88" s="58">
        <v>10</v>
      </c>
      <c r="B88" s="5">
        <f>'FACTORS &amp; OPTIONS'!D88</f>
        <v>0</v>
      </c>
      <c r="C88" s="6">
        <f>IF(L79&gt;0,(1/L79),0)</f>
        <v>0</v>
      </c>
      <c r="D88" s="6">
        <f>IF(L80&gt;0,1/L80,0)</f>
        <v>0</v>
      </c>
      <c r="E88" s="6">
        <f>IF(L81&gt;0,1/L81,0)</f>
        <v>0</v>
      </c>
      <c r="F88" s="6">
        <f>IF(L82&gt;0,1/L82,0)</f>
        <v>0</v>
      </c>
      <c r="G88" s="6">
        <f>IF(L83&gt;0,1/L83,0)</f>
        <v>0</v>
      </c>
      <c r="H88" s="6">
        <f>IF(L84&gt;0,1/L84,0)</f>
        <v>0</v>
      </c>
      <c r="I88" s="6">
        <f>IF(L85&gt;0,1/L85,0)</f>
        <v>0</v>
      </c>
      <c r="J88" s="6">
        <f>IF(L87&gt;0,1/L87,0)</f>
        <v>0</v>
      </c>
      <c r="K88" s="6">
        <f>IF(L87&gt;0,1/L87,0)</f>
        <v>0</v>
      </c>
      <c r="L88" s="6">
        <f>IF(A88&lt;=G76,1,0)</f>
        <v>0</v>
      </c>
      <c r="M88" s="8" t="e">
        <f>IF(G76=1,AVERAGE(C88/C89),IF(G76=2,AVERAGE(C88/C89,D88/D89),IF(G76=3,AVERAGE(C88/C89,D88/D89,E88/E89),IF(G76=4,AVERAGE(C88/C89,D88/D89,E88/E89,F88/F89),IF(G76=5,AVERAGE(C88/C89,D88/D89,E88/E89,F88/F89,G88/G89),IF(G76=6,AVERAGE(C88/C89,D88/D89,E88/E89,F88/F89,G88/G89,H88/H89),IF(G76=7,AVERAGE(C88/C89,D88/D89,E88/E89,F88/F89,G88/G89,H88/H89,I88/I89),IF(G76=8,AVERAGE(C88/C89,D88/D89,E88/E89,F88/F89,G88/G89,H88/H89,I88/I89,J88/J89),IF(G76=9,AVERAGE(C88/C89,D88/D89,E88/E89,F88/F89,G88/G89,H88/H89,I88/I89,J88/J89,K88/K89),AVERAGE(C88/C89,D88/D89,E88/E89,F88/F89,G88/G89,H88/H89,I88/I89,J88/J89,K88/K89,L88/L89))))))))))</f>
        <v>#DIV/0!</v>
      </c>
      <c r="N88" s="4" t="e">
        <v>#DIV/0!</v>
      </c>
      <c r="O88" s="4"/>
      <c r="P88" s="10"/>
      <c r="AA88"/>
      <c r="AB88"/>
      <c r="AC88"/>
      <c r="AD88"/>
      <c r="AE88"/>
    </row>
    <row r="89" spans="1:33" ht="77.25" customHeight="1" thickBot="1" x14ac:dyDescent="0.55000000000000004">
      <c r="A89" s="12"/>
      <c r="B89" s="57" t="s">
        <v>1</v>
      </c>
      <c r="C89" s="57">
        <f>SUM(C79:C88)</f>
        <v>0</v>
      </c>
      <c r="D89" s="57">
        <f t="shared" ref="D89:L89" si="6">SUM(D79:D88)</f>
        <v>0</v>
      </c>
      <c r="E89" s="57">
        <f t="shared" si="6"/>
        <v>0</v>
      </c>
      <c r="F89" s="57">
        <f t="shared" si="6"/>
        <v>0</v>
      </c>
      <c r="G89" s="57">
        <f t="shared" si="6"/>
        <v>0</v>
      </c>
      <c r="H89" s="57">
        <f t="shared" si="6"/>
        <v>0</v>
      </c>
      <c r="I89" s="57">
        <f t="shared" si="6"/>
        <v>0</v>
      </c>
      <c r="J89" s="57">
        <f t="shared" si="6"/>
        <v>0</v>
      </c>
      <c r="K89" s="57">
        <f t="shared" si="6"/>
        <v>0</v>
      </c>
      <c r="L89" s="57">
        <f t="shared" si="6"/>
        <v>0</v>
      </c>
      <c r="M89" s="17" t="e">
        <f>SUM(M79:M88)</f>
        <v>#DIV/0!</v>
      </c>
      <c r="N89" s="17" t="e">
        <f>SUM(N79:N88)</f>
        <v>#DIV/0!</v>
      </c>
      <c r="O89" s="13"/>
      <c r="P89" s="14"/>
      <c r="AA89"/>
      <c r="AB89"/>
      <c r="AC89"/>
      <c r="AD89"/>
      <c r="AE89"/>
    </row>
    <row r="90" spans="1:33" x14ac:dyDescent="0.35">
      <c r="AA90"/>
      <c r="AB90"/>
      <c r="AC90"/>
      <c r="AD90"/>
      <c r="AE90"/>
    </row>
    <row r="91" spans="1:33" ht="20" thickBot="1" x14ac:dyDescent="0.5">
      <c r="A91" s="20" t="s">
        <v>12</v>
      </c>
      <c r="B91" s="203">
        <f>'FACTORS &amp; OPTIONS'!F15</f>
        <v>0</v>
      </c>
      <c r="C91" s="203"/>
      <c r="D91" s="203"/>
      <c r="E91" s="203"/>
      <c r="F91" s="204"/>
      <c r="G91" s="54">
        <f>'FACTORS &amp; OPTIONS'!G15</f>
        <v>0</v>
      </c>
      <c r="H91" s="205"/>
      <c r="I91" s="206"/>
      <c r="J91" s="206"/>
      <c r="K91" s="206"/>
      <c r="L91" s="206"/>
      <c r="M91" s="206"/>
      <c r="N91" s="206"/>
      <c r="AA91"/>
      <c r="AB91"/>
      <c r="AC91"/>
      <c r="AD91"/>
      <c r="AE91"/>
    </row>
    <row r="92" spans="1:33" x14ac:dyDescent="0.35">
      <c r="A92" s="119" t="b">
        <v>0</v>
      </c>
      <c r="B92" s="59"/>
      <c r="C92" s="59">
        <v>1</v>
      </c>
      <c r="D92" s="59">
        <v>2</v>
      </c>
      <c r="E92" s="59">
        <v>3</v>
      </c>
      <c r="F92" s="59">
        <v>4</v>
      </c>
      <c r="G92" s="59">
        <v>5</v>
      </c>
      <c r="H92" s="59">
        <v>6</v>
      </c>
      <c r="I92" s="59">
        <v>7</v>
      </c>
      <c r="J92" s="59">
        <v>8</v>
      </c>
      <c r="K92" s="59">
        <v>9</v>
      </c>
      <c r="L92" s="59">
        <v>10</v>
      </c>
      <c r="M92" s="15"/>
      <c r="N92" s="15"/>
      <c r="O92" s="15"/>
      <c r="P92" s="16"/>
      <c r="Y92" s="113"/>
      <c r="Z92" s="113"/>
      <c r="AA92" s="113"/>
      <c r="AB92" s="113"/>
      <c r="AC92" s="113"/>
      <c r="AD92" s="113"/>
      <c r="AE92" s="113"/>
      <c r="AF92" s="113"/>
    </row>
    <row r="93" spans="1:33" x14ac:dyDescent="0.35">
      <c r="A93" s="11"/>
      <c r="B93" s="4"/>
      <c r="C93" s="5">
        <f t="array" ref="C93:L93">TRANSPOSE(B94:B103)</f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5" t="s">
        <v>11</v>
      </c>
      <c r="N93" s="56" t="s">
        <v>2</v>
      </c>
      <c r="O93" s="198" t="s">
        <v>3</v>
      </c>
      <c r="P93" s="199"/>
      <c r="Y93" s="113"/>
      <c r="Z93" s="113"/>
      <c r="AA93" s="113"/>
      <c r="AB93" s="113"/>
      <c r="AC93" s="113"/>
      <c r="AD93" s="113"/>
      <c r="AE93" s="113"/>
      <c r="AF93" s="113"/>
    </row>
    <row r="94" spans="1:33" x14ac:dyDescent="0.35">
      <c r="A94" s="58">
        <v>1</v>
      </c>
      <c r="B94" s="5">
        <f>'FACTORS &amp; OPTIONS'!F16</f>
        <v>0</v>
      </c>
      <c r="C94" s="64">
        <f>IF(A94&lt;=G91,1,0)</f>
        <v>0</v>
      </c>
      <c r="D94" s="107">
        <v>0</v>
      </c>
      <c r="E94" s="107">
        <v>0</v>
      </c>
      <c r="F94" s="107">
        <v>0</v>
      </c>
      <c r="G94" s="63">
        <v>0</v>
      </c>
      <c r="H94" s="63">
        <v>0</v>
      </c>
      <c r="I94" s="63">
        <v>0</v>
      </c>
      <c r="J94" s="63">
        <v>0</v>
      </c>
      <c r="K94" s="63">
        <v>0</v>
      </c>
      <c r="L94" s="7">
        <v>0</v>
      </c>
      <c r="M94" s="8" t="e">
        <f>IF(G91=1,AVERAGE(C94/C104),IF(G91=2,AVERAGE(C94/C104,D94/D104),IF(G91=3,AVERAGE(C94/C104,D94/D104,E94/E104),IF(G91=4,AVERAGE(C94/C104,D94/D104,E94/E104,F94/F104),IF(G91=5,AVERAGE(C94/C104,D94/D104,E94/E104,F94/F104,G94/G104),IF(G91=6,AVERAGE(C94/C104,D94/D104,E94/E104,F94/F104,G94/G104,H94/H104),IF(G91=7,AVERAGE(C94/C104,D94/D104,E94/E104,F94/F104,G94/G104,H94/H104,I94/I104),IF(G91=8,AVERAGE(C94/C104,D94/D104,E94/E104,F94/F104,G94/G104,H94/H104,I94/I104,J94/J104),IF(G91=9,AVERAGE(C94/C104,D94/D104,E94/E104,F94/F104,G94/G104,H94/H104,I94/I104,J94/J104,K94/K104),AVERAGE(C94/C104,D94/D104,E94/E104,F94/F104,G94/G104,H94/H104,I94/I104,J94/J104,K94/K104,L94/L104))))))))))</f>
        <v>#DIV/0!</v>
      </c>
      <c r="N94" s="4" t="e">
        <f t="array" ref="N94:N103">MMULT(C94:L103,M94:M103)</f>
        <v>#DIV/0!</v>
      </c>
      <c r="O94" s="9" t="s">
        <v>4</v>
      </c>
      <c r="P94" s="19" t="e">
        <f>(N104-G91)/(G91-1)</f>
        <v>#DIV/0!</v>
      </c>
      <c r="Y94" s="113"/>
      <c r="Z94" s="113"/>
      <c r="AA94" s="121" t="s">
        <v>60</v>
      </c>
      <c r="AB94" s="120" t="e">
        <f>INDEX(B94:B102,$AA$1-93,1)</f>
        <v>#VALUE!</v>
      </c>
      <c r="AC94" s="120" t="str">
        <f>IFERROR(AB94,"")</f>
        <v/>
      </c>
      <c r="AD94" s="121" t="str">
        <f>IF($AA$1&gt;=94,IF($AA$1&lt;=102,AC94,""),"")</f>
        <v/>
      </c>
      <c r="AE94" s="121">
        <v>7</v>
      </c>
      <c r="AF94" s="113"/>
    </row>
    <row r="95" spans="1:33" x14ac:dyDescent="0.35">
      <c r="A95" s="58">
        <v>2</v>
      </c>
      <c r="B95" s="5">
        <f>'FACTORS &amp; OPTIONS'!F17</f>
        <v>0</v>
      </c>
      <c r="C95" s="64">
        <f>IF(D94&gt;0,(1/D94),0)</f>
        <v>0</v>
      </c>
      <c r="D95" s="64">
        <f>IF(A95&lt;=G91,1,0)</f>
        <v>0</v>
      </c>
      <c r="E95" s="107">
        <v>0</v>
      </c>
      <c r="F95" s="107">
        <v>0</v>
      </c>
      <c r="G95" s="63">
        <v>0</v>
      </c>
      <c r="H95" s="63">
        <v>0</v>
      </c>
      <c r="I95" s="63">
        <v>0</v>
      </c>
      <c r="J95" s="63">
        <v>0</v>
      </c>
      <c r="K95" s="63">
        <v>0</v>
      </c>
      <c r="L95" s="7">
        <v>0</v>
      </c>
      <c r="M95" s="8" t="e">
        <f>IF(G91=1,AVERAGE(C95/C104),IF(G91=2,AVERAGE(C95/C104,D95/D104),IF(G91=3,AVERAGE(C95/C104,D95/D104,E95/E104),IF(G91=4,AVERAGE(C95/C104,D95/D104,E95/E104,F95/F104),IF(G91=5,AVERAGE(C95/C104,D95/D104,E95/E104,F95/F104,G95/G104),IF(G91=6,AVERAGE(C95/C104,D95/D104,E95/E104,F95/F104,G95/G104,H95/H104),IF(G91=7,AVERAGE(C95/C104,D95/D104,E95/E104,F95/F104,G95/G104,H95/H104,I95/I104),IF(G91=8,AVERAGE(C95/C104,D95/D104,E95/E104,F95/F104,G95/G104,H95/H104,I95/I104,J95/J104),IF(G91=9,AVERAGE(C95/C104,D95/D104,E95/E104,F95/F104,G95/G104,H95/H104,I95/I104,J95/J104,K95/K104),AVERAGE(C95/C104,D95/D104,E95/E104,F95/F104,G95/G104,H95/H104,I95/I104,J95/J104,K95/K104,L95/L104))))))))))</f>
        <v>#DIV/0!</v>
      </c>
      <c r="N95" s="4" t="e">
        <v>#DIV/0!</v>
      </c>
      <c r="O95" s="9" t="s">
        <v>5</v>
      </c>
      <c r="P95" s="19">
        <f>IF(G91=1,0,IF(G91=2,0,IF(G91=3,0.58,IF(G91=4,0.9,IF(G91=5,1.12,IF(G91=6,1.24,IF(G91=7,1.32,IF(G91=8,1.41,IF(G91=9,1.45,IF(G91=10,1.49,1))))))))))</f>
        <v>1</v>
      </c>
      <c r="Y95" s="113"/>
      <c r="Z95" s="113"/>
      <c r="AA95" s="121" t="s">
        <v>61</v>
      </c>
      <c r="AB95" s="120">
        <f>INDEX(C93:K93,1,$AA$2-2)</f>
        <v>0</v>
      </c>
      <c r="AC95" s="120">
        <f>IFERROR(AB95,"")</f>
        <v>0</v>
      </c>
      <c r="AD95" s="121" t="str">
        <f>IF($AA$1&gt;=94,IF($AA$1&lt;=102,AC95,""),"")</f>
        <v/>
      </c>
      <c r="AE95" s="121"/>
      <c r="AF95" s="113"/>
    </row>
    <row r="96" spans="1:33" x14ac:dyDescent="0.35">
      <c r="A96" s="58">
        <v>3</v>
      </c>
      <c r="B96" s="5">
        <f>'FACTORS &amp; OPTIONS'!F18</f>
        <v>0</v>
      </c>
      <c r="C96" s="64">
        <f>IF(E94&gt;0,(1/E94),0)</f>
        <v>0</v>
      </c>
      <c r="D96" s="64">
        <f>IF(E95&gt;0,1/E95,0)</f>
        <v>0</v>
      </c>
      <c r="E96" s="64">
        <f>IF(A96&lt;=G91,1,0)</f>
        <v>0</v>
      </c>
      <c r="F96" s="63">
        <v>0</v>
      </c>
      <c r="G96" s="63">
        <v>0</v>
      </c>
      <c r="H96" s="63">
        <v>0</v>
      </c>
      <c r="I96" s="63">
        <v>0</v>
      </c>
      <c r="J96" s="63">
        <v>0</v>
      </c>
      <c r="K96" s="63">
        <v>0</v>
      </c>
      <c r="L96" s="7">
        <v>0</v>
      </c>
      <c r="M96" s="8" t="e">
        <f>IF(G91=1,AVERAGE(C96/C104),IF(G91=2,AVERAGE(C96/C104,D96/D104),IF(G91=3,AVERAGE(C96/C104,D96/D104,E96/E104),IF(G91=4,AVERAGE(C96/C104,D96/D104,E96/E104,F96/F104),IF(G91=5,AVERAGE(C96/C104,D96/D104,E96/E104,F96/F104,G96/G104),IF(G91=6,AVERAGE(C96/C104,D96/D104,E96/E104,F96/F104,G96/G104,H96/H104),IF(G91=7,AVERAGE(C96/C104,D96/D104,E96/E104,F96/F104,G96/G104,H96/H104,I96/I104),IF(G91=8,AVERAGE(C96/C104,D96/D104,E96/E104,F96/F104,G96/G104,H96/H104,I96/I104,J96/J104),IF(G91=9,AVERAGE(C96/C104,D96/D104,E96/E104,F96/F104,G96/G104,H96/H104,I96/I104,J96/J104,K96/K104),AVERAGE(C96/C104,D96/D104,E96/E104,F96/F104,G96/G104,H96/H104,I96/I104,J96/J104,K96/K104,L96/L104))))))))))</f>
        <v>#DIV/0!</v>
      </c>
      <c r="N96" s="4" t="e">
        <v>#DIV/0!</v>
      </c>
      <c r="O96" s="9" t="s">
        <v>6</v>
      </c>
      <c r="P96" s="19">
        <f>IFERROR(P94/P95,0)</f>
        <v>0</v>
      </c>
      <c r="Y96" s="113"/>
      <c r="Z96" s="113"/>
      <c r="AA96" s="120">
        <v>5</v>
      </c>
      <c r="AB96" s="120">
        <f>IF(AA96=1,1/9,IF(AA96=2,1/7,IF(AA96=3,1/5,IF(AA96=4,1/3,IF(AA96=5,1,IF(AA96=6,3,IF(AA96=7,5,IF(AA96=8,7,IF(AA96=9,9,0)))))))))</f>
        <v>1</v>
      </c>
      <c r="AC96" s="120">
        <f>AB96</f>
        <v>1</v>
      </c>
      <c r="AD96" s="121"/>
      <c r="AE96" s="121"/>
      <c r="AF96" s="113"/>
    </row>
    <row r="97" spans="1:32" x14ac:dyDescent="0.35">
      <c r="A97" s="58">
        <v>4</v>
      </c>
      <c r="B97" s="5">
        <f>'FACTORS &amp; OPTIONS'!F19</f>
        <v>0</v>
      </c>
      <c r="C97" s="64">
        <f>IF(F94&gt;0,(1/F94),0)</f>
        <v>0</v>
      </c>
      <c r="D97" s="64">
        <f>IF(F95&gt;0,1/F95,0)</f>
        <v>0</v>
      </c>
      <c r="E97" s="64">
        <f>IF(F96&gt;0,1/F96,0)</f>
        <v>0</v>
      </c>
      <c r="F97" s="64">
        <f>IF(A97&lt;=G91,1,0)</f>
        <v>0</v>
      </c>
      <c r="G97" s="63">
        <v>0</v>
      </c>
      <c r="H97" s="63">
        <v>0</v>
      </c>
      <c r="I97" s="63">
        <v>0</v>
      </c>
      <c r="J97" s="63">
        <v>0</v>
      </c>
      <c r="K97" s="63">
        <v>0</v>
      </c>
      <c r="L97" s="7">
        <v>0</v>
      </c>
      <c r="M97" s="8" t="e">
        <f>IF(G91=1,AVERAGE(C97/C104),IF(G91=2,AVERAGE(C97/C104,D97/D104),IF(G91=3,AVERAGE(C97/C104,D97/D104,E97/E104),IF(G91=4,AVERAGE(C97/C104,D97/D104,E97/E104,F97/F104),IF(G91=5,AVERAGE(C97/C104,D97/D104,E97/E104,F97/F104,G97/G104),IF(G91=6,AVERAGE(C97/C104,D97/D104,E97/E104,F97/F104,G97/G104,H97/H104),IF(G91=7,AVERAGE(C97/C104,D97/D104,E97/E104,F97/F104,G97/G104,H97/H104,I97/I104),IF(G91=8,AVERAGE(C97/C104,D97/D104,E97/E104,F97/F104,G97/G104,H97/H104,I97/I104,J97/J104),IF(G91=9,AVERAGE(C97/C104,D97/D104,E97/E104,F97/F104,G97/G104,H97/H104,I97/I104,J97/J104,K97/K104),AVERAGE(C97/C104,D97/D104,E97/E104,F97/F104,G97/G104,H97/H104,I97/I104,J97/J104,K97/K104,L97/L104))))))))))</f>
        <v>#DIV/0!</v>
      </c>
      <c r="N97" s="4" t="e">
        <v>#DIV/0!</v>
      </c>
      <c r="O97" s="9" t="s">
        <v>7</v>
      </c>
      <c r="P97" s="109" t="str">
        <f>IF(P96&lt;0.1,"YES","NO")</f>
        <v>YES</v>
      </c>
      <c r="Q97" s="32">
        <v>7</v>
      </c>
      <c r="Y97" s="113"/>
      <c r="Z97" s="113"/>
      <c r="AA97" s="120">
        <f>AA96</f>
        <v>5</v>
      </c>
      <c r="AB97" s="120">
        <f>10-AA97</f>
        <v>5</v>
      </c>
      <c r="AC97" s="120"/>
      <c r="AD97" s="121"/>
      <c r="AE97" s="121"/>
      <c r="AF97" s="113"/>
    </row>
    <row r="98" spans="1:32" x14ac:dyDescent="0.35">
      <c r="A98" s="58">
        <v>5</v>
      </c>
      <c r="B98" s="5">
        <f>'FACTORS &amp; OPTIONS'!F20</f>
        <v>0</v>
      </c>
      <c r="C98" s="64">
        <f>IF(G94&gt;0,(1/G94),0)</f>
        <v>0</v>
      </c>
      <c r="D98" s="64">
        <f>IF(G95&gt;0,1/G95,0)</f>
        <v>0</v>
      </c>
      <c r="E98" s="64">
        <f>IF(G96&gt;0,1/G96,0)</f>
        <v>0</v>
      </c>
      <c r="F98" s="64">
        <f>IF(G97&gt;0,1/G97,0)</f>
        <v>0</v>
      </c>
      <c r="G98" s="64">
        <f>IF(A98&lt;=G91,1,0)</f>
        <v>0</v>
      </c>
      <c r="H98" s="63">
        <v>0</v>
      </c>
      <c r="I98" s="63">
        <v>0</v>
      </c>
      <c r="J98" s="63">
        <v>0</v>
      </c>
      <c r="K98" s="63">
        <v>0</v>
      </c>
      <c r="L98" s="7">
        <v>0</v>
      </c>
      <c r="M98" s="8" t="e">
        <f>IF(G91=1,AVERAGE(C98/C104),IF(G91=2,AVERAGE(C98/C104,D98/D104),IF(G91=3,AVERAGE(C98/C104,D98/D104,E98/E104),IF(G91=4,AVERAGE(C98/C104,D98/D104,E98/E104,F98/F104),IF(G91=5,AVERAGE(C98/C104,D98/D104,E98/E104,F98/F104,G98/G104),IF(G91=6,AVERAGE(C98/C104,D98/D104,E98/E104,F98/F104,G98/G104,H98/H104),IF(G91=7,AVERAGE(C98/C104,D98/D104,E98/E104,F98/F104,G98/G104,H98/H104,I98/I104),IF(G91=8,AVERAGE(C98/C104,D98/D104,E98/E104,F98/F104,G98/G104,H98/H104,I98/I104,J98/J104),IF(G91=9,AVERAGE(C98/C104,D98/D104,E98/E104,F98/F104,G98/G104,H98/H104,I98/I104,J98/J104,K98/K104),AVERAGE(C98/C104,D98/D104,E98/E104,F98/F104,G98/G104,H98/H104,I98/I104,J98/J104,K98/K104,L98/L104))))))))))</f>
        <v>#DIV/0!</v>
      </c>
      <c r="N98" s="4" t="e">
        <v>#DIV/0!</v>
      </c>
      <c r="O98" s="200" t="str">
        <f>IF(P96&lt;0.1,"CONSISTENT","NON CONSISTENT")</f>
        <v>CONSISTENT</v>
      </c>
      <c r="P98" s="200"/>
      <c r="Y98" s="113"/>
      <c r="Z98" s="113"/>
      <c r="AA98" s="113"/>
      <c r="AB98" s="113"/>
      <c r="AC98" s="113"/>
      <c r="AD98" s="113"/>
      <c r="AE98" s="113"/>
      <c r="AF98" s="113"/>
    </row>
    <row r="99" spans="1:32" x14ac:dyDescent="0.35">
      <c r="A99" s="58">
        <v>6</v>
      </c>
      <c r="B99" s="5">
        <f>'FACTORS &amp; OPTIONS'!F21</f>
        <v>0</v>
      </c>
      <c r="C99" s="64">
        <f>IF(H94&gt;0,(1/H94),0)</f>
        <v>0</v>
      </c>
      <c r="D99" s="64">
        <f>IF(H95&gt;0,1/H95,0)</f>
        <v>0</v>
      </c>
      <c r="E99" s="64">
        <f>IF(H96&gt;0,1/H96,0)</f>
        <v>0</v>
      </c>
      <c r="F99" s="64">
        <f>IF(H97&gt;0,1/H97,0)</f>
        <v>0</v>
      </c>
      <c r="G99" s="64">
        <f>IF(H98&gt;0,1/H98,0)</f>
        <v>0</v>
      </c>
      <c r="H99" s="64">
        <f>IF(A99&lt;=G91,1,0)</f>
        <v>0</v>
      </c>
      <c r="I99" s="63">
        <v>0</v>
      </c>
      <c r="J99" s="63">
        <v>0</v>
      </c>
      <c r="K99" s="63">
        <v>0</v>
      </c>
      <c r="L99" s="7">
        <v>0</v>
      </c>
      <c r="M99" s="8" t="e">
        <f>IF(G91=1,AVERAGE(C99/C104),IF(G91=2,AVERAGE(C99/C104,D99/D104),IF(G91=3,AVERAGE(C99/C104,D99/D104,E99/E104),IF(G91=4,AVERAGE(C99/C104,D99/D104,E99/E104,F99/F104),IF(G91=5,AVERAGE(C99/C104,D99/D104,E99/E104,F99/F104,G99/G104),IF(G91=6,AVERAGE(C99/C104,D99/D104,E99/E104,F99/F104,G99/G104,H99/H104),IF(G91=7,AVERAGE(C99/C104,D99/D104,E99/E104,F99/F104,G99/G104,H99/H104,I99/I104),IF(G91=8,AVERAGE(C99/C104,D99/D104,E99/E104,F99/F104,G99/G104,H99/H104,I99/I104,J99/J104),IF(G91=9,AVERAGE(C99/C104,D99/D104,E99/E104,F99/F104,G99/G104,H99/H104,I99/I104,J99/J104,K99/K104),AVERAGE(C99/C104,D99/D104,E99/E104,F99/F104,G99/G104,H99/H104,I99/I104,J99/J104,K99/K104,L99/L104))))))))))</f>
        <v>#DIV/0!</v>
      </c>
      <c r="N99" s="4" t="e">
        <v>#DIV/0!</v>
      </c>
      <c r="O99" s="4"/>
      <c r="P99" s="10"/>
      <c r="Y99" s="113"/>
      <c r="Z99" s="113"/>
      <c r="AA99" s="113"/>
      <c r="AB99" s="113"/>
      <c r="AC99" s="113"/>
      <c r="AD99" s="113"/>
      <c r="AE99" s="113"/>
      <c r="AF99" s="113"/>
    </row>
    <row r="100" spans="1:32" x14ac:dyDescent="0.35">
      <c r="A100" s="58">
        <v>7</v>
      </c>
      <c r="B100" s="5">
        <f>'FACTORS &amp; OPTIONS'!F22</f>
        <v>0</v>
      </c>
      <c r="C100" s="64">
        <f>IF(I94&gt;0,(1/I94),0)</f>
        <v>0</v>
      </c>
      <c r="D100" s="64">
        <f>IF(I95&gt;0,1/I95,0)</f>
        <v>0</v>
      </c>
      <c r="E100" s="64">
        <f>IF(I96&gt;0,1/I96,0)</f>
        <v>0</v>
      </c>
      <c r="F100" s="64">
        <f>IF(I97&gt;0,1/I97,0)</f>
        <v>0</v>
      </c>
      <c r="G100" s="64">
        <f>IF(I98&gt;0,1/I98,0)</f>
        <v>0</v>
      </c>
      <c r="H100" s="64">
        <f>IF(I99&gt;0,1/I99,0)</f>
        <v>0</v>
      </c>
      <c r="I100" s="64">
        <f>IF(A100&lt;=G91,1,0)</f>
        <v>0</v>
      </c>
      <c r="J100" s="63">
        <v>0</v>
      </c>
      <c r="K100" s="63">
        <v>0</v>
      </c>
      <c r="L100" s="7">
        <v>0</v>
      </c>
      <c r="M100" s="8" t="e">
        <f>IF(G91=1,AVERAGE(C100/C104),IF(G91=2,AVERAGE(C100/C104,D100/D104),IF(G91=3,AVERAGE(C100/C104,D100/D104,E100/E104),IF(G91=4,AVERAGE(C100/C104,D100/D104,E100/E104,F100/F104),IF(G91=5,AVERAGE(C100/C104,D100/D104,E100/E104,F100/F104,G100/G104),IF(G91=6,AVERAGE(C100/C104,D100/D104,E100/E104,F100/F104,G100/G104,H100/H104),IF(G91=7,AVERAGE(C100/C104,D100/D104,E100/E104,F100/F104,G100/G104,H100/H104,I100/I104),IF(G91=8,AVERAGE(C100/C104,D100/D104,E100/E104,F100/F104,G100/G104,H100/H104,I100/I104,J100/J104),IF(G91=9,AVERAGE(C100/C104,D100/D104,E100/E104,F100/F104,G100/G104,H100/H104,I100/I104,J100/J104,K100/K104),AVERAGE(C100/C104,D100/D104,E100/E104,F100/F104,G100/G104,H100/H104,I100/I104,J100/J104,K100/K104,L100/L104))))))))))</f>
        <v>#DIV/0!</v>
      </c>
      <c r="N100" s="4" t="e">
        <v>#DIV/0!</v>
      </c>
      <c r="O100" s="4"/>
      <c r="P100" s="10"/>
      <c r="Y100" s="113"/>
      <c r="Z100" s="113"/>
      <c r="AA100" s="113"/>
      <c r="AB100" s="113"/>
      <c r="AC100" s="113"/>
      <c r="AD100" s="113"/>
      <c r="AE100" s="113"/>
      <c r="AF100" s="113"/>
    </row>
    <row r="101" spans="1:32" x14ac:dyDescent="0.35">
      <c r="A101" s="58">
        <v>8</v>
      </c>
      <c r="B101" s="5">
        <f>'FACTORS &amp; OPTIONS'!F23</f>
        <v>0</v>
      </c>
      <c r="C101" s="64">
        <f>IF(J94&gt;0,(1/J94),0)</f>
        <v>0</v>
      </c>
      <c r="D101" s="64">
        <f>IF(J95&gt;0,1/J95,0)</f>
        <v>0</v>
      </c>
      <c r="E101" s="64">
        <f>IF(J96&gt;0,1/J96,0)</f>
        <v>0</v>
      </c>
      <c r="F101" s="64">
        <f>IF(J97&gt;0,1/J97,0)</f>
        <v>0</v>
      </c>
      <c r="G101" s="64">
        <f>IF(J98&gt;0,1/J98,0)</f>
        <v>0</v>
      </c>
      <c r="H101" s="64">
        <f>IF(J99&gt;0,1/J99,0)</f>
        <v>0</v>
      </c>
      <c r="I101" s="64">
        <f>IF(J100&gt;0,1/J100,0)</f>
        <v>0</v>
      </c>
      <c r="J101" s="64">
        <f>IF(A101&lt;=G91,1,0)</f>
        <v>0</v>
      </c>
      <c r="K101" s="63">
        <v>0</v>
      </c>
      <c r="L101" s="7">
        <v>0</v>
      </c>
      <c r="M101" s="8" t="e">
        <f>IF(G91=1,AVERAGE(C101/C104),IF(G91=2,AVERAGE(C101/C104,D101/D104),IF(G91=3,AVERAGE(C101/C104,D101/D104,E101/E104),IF(G91=4,AVERAGE(C101/C104,D101/D104,E101/E104,F101/F104),IF(G91=5,AVERAGE(C101/C104,D101/D104,E101/E104,F101/F104,G101/G104),IF(G91=6,AVERAGE(C101/C104,D101/D104,E101/E104,F101/F104,G101/G104,H101/H104),IF(G91=7,AVERAGE(C101/C104,D101/D104,E101/E104,F101/F104,G101/G104,H101/H104,I101/I104),IF(G91=8,AVERAGE(C101/C104,D101/D104,E101/E104,F101/F104,G101/G104,H101/H104,I101/I104,J101/J104),IF(G91=9,AVERAGE(C101/C104,D101/D104,E101/E104,F101/F104,G101/G104,H101/H104,I101/I104,J101/J104,K101/K104),AVERAGE(C101/C104,D101/D104,E101/E104,F101/F104,G101/G104,H101/H104,I101/I104,J101/J104,K101/K104,L101/L104))))))))))</f>
        <v>#DIV/0!</v>
      </c>
      <c r="N101" s="4" t="e">
        <v>#DIV/0!</v>
      </c>
      <c r="O101" s="4"/>
      <c r="P101" s="10"/>
      <c r="Y101" s="113"/>
      <c r="Z101" s="113"/>
      <c r="AA101" s="113"/>
      <c r="AB101" s="113"/>
      <c r="AC101" s="113"/>
      <c r="AD101" s="113"/>
      <c r="AE101" s="113"/>
      <c r="AF101" s="113"/>
    </row>
    <row r="102" spans="1:32" x14ac:dyDescent="0.35">
      <c r="A102" s="58">
        <v>9</v>
      </c>
      <c r="B102" s="5">
        <f>'FACTORS &amp; OPTIONS'!F24</f>
        <v>0</v>
      </c>
      <c r="C102" s="64">
        <f>IF(K94&gt;0,(1/K94),0)</f>
        <v>0</v>
      </c>
      <c r="D102" s="64">
        <f>IF(K95&gt;0,1/K95,0)</f>
        <v>0</v>
      </c>
      <c r="E102" s="64">
        <f>IF(K96&gt;0,1/K96,0)</f>
        <v>0</v>
      </c>
      <c r="F102" s="64">
        <f>IF(K97&gt;0,1/K97,0)</f>
        <v>0</v>
      </c>
      <c r="G102" s="64">
        <f>IF(K98&gt;0,1/K98,0)</f>
        <v>0</v>
      </c>
      <c r="H102" s="64">
        <f>IF(K99&gt;0,1/K99,0)</f>
        <v>0</v>
      </c>
      <c r="I102" s="64">
        <f>IF(K100&gt;0,1/K100,0)</f>
        <v>0</v>
      </c>
      <c r="J102" s="64">
        <f>IF(K101&gt;0,1/K101,0)</f>
        <v>0</v>
      </c>
      <c r="K102" s="64">
        <f>IF(A102&lt;=G91,1,0)</f>
        <v>0</v>
      </c>
      <c r="L102" s="7">
        <v>0</v>
      </c>
      <c r="M102" s="8" t="e">
        <f>IF(G91=1,AVERAGE(C102/C104),IF(G91=2,AVERAGE(C102/C104,D102/D104),IF(G91=3,AVERAGE(C102/C104,D102/D104,E102/E104),IF(G91=4,AVERAGE(C102/C104,D102/D104,E102/E104,F102/F104),IF(G91=5,AVERAGE(C102/C104,D102/D104,E102/E104,F102/F104,G102/G104),IF(G91=6,AVERAGE(C102/C104,D102/D104,E102/E104,F102/F104,G102/G104,H102/H104),IF(G91=7,AVERAGE(C102/C104,D102/D104,E102/E104,F102/F104,G102/G104,H102/H104,I102/I104),IF(G91=8,AVERAGE(C102/C104,D102/D104,E102/E104,F102/F104,G102/G104,H102/H104,I102/I104,J102/J104),IF(G91=9,AVERAGE(C102/C104,D102/D104,E102/E104,F102/F104,G102/G104,H102/H104,I102/I104,J102/J104,K102/K104),AVERAGE(C102/C104,D102/D104,E102/E104,F102/F104,G102/G104,H102/H104,I102/I104,J102/J104,K102/K104,L102/L104))))))))))</f>
        <v>#DIV/0!</v>
      </c>
      <c r="N102" s="4" t="e">
        <v>#DIV/0!</v>
      </c>
      <c r="O102" s="4"/>
      <c r="P102" s="10"/>
      <c r="Y102" s="113"/>
      <c r="Z102" s="113"/>
      <c r="AA102" s="113"/>
      <c r="AB102" s="113"/>
      <c r="AC102" s="113"/>
      <c r="AD102" s="113"/>
      <c r="AE102" s="113"/>
      <c r="AF102" s="113"/>
    </row>
    <row r="103" spans="1:32" x14ac:dyDescent="0.35">
      <c r="A103" s="58">
        <v>10</v>
      </c>
      <c r="B103" s="5">
        <f>'FACTORS &amp; OPTIONS'!D103</f>
        <v>0</v>
      </c>
      <c r="C103" s="6">
        <f>IF(L94&gt;0,(1/L94),0)</f>
        <v>0</v>
      </c>
      <c r="D103" s="6">
        <f>IF(L95&gt;0,1/L95,0)</f>
        <v>0</v>
      </c>
      <c r="E103" s="6">
        <f>IF(L96&gt;0,1/L96,0)</f>
        <v>0</v>
      </c>
      <c r="F103" s="6">
        <f>IF(L97&gt;0,1/L97,0)</f>
        <v>0</v>
      </c>
      <c r="G103" s="6">
        <f>IF(L98&gt;0,1/L98,0)</f>
        <v>0</v>
      </c>
      <c r="H103" s="6">
        <f>IF(L99&gt;0,1/L99,0)</f>
        <v>0</v>
      </c>
      <c r="I103" s="6">
        <f>IF(L100&gt;0,1/L100,0)</f>
        <v>0</v>
      </c>
      <c r="J103" s="6">
        <f>IF(L102&gt;0,1/L102,0)</f>
        <v>0</v>
      </c>
      <c r="K103" s="6">
        <f>IF(L102&gt;0,1/L102,0)</f>
        <v>0</v>
      </c>
      <c r="L103" s="6">
        <f>IF(A103&lt;=G91,1,0)</f>
        <v>0</v>
      </c>
      <c r="M103" s="8" t="e">
        <f>IF(G91=1,AVERAGE(C103/C104),IF(G91=2,AVERAGE(C103/C104,D103/D104),IF(G91=3,AVERAGE(C103/C104,D103/D104,E103/E104),IF(G91=4,AVERAGE(C103/C104,D103/D104,E103/E104,F103/F104),IF(G91=5,AVERAGE(C103/C104,D103/D104,E103/E104,F103/F104,G103/G104),IF(G91=6,AVERAGE(C103/C104,D103/D104,E103/E104,F103/F104,G103/G104,H103/H104),IF(G91=7,AVERAGE(C103/C104,D103/D104,E103/E104,F103/F104,G103/G104,H103/H104,I103/I104),IF(G91=8,AVERAGE(C103/C104,D103/D104,E103/E104,F103/F104,G103/G104,H103/H104,I103/I104,J103/J104),IF(G91=9,AVERAGE(C103/C104,D103/D104,E103/E104,F103/F104,G103/G104,H103/H104,I103/I104,J103/J104,K103/K104),AVERAGE(C103/C104,D103/D104,E103/E104,F103/F104,G103/G104,H103/H104,I103/I104,J103/J104,K103/K104,L103/L104))))))))))</f>
        <v>#DIV/0!</v>
      </c>
      <c r="N103" s="4" t="e">
        <v>#DIV/0!</v>
      </c>
      <c r="O103" s="4"/>
      <c r="P103" s="10"/>
      <c r="Y103" s="113"/>
      <c r="Z103" s="113"/>
      <c r="AA103" s="113"/>
      <c r="AB103" s="113"/>
      <c r="AC103" s="113"/>
      <c r="AD103" s="113"/>
      <c r="AE103" s="113"/>
      <c r="AF103" s="113"/>
    </row>
    <row r="104" spans="1:32" ht="77.25" customHeight="1" thickBot="1" x14ac:dyDescent="0.55000000000000004">
      <c r="A104" s="12"/>
      <c r="B104" s="57" t="s">
        <v>1</v>
      </c>
      <c r="C104" s="57">
        <f>SUM(C94:C103)</f>
        <v>0</v>
      </c>
      <c r="D104" s="57">
        <f t="shared" ref="D104:L104" si="7">SUM(D94:D103)</f>
        <v>0</v>
      </c>
      <c r="E104" s="57">
        <f t="shared" si="7"/>
        <v>0</v>
      </c>
      <c r="F104" s="57">
        <f t="shared" si="7"/>
        <v>0</v>
      </c>
      <c r="G104" s="57">
        <f t="shared" si="7"/>
        <v>0</v>
      </c>
      <c r="H104" s="57">
        <f t="shared" si="7"/>
        <v>0</v>
      </c>
      <c r="I104" s="57">
        <f t="shared" si="7"/>
        <v>0</v>
      </c>
      <c r="J104" s="57">
        <f t="shared" si="7"/>
        <v>0</v>
      </c>
      <c r="K104" s="57">
        <f t="shared" si="7"/>
        <v>0</v>
      </c>
      <c r="L104" s="57">
        <f t="shared" si="7"/>
        <v>0</v>
      </c>
      <c r="M104" s="17" t="e">
        <f>SUM(M94:M103)</f>
        <v>#DIV/0!</v>
      </c>
      <c r="N104" s="17" t="e">
        <f>SUM(N94:N103)</f>
        <v>#DIV/0!</v>
      </c>
      <c r="O104" s="13"/>
      <c r="P104" s="14"/>
      <c r="Y104" s="113"/>
      <c r="Z104" s="113"/>
      <c r="AA104" s="113"/>
      <c r="AB104" s="113"/>
      <c r="AC104" s="113"/>
      <c r="AD104" s="113"/>
      <c r="AE104" s="113"/>
      <c r="AF104" s="113"/>
    </row>
    <row r="105" spans="1:32" x14ac:dyDescent="0.35">
      <c r="Y105" s="113"/>
      <c r="Z105" s="113"/>
      <c r="AA105" s="113"/>
      <c r="AB105" s="113"/>
      <c r="AC105" s="113"/>
      <c r="AD105" s="113"/>
      <c r="AE105" s="113"/>
      <c r="AF105" s="113"/>
    </row>
    <row r="106" spans="1:32" ht="20" thickBot="1" x14ac:dyDescent="0.5">
      <c r="A106" s="20" t="s">
        <v>12</v>
      </c>
      <c r="B106" s="203">
        <f>'FACTORS &amp; OPTIONS'!H15</f>
        <v>0</v>
      </c>
      <c r="C106" s="203"/>
      <c r="D106" s="203"/>
      <c r="E106" s="203"/>
      <c r="F106" s="204"/>
      <c r="G106" s="54">
        <f>'FACTORS &amp; OPTIONS'!I15</f>
        <v>0</v>
      </c>
      <c r="H106" s="205"/>
      <c r="I106" s="206"/>
      <c r="J106" s="206"/>
      <c r="K106" s="206"/>
      <c r="L106" s="206"/>
      <c r="M106" s="206"/>
      <c r="N106" s="206"/>
      <c r="Y106" s="113"/>
      <c r="Z106" s="113"/>
      <c r="AA106" s="113"/>
      <c r="AB106" s="113"/>
      <c r="AC106" s="113"/>
      <c r="AD106" s="113"/>
      <c r="AE106" s="113"/>
      <c r="AF106" s="113"/>
    </row>
    <row r="107" spans="1:32" x14ac:dyDescent="0.35">
      <c r="A107" s="119" t="b">
        <v>0</v>
      </c>
      <c r="B107" s="59"/>
      <c r="C107" s="59">
        <v>1</v>
      </c>
      <c r="D107" s="59">
        <v>2</v>
      </c>
      <c r="E107" s="59">
        <v>3</v>
      </c>
      <c r="F107" s="59">
        <v>4</v>
      </c>
      <c r="G107" s="59">
        <v>5</v>
      </c>
      <c r="H107" s="59">
        <v>6</v>
      </c>
      <c r="I107" s="59">
        <v>7</v>
      </c>
      <c r="J107" s="59">
        <v>8</v>
      </c>
      <c r="K107" s="59">
        <v>9</v>
      </c>
      <c r="L107" s="59">
        <v>10</v>
      </c>
      <c r="M107" s="15"/>
      <c r="N107" s="15"/>
      <c r="O107" s="15"/>
      <c r="P107" s="16"/>
      <c r="Y107" s="113"/>
      <c r="Z107" s="113"/>
      <c r="AA107" s="113"/>
      <c r="AB107" s="113"/>
      <c r="AC107" s="113"/>
      <c r="AD107" s="113"/>
      <c r="AE107" s="113"/>
      <c r="AF107" s="113"/>
    </row>
    <row r="108" spans="1:32" x14ac:dyDescent="0.35">
      <c r="A108" s="11"/>
      <c r="B108" s="4"/>
      <c r="C108" s="5">
        <f t="array" ref="C108:L108">TRANSPOSE(B109:B118)</f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5" t="s">
        <v>11</v>
      </c>
      <c r="N108" s="56" t="s">
        <v>2</v>
      </c>
      <c r="O108" s="198" t="s">
        <v>3</v>
      </c>
      <c r="P108" s="199"/>
      <c r="Y108" s="113"/>
      <c r="Z108" s="113"/>
      <c r="AA108" s="113"/>
      <c r="AB108" s="113"/>
      <c r="AC108" s="113"/>
      <c r="AD108" s="113"/>
      <c r="AE108" s="113"/>
      <c r="AF108" s="113"/>
    </row>
    <row r="109" spans="1:32" x14ac:dyDescent="0.35">
      <c r="A109" s="58">
        <v>1</v>
      </c>
      <c r="B109" s="5">
        <f>'FACTORS &amp; OPTIONS'!H16</f>
        <v>0</v>
      </c>
      <c r="C109" s="64">
        <f>IF(A109&lt;=G106,1,0)</f>
        <v>0</v>
      </c>
      <c r="D109" s="63">
        <v>0</v>
      </c>
      <c r="E109" s="63">
        <v>0</v>
      </c>
      <c r="F109" s="63">
        <v>0</v>
      </c>
      <c r="G109" s="63">
        <v>0</v>
      </c>
      <c r="H109" s="63">
        <v>0</v>
      </c>
      <c r="I109" s="63">
        <v>0</v>
      </c>
      <c r="J109" s="63">
        <v>0</v>
      </c>
      <c r="K109" s="63">
        <v>0</v>
      </c>
      <c r="L109" s="7">
        <v>0</v>
      </c>
      <c r="M109" s="8" t="e">
        <f>IF(G106=1,AVERAGE(C109/C119),IF(G106=2,AVERAGE(C109/C119,D109/D119),IF(G106=3,AVERAGE(C109/C119,D109/D119,E109/E119),IF(G106=4,AVERAGE(C109/C119,D109/D119,E109/E119,F109/F119),IF(G106=5,AVERAGE(C109/C119,D109/D119,E109/E119,F109/F119,G109/G119),IF(G106=6,AVERAGE(C109/C119,D109/D119,E109/E119,F109/F119,G109/G119,H109/H119),IF(G106=7,AVERAGE(C109/C119,D109/D119,E109/E119,F109/F119,G109/G119,H109/H119,I109/I119),IF(G106=8,AVERAGE(C109/C119,D109/D119,E109/E119,F109/F119,G109/G119,H109/H119,I109/I119,J109/J119),IF(G106=9,AVERAGE(C109/C119,D109/D119,E109/E119,F109/F119,G109/G119,H109/H119,I109/I119,J109/J119,K109/K119),AVERAGE(C109/C119,D109/D119,E109/E119,F109/F119,G109/G119,H109/H119,I109/I119,J109/J119,K109/K119,L109/L119))))))))))</f>
        <v>#DIV/0!</v>
      </c>
      <c r="N109" s="4" t="e">
        <f t="array" ref="N109:N118">MMULT(C109:L118,M109:M118)</f>
        <v>#DIV/0!</v>
      </c>
      <c r="O109" s="9" t="s">
        <v>4</v>
      </c>
      <c r="P109" s="19" t="e">
        <f>(N119-G106)/(G106-1)</f>
        <v>#DIV/0!</v>
      </c>
      <c r="Y109" s="113"/>
      <c r="Z109" s="113"/>
      <c r="AA109" s="121" t="s">
        <v>62</v>
      </c>
      <c r="AB109" s="120" t="e">
        <f>INDEX(B109:B117,$AA$1-108,1)</f>
        <v>#VALUE!</v>
      </c>
      <c r="AC109" s="120" t="str">
        <f>IFERROR(AB109,"")</f>
        <v/>
      </c>
      <c r="AD109" s="121" t="str">
        <f>IF($AA$1&gt;=109,IF($AA$1&lt;=117,AC109,""),"")</f>
        <v/>
      </c>
      <c r="AE109" s="121">
        <v>8</v>
      </c>
      <c r="AF109" s="113"/>
    </row>
    <row r="110" spans="1:32" x14ac:dyDescent="0.35">
      <c r="A110" s="58">
        <v>2</v>
      </c>
      <c r="B110" s="5">
        <f>'FACTORS &amp; OPTIONS'!H17</f>
        <v>0</v>
      </c>
      <c r="C110" s="64">
        <f>IF(D109&gt;0,(1/D109),0)</f>
        <v>0</v>
      </c>
      <c r="D110" s="64">
        <f>IF(A110&lt;=G106,1,0)</f>
        <v>0</v>
      </c>
      <c r="E110" s="63">
        <v>0</v>
      </c>
      <c r="F110" s="63">
        <v>0</v>
      </c>
      <c r="G110" s="63">
        <v>0</v>
      </c>
      <c r="H110" s="63">
        <v>0</v>
      </c>
      <c r="I110" s="63">
        <v>0</v>
      </c>
      <c r="J110" s="63">
        <v>0</v>
      </c>
      <c r="K110" s="63">
        <v>0</v>
      </c>
      <c r="L110" s="7">
        <v>0</v>
      </c>
      <c r="M110" s="8" t="e">
        <f>IF(G106=1,AVERAGE(C110/C119),IF(G106=2,AVERAGE(C110/C119,D110/D119),IF(G106=3,AVERAGE(C110/C119,D110/D119,E110/E119),IF(G106=4,AVERAGE(C110/C119,D110/D119,E110/E119,F110/F119),IF(G106=5,AVERAGE(C110/C119,D110/D119,E110/E119,F110/F119,G110/G119),IF(G106=6,AVERAGE(C110/C119,D110/D119,E110/E119,F110/F119,G110/G119,H110/H119),IF(G106=7,AVERAGE(C110/C119,D110/D119,E110/E119,F110/F119,G110/G119,H110/H119,I110/I119),IF(G106=8,AVERAGE(C110/C119,D110/D119,E110/E119,F110/F119,G110/G119,H110/H119,I110/I119,J110/J119),IF(G106=9,AVERAGE(C110/C119,D110/D119,E110/E119,F110/F119,G110/G119,H110/H119,I110/I119,J110/J119,K110/K119),AVERAGE(C110/C119,D110/D119,E110/E119,F110/F119,G110/G119,H110/H119,I110/I119,J110/J119,K110/K119,L110/L119))))))))))</f>
        <v>#DIV/0!</v>
      </c>
      <c r="N110" s="4" t="e">
        <v>#DIV/0!</v>
      </c>
      <c r="O110" s="9" t="s">
        <v>5</v>
      </c>
      <c r="P110" s="19">
        <f>IF(G106=1,0,IF(G106=2,0,IF(G106=3,0.58,IF(G106=4,0.9,IF(G106=5,1.12,IF(G106=6,1.24,IF(G106=7,1.32,IF(G106=8,1.41,IF(G106=9,1.45,IF(G106=10,1.49,1))))))))))</f>
        <v>1</v>
      </c>
      <c r="Y110" s="113"/>
      <c r="Z110" s="113"/>
      <c r="AA110" s="121" t="s">
        <v>63</v>
      </c>
      <c r="AB110" s="120">
        <f>INDEX(C108:K108,1,$AA$2-2)</f>
        <v>0</v>
      </c>
      <c r="AC110" s="120">
        <f>IFERROR(AB110,"")</f>
        <v>0</v>
      </c>
      <c r="AD110" s="121" t="str">
        <f>IF($AA$1&gt;=109,IF($AA$1&lt;=117,AC110,""),"")</f>
        <v/>
      </c>
      <c r="AE110" s="121"/>
      <c r="AF110" s="113"/>
    </row>
    <row r="111" spans="1:32" x14ac:dyDescent="0.35">
      <c r="A111" s="58">
        <v>3</v>
      </c>
      <c r="B111" s="5">
        <f>'FACTORS &amp; OPTIONS'!H18</f>
        <v>0</v>
      </c>
      <c r="C111" s="64">
        <f>IF(E109&gt;0,(1/E109),0)</f>
        <v>0</v>
      </c>
      <c r="D111" s="64">
        <f>IF(E110&gt;0,1/E110,0)</f>
        <v>0</v>
      </c>
      <c r="E111" s="64">
        <f>IF(A111&lt;=G106,1,0)</f>
        <v>0</v>
      </c>
      <c r="F111" s="63">
        <v>0</v>
      </c>
      <c r="G111" s="63">
        <v>0</v>
      </c>
      <c r="H111" s="63">
        <v>0</v>
      </c>
      <c r="I111" s="63">
        <v>0</v>
      </c>
      <c r="J111" s="63">
        <v>0</v>
      </c>
      <c r="K111" s="63">
        <v>0</v>
      </c>
      <c r="L111" s="7">
        <v>0</v>
      </c>
      <c r="M111" s="8" t="e">
        <f>IF(G106=1,AVERAGE(C111/C119),IF(G106=2,AVERAGE(C111/C119,D111/D119),IF(G106=3,AVERAGE(C111/C119,D111/D119,E111/E119),IF(G106=4,AVERAGE(C111/C119,D111/D119,E111/E119,F111/F119),IF(G106=5,AVERAGE(C111/C119,D111/D119,E111/E119,F111/F119,G111/G119),IF(G106=6,AVERAGE(C111/C119,D111/D119,E111/E119,F111/F119,G111/G119,H111/H119),IF(G106=7,AVERAGE(C111/C119,D111/D119,E111/E119,F111/F119,G111/G119,H111/H119,I111/I119),IF(G106=8,AVERAGE(C111/C119,D111/D119,E111/E119,F111/F119,G111/G119,H111/H119,I111/I119,J111/J119),IF(G106=9,AVERAGE(C111/C119,D111/D119,E111/E119,F111/F119,G111/G119,H111/H119,I111/I119,J111/J119,K111/K119),AVERAGE(C111/C119,D111/D119,E111/E119,F111/F119,G111/G119,H111/H119,I111/I119,J111/J119,K111/K119,L111/L119))))))))))</f>
        <v>#DIV/0!</v>
      </c>
      <c r="N111" s="4" t="e">
        <v>#DIV/0!</v>
      </c>
      <c r="O111" s="9" t="s">
        <v>6</v>
      </c>
      <c r="P111" s="19">
        <f>IFERROR(P109/P110,0)</f>
        <v>0</v>
      </c>
      <c r="Y111" s="113"/>
      <c r="Z111" s="113"/>
      <c r="AA111" s="120">
        <v>6</v>
      </c>
      <c r="AB111" s="120">
        <f>IF(AA111=1,1/9,IF(AA111=2,1/7,IF(AA111=3,1/5,IF(AA111=4,1/3,IF(AA111=5,1,IF(AA111=6,3,IF(AA111=7,5,IF(AA111=8,7,IF(AA111=9,9,0)))))))))</f>
        <v>3</v>
      </c>
      <c r="AC111" s="120">
        <f>AB111</f>
        <v>3</v>
      </c>
      <c r="AD111" s="121"/>
      <c r="AE111" s="121"/>
      <c r="AF111" s="113"/>
    </row>
    <row r="112" spans="1:32" x14ac:dyDescent="0.35">
      <c r="A112" s="58">
        <v>4</v>
      </c>
      <c r="B112" s="5">
        <f>'FACTORS &amp; OPTIONS'!H19</f>
        <v>0</v>
      </c>
      <c r="C112" s="64">
        <f>IF(F109&gt;0,(1/F109),0)</f>
        <v>0</v>
      </c>
      <c r="D112" s="64">
        <f>IF(F110&gt;0,1/F110,0)</f>
        <v>0</v>
      </c>
      <c r="E112" s="64">
        <f>IF(F111&gt;0,1/F111,0)</f>
        <v>0</v>
      </c>
      <c r="F112" s="64">
        <f>IF(A112&lt;=G106,1,0)</f>
        <v>0</v>
      </c>
      <c r="G112" s="63">
        <v>0</v>
      </c>
      <c r="H112" s="63">
        <v>0</v>
      </c>
      <c r="I112" s="63">
        <v>0</v>
      </c>
      <c r="J112" s="63">
        <v>0</v>
      </c>
      <c r="K112" s="63">
        <v>0</v>
      </c>
      <c r="L112" s="7">
        <v>0</v>
      </c>
      <c r="M112" s="8" t="e">
        <f>IF(G106=1,AVERAGE(C112/C119),IF(G106=2,AVERAGE(C112/C119,D112/D119),IF(G106=3,AVERAGE(C112/C119,D112/D119,E112/E119),IF(G106=4,AVERAGE(C112/C119,D112/D119,E112/E119,F112/F119),IF(G106=5,AVERAGE(C112/C119,D112/D119,E112/E119,F112/F119,G112/G119),IF(G106=6,AVERAGE(C112/C119,D112/D119,E112/E119,F112/F119,G112/G119,H112/H119),IF(G106=7,AVERAGE(C112/C119,D112/D119,E112/E119,F112/F119,G112/G119,H112/H119,I112/I119),IF(G106=8,AVERAGE(C112/C119,D112/D119,E112/E119,F112/F119,G112/G119,H112/H119,I112/I119,J112/J119),IF(G106=9,AVERAGE(C112/C119,D112/D119,E112/E119,F112/F119,G112/G119,H112/H119,I112/I119,J112/J119,K112/K119),AVERAGE(C112/C119,D112/D119,E112/E119,F112/F119,G112/G119,H112/H119,I112/I119,J112/J119,K112/K119,L112/L119))))))))))</f>
        <v>#DIV/0!</v>
      </c>
      <c r="N112" s="4" t="e">
        <v>#DIV/0!</v>
      </c>
      <c r="O112" s="9" t="s">
        <v>7</v>
      </c>
      <c r="P112" s="109" t="str">
        <f>IF(P111&lt;0.1,"YES","NO")</f>
        <v>YES</v>
      </c>
      <c r="Q112" s="32">
        <v>8</v>
      </c>
      <c r="Y112" s="113"/>
      <c r="Z112" s="113"/>
      <c r="AA112" s="120">
        <f>AA111</f>
        <v>6</v>
      </c>
      <c r="AB112" s="120">
        <f>10-AA112</f>
        <v>4</v>
      </c>
      <c r="AC112" s="120"/>
      <c r="AD112" s="121"/>
      <c r="AE112" s="121"/>
      <c r="AF112" s="113"/>
    </row>
    <row r="113" spans="1:33" x14ac:dyDescent="0.35">
      <c r="A113" s="58">
        <v>5</v>
      </c>
      <c r="B113" s="5">
        <f>'FACTORS &amp; OPTIONS'!H20</f>
        <v>0</v>
      </c>
      <c r="C113" s="64">
        <f>IF(G109&gt;0,(1/G109),0)</f>
        <v>0</v>
      </c>
      <c r="D113" s="64">
        <f>IF(G110&gt;0,1/G110,0)</f>
        <v>0</v>
      </c>
      <c r="E113" s="64">
        <f>IF(G111&gt;0,1/G111,0)</f>
        <v>0</v>
      </c>
      <c r="F113" s="64">
        <f>IF(G112&gt;0,1/G112,0)</f>
        <v>0</v>
      </c>
      <c r="G113" s="64">
        <f>IF(A113&lt;=G106,1,0)</f>
        <v>0</v>
      </c>
      <c r="H113" s="63">
        <v>0</v>
      </c>
      <c r="I113" s="63">
        <v>0</v>
      </c>
      <c r="J113" s="63">
        <v>0</v>
      </c>
      <c r="K113" s="63">
        <v>0</v>
      </c>
      <c r="L113" s="7">
        <v>0</v>
      </c>
      <c r="M113" s="8" t="e">
        <f>IF(G106=1,AVERAGE(C113/C119),IF(G106=2,AVERAGE(C113/C119,D113/D119),IF(G106=3,AVERAGE(C113/C119,D113/D119,E113/E119),IF(G106=4,AVERAGE(C113/C119,D113/D119,E113/E119,F113/F119),IF(G106=5,AVERAGE(C113/C119,D113/D119,E113/E119,F113/F119,G113/G119),IF(G106=6,AVERAGE(C113/C119,D113/D119,E113/E119,F113/F119,G113/G119,H113/H119),IF(G106=7,AVERAGE(C113/C119,D113/D119,E113/E119,F113/F119,G113/G119,H113/H119,I113/I119),IF(G106=8,AVERAGE(C113/C119,D113/D119,E113/E119,F113/F119,G113/G119,H113/H119,I113/I119,J113/J119),IF(G106=9,AVERAGE(C113/C119,D113/D119,E113/E119,F113/F119,G113/G119,H113/H119,I113/I119,J113/J119,K113/K119),AVERAGE(C113/C119,D113/D119,E113/E119,F113/F119,G113/G119,H113/H119,I113/I119,J113/J119,K113/K119,L113/L119))))))))))</f>
        <v>#DIV/0!</v>
      </c>
      <c r="N113" s="4" t="e">
        <v>#DIV/0!</v>
      </c>
      <c r="O113" s="200" t="str">
        <f>IF(P111&lt;0.1,"CONSISTENT","NON CONSISTENT")</f>
        <v>CONSISTENT</v>
      </c>
      <c r="P113" s="200"/>
      <c r="Q113" s="32">
        <v>8</v>
      </c>
      <c r="Y113" s="113"/>
      <c r="Z113" s="113"/>
      <c r="AA113" s="113"/>
      <c r="AB113" s="113"/>
      <c r="AC113" s="113"/>
      <c r="AD113" s="113"/>
      <c r="AE113" s="113"/>
      <c r="AF113" s="113"/>
    </row>
    <row r="114" spans="1:33" x14ac:dyDescent="0.35">
      <c r="A114" s="58">
        <v>6</v>
      </c>
      <c r="B114" s="5">
        <f>'FACTORS &amp; OPTIONS'!H21</f>
        <v>0</v>
      </c>
      <c r="C114" s="64">
        <f>IF(H109&gt;0,(1/H109),0)</f>
        <v>0</v>
      </c>
      <c r="D114" s="64">
        <f>IF(H110&gt;0,1/H110,0)</f>
        <v>0</v>
      </c>
      <c r="E114" s="64">
        <f>IF(H111&gt;0,1/H111,0)</f>
        <v>0</v>
      </c>
      <c r="F114" s="64">
        <f>IF(H112&gt;0,1/H112,0)</f>
        <v>0</v>
      </c>
      <c r="G114" s="64">
        <f>IF(H113&gt;0,1/H113,0)</f>
        <v>0</v>
      </c>
      <c r="H114" s="64">
        <f>IF(A114&lt;=G106,1,0)</f>
        <v>0</v>
      </c>
      <c r="I114" s="63">
        <v>0</v>
      </c>
      <c r="J114" s="63">
        <v>0</v>
      </c>
      <c r="K114" s="63">
        <v>0</v>
      </c>
      <c r="L114" s="7">
        <v>0</v>
      </c>
      <c r="M114" s="8" t="e">
        <f>IF(G106=1,AVERAGE(C114/C119),IF(G106=2,AVERAGE(C114/C119,D114/D119),IF(G106=3,AVERAGE(C114/C119,D114/D119,E114/E119),IF(G106=4,AVERAGE(C114/C119,D114/D119,E114/E119,F114/F119),IF(G106=5,AVERAGE(C114/C119,D114/D119,E114/E119,F114/F119,G114/G119),IF(G106=6,AVERAGE(C114/C119,D114/D119,E114/E119,F114/F119,G114/G119,H114/H119),IF(G106=7,AVERAGE(C114/C119,D114/D119,E114/E119,F114/F119,G114/G119,H114/H119,I114/I119),IF(G106=8,AVERAGE(C114/C119,D114/D119,E114/E119,F114/F119,G114/G119,H114/H119,I114/I119,J114/J119),IF(G106=9,AVERAGE(C114/C119,D114/D119,E114/E119,F114/F119,G114/G119,H114/H119,I114/I119,J114/J119,K114/K119),AVERAGE(C114/C119,D114/D119,E114/E119,F114/F119,G114/G119,H114/H119,I114/I119,J114/J119,K114/K119,L114/L119))))))))))</f>
        <v>#DIV/0!</v>
      </c>
      <c r="N114" s="4" t="e">
        <v>#DIV/0!</v>
      </c>
      <c r="O114" s="4"/>
      <c r="P114" s="10"/>
      <c r="Y114" s="113"/>
      <c r="Z114" s="113"/>
      <c r="AA114" s="113"/>
      <c r="AB114" s="113"/>
      <c r="AC114" s="113"/>
      <c r="AD114" s="113"/>
      <c r="AE114" s="113"/>
      <c r="AF114" s="113"/>
    </row>
    <row r="115" spans="1:33" x14ac:dyDescent="0.35">
      <c r="A115" s="58">
        <v>7</v>
      </c>
      <c r="B115" s="5">
        <f>'FACTORS &amp; OPTIONS'!H22</f>
        <v>0</v>
      </c>
      <c r="C115" s="64">
        <f>IF(I109&gt;0,(1/I109),0)</f>
        <v>0</v>
      </c>
      <c r="D115" s="64">
        <f>IF(I110&gt;0,1/I110,0)</f>
        <v>0</v>
      </c>
      <c r="E115" s="64">
        <f>IF(I111&gt;0,1/I111,0)</f>
        <v>0</v>
      </c>
      <c r="F115" s="64">
        <f>IF(I112&gt;0,1/I112,0)</f>
        <v>0</v>
      </c>
      <c r="G115" s="64">
        <f>IF(I113&gt;0,1/I113,0)</f>
        <v>0</v>
      </c>
      <c r="H115" s="64">
        <f>IF(I114&gt;0,1/I114,0)</f>
        <v>0</v>
      </c>
      <c r="I115" s="64">
        <f>IF(A115&lt;=G106,1,0)</f>
        <v>0</v>
      </c>
      <c r="J115" s="63">
        <v>0</v>
      </c>
      <c r="K115" s="63">
        <v>0</v>
      </c>
      <c r="L115" s="7">
        <v>0</v>
      </c>
      <c r="M115" s="8" t="e">
        <f>IF(G106=1,AVERAGE(C115/C119),IF(G106=2,AVERAGE(C115/C119,D115/D119),IF(G106=3,AVERAGE(C115/C119,D115/D119,E115/E119),IF(G106=4,AVERAGE(C115/C119,D115/D119,E115/E119,F115/F119),IF(G106=5,AVERAGE(C115/C119,D115/D119,E115/E119,F115/F119,G115/G119),IF(G106=6,AVERAGE(C115/C119,D115/D119,E115/E119,F115/F119,G115/G119,H115/H119),IF(G106=7,AVERAGE(C115/C119,D115/D119,E115/E119,F115/F119,G115/G119,H115/H119,I115/I119),IF(G106=8,AVERAGE(C115/C119,D115/D119,E115/E119,F115/F119,G115/G119,H115/H119,I115/I119,J115/J119),IF(G106=9,AVERAGE(C115/C119,D115/D119,E115/E119,F115/F119,G115/G119,H115/H119,I115/I119,J115/J119,K115/K119),AVERAGE(C115/C119,D115/D119,E115/E119,F115/F119,G115/G119,H115/H119,I115/I119,J115/J119,K115/K119,L115/L119))))))))))</f>
        <v>#DIV/0!</v>
      </c>
      <c r="N115" s="4" t="e">
        <v>#DIV/0!</v>
      </c>
      <c r="O115" s="4"/>
      <c r="P115" s="10"/>
      <c r="Z115"/>
      <c r="AA115"/>
      <c r="AB115"/>
      <c r="AC115"/>
      <c r="AD115"/>
      <c r="AE115"/>
      <c r="AF115"/>
    </row>
    <row r="116" spans="1:33" x14ac:dyDescent="0.35">
      <c r="A116" s="58">
        <v>8</v>
      </c>
      <c r="B116" s="5">
        <f>'FACTORS &amp; OPTIONS'!H23</f>
        <v>0</v>
      </c>
      <c r="C116" s="64">
        <f>IF(J109&gt;0,(1/J109),0)</f>
        <v>0</v>
      </c>
      <c r="D116" s="64">
        <f>IF(J110&gt;0,1/J110,0)</f>
        <v>0</v>
      </c>
      <c r="E116" s="64">
        <f>IF(J111&gt;0,1/J111,0)</f>
        <v>0</v>
      </c>
      <c r="F116" s="64">
        <f>IF(J112&gt;0,1/J112,0)</f>
        <v>0</v>
      </c>
      <c r="G116" s="64">
        <f>IF(J113&gt;0,1/J113,0)</f>
        <v>0</v>
      </c>
      <c r="H116" s="64">
        <f>IF(J114&gt;0,1/J114,0)</f>
        <v>0</v>
      </c>
      <c r="I116" s="64">
        <f>IF(J115&gt;0,1/J115,0)</f>
        <v>0</v>
      </c>
      <c r="J116" s="64">
        <f>IF(A116&lt;=G106,1,0)</f>
        <v>0</v>
      </c>
      <c r="K116" s="63">
        <v>0</v>
      </c>
      <c r="L116" s="7">
        <v>0</v>
      </c>
      <c r="M116" s="8" t="e">
        <f>IF(G106=1,AVERAGE(C116/C119),IF(G106=2,AVERAGE(C116/C119,D116/D119),IF(G106=3,AVERAGE(C116/C119,D116/D119,E116/E119),IF(G106=4,AVERAGE(C116/C119,D116/D119,E116/E119,F116/F119),IF(G106=5,AVERAGE(C116/C119,D116/D119,E116/E119,F116/F119,G116/G119),IF(G106=6,AVERAGE(C116/C119,D116/D119,E116/E119,F116/F119,G116/G119,H116/H119),IF(G106=7,AVERAGE(C116/C119,D116/D119,E116/E119,F116/F119,G116/G119,H116/H119,I116/I119),IF(G106=8,AVERAGE(C116/C119,D116/D119,E116/E119,F116/F119,G116/G119,H116/H119,I116/I119,J116/J119),IF(G106=9,AVERAGE(C116/C119,D116/D119,E116/E119,F116/F119,G116/G119,H116/H119,I116/I119,J116/J119,K116/K119),AVERAGE(C116/C119,D116/D119,E116/E119,F116/F119,G116/G119,H116/H119,I116/I119,J116/J119,K116/K119,L116/L119))))))))))</f>
        <v>#DIV/0!</v>
      </c>
      <c r="N116" s="4" t="e">
        <v>#DIV/0!</v>
      </c>
      <c r="O116" s="4"/>
      <c r="P116" s="10"/>
      <c r="Z116"/>
      <c r="AA116"/>
      <c r="AB116"/>
      <c r="AC116"/>
      <c r="AD116"/>
      <c r="AE116"/>
      <c r="AF116"/>
    </row>
    <row r="117" spans="1:33" x14ac:dyDescent="0.35">
      <c r="A117" s="58">
        <v>9</v>
      </c>
      <c r="B117" s="5">
        <f>'FACTORS &amp; OPTIONS'!H24</f>
        <v>0</v>
      </c>
      <c r="C117" s="64">
        <f>IF(K109&gt;0,(1/K109),0)</f>
        <v>0</v>
      </c>
      <c r="D117" s="64">
        <f>IF(K110&gt;0,1/K110,0)</f>
        <v>0</v>
      </c>
      <c r="E117" s="64">
        <f>IF(K111&gt;0,1/K111,0)</f>
        <v>0</v>
      </c>
      <c r="F117" s="64">
        <f>IF(K112&gt;0,1/K112,0)</f>
        <v>0</v>
      </c>
      <c r="G117" s="64">
        <f>IF(K113&gt;0,1/K113,0)</f>
        <v>0</v>
      </c>
      <c r="H117" s="64">
        <f>IF(K114&gt;0,1/K114,0)</f>
        <v>0</v>
      </c>
      <c r="I117" s="64">
        <f>IF(K115&gt;0,1/K115,0)</f>
        <v>0</v>
      </c>
      <c r="J117" s="64">
        <f>IF(K116&gt;0,1/K116,0)</f>
        <v>0</v>
      </c>
      <c r="K117" s="64">
        <f>IF(A117&lt;=G106,1,0)</f>
        <v>0</v>
      </c>
      <c r="L117" s="7">
        <v>0</v>
      </c>
      <c r="M117" s="8" t="e">
        <f>IF(G106=1,AVERAGE(C117/C119),IF(G106=2,AVERAGE(C117/C119,D117/D119),IF(G106=3,AVERAGE(C117/C119,D117/D119,E117/E119),IF(G106=4,AVERAGE(C117/C119,D117/D119,E117/E119,F117/F119),IF(G106=5,AVERAGE(C117/C119,D117/D119,E117/E119,F117/F119,G117/G119),IF(G106=6,AVERAGE(C117/C119,D117/D119,E117/E119,F117/F119,G117/G119,H117/H119),IF(G106=7,AVERAGE(C117/C119,D117/D119,E117/E119,F117/F119,G117/G119,H117/H119,I117/I119),IF(G106=8,AVERAGE(C117/C119,D117/D119,E117/E119,F117/F119,G117/G119,H117/H119,I117/I119,J117/J119),IF(G106=9,AVERAGE(C117/C119,D117/D119,E117/E119,F117/F119,G117/G119,H117/H119,I117/I119,J117/J119,K117/K119),AVERAGE(C117/C119,D117/D119,E117/E119,F117/F119,G117/G119,H117/H119,I117/I119,J117/J119,K117/K119,L117/L119))))))))))</f>
        <v>#DIV/0!</v>
      </c>
      <c r="N117" s="4" t="e">
        <v>#DIV/0!</v>
      </c>
      <c r="O117" s="4"/>
      <c r="P117" s="10"/>
      <c r="Z117"/>
      <c r="AA117"/>
      <c r="AB117"/>
      <c r="AC117"/>
      <c r="AD117"/>
      <c r="AE117"/>
      <c r="AF117"/>
    </row>
    <row r="118" spans="1:33" x14ac:dyDescent="0.35">
      <c r="A118" s="58">
        <v>10</v>
      </c>
      <c r="B118" s="5">
        <f>'FACTORS &amp; OPTIONS'!D118</f>
        <v>0</v>
      </c>
      <c r="C118" s="6">
        <f>IF(L109&gt;0,(1/L109),0)</f>
        <v>0</v>
      </c>
      <c r="D118" s="6">
        <f>IF(L110&gt;0,1/L110,0)</f>
        <v>0</v>
      </c>
      <c r="E118" s="6">
        <f>IF(L111&gt;0,1/L111,0)</f>
        <v>0</v>
      </c>
      <c r="F118" s="6">
        <f>IF(L112&gt;0,1/L112,0)</f>
        <v>0</v>
      </c>
      <c r="G118" s="6">
        <f>IF(L113&gt;0,1/L113,0)</f>
        <v>0</v>
      </c>
      <c r="H118" s="6">
        <f>IF(L114&gt;0,1/L114,0)</f>
        <v>0</v>
      </c>
      <c r="I118" s="6">
        <f>IF(L115&gt;0,1/L115,0)</f>
        <v>0</v>
      </c>
      <c r="J118" s="6">
        <f>IF(L117&gt;0,1/L117,0)</f>
        <v>0</v>
      </c>
      <c r="K118" s="6">
        <f>IF(L117&gt;0,1/L117,0)</f>
        <v>0</v>
      </c>
      <c r="L118" s="6">
        <f>IF(A118&lt;=G106,1,0)</f>
        <v>0</v>
      </c>
      <c r="M118" s="8" t="e">
        <f>IF(G106=1,AVERAGE(C118/C119),IF(G106=2,AVERAGE(C118/C119,D118/D119),IF(G106=3,AVERAGE(C118/C119,D118/D119,E118/E119),IF(G106=4,AVERAGE(C118/C119,D118/D119,E118/E119,F118/F119),IF(G106=5,AVERAGE(C118/C119,D118/D119,E118/E119,F118/F119,G118/G119),IF(G106=6,AVERAGE(C118/C119,D118/D119,E118/E119,F118/F119,G118/G119,H118/H119),IF(G106=7,AVERAGE(C118/C119,D118/D119,E118/E119,F118/F119,G118/G119,H118/H119,I118/I119),IF(G106=8,AVERAGE(C118/C119,D118/D119,E118/E119,F118/F119,G118/G119,H118/H119,I118/I119,J118/J119),IF(G106=9,AVERAGE(C118/C119,D118/D119,E118/E119,F118/F119,G118/G119,H118/H119,I118/I119,J118/J119,K118/K119),AVERAGE(C118/C119,D118/D119,E118/E119,F118/F119,G118/G119,H118/H119,I118/I119,J118/J119,K118/K119,L118/L119))))))))))</f>
        <v>#DIV/0!</v>
      </c>
      <c r="N118" s="4" t="e">
        <v>#DIV/0!</v>
      </c>
      <c r="O118" s="4"/>
      <c r="P118" s="10"/>
      <c r="Z118"/>
      <c r="AA118"/>
      <c r="AB118"/>
      <c r="AC118"/>
      <c r="AD118"/>
      <c r="AE118"/>
      <c r="AF118"/>
    </row>
    <row r="119" spans="1:33" ht="77.25" customHeight="1" thickBot="1" x14ac:dyDescent="0.55000000000000004">
      <c r="A119" s="12"/>
      <c r="B119" s="57" t="s">
        <v>1</v>
      </c>
      <c r="C119" s="57">
        <f>SUM(C109:C118)</f>
        <v>0</v>
      </c>
      <c r="D119" s="57">
        <f t="shared" ref="D119:L119" si="8">SUM(D109:D118)</f>
        <v>0</v>
      </c>
      <c r="E119" s="57">
        <f t="shared" si="8"/>
        <v>0</v>
      </c>
      <c r="F119" s="57">
        <f t="shared" si="8"/>
        <v>0</v>
      </c>
      <c r="G119" s="57">
        <f t="shared" si="8"/>
        <v>0</v>
      </c>
      <c r="H119" s="57">
        <f t="shared" si="8"/>
        <v>0</v>
      </c>
      <c r="I119" s="57">
        <f t="shared" si="8"/>
        <v>0</v>
      </c>
      <c r="J119" s="57">
        <f t="shared" si="8"/>
        <v>0</v>
      </c>
      <c r="K119" s="57">
        <f t="shared" si="8"/>
        <v>0</v>
      </c>
      <c r="L119" s="57">
        <f t="shared" si="8"/>
        <v>0</v>
      </c>
      <c r="M119" s="17" t="e">
        <f>SUM(M109:M118)</f>
        <v>#DIV/0!</v>
      </c>
      <c r="N119" s="17" t="e">
        <f>SUM(N109:N118)</f>
        <v>#DIV/0!</v>
      </c>
      <c r="O119" s="13"/>
      <c r="P119" s="14"/>
      <c r="Z119"/>
      <c r="AA119"/>
      <c r="AB119"/>
      <c r="AC119"/>
      <c r="AD119"/>
      <c r="AE119"/>
      <c r="AF119"/>
    </row>
    <row r="120" spans="1:33" x14ac:dyDescent="0.35">
      <c r="Z120"/>
      <c r="AA120"/>
      <c r="AB120"/>
      <c r="AC120"/>
      <c r="AD120"/>
      <c r="AE120"/>
      <c r="AF120"/>
    </row>
    <row r="121" spans="1:33" ht="20" thickBot="1" x14ac:dyDescent="0.5">
      <c r="A121" s="20" t="s">
        <v>12</v>
      </c>
      <c r="B121" s="203">
        <f>'FACTORS &amp; OPTIONS'!J15</f>
        <v>0</v>
      </c>
      <c r="C121" s="203"/>
      <c r="D121" s="203"/>
      <c r="E121" s="203"/>
      <c r="F121" s="204"/>
      <c r="G121" s="54">
        <f>'FACTORS &amp; OPTIONS'!K15</f>
        <v>0</v>
      </c>
      <c r="H121" s="205"/>
      <c r="I121" s="206"/>
      <c r="J121" s="206"/>
      <c r="K121" s="206"/>
      <c r="L121" s="206"/>
      <c r="M121" s="206"/>
      <c r="N121" s="206"/>
      <c r="Y121" s="113"/>
      <c r="Z121" s="113"/>
      <c r="AA121" s="113"/>
      <c r="AB121" s="113"/>
      <c r="AC121" s="113"/>
      <c r="AD121" s="113"/>
      <c r="AE121" s="113"/>
      <c r="AF121" s="113"/>
      <c r="AG121" s="113"/>
    </row>
    <row r="122" spans="1:33" x14ac:dyDescent="0.35">
      <c r="A122" s="119" t="b">
        <v>0</v>
      </c>
      <c r="B122" s="59"/>
      <c r="C122" s="59">
        <v>1</v>
      </c>
      <c r="D122" s="59">
        <v>2</v>
      </c>
      <c r="E122" s="59">
        <v>3</v>
      </c>
      <c r="F122" s="59">
        <v>4</v>
      </c>
      <c r="G122" s="59">
        <v>5</v>
      </c>
      <c r="H122" s="59">
        <v>6</v>
      </c>
      <c r="I122" s="59">
        <v>7</v>
      </c>
      <c r="J122" s="59">
        <v>8</v>
      </c>
      <c r="K122" s="59">
        <v>9</v>
      </c>
      <c r="L122" s="59">
        <v>10</v>
      </c>
      <c r="M122" s="15"/>
      <c r="N122" s="15"/>
      <c r="O122" s="15"/>
      <c r="P122" s="16"/>
      <c r="Y122" s="113"/>
      <c r="Z122" s="113"/>
      <c r="AA122" s="113"/>
      <c r="AB122" s="113"/>
      <c r="AC122" s="113"/>
      <c r="AD122" s="113"/>
      <c r="AE122" s="113"/>
      <c r="AF122" s="113"/>
      <c r="AG122" s="113"/>
    </row>
    <row r="123" spans="1:33" x14ac:dyDescent="0.35">
      <c r="A123" s="11"/>
      <c r="B123" s="4"/>
      <c r="C123" s="5">
        <f t="array" ref="C123:L123">TRANSPOSE(B124:B133)</f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5" t="s">
        <v>11</v>
      </c>
      <c r="N123" s="56" t="s">
        <v>2</v>
      </c>
      <c r="O123" s="207" t="s">
        <v>3</v>
      </c>
      <c r="P123" s="208"/>
      <c r="Y123" s="113"/>
      <c r="Z123" s="113"/>
      <c r="AA123" s="121" t="s">
        <v>64</v>
      </c>
      <c r="AB123" s="120" t="e">
        <f>INDEX(B124:B132,$AA$1-123,1)</f>
        <v>#VALUE!</v>
      </c>
      <c r="AC123" s="120" t="str">
        <f>IFERROR(AB123,"")</f>
        <v/>
      </c>
      <c r="AD123" s="121" t="str">
        <f>IF($AA$1&gt;=124,IF($AA$1&lt;=132,AC123,""),"")</f>
        <v/>
      </c>
      <c r="AE123" s="121">
        <v>9</v>
      </c>
      <c r="AF123" s="113"/>
      <c r="AG123" s="113"/>
    </row>
    <row r="124" spans="1:33" x14ac:dyDescent="0.35">
      <c r="A124" s="58">
        <v>1</v>
      </c>
      <c r="B124" s="5">
        <f>'FACTORS &amp; OPTIONS'!J16</f>
        <v>0</v>
      </c>
      <c r="C124" s="64">
        <f>IF(A124&lt;=G121,1,0)</f>
        <v>0</v>
      </c>
      <c r="D124" s="63">
        <v>0</v>
      </c>
      <c r="E124" s="63">
        <v>0</v>
      </c>
      <c r="F124" s="63">
        <v>0</v>
      </c>
      <c r="G124" s="63">
        <v>0</v>
      </c>
      <c r="H124" s="63">
        <v>0</v>
      </c>
      <c r="I124" s="63">
        <v>0</v>
      </c>
      <c r="J124" s="63">
        <v>0</v>
      </c>
      <c r="K124" s="63">
        <v>0</v>
      </c>
      <c r="L124" s="7">
        <v>0</v>
      </c>
      <c r="M124" s="8" t="e">
        <f>IF(G121=1,AVERAGE(C124/C134),IF(G121=2,AVERAGE(C124/C134,D124/D134),IF(G121=3,AVERAGE(C124/C134,D124/D134,E124/E134),IF(G121=4,AVERAGE(C124/C134,D124/D134,E124/E134,F124/F134),IF(G121=5,AVERAGE(C124/C134,D124/D134,E124/E134,F124/F134,G124/G134),IF(G121=6,AVERAGE(C124/C134,D124/D134,E124/E134,F124/F134,G124/G134,H124/H134),IF(G121=7,AVERAGE(C124/C134,D124/D134,E124/E134,F124/F134,G124/G134,H124/H134,I124/I134),IF(G121=8,AVERAGE(C124/C134,D124/D134,E124/E134,F124/F134,G124/G134,H124/H134,I124/I134,J124/J134),IF(G121=9,AVERAGE(C124/C134,D124/D134,E124/E134,F124/F134,G124/G134,H124/H134,I124/I134,J124/J134,K124/K134),AVERAGE(C124/C134,D124/D134,E124/E134,F124/F134,G124/G134,H124/H134,I124/I134,J124/J134,K124/K134,L124/L134))))))))))</f>
        <v>#DIV/0!</v>
      </c>
      <c r="N124" s="4" t="e">
        <f t="array" ref="N124:N133">MMULT(C124:L133,M124:M133)</f>
        <v>#DIV/0!</v>
      </c>
      <c r="O124" s="9" t="s">
        <v>4</v>
      </c>
      <c r="P124" s="19" t="e">
        <f>(N134-G121)/(G121-1)</f>
        <v>#DIV/0!</v>
      </c>
      <c r="Y124" s="113"/>
      <c r="Z124" s="113"/>
      <c r="AA124" s="121" t="s">
        <v>65</v>
      </c>
      <c r="AB124" s="120">
        <f>INDEX(C123:K123,1,$AA$2-2)</f>
        <v>0</v>
      </c>
      <c r="AC124" s="120">
        <f>IFERROR(AB124,"")</f>
        <v>0</v>
      </c>
      <c r="AD124" s="121" t="str">
        <f>IF($AA$1&gt;=124,IF($AA$1&lt;=132,AC124,""),"")</f>
        <v/>
      </c>
      <c r="AE124" s="121"/>
      <c r="AF124" s="113"/>
      <c r="AG124" s="113"/>
    </row>
    <row r="125" spans="1:33" x14ac:dyDescent="0.35">
      <c r="A125" s="58">
        <v>2</v>
      </c>
      <c r="B125" s="5">
        <f>'FACTORS &amp; OPTIONS'!J17</f>
        <v>0</v>
      </c>
      <c r="C125" s="64">
        <f>IF(D124&gt;0,(1/D124),0)</f>
        <v>0</v>
      </c>
      <c r="D125" s="64">
        <f>IF(A125&lt;=G121,1,0)</f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7">
        <v>0</v>
      </c>
      <c r="M125" s="8" t="e">
        <f>IF(G121=1,AVERAGE(C125/C134),IF(G121=2,AVERAGE(C125/C134,D125/D134),IF(G121=3,AVERAGE(C125/C134,D125/D134,E125/E134),IF(G121=4,AVERAGE(C125/C134,D125/D134,E125/E134,F125/F134),IF(G121=5,AVERAGE(C125/C134,D125/D134,E125/E134,F125/F134,G125/G134),IF(G121=6,AVERAGE(C125/C134,D125/D134,E125/E134,F125/F134,G125/G134,H125/H134),IF(G121=7,AVERAGE(C125/C134,D125/D134,E125/E134,F125/F134,G125/G134,H125/H134,I125/I134),IF(G121=8,AVERAGE(C125/C134,D125/D134,E125/E134,F125/F134,G125/G134,H125/H134,I125/I134,J125/J134),IF(G121=9,AVERAGE(C125/C134,D125/D134,E125/E134,F125/F134,G125/G134,H125/H134,I125/I134,J125/J134,K125/K134),AVERAGE(C125/C134,D125/D134,E125/E134,F125/F134,G125/G134,H125/H134,I125/I134,J125/J134,K125/K134,L125/L134))))))))))</f>
        <v>#DIV/0!</v>
      </c>
      <c r="N125" s="4" t="e">
        <v>#DIV/0!</v>
      </c>
      <c r="O125" s="9" t="s">
        <v>5</v>
      </c>
      <c r="P125" s="19">
        <f>IF(G121=1,0,IF(G121=2,0,IF(G121=3,0.58,IF(G121=4,0.9,IF(G121=5,1.12,IF(G121=6,1.24,IF(G121=7,1.32,IF(G121=8,1.41,IF(G121=9,1.45,IF(G121=10,1.49,1))))))))))</f>
        <v>1</v>
      </c>
      <c r="Y125" s="113"/>
      <c r="Z125" s="113"/>
      <c r="AA125" s="120">
        <v>5</v>
      </c>
      <c r="AB125" s="120">
        <f>IF(AA125=1,1/9,IF(AA125=2,1/7,IF(AA125=3,1/5,IF(AA125=4,1/3,IF(AA125=5,1,IF(AA125=6,3,IF(AA125=7,5,IF(AA125=8,7,IF(AA125=9,9,0)))))))))</f>
        <v>1</v>
      </c>
      <c r="AC125" s="120">
        <f>AB125</f>
        <v>1</v>
      </c>
      <c r="AD125" s="121"/>
      <c r="AE125" s="121"/>
      <c r="AF125" s="113"/>
      <c r="AG125" s="113"/>
    </row>
    <row r="126" spans="1:33" x14ac:dyDescent="0.35">
      <c r="A126" s="58">
        <v>3</v>
      </c>
      <c r="B126" s="5">
        <f>'FACTORS &amp; OPTIONS'!J18</f>
        <v>0</v>
      </c>
      <c r="C126" s="64">
        <f>IF(E124&gt;0,(1/E124),0)</f>
        <v>0</v>
      </c>
      <c r="D126" s="64">
        <f>IF(E125&gt;0,1/E125,0)</f>
        <v>0</v>
      </c>
      <c r="E126" s="64">
        <f>IF(A126&lt;=G121,1,0)</f>
        <v>0</v>
      </c>
      <c r="F126" s="63">
        <v>0</v>
      </c>
      <c r="G126" s="63">
        <v>0</v>
      </c>
      <c r="H126" s="63">
        <v>0</v>
      </c>
      <c r="I126" s="63">
        <v>0</v>
      </c>
      <c r="J126" s="63">
        <v>0</v>
      </c>
      <c r="K126" s="63">
        <v>0</v>
      </c>
      <c r="L126" s="7">
        <v>0</v>
      </c>
      <c r="M126" s="8" t="e">
        <f>IF(G121=1,AVERAGE(C126/C134),IF(G121=2,AVERAGE(C126/C134,D126/D134),IF(G121=3,AVERAGE(C126/C134,D126/D134,E126/E134),IF(G121=4,AVERAGE(C126/C134,D126/D134,E126/E134,F126/F134),IF(G121=5,AVERAGE(C126/C134,D126/D134,E126/E134,F126/F134,G126/G134),IF(G121=6,AVERAGE(C126/C134,D126/D134,E126/E134,F126/F134,G126/G134,H126/H134),IF(G121=7,AVERAGE(C126/C134,D126/D134,E126/E134,F126/F134,G126/G134,H126/H134,I126/I134),IF(G121=8,AVERAGE(C126/C134,D126/D134,E126/E134,F126/F134,G126/G134,H126/H134,I126/I134,J126/J134),IF(G121=9,AVERAGE(C126/C134,D126/D134,E126/E134,F126/F134,G126/G134,H126/H134,I126/I134,J126/J134,K126/K134),AVERAGE(C126/C134,D126/D134,E126/E134,F126/F134,G126/G134,H126/H134,I126/I134,J126/J134,K126/K134,L126/L134))))))))))</f>
        <v>#DIV/0!</v>
      </c>
      <c r="N126" s="4" t="e">
        <v>#DIV/0!</v>
      </c>
      <c r="O126" s="9" t="s">
        <v>6</v>
      </c>
      <c r="P126" s="19">
        <f>IFERROR(P124/P125,0)</f>
        <v>0</v>
      </c>
      <c r="Y126" s="113"/>
      <c r="Z126" s="113"/>
      <c r="AA126" s="120">
        <f>AA125</f>
        <v>5</v>
      </c>
      <c r="AB126" s="120">
        <f>10-AA126</f>
        <v>5</v>
      </c>
      <c r="AC126" s="120"/>
      <c r="AD126" s="121"/>
      <c r="AE126" s="121"/>
      <c r="AF126" s="113"/>
      <c r="AG126" s="113"/>
    </row>
    <row r="127" spans="1:33" x14ac:dyDescent="0.35">
      <c r="A127" s="58">
        <v>4</v>
      </c>
      <c r="B127" s="5">
        <f>'FACTORS &amp; OPTIONS'!J19</f>
        <v>0</v>
      </c>
      <c r="C127" s="64">
        <f>IF(F124&gt;0,(1/F124),0)</f>
        <v>0</v>
      </c>
      <c r="D127" s="64">
        <f>IF(F125&gt;0,1/F125,0)</f>
        <v>0</v>
      </c>
      <c r="E127" s="64">
        <f>IF(F126&gt;0,1/F126,0)</f>
        <v>0</v>
      </c>
      <c r="F127" s="64">
        <f>IF(A127&lt;=G121,1,0)</f>
        <v>0</v>
      </c>
      <c r="G127" s="63">
        <v>0</v>
      </c>
      <c r="H127" s="63">
        <v>0</v>
      </c>
      <c r="I127" s="63">
        <v>0</v>
      </c>
      <c r="J127" s="63">
        <v>0</v>
      </c>
      <c r="K127" s="63">
        <v>0</v>
      </c>
      <c r="L127" s="7">
        <v>0</v>
      </c>
      <c r="M127" s="8" t="e">
        <f>IF(G121=1,AVERAGE(C127/C134),IF(G121=2,AVERAGE(C127/C134,D127/D134),IF(G121=3,AVERAGE(C127/C134,D127/D134,E127/E134),IF(G121=4,AVERAGE(C127/C134,D127/D134,E127/E134,F127/F134),IF(G121=5,AVERAGE(C127/C134,D127/D134,E127/E134,F127/F134,G127/G134),IF(G121=6,AVERAGE(C127/C134,D127/D134,E127/E134,F127/F134,G127/G134,H127/H134),IF(G121=7,AVERAGE(C127/C134,D127/D134,E127/E134,F127/F134,G127/G134,H127/H134,I127/I134),IF(G121=8,AVERAGE(C127/C134,D127/D134,E127/E134,F127/F134,G127/G134,H127/H134,I127/I134,J127/J134),IF(G121=9,AVERAGE(C127/C134,D127/D134,E127/E134,F127/F134,G127/G134,H127/H134,I127/I134,J127/J134,K127/K134),AVERAGE(C127/C134,D127/D134,E127/E134,F127/F134,G127/G134,H127/H134,I127/I134,J127/J134,K127/K134,L127/L134))))))))))</f>
        <v>#DIV/0!</v>
      </c>
      <c r="N127" s="4" t="e">
        <v>#DIV/0!</v>
      </c>
      <c r="O127" s="9" t="s">
        <v>7</v>
      </c>
      <c r="P127" s="109" t="str">
        <f>IF(P126&lt;0.1,"YES","NO")</f>
        <v>YES</v>
      </c>
      <c r="Q127" s="32">
        <v>9</v>
      </c>
      <c r="Y127" s="113"/>
      <c r="Z127" s="113"/>
      <c r="AA127" s="113"/>
      <c r="AB127" s="113"/>
      <c r="AC127" s="113"/>
      <c r="AD127" s="113"/>
      <c r="AE127" s="113"/>
      <c r="AF127" s="113"/>
      <c r="AG127" s="113"/>
    </row>
    <row r="128" spans="1:33" x14ac:dyDescent="0.35">
      <c r="A128" s="58">
        <v>5</v>
      </c>
      <c r="B128" s="5">
        <f>'FACTORS &amp; OPTIONS'!J20</f>
        <v>0</v>
      </c>
      <c r="C128" s="64">
        <f>IF(G124&gt;0,(1/G124),0)</f>
        <v>0</v>
      </c>
      <c r="D128" s="64">
        <f>IF(G125&gt;0,1/G125,0)</f>
        <v>0</v>
      </c>
      <c r="E128" s="64">
        <f>IF(G126&gt;0,1/G126,0)</f>
        <v>0</v>
      </c>
      <c r="F128" s="64">
        <f>IF(G127&gt;0,1/G127,0)</f>
        <v>0</v>
      </c>
      <c r="G128" s="64">
        <f>IF(A128&lt;=G121,1,0)</f>
        <v>0</v>
      </c>
      <c r="H128" s="63">
        <v>0</v>
      </c>
      <c r="I128" s="63">
        <v>0</v>
      </c>
      <c r="J128" s="63">
        <v>0</v>
      </c>
      <c r="K128" s="63">
        <v>0</v>
      </c>
      <c r="L128" s="7">
        <v>0</v>
      </c>
      <c r="M128" s="8" t="e">
        <f>IF(G121=1,AVERAGE(C128/C134),IF(G121=2,AVERAGE(C128/C134,D128/D134),IF(G121=3,AVERAGE(C128/C134,D128/D134,E128/E134),IF(G121=4,AVERAGE(C128/C134,D128/D134,E128/E134,F128/F134),IF(G121=5,AVERAGE(C128/C134,D128/D134,E128/E134,F128/F134,G128/G134),IF(G121=6,AVERAGE(C128/C134,D128/D134,E128/E134,F128/F134,G128/G134,H128/H134),IF(G121=7,AVERAGE(C128/C134,D128/D134,E128/E134,F128/F134,G128/G134,H128/H134,I128/I134),IF(G121=8,AVERAGE(C128/C134,D128/D134,E128/E134,F128/F134,G128/G134,H128/H134,I128/I134,J128/J134),IF(G121=9,AVERAGE(C128/C134,D128/D134,E128/E134,F128/F134,G128/G134,H128/H134,I128/I134,J128/J134,K128/K134),AVERAGE(C128/C134,D128/D134,E128/E134,F128/F134,G128/G134,H128/H134,I128/I134,J128/J134,K128/K134,L128/L134))))))))))</f>
        <v>#DIV/0!</v>
      </c>
      <c r="N128" s="4" t="e">
        <v>#DIV/0!</v>
      </c>
      <c r="O128" s="200" t="str">
        <f>IF(P126&lt;0.1,"CONSISTENT","NON CONSISTENT")</f>
        <v>CONSISTENT</v>
      </c>
      <c r="P128" s="200"/>
      <c r="Q128" s="32">
        <v>9</v>
      </c>
      <c r="Y128" s="113"/>
      <c r="Z128" s="113"/>
      <c r="AA128" s="113"/>
      <c r="AB128" s="113"/>
      <c r="AC128" s="113"/>
      <c r="AD128" s="113"/>
      <c r="AE128" s="113"/>
      <c r="AF128" s="113"/>
      <c r="AG128" s="113"/>
    </row>
    <row r="129" spans="1:33" x14ac:dyDescent="0.35">
      <c r="A129" s="58">
        <v>6</v>
      </c>
      <c r="B129" s="5">
        <f>'FACTORS &amp; OPTIONS'!J21</f>
        <v>0</v>
      </c>
      <c r="C129" s="64">
        <f>IF(H124&gt;0,(1/H124),0)</f>
        <v>0</v>
      </c>
      <c r="D129" s="64">
        <f>IF(H125&gt;0,1/H125,0)</f>
        <v>0</v>
      </c>
      <c r="E129" s="64">
        <f>IF(H126&gt;0,1/H126,0)</f>
        <v>0</v>
      </c>
      <c r="F129" s="64">
        <f>IF(H127&gt;0,1/H127,0)</f>
        <v>0</v>
      </c>
      <c r="G129" s="64">
        <f>IF(H128&gt;0,1/H128,0)</f>
        <v>0</v>
      </c>
      <c r="H129" s="64">
        <f>IF(A129&lt;=G121,1,0)</f>
        <v>0</v>
      </c>
      <c r="I129" s="63">
        <v>0</v>
      </c>
      <c r="J129" s="63">
        <v>0</v>
      </c>
      <c r="K129" s="63">
        <v>0</v>
      </c>
      <c r="L129" s="7">
        <v>0</v>
      </c>
      <c r="M129" s="8" t="e">
        <f>IF(G121=1,AVERAGE(C129/C134),IF(G121=2,AVERAGE(C129/C134,D129/D134),IF(G121=3,AVERAGE(C129/C134,D129/D134,E129/E134),IF(G121=4,AVERAGE(C129/C134,D129/D134,E129/E134,F129/F134),IF(G121=5,AVERAGE(C129/C134,D129/D134,E129/E134,F129/F134,G129/G134),IF(G121=6,AVERAGE(C129/C134,D129/D134,E129/E134,F129/F134,G129/G134,H129/H134),IF(G121=7,AVERAGE(C129/C134,D129/D134,E129/E134,F129/F134,G129/G134,H129/H134,I129/I134),IF(G121=8,AVERAGE(C129/C134,D129/D134,E129/E134,F129/F134,G129/G134,H129/H134,I129/I134,J129/J134),IF(G121=9,AVERAGE(C129/C134,D129/D134,E129/E134,F129/F134,G129/G134,H129/H134,I129/I134,J129/J134,K129/K134),AVERAGE(C129/C134,D129/D134,E129/E134,F129/F134,G129/G134,H129/H134,I129/I134,J129/J134,K129/K134,L129/L134))))))))))</f>
        <v>#DIV/0!</v>
      </c>
      <c r="N129" s="4" t="e">
        <v>#DIV/0!</v>
      </c>
      <c r="O129" s="4"/>
      <c r="P129" s="10"/>
      <c r="Y129" s="113"/>
      <c r="Z129" s="113"/>
      <c r="AA129" s="113"/>
      <c r="AB129" s="113"/>
      <c r="AC129" s="113"/>
      <c r="AD129" s="113"/>
      <c r="AE129" s="113"/>
      <c r="AF129" s="113"/>
      <c r="AG129" s="113"/>
    </row>
    <row r="130" spans="1:33" x14ac:dyDescent="0.35">
      <c r="A130" s="58">
        <v>7</v>
      </c>
      <c r="B130" s="5">
        <f>'FACTORS &amp; OPTIONS'!J22</f>
        <v>0</v>
      </c>
      <c r="C130" s="64">
        <f>IF(I124&gt;0,(1/I124),0)</f>
        <v>0</v>
      </c>
      <c r="D130" s="64">
        <f>IF(I125&gt;0,1/I125,0)</f>
        <v>0</v>
      </c>
      <c r="E130" s="64">
        <f>IF(I126&gt;0,1/I126,0)</f>
        <v>0</v>
      </c>
      <c r="F130" s="64">
        <f>IF(I127&gt;0,1/I127,0)</f>
        <v>0</v>
      </c>
      <c r="G130" s="64">
        <f>IF(I128&gt;0,1/I128,0)</f>
        <v>0</v>
      </c>
      <c r="H130" s="64">
        <f>IF(I129&gt;0,1/I129,0)</f>
        <v>0</v>
      </c>
      <c r="I130" s="64">
        <f>IF(A130&lt;=G121,1,0)</f>
        <v>0</v>
      </c>
      <c r="J130" s="63">
        <v>0</v>
      </c>
      <c r="K130" s="63">
        <v>0</v>
      </c>
      <c r="L130" s="7">
        <v>0</v>
      </c>
      <c r="M130" s="8" t="e">
        <f>IF(G121=1,AVERAGE(C130/C134),IF(G121=2,AVERAGE(C130/C134,D130/D134),IF(G121=3,AVERAGE(C130/C134,D130/D134,E130/E134),IF(G121=4,AVERAGE(C130/C134,D130/D134,E130/E134,F130/F134),IF(G121=5,AVERAGE(C130/C134,D130/D134,E130/E134,F130/F134,G130/G134),IF(G121=6,AVERAGE(C130/C134,D130/D134,E130/E134,F130/F134,G130/G134,H130/H134),IF(G121=7,AVERAGE(C130/C134,D130/D134,E130/E134,F130/F134,G130/G134,H130/H134,I130/I134),IF(G121=8,AVERAGE(C130/C134,D130/D134,E130/E134,F130/F134,G130/G134,H130/H134,I130/I134,J130/J134),IF(G121=9,AVERAGE(C130/C134,D130/D134,E130/E134,F130/F134,G130/G134,H130/H134,I130/I134,J130/J134,K130/K134),AVERAGE(C130/C134,D130/D134,E130/E134,F130/F134,G130/G134,H130/H134,I130/I134,J130/J134,K130/K134,L130/L134))))))))))</f>
        <v>#DIV/0!</v>
      </c>
      <c r="N130" s="4" t="e">
        <v>#DIV/0!</v>
      </c>
      <c r="O130" s="4"/>
      <c r="P130" s="10"/>
      <c r="Y130" s="113"/>
      <c r="Z130" s="113"/>
      <c r="AA130" s="113"/>
      <c r="AB130" s="113"/>
      <c r="AC130" s="113"/>
      <c r="AD130" s="113"/>
      <c r="AE130" s="113"/>
      <c r="AF130" s="113"/>
      <c r="AG130" s="113"/>
    </row>
    <row r="131" spans="1:33" x14ac:dyDescent="0.35">
      <c r="A131" s="58">
        <v>8</v>
      </c>
      <c r="B131" s="5">
        <f>'FACTORS &amp; OPTIONS'!J23</f>
        <v>0</v>
      </c>
      <c r="C131" s="64">
        <f>IF(J124&gt;0,(1/J124),0)</f>
        <v>0</v>
      </c>
      <c r="D131" s="64">
        <f>IF(J125&gt;0,1/J125,0)</f>
        <v>0</v>
      </c>
      <c r="E131" s="64">
        <f>IF(J126&gt;0,1/J126,0)</f>
        <v>0</v>
      </c>
      <c r="F131" s="64">
        <f>IF(J127&gt;0,1/J127,0)</f>
        <v>0</v>
      </c>
      <c r="G131" s="64">
        <f>IF(J128&gt;0,1/J128,0)</f>
        <v>0</v>
      </c>
      <c r="H131" s="64">
        <f>IF(J129&gt;0,1/J129,0)</f>
        <v>0</v>
      </c>
      <c r="I131" s="64">
        <f>IF(J130&gt;0,1/J130,0)</f>
        <v>0</v>
      </c>
      <c r="J131" s="64">
        <f>IF(A131&lt;=G121,1,0)</f>
        <v>0</v>
      </c>
      <c r="K131" s="63">
        <v>0</v>
      </c>
      <c r="L131" s="7">
        <v>0</v>
      </c>
      <c r="M131" s="8" t="e">
        <f>IF(G121=1,AVERAGE(C131/C134),IF(G121=2,AVERAGE(C131/C134,D131/D134),IF(G121=3,AVERAGE(C131/C134,D131/D134,E131/E134),IF(G121=4,AVERAGE(C131/C134,D131/D134,E131/E134,F131/F134),IF(G121=5,AVERAGE(C131/C134,D131/D134,E131/E134,F131/F134,G131/G134),IF(G121=6,AVERAGE(C131/C134,D131/D134,E131/E134,F131/F134,G131/G134,H131/H134),IF(G121=7,AVERAGE(C131/C134,D131/D134,E131/E134,F131/F134,G131/G134,H131/H134,I131/I134),IF(G121=8,AVERAGE(C131/C134,D131/D134,E131/E134,F131/F134,G131/G134,H131/H134,I131/I134,J131/J134),IF(G121=9,AVERAGE(C131/C134,D131/D134,E131/E134,F131/F134,G131/G134,H131/H134,I131/I134,J131/J134,K131/K134),AVERAGE(C131/C134,D131/D134,E131/E134,F131/F134,G131/G134,H131/H134,I131/I134,J131/J134,K131/K134,L131/L134))))))))))</f>
        <v>#DIV/0!</v>
      </c>
      <c r="N131" s="4" t="e">
        <v>#DIV/0!</v>
      </c>
      <c r="O131" s="4"/>
      <c r="P131" s="10"/>
      <c r="Y131" s="113"/>
      <c r="Z131" s="113"/>
      <c r="AA131" s="113"/>
      <c r="AB131" s="113"/>
      <c r="AC131" s="113"/>
      <c r="AD131" s="113"/>
      <c r="AE131" s="113"/>
      <c r="AF131" s="113"/>
      <c r="AG131" s="113"/>
    </row>
    <row r="132" spans="1:33" x14ac:dyDescent="0.35">
      <c r="A132" s="58">
        <v>9</v>
      </c>
      <c r="B132" s="5">
        <f>'FACTORS &amp; OPTIONS'!J24</f>
        <v>0</v>
      </c>
      <c r="C132" s="64">
        <f>IF(K124&gt;0,(1/K124),0)</f>
        <v>0</v>
      </c>
      <c r="D132" s="64">
        <f>IF(K125&gt;0,1/K125,0)</f>
        <v>0</v>
      </c>
      <c r="E132" s="64">
        <f>IF(K126&gt;0,1/K126,0)</f>
        <v>0</v>
      </c>
      <c r="F132" s="64">
        <f>IF(K127&gt;0,1/K127,0)</f>
        <v>0</v>
      </c>
      <c r="G132" s="64">
        <f>IF(K128&gt;0,1/K128,0)</f>
        <v>0</v>
      </c>
      <c r="H132" s="64">
        <f>IF(K129&gt;0,1/K129,0)</f>
        <v>0</v>
      </c>
      <c r="I132" s="64">
        <f>IF(K130&gt;0,1/K130,0)</f>
        <v>0</v>
      </c>
      <c r="J132" s="64">
        <f>IF(K131&gt;0,1/K131,0)</f>
        <v>0</v>
      </c>
      <c r="K132" s="64">
        <f>IF(A132&lt;=G121,1,0)</f>
        <v>0</v>
      </c>
      <c r="L132" s="7">
        <v>0</v>
      </c>
      <c r="M132" s="8" t="e">
        <f>IF(G121=1,AVERAGE(C132/C134),IF(G121=2,AVERAGE(C132/C134,D132/D134),IF(G121=3,AVERAGE(C132/C134,D132/D134,E132/E134),IF(G121=4,AVERAGE(C132/C134,D132/D134,E132/E134,F132/F134),IF(G121=5,AVERAGE(C132/C134,D132/D134,E132/E134,F132/F134,G132/G134),IF(G121=6,AVERAGE(C132/C134,D132/D134,E132/E134,F132/F134,G132/G134,H132/H134),IF(G121=7,AVERAGE(C132/C134,D132/D134,E132/E134,F132/F134,G132/G134,H132/H134,I132/I134),IF(G121=8,AVERAGE(C132/C134,D132/D134,E132/E134,F132/F134,G132/G134,H132/H134,I132/I134,J132/J134),IF(G121=9,AVERAGE(C132/C134,D132/D134,E132/E134,F132/F134,G132/G134,H132/H134,I132/I134,J132/J134,K132/K134),AVERAGE(C132/C134,D132/D134,E132/E134,F132/F134,G132/G134,H132/H134,I132/I134,J132/J134,K132/K134,L132/L134))))))))))</f>
        <v>#DIV/0!</v>
      </c>
      <c r="N132" s="4" t="e">
        <v>#DIV/0!</v>
      </c>
      <c r="O132" s="4"/>
      <c r="P132" s="10"/>
      <c r="Y132" s="113"/>
      <c r="Z132" s="113"/>
      <c r="AA132" s="113"/>
      <c r="AB132" s="113"/>
      <c r="AC132" s="113"/>
      <c r="AD132" s="113"/>
      <c r="AE132" s="113"/>
      <c r="AF132" s="113"/>
      <c r="AG132" s="113"/>
    </row>
    <row r="133" spans="1:33" x14ac:dyDescent="0.35">
      <c r="A133" s="58">
        <v>10</v>
      </c>
      <c r="B133" s="5">
        <f>'FACTORS &amp; OPTIONS'!D133</f>
        <v>0</v>
      </c>
      <c r="C133" s="6">
        <f>IF(L124&gt;0,(1/L124),0)</f>
        <v>0</v>
      </c>
      <c r="D133" s="6">
        <f>IF(L125&gt;0,1/L125,0)</f>
        <v>0</v>
      </c>
      <c r="E133" s="6">
        <f>IF(L126&gt;0,1/L126,0)</f>
        <v>0</v>
      </c>
      <c r="F133" s="6">
        <f>IF(L127&gt;0,1/L127,0)</f>
        <v>0</v>
      </c>
      <c r="G133" s="6">
        <f>IF(L128&gt;0,1/L128,0)</f>
        <v>0</v>
      </c>
      <c r="H133" s="6">
        <f>IF(L129&gt;0,1/L129,0)</f>
        <v>0</v>
      </c>
      <c r="I133" s="6">
        <f>IF(L130&gt;0,1/L130,0)</f>
        <v>0</v>
      </c>
      <c r="J133" s="6">
        <f>IF(L132&gt;0,1/L132,0)</f>
        <v>0</v>
      </c>
      <c r="K133" s="6">
        <f>IF(L132&gt;0,1/L132,0)</f>
        <v>0</v>
      </c>
      <c r="L133" s="6">
        <f>IF(A133&lt;=G121,1,0)</f>
        <v>0</v>
      </c>
      <c r="M133" s="8" t="e">
        <f>IF(G121=1,AVERAGE(C133/C134),IF(G121=2,AVERAGE(C133/C134,D133/D134),IF(G121=3,AVERAGE(C133/C134,D133/D134,E133/E134),IF(G121=4,AVERAGE(C133/C134,D133/D134,E133/E134,F133/F134),IF(G121=5,AVERAGE(C133/C134,D133/D134,E133/E134,F133/F134,G133/G134),IF(G121=6,AVERAGE(C133/C134,D133/D134,E133/E134,F133/F134,G133/G134,H133/H134),IF(G121=7,AVERAGE(C133/C134,D133/D134,E133/E134,F133/F134,G133/G134,H133/H134,I133/I134),IF(G121=8,AVERAGE(C133/C134,D133/D134,E133/E134,F133/F134,G133/G134,H133/H134,I133/I134,J133/J134),IF(G121=9,AVERAGE(C133/C134,D133/D134,E133/E134,F133/F134,G133/G134,H133/H134,I133/I134,J133/J134,K133/K134),AVERAGE(C133/C134,D133/D134,E133/E134,F133/F134,G133/G134,H133/H134,I133/I134,J133/J134,K133/K134,L133/L134))))))))))</f>
        <v>#DIV/0!</v>
      </c>
      <c r="N133" s="4" t="e">
        <v>#DIV/0!</v>
      </c>
      <c r="O133" s="4"/>
      <c r="P133" s="10"/>
      <c r="Y133" s="113"/>
      <c r="Z133" s="113"/>
      <c r="AA133" s="113"/>
      <c r="AB133" s="113"/>
      <c r="AC133" s="113"/>
      <c r="AD133" s="113"/>
      <c r="AE133" s="113"/>
      <c r="AF133" s="113"/>
      <c r="AG133" s="113"/>
    </row>
    <row r="134" spans="1:33" ht="76.5" customHeight="1" thickBot="1" x14ac:dyDescent="0.55000000000000004">
      <c r="A134" s="12"/>
      <c r="B134" s="57" t="s">
        <v>1</v>
      </c>
      <c r="C134" s="57">
        <f>SUM(C124:C133)</f>
        <v>0</v>
      </c>
      <c r="D134" s="57">
        <f t="shared" ref="D134:L134" si="9">SUM(D124:D133)</f>
        <v>0</v>
      </c>
      <c r="E134" s="57">
        <f t="shared" si="9"/>
        <v>0</v>
      </c>
      <c r="F134" s="57">
        <f t="shared" si="9"/>
        <v>0</v>
      </c>
      <c r="G134" s="57">
        <f t="shared" si="9"/>
        <v>0</v>
      </c>
      <c r="H134" s="57">
        <f t="shared" si="9"/>
        <v>0</v>
      </c>
      <c r="I134" s="57">
        <f t="shared" si="9"/>
        <v>0</v>
      </c>
      <c r="J134" s="57">
        <f t="shared" si="9"/>
        <v>0</v>
      </c>
      <c r="K134" s="57">
        <f t="shared" si="9"/>
        <v>0</v>
      </c>
      <c r="L134" s="57">
        <f t="shared" si="9"/>
        <v>0</v>
      </c>
      <c r="M134" s="17" t="e">
        <f>SUM(M124:M133)</f>
        <v>#DIV/0!</v>
      </c>
      <c r="N134" s="17" t="e">
        <f>SUM(N124:N133)</f>
        <v>#DIV/0!</v>
      </c>
      <c r="O134" s="13"/>
      <c r="P134" s="14"/>
      <c r="Y134" s="113"/>
      <c r="Z134" s="113"/>
      <c r="AA134" s="113"/>
      <c r="AB134" s="113"/>
      <c r="AC134" s="113"/>
      <c r="AD134" s="113"/>
      <c r="AE134" s="113"/>
      <c r="AF134" s="113"/>
      <c r="AG134" s="113"/>
    </row>
    <row r="135" spans="1:33" x14ac:dyDescent="0.35">
      <c r="Y135" s="113"/>
      <c r="Z135" s="113"/>
      <c r="AA135" s="113"/>
      <c r="AB135" s="113"/>
      <c r="AC135" s="113"/>
      <c r="AD135" s="113"/>
      <c r="AE135" s="113"/>
      <c r="AF135" s="113"/>
      <c r="AG135" s="113"/>
    </row>
    <row r="136" spans="1:33" ht="20" thickBot="1" x14ac:dyDescent="0.5">
      <c r="A136" s="20" t="s">
        <v>12</v>
      </c>
      <c r="B136" s="203">
        <f>'FACTORS &amp; OPTIONS'!L15</f>
        <v>0</v>
      </c>
      <c r="C136" s="203"/>
      <c r="D136" s="203"/>
      <c r="E136" s="203"/>
      <c r="F136" s="204"/>
      <c r="G136" s="54">
        <f>'FACTORS &amp; OPTIONS'!M15</f>
        <v>0</v>
      </c>
      <c r="H136" s="205"/>
      <c r="I136" s="206"/>
      <c r="J136" s="206"/>
      <c r="K136" s="206"/>
      <c r="L136" s="206"/>
      <c r="M136" s="206"/>
      <c r="N136" s="206"/>
      <c r="Y136" s="113"/>
      <c r="Z136" s="113"/>
      <c r="AA136" s="113"/>
      <c r="AB136" s="113"/>
      <c r="AC136" s="113"/>
      <c r="AD136" s="113"/>
      <c r="AE136" s="113"/>
      <c r="AF136" s="113"/>
      <c r="AG136" s="113"/>
    </row>
    <row r="137" spans="1:33" x14ac:dyDescent="0.35">
      <c r="A137" s="119" t="b">
        <v>0</v>
      </c>
      <c r="B137" s="59"/>
      <c r="C137" s="59">
        <v>1</v>
      </c>
      <c r="D137" s="59">
        <v>2</v>
      </c>
      <c r="E137" s="59">
        <v>3</v>
      </c>
      <c r="F137" s="59">
        <v>4</v>
      </c>
      <c r="G137" s="59">
        <v>5</v>
      </c>
      <c r="H137" s="59">
        <v>6</v>
      </c>
      <c r="I137" s="59">
        <v>7</v>
      </c>
      <c r="J137" s="59">
        <v>8</v>
      </c>
      <c r="K137" s="59">
        <v>9</v>
      </c>
      <c r="L137" s="59">
        <v>10</v>
      </c>
      <c r="M137" s="15"/>
      <c r="N137" s="15"/>
      <c r="O137" s="15"/>
      <c r="P137" s="16"/>
      <c r="Y137" s="113"/>
      <c r="Z137" s="113"/>
      <c r="AA137" s="113"/>
      <c r="AB137" s="113"/>
      <c r="AC137" s="113"/>
      <c r="AD137" s="113"/>
      <c r="AE137" s="113"/>
      <c r="AF137" s="113"/>
      <c r="AG137" s="113"/>
    </row>
    <row r="138" spans="1:33" x14ac:dyDescent="0.35">
      <c r="A138" s="11"/>
      <c r="B138" s="4"/>
      <c r="C138" s="5">
        <f t="array" ref="C138:L138">TRANSPOSE(B139:B148)</f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5" t="s">
        <v>11</v>
      </c>
      <c r="N138" s="56" t="s">
        <v>2</v>
      </c>
      <c r="O138" s="207" t="s">
        <v>3</v>
      </c>
      <c r="P138" s="208"/>
      <c r="Y138" s="113"/>
      <c r="Z138" s="113"/>
      <c r="AA138" s="121" t="s">
        <v>66</v>
      </c>
      <c r="AB138" s="120" t="e">
        <f>INDEX(B139:B147,$AA$1-138,1)</f>
        <v>#VALUE!</v>
      </c>
      <c r="AC138" s="120" t="str">
        <f>IFERROR(AB138,"")</f>
        <v/>
      </c>
      <c r="AD138" s="121" t="str">
        <f>IF($AA$1&gt;=139,IF($AA$1&lt;=147,AC138,""),"")</f>
        <v/>
      </c>
      <c r="AE138" s="121">
        <v>10</v>
      </c>
      <c r="AF138" s="113"/>
      <c r="AG138" s="113"/>
    </row>
    <row r="139" spans="1:33" x14ac:dyDescent="0.35">
      <c r="A139" s="58">
        <v>1</v>
      </c>
      <c r="B139" s="5">
        <f>'FACTORS &amp; OPTIONS'!L16</f>
        <v>0</v>
      </c>
      <c r="C139" s="64">
        <f>IF(A139&lt;=G136,1,0)</f>
        <v>0</v>
      </c>
      <c r="D139" s="63">
        <v>0</v>
      </c>
      <c r="E139" s="63">
        <v>0</v>
      </c>
      <c r="F139" s="63">
        <v>0</v>
      </c>
      <c r="G139" s="63">
        <v>0</v>
      </c>
      <c r="H139" s="63">
        <v>0</v>
      </c>
      <c r="I139" s="63">
        <v>0</v>
      </c>
      <c r="J139" s="63">
        <v>0</v>
      </c>
      <c r="K139" s="63">
        <v>0</v>
      </c>
      <c r="L139" s="7">
        <v>0</v>
      </c>
      <c r="M139" s="8" t="e">
        <f>IF(G136=1,AVERAGE(C139/C149),IF(G136=2,AVERAGE(C139/C149,D139/D149),IF(G136=3,AVERAGE(C139/C149,D139/D149,E139/E149),IF(G136=4,AVERAGE(C139/C149,D139/D149,E139/E149,F139/F149),IF(G136=5,AVERAGE(C139/C149,D139/D149,E139/E149,F139/F149,G139/G149),IF(G136=6,AVERAGE(C139/C149,D139/D149,E139/E149,F139/F149,G139/G149,H139/H149),IF(G136=7,AVERAGE(C139/C149,D139/D149,E139/E149,F139/F149,G139/G149,H139/H149,I139/I149),IF(G136=8,AVERAGE(C139/C149,D139/D149,E139/E149,F139/F149,G139/G149,H139/H149,I139/I149,J139/J149),IF(G136=9,AVERAGE(C139/C149,D139/D149,E139/E149,F139/F149,G139/G149,H139/H149,I139/I149,J139/J149,K139/K149),AVERAGE(C139/C149,D139/D149,E139/E149,F139/F149,G139/G149,H139/H149,I139/I149,J139/J149,K139/K149,L139/L149))))))))))</f>
        <v>#DIV/0!</v>
      </c>
      <c r="N139" s="4" t="e">
        <f t="array" ref="N139:N148">MMULT(C139:L148,M139:M148)</f>
        <v>#DIV/0!</v>
      </c>
      <c r="O139" s="9" t="s">
        <v>4</v>
      </c>
      <c r="P139" s="19" t="e">
        <f>(N149-G136)/(G136-1)</f>
        <v>#DIV/0!</v>
      </c>
      <c r="Y139" s="113"/>
      <c r="Z139" s="113"/>
      <c r="AA139" s="121" t="s">
        <v>67</v>
      </c>
      <c r="AB139" s="120">
        <f>INDEX(C138:K138,1,$AA$2-2)</f>
        <v>0</v>
      </c>
      <c r="AC139" s="120">
        <f>IFERROR(AB139,"")</f>
        <v>0</v>
      </c>
      <c r="AD139" s="121" t="str">
        <f>IF($AA$1&gt;=139,IF($AA$1&lt;=147,AC139,""),"")</f>
        <v/>
      </c>
      <c r="AE139" s="121"/>
      <c r="AF139" s="113"/>
      <c r="AG139" s="113"/>
    </row>
    <row r="140" spans="1:33" x14ac:dyDescent="0.35">
      <c r="A140" s="58">
        <v>2</v>
      </c>
      <c r="B140" s="5">
        <f>'FACTORS &amp; OPTIONS'!L17</f>
        <v>0</v>
      </c>
      <c r="C140" s="64">
        <f>IF(D139&gt;0,(1/D139),0)</f>
        <v>0</v>
      </c>
      <c r="D140" s="64">
        <f>IF(A140&lt;=G136,1,0)</f>
        <v>0</v>
      </c>
      <c r="E140" s="63">
        <v>0</v>
      </c>
      <c r="F140" s="63">
        <v>0</v>
      </c>
      <c r="G140" s="63">
        <v>0</v>
      </c>
      <c r="H140" s="63">
        <v>0</v>
      </c>
      <c r="I140" s="63">
        <v>0</v>
      </c>
      <c r="J140" s="63">
        <v>0</v>
      </c>
      <c r="K140" s="63">
        <v>0</v>
      </c>
      <c r="L140" s="7">
        <v>0</v>
      </c>
      <c r="M140" s="8" t="e">
        <f>IF(G136=1,AVERAGE(C140/C149),IF(G136=2,AVERAGE(C140/C149,D140/D149),IF(G136=3,AVERAGE(C140/C149,D140/D149,E140/E149),IF(G136=4,AVERAGE(C140/C149,D140/D149,E140/E149,F140/F149),IF(G136=5,AVERAGE(C140/C149,D140/D149,E140/E149,F140/F149,G140/G149),IF(G136=6,AVERAGE(C140/C149,D140/D149,E140/E149,F140/F149,G140/G149,H140/H149),IF(G136=7,AVERAGE(C140/C149,D140/D149,E140/E149,F140/F149,G140/G149,H140/H149,I140/I149),IF(G136=8,AVERAGE(C140/C149,D140/D149,E140/E149,F140/F149,G140/G149,H140/H149,I140/I149,J140/J149),IF(G136=9,AVERAGE(C140/C149,D140/D149,E140/E149,F140/F149,G140/G149,H140/H149,I140/I149,J140/J149,K140/K149),AVERAGE(C140/C149,D140/D149,E140/E149,F140/F149,G140/G149,H140/H149,I140/I149,J140/J149,K140/K149,L140/L149))))))))))</f>
        <v>#DIV/0!</v>
      </c>
      <c r="N140" s="4" t="e">
        <v>#DIV/0!</v>
      </c>
      <c r="O140" s="9" t="s">
        <v>5</v>
      </c>
      <c r="P140" s="19">
        <f>IF(G136=1,0,IF(G136=2,0,IF(G136=3,0.58,IF(G136=4,0.9,IF(G136=5,1.12,IF(G136=6,1.24,IF(G136=7,1.32,IF(G136=8,1.41,IF(G136=9,1.45,IF(G136=10,1.49,1))))))))))</f>
        <v>1</v>
      </c>
      <c r="Y140" s="113"/>
      <c r="Z140" s="113"/>
      <c r="AA140" s="120">
        <v>5</v>
      </c>
      <c r="AB140" s="120">
        <f>IF(AA140=1,1/9,IF(AA140=2,1/7,IF(AA140=3,1/5,IF(AA140=4,1/3,IF(AA140=5,1,IF(AA140=6,3,IF(AA140=7,5,IF(AA140=8,7,IF(AA140=9,9,0)))))))))</f>
        <v>1</v>
      </c>
      <c r="AC140" s="120">
        <f>AB140</f>
        <v>1</v>
      </c>
      <c r="AD140" s="121"/>
      <c r="AE140" s="121"/>
      <c r="AF140" s="113"/>
      <c r="AG140" s="113"/>
    </row>
    <row r="141" spans="1:33" x14ac:dyDescent="0.35">
      <c r="A141" s="58">
        <v>3</v>
      </c>
      <c r="B141" s="5">
        <f>'FACTORS &amp; OPTIONS'!L18</f>
        <v>0</v>
      </c>
      <c r="C141" s="64">
        <f>IF(E139&gt;0,(1/E139),0)</f>
        <v>0</v>
      </c>
      <c r="D141" s="64">
        <f>IF(E140&gt;0,1/E140,0)</f>
        <v>0</v>
      </c>
      <c r="E141" s="64">
        <f>IF(A141&lt;=G136,1,0)</f>
        <v>0</v>
      </c>
      <c r="F141" s="63">
        <v>0</v>
      </c>
      <c r="G141" s="63">
        <v>0</v>
      </c>
      <c r="H141" s="63">
        <v>0</v>
      </c>
      <c r="I141" s="63">
        <v>0</v>
      </c>
      <c r="J141" s="63">
        <v>0</v>
      </c>
      <c r="K141" s="63">
        <v>0</v>
      </c>
      <c r="L141" s="7">
        <v>0</v>
      </c>
      <c r="M141" s="8" t="e">
        <f>IF(G136=1,AVERAGE(C141/C149),IF(G136=2,AVERAGE(C141/C149,D141/D149),IF(G136=3,AVERAGE(C141/C149,D141/D149,E141/E149),IF(G136=4,AVERAGE(C141/C149,D141/D149,E141/E149,F141/F149),IF(G136=5,AVERAGE(C141/C149,D141/D149,E141/E149,F141/F149,G141/G149),IF(G136=6,AVERAGE(C141/C149,D141/D149,E141/E149,F141/F149,G141/G149,H141/H149),IF(G136=7,AVERAGE(C141/C149,D141/D149,E141/E149,F141/F149,G141/G149,H141/H149,I141/I149),IF(G136=8,AVERAGE(C141/C149,D141/D149,E141/E149,F141/F149,G141/G149,H141/H149,I141/I149,J141/J149),IF(G136=9,AVERAGE(C141/C149,D141/D149,E141/E149,F141/F149,G141/G149,H141/H149,I141/I149,J141/J149,K141/K149),AVERAGE(C141/C149,D141/D149,E141/E149,F141/F149,G141/G149,H141/H149,I141/I149,J141/J149,K141/K149,L141/L149))))))))))</f>
        <v>#DIV/0!</v>
      </c>
      <c r="N141" s="4" t="e">
        <v>#DIV/0!</v>
      </c>
      <c r="O141" s="9" t="s">
        <v>6</v>
      </c>
      <c r="P141" s="19">
        <f>IFERROR(P139/P140,0)</f>
        <v>0</v>
      </c>
      <c r="Y141" s="113"/>
      <c r="Z141" s="113"/>
      <c r="AA141" s="120">
        <f>AA140</f>
        <v>5</v>
      </c>
      <c r="AB141" s="120">
        <f>10-AA141</f>
        <v>5</v>
      </c>
      <c r="AC141" s="120"/>
      <c r="AD141" s="121"/>
      <c r="AE141" s="121"/>
      <c r="AF141" s="113"/>
      <c r="AG141" s="113"/>
    </row>
    <row r="142" spans="1:33" x14ac:dyDescent="0.35">
      <c r="A142" s="58">
        <v>4</v>
      </c>
      <c r="B142" s="5">
        <f>'FACTORS &amp; OPTIONS'!L19</f>
        <v>0</v>
      </c>
      <c r="C142" s="64">
        <f>IF(F139&gt;0,(1/F139),0)</f>
        <v>0</v>
      </c>
      <c r="D142" s="64">
        <f>IF(F140&gt;0,1/F140,0)</f>
        <v>0</v>
      </c>
      <c r="E142" s="64">
        <f>IF(F141&gt;0,1/F141,0)</f>
        <v>0</v>
      </c>
      <c r="F142" s="64">
        <f>IF(A142&lt;=G136,1,0)</f>
        <v>0</v>
      </c>
      <c r="G142" s="63">
        <v>0</v>
      </c>
      <c r="H142" s="63">
        <v>0</v>
      </c>
      <c r="I142" s="63">
        <v>0</v>
      </c>
      <c r="J142" s="63">
        <v>0</v>
      </c>
      <c r="K142" s="63">
        <v>0</v>
      </c>
      <c r="L142" s="7">
        <v>0</v>
      </c>
      <c r="M142" s="8" t="e">
        <f>IF(G136=1,AVERAGE(C142/C149),IF(G136=2,AVERAGE(C142/C149,D142/D149),IF(G136=3,AVERAGE(C142/C149,D142/D149,E142/E149),IF(G136=4,AVERAGE(C142/C149,D142/D149,E142/E149,F142/F149),IF(G136=5,AVERAGE(C142/C149,D142/D149,E142/E149,F142/F149,G142/G149),IF(G136=6,AVERAGE(C142/C149,D142/D149,E142/E149,F142/F149,G142/G149,H142/H149),IF(G136=7,AVERAGE(C142/C149,D142/D149,E142/E149,F142/F149,G142/G149,H142/H149,I142/I149),IF(G136=8,AVERAGE(C142/C149,D142/D149,E142/E149,F142/F149,G142/G149,H142/H149,I142/I149,J142/J149),IF(G136=9,AVERAGE(C142/C149,D142/D149,E142/E149,F142/F149,G142/G149,H142/H149,I142/I149,J142/J149,K142/K149),AVERAGE(C142/C149,D142/D149,E142/E149,F142/F149,G142/G149,H142/H149,I142/I149,J142/J149,K142/K149,L142/L149))))))))))</f>
        <v>#DIV/0!</v>
      </c>
      <c r="N142" s="4" t="e">
        <v>#DIV/0!</v>
      </c>
      <c r="O142" s="9" t="s">
        <v>7</v>
      </c>
      <c r="P142" s="109" t="str">
        <f>IF(P141&lt;0.1,"YES","NO")</f>
        <v>YES</v>
      </c>
      <c r="Y142" s="113"/>
      <c r="Z142" s="113"/>
      <c r="AA142" s="113"/>
      <c r="AB142" s="113"/>
      <c r="AC142" s="113"/>
      <c r="AD142" s="113"/>
      <c r="AE142" s="113"/>
      <c r="AF142" s="113"/>
      <c r="AG142" s="113"/>
    </row>
    <row r="143" spans="1:33" x14ac:dyDescent="0.35">
      <c r="A143" s="58">
        <v>5</v>
      </c>
      <c r="B143" s="5">
        <f>'FACTORS &amp; OPTIONS'!L20</f>
        <v>0</v>
      </c>
      <c r="C143" s="64">
        <f>IF(G139&gt;0,(1/G139),0)</f>
        <v>0</v>
      </c>
      <c r="D143" s="64">
        <f>IF(G140&gt;0,1/G140,0)</f>
        <v>0</v>
      </c>
      <c r="E143" s="64">
        <f>IF(G141&gt;0,1/G141,0)</f>
        <v>0</v>
      </c>
      <c r="F143" s="64">
        <f>IF(G142&gt;0,1/G142,0)</f>
        <v>0</v>
      </c>
      <c r="G143" s="64">
        <f>IF(A143&lt;=G136,1,0)</f>
        <v>0</v>
      </c>
      <c r="H143" s="63">
        <v>0</v>
      </c>
      <c r="I143" s="63">
        <v>0</v>
      </c>
      <c r="J143" s="63">
        <v>0</v>
      </c>
      <c r="K143" s="63">
        <v>0</v>
      </c>
      <c r="L143" s="7">
        <v>0</v>
      </c>
      <c r="M143" s="8" t="e">
        <f>IF(G136=1,AVERAGE(C143/C149),IF(G136=2,AVERAGE(C143/C149,D143/D149),IF(G136=3,AVERAGE(C143/C149,D143/D149,E143/E149),IF(G136=4,AVERAGE(C143/C149,D143/D149,E143/E149,F143/F149),IF(G136=5,AVERAGE(C143/C149,D143/D149,E143/E149,F143/F149,G143/G149),IF(G136=6,AVERAGE(C143/C149,D143/D149,E143/E149,F143/F149,G143/G149,H143/H149),IF(G136=7,AVERAGE(C143/C149,D143/D149,E143/E149,F143/F149,G143/G149,H143/H149,I143/I149),IF(G136=8,AVERAGE(C143/C149,D143/D149,E143/E149,F143/F149,G143/G149,H143/H149,I143/I149,J143/J149),IF(G136=9,AVERAGE(C143/C149,D143/D149,E143/E149,F143/F149,G143/G149,H143/H149,I143/I149,J143/J149,K143/K149),AVERAGE(C143/C149,D143/D149,E143/E149,F143/F149,G143/G149,H143/H149,I143/I149,J143/J149,K143/K149,L143/L149))))))))))</f>
        <v>#DIV/0!</v>
      </c>
      <c r="N143" s="4" t="e">
        <v>#DIV/0!</v>
      </c>
      <c r="O143" s="200" t="str">
        <f>IF(P141&lt;0.1,"CONSISTENT","NON CONSISTENT")</f>
        <v>CONSISTENT</v>
      </c>
      <c r="P143" s="200"/>
      <c r="Q143" s="32">
        <v>10</v>
      </c>
      <c r="Z143"/>
      <c r="AA143"/>
      <c r="AB143"/>
      <c r="AC143"/>
      <c r="AD143"/>
      <c r="AE143"/>
      <c r="AF143"/>
    </row>
    <row r="144" spans="1:33" x14ac:dyDescent="0.35">
      <c r="A144" s="58">
        <v>6</v>
      </c>
      <c r="B144" s="5">
        <f>'FACTORS &amp; OPTIONS'!L21</f>
        <v>0</v>
      </c>
      <c r="C144" s="64">
        <f>IF(H139&gt;0,(1/H139),0)</f>
        <v>0</v>
      </c>
      <c r="D144" s="64">
        <f>IF(H140&gt;0,1/H140,0)</f>
        <v>0</v>
      </c>
      <c r="E144" s="64">
        <f>IF(H141&gt;0,1/H141,0)</f>
        <v>0</v>
      </c>
      <c r="F144" s="64">
        <f>IF(H142&gt;0,1/H142,0)</f>
        <v>0</v>
      </c>
      <c r="G144" s="64">
        <f>IF(H143&gt;0,1/H143,0)</f>
        <v>0</v>
      </c>
      <c r="H144" s="64">
        <f>IF(A144&lt;=G136,1,0)</f>
        <v>0</v>
      </c>
      <c r="I144" s="63">
        <v>0</v>
      </c>
      <c r="J144" s="63">
        <v>0</v>
      </c>
      <c r="K144" s="63">
        <v>0</v>
      </c>
      <c r="L144" s="7">
        <v>0</v>
      </c>
      <c r="M144" s="8" t="e">
        <f>IF(G136=1,AVERAGE(C144/C149),IF(G136=2,AVERAGE(C144/C149,D144/D149),IF(G136=3,AVERAGE(C144/C149,D144/D149,E144/E149),IF(G136=4,AVERAGE(C144/C149,D144/D149,E144/E149,F144/F149),IF(G136=5,AVERAGE(C144/C149,D144/D149,E144/E149,F144/F149,G144/G149),IF(G136=6,AVERAGE(C144/C149,D144/D149,E144/E149,F144/F149,G144/G149,H144/H149),IF(G136=7,AVERAGE(C144/C149,D144/D149,E144/E149,F144/F149,G144/G149,H144/H149,I144/I149),IF(G136=8,AVERAGE(C144/C149,D144/D149,E144/E149,F144/F149,G144/G149,H144/H149,I144/I149,J144/J149),IF(G136=9,AVERAGE(C144/C149,D144/D149,E144/E149,F144/F149,G144/G149,H144/H149,I144/I149,J144/J149,K144/K149),AVERAGE(C144/C149,D144/D149,E144/E149,F144/F149,G144/G149,H144/H149,I144/I149,J144/J149,K144/K149,L144/L149))))))))))</f>
        <v>#DIV/0!</v>
      </c>
      <c r="N144" s="4" t="e">
        <v>#DIV/0!</v>
      </c>
      <c r="O144" s="4"/>
      <c r="P144" s="10"/>
      <c r="Z144"/>
      <c r="AA144"/>
      <c r="AB144"/>
      <c r="AC144"/>
      <c r="AD144"/>
      <c r="AE144"/>
      <c r="AF144"/>
    </row>
    <row r="145" spans="1:32" x14ac:dyDescent="0.35">
      <c r="A145" s="58">
        <v>7</v>
      </c>
      <c r="B145" s="5">
        <f>'FACTORS &amp; OPTIONS'!L22</f>
        <v>0</v>
      </c>
      <c r="C145" s="64">
        <f>IF(I139&gt;0,(1/I139),0)</f>
        <v>0</v>
      </c>
      <c r="D145" s="64">
        <f>IF(I140&gt;0,1/I140,0)</f>
        <v>0</v>
      </c>
      <c r="E145" s="64">
        <f>IF(I141&gt;0,1/I141,0)</f>
        <v>0</v>
      </c>
      <c r="F145" s="64">
        <f>IF(I142&gt;0,1/I142,0)</f>
        <v>0</v>
      </c>
      <c r="G145" s="64">
        <f>IF(I143&gt;0,1/I143,0)</f>
        <v>0</v>
      </c>
      <c r="H145" s="64">
        <f>IF(I144&gt;0,1/I144,0)</f>
        <v>0</v>
      </c>
      <c r="I145" s="64">
        <f>IF(A145&lt;=G136,1,0)</f>
        <v>0</v>
      </c>
      <c r="J145" s="63">
        <v>0</v>
      </c>
      <c r="K145" s="63">
        <v>0</v>
      </c>
      <c r="L145" s="7">
        <v>0</v>
      </c>
      <c r="M145" s="8" t="e">
        <f>IF(G136=1,AVERAGE(C145/C149),IF(G136=2,AVERAGE(C145/C149,D145/D149),IF(G136=3,AVERAGE(C145/C149,D145/D149,E145/E149),IF(G136=4,AVERAGE(C145/C149,D145/D149,E145/E149,F145/F149),IF(G136=5,AVERAGE(C145/C149,D145/D149,E145/E149,F145/F149,G145/G149),IF(G136=6,AVERAGE(C145/C149,D145/D149,E145/E149,F145/F149,G145/G149,H145/H149),IF(G136=7,AVERAGE(C145/C149,D145/D149,E145/E149,F145/F149,G145/G149,H145/H149,I145/I149),IF(G136=8,AVERAGE(C145/C149,D145/D149,E145/E149,F145/F149,G145/G149,H145/H149,I145/I149,J145/J149),IF(G136=9,AVERAGE(C145/C149,D145/D149,E145/E149,F145/F149,G145/G149,H145/H149,I145/I149,J145/J149,K145/K149),AVERAGE(C145/C149,D145/D149,E145/E149,F145/F149,G145/G149,H145/H149,I145/I149,J145/J149,K145/K149,L145/L149))))))))))</f>
        <v>#DIV/0!</v>
      </c>
      <c r="N145" s="4" t="e">
        <v>#DIV/0!</v>
      </c>
      <c r="O145" s="4"/>
      <c r="P145" s="10"/>
      <c r="Z145"/>
      <c r="AA145"/>
      <c r="AB145"/>
      <c r="AC145"/>
      <c r="AD145"/>
      <c r="AE145"/>
      <c r="AF145"/>
    </row>
    <row r="146" spans="1:32" x14ac:dyDescent="0.35">
      <c r="A146" s="58">
        <v>8</v>
      </c>
      <c r="B146" s="5">
        <f>'FACTORS &amp; OPTIONS'!L23</f>
        <v>0</v>
      </c>
      <c r="C146" s="64">
        <f>IF(J139&gt;0,(1/J139),0)</f>
        <v>0</v>
      </c>
      <c r="D146" s="64">
        <f>IF(J140&gt;0,1/J140,0)</f>
        <v>0</v>
      </c>
      <c r="E146" s="64">
        <f>IF(J141&gt;0,1/J141,0)</f>
        <v>0</v>
      </c>
      <c r="F146" s="64">
        <f>IF(J142&gt;0,1/J142,0)</f>
        <v>0</v>
      </c>
      <c r="G146" s="64">
        <f>IF(J143&gt;0,1/J143,0)</f>
        <v>0</v>
      </c>
      <c r="H146" s="64">
        <f>IF(J144&gt;0,1/J144,0)</f>
        <v>0</v>
      </c>
      <c r="I146" s="64">
        <f>IF(J145&gt;0,1/J145,0)</f>
        <v>0</v>
      </c>
      <c r="J146" s="64">
        <f>IF(A146&lt;=G136,1,0)</f>
        <v>0</v>
      </c>
      <c r="K146" s="63">
        <v>0</v>
      </c>
      <c r="L146" s="7">
        <v>0</v>
      </c>
      <c r="M146" s="8" t="e">
        <f>IF(G136=1,AVERAGE(C146/C149),IF(G136=2,AVERAGE(C146/C149,D146/D149),IF(G136=3,AVERAGE(C146/C149,D146/D149,E146/E149),IF(G136=4,AVERAGE(C146/C149,D146/D149,E146/E149,F146/F149),IF(G136=5,AVERAGE(C146/C149,D146/D149,E146/E149,F146/F149,G146/G149),IF(G136=6,AVERAGE(C146/C149,D146/D149,E146/E149,F146/F149,G146/G149,H146/H149),IF(G136=7,AVERAGE(C146/C149,D146/D149,E146/E149,F146/F149,G146/G149,H146/H149,I146/I149),IF(G136=8,AVERAGE(C146/C149,D146/D149,E146/E149,F146/F149,G146/G149,H146/H149,I146/I149,J146/J149),IF(G136=9,AVERAGE(C146/C149,D146/D149,E146/E149,F146/F149,G146/G149,H146/H149,I146/I149,J146/J149,K146/K149),AVERAGE(C146/C149,D146/D149,E146/E149,F146/F149,G146/G149,H146/H149,I146/I149,J146/J149,K146/K149,L146/L149))))))))))</f>
        <v>#DIV/0!</v>
      </c>
      <c r="N146" s="4" t="e">
        <v>#DIV/0!</v>
      </c>
      <c r="O146" s="4"/>
      <c r="P146" s="10"/>
      <c r="Z146"/>
      <c r="AA146"/>
      <c r="AB146"/>
      <c r="AC146"/>
      <c r="AD146"/>
      <c r="AE146"/>
      <c r="AF146"/>
    </row>
    <row r="147" spans="1:32" x14ac:dyDescent="0.35">
      <c r="A147" s="58">
        <v>9</v>
      </c>
      <c r="B147" s="5">
        <f>'FACTORS &amp; OPTIONS'!L24</f>
        <v>0</v>
      </c>
      <c r="C147" s="64">
        <f>IF(K139&gt;0,(1/K139),0)</f>
        <v>0</v>
      </c>
      <c r="D147" s="64">
        <f>IF(K140&gt;0,1/K140,0)</f>
        <v>0</v>
      </c>
      <c r="E147" s="64">
        <f>IF(K141&gt;0,1/K141,0)</f>
        <v>0</v>
      </c>
      <c r="F147" s="64">
        <f>IF(K142&gt;0,1/K142,0)</f>
        <v>0</v>
      </c>
      <c r="G147" s="64">
        <f>IF(K143&gt;0,1/K143,0)</f>
        <v>0</v>
      </c>
      <c r="H147" s="64">
        <f>IF(K144&gt;0,1/K144,0)</f>
        <v>0</v>
      </c>
      <c r="I147" s="64">
        <f>IF(K145&gt;0,1/K145,0)</f>
        <v>0</v>
      </c>
      <c r="J147" s="64">
        <f>IF(K146&gt;0,1/K146,0)</f>
        <v>0</v>
      </c>
      <c r="K147" s="64">
        <f>IF(A147&lt;=G136,1,0)</f>
        <v>0</v>
      </c>
      <c r="L147" s="7">
        <v>0</v>
      </c>
      <c r="M147" s="8" t="e">
        <f>IF(G136=1,AVERAGE(C147/C149),IF(G136=2,AVERAGE(C147/C149,D147/D149),IF(G136=3,AVERAGE(C147/C149,D147/D149,E147/E149),IF(G136=4,AVERAGE(C147/C149,D147/D149,E147/E149,F147/F149),IF(G136=5,AVERAGE(C147/C149,D147/D149,E147/E149,F147/F149,G147/G149),IF(G136=6,AVERAGE(C147/C149,D147/D149,E147/E149,F147/F149,G147/G149,H147/H149),IF(G136=7,AVERAGE(C147/C149,D147/D149,E147/E149,F147/F149,G147/G149,H147/H149,I147/I149),IF(G136=8,AVERAGE(C147/C149,D147/D149,E147/E149,F147/F149,G147/G149,H147/H149,I147/I149,J147/J149),IF(G136=9,AVERAGE(C147/C149,D147/D149,E147/E149,F147/F149,G147/G149,H147/H149,I147/I149,J147/J149,K147/K149),AVERAGE(C147/C149,D147/D149,E147/E149,F147/F149,G147/G149,H147/H149,I147/I149,J147/J149,K147/K149,L147/L149))))))))))</f>
        <v>#DIV/0!</v>
      </c>
      <c r="N147" s="4" t="e">
        <v>#DIV/0!</v>
      </c>
      <c r="O147" s="4"/>
      <c r="P147" s="10"/>
      <c r="Z147"/>
      <c r="AA147"/>
      <c r="AB147"/>
      <c r="AC147"/>
      <c r="AD147"/>
      <c r="AE147"/>
      <c r="AF147"/>
    </row>
    <row r="148" spans="1:32" x14ac:dyDescent="0.35">
      <c r="A148" s="58">
        <v>10</v>
      </c>
      <c r="B148" s="5">
        <f>'FACTORS &amp; OPTIONS'!D148</f>
        <v>0</v>
      </c>
      <c r="C148" s="6">
        <f>IF(L139&gt;0,(1/L139),0)</f>
        <v>0</v>
      </c>
      <c r="D148" s="6">
        <f>IF(L140&gt;0,1/L140,0)</f>
        <v>0</v>
      </c>
      <c r="E148" s="6">
        <f>IF(L141&gt;0,1/L141,0)</f>
        <v>0</v>
      </c>
      <c r="F148" s="6">
        <f>IF(L142&gt;0,1/L142,0)</f>
        <v>0</v>
      </c>
      <c r="G148" s="6">
        <f>IF(L143&gt;0,1/L143,0)</f>
        <v>0</v>
      </c>
      <c r="H148" s="6">
        <f>IF(L144&gt;0,1/L144,0)</f>
        <v>0</v>
      </c>
      <c r="I148" s="6">
        <f>IF(L145&gt;0,1/L145,0)</f>
        <v>0</v>
      </c>
      <c r="J148" s="6">
        <f>IF(L147&gt;0,1/L147,0)</f>
        <v>0</v>
      </c>
      <c r="K148" s="6">
        <f>IF(L147&gt;0,1/L147,0)</f>
        <v>0</v>
      </c>
      <c r="L148" s="6">
        <f>IF(A148&lt;=G136,1,0)</f>
        <v>0</v>
      </c>
      <c r="M148" s="8" t="e">
        <f>IF(G136=1,AVERAGE(C148/C149),IF(G136=2,AVERAGE(C148/C149,D148/D149),IF(G136=3,AVERAGE(C148/C149,D148/D149,E148/E149),IF(G136=4,AVERAGE(C148/C149,D148/D149,E148/E149,F148/F149),IF(G136=5,AVERAGE(C148/C149,D148/D149,E148/E149,F148/F149,G148/G149),IF(G136=6,AVERAGE(C148/C149,D148/D149,E148/E149,F148/F149,G148/G149,H148/H149),IF(G136=7,AVERAGE(C148/C149,D148/D149,E148/E149,F148/F149,G148/G149,H148/H149,I148/I149),IF(G136=8,AVERAGE(C148/C149,D148/D149,E148/E149,F148/F149,G148/G149,H148/H149,I148/I149,J148/J149),IF(G136=9,AVERAGE(C148/C149,D148/D149,E148/E149,F148/F149,G148/G149,H148/H149,I148/I149,J148/J149,K148/K149),AVERAGE(C148/C149,D148/D149,E148/E149,F148/F149,G148/G149,H148/H149,I148/I149,J148/J149,K148/K149,L148/L149))))))))))</f>
        <v>#DIV/0!</v>
      </c>
      <c r="N148" s="4" t="e">
        <v>#DIV/0!</v>
      </c>
      <c r="O148" s="4"/>
      <c r="P148" s="10"/>
      <c r="Z148"/>
      <c r="AA148"/>
      <c r="AB148"/>
      <c r="AC148"/>
      <c r="AD148"/>
      <c r="AE148"/>
      <c r="AF148"/>
    </row>
    <row r="149" spans="1:32" ht="78.75" customHeight="1" thickBot="1" x14ac:dyDescent="0.55000000000000004">
      <c r="A149" s="12"/>
      <c r="B149" s="57" t="s">
        <v>1</v>
      </c>
      <c r="C149" s="57">
        <f>SUM(C139:C148)</f>
        <v>0</v>
      </c>
      <c r="D149" s="57">
        <f t="shared" ref="D149:L149" si="10">SUM(D139:D148)</f>
        <v>0</v>
      </c>
      <c r="E149" s="57">
        <f t="shared" si="10"/>
        <v>0</v>
      </c>
      <c r="F149" s="57">
        <f t="shared" si="10"/>
        <v>0</v>
      </c>
      <c r="G149" s="57">
        <f t="shared" si="10"/>
        <v>0</v>
      </c>
      <c r="H149" s="57">
        <f t="shared" si="10"/>
        <v>0</v>
      </c>
      <c r="I149" s="57">
        <f t="shared" si="10"/>
        <v>0</v>
      </c>
      <c r="J149" s="57">
        <f t="shared" si="10"/>
        <v>0</v>
      </c>
      <c r="K149" s="57">
        <f t="shared" si="10"/>
        <v>0</v>
      </c>
      <c r="L149" s="57">
        <f t="shared" si="10"/>
        <v>0</v>
      </c>
      <c r="M149" s="17" t="e">
        <f>SUM(M139:M148)</f>
        <v>#DIV/0!</v>
      </c>
      <c r="N149" s="17" t="e">
        <f>SUM(N139:N148)</f>
        <v>#DIV/0!</v>
      </c>
      <c r="O149" s="13"/>
      <c r="P149" s="14"/>
      <c r="Z149"/>
      <c r="AA149"/>
      <c r="AB149"/>
      <c r="AC149"/>
      <c r="AD149"/>
      <c r="AE149"/>
      <c r="AF149"/>
    </row>
    <row r="150" spans="1:32" x14ac:dyDescent="0.35">
      <c r="Z150"/>
      <c r="AA150"/>
      <c r="AB150"/>
      <c r="AC150"/>
      <c r="AD150"/>
      <c r="AE150"/>
      <c r="AF150"/>
    </row>
  </sheetData>
  <sheetProtection algorithmName="SHA-512" hashValue="iZcI5ZrzbjSYe75TpncVXjac2+rI7HYrUtDFx72+CEIZtdfhlmJ51o5DTbc8u6qPFwjhNlk1uC0DPEfieNwkXQ==" saltValue="ZhLT79IYW/V9n7m1Jmiwag==" spinCount="100000" sheet="1" objects="1" scenarios="1" selectLockedCells="1"/>
  <mergeCells count="43">
    <mergeCell ref="A1:C1"/>
    <mergeCell ref="D16:F16"/>
    <mergeCell ref="A16:C16"/>
    <mergeCell ref="O3:P3"/>
    <mergeCell ref="O8:P8"/>
    <mergeCell ref="H1:N1"/>
    <mergeCell ref="H16:N16"/>
    <mergeCell ref="D1:F1"/>
    <mergeCell ref="O18:P18"/>
    <mergeCell ref="O23:P23"/>
    <mergeCell ref="H31:N31"/>
    <mergeCell ref="B46:F46"/>
    <mergeCell ref="H46:N46"/>
    <mergeCell ref="D31:F31"/>
    <mergeCell ref="A31:C31"/>
    <mergeCell ref="O48:P48"/>
    <mergeCell ref="O33:P33"/>
    <mergeCell ref="O38:P38"/>
    <mergeCell ref="O98:P98"/>
    <mergeCell ref="O53:P53"/>
    <mergeCell ref="O78:P78"/>
    <mergeCell ref="O83:P83"/>
    <mergeCell ref="B61:F61"/>
    <mergeCell ref="H61:N61"/>
    <mergeCell ref="O63:P63"/>
    <mergeCell ref="O68:P68"/>
    <mergeCell ref="B76:F76"/>
    <mergeCell ref="H76:N76"/>
    <mergeCell ref="B91:F91"/>
    <mergeCell ref="H91:N91"/>
    <mergeCell ref="O93:P93"/>
    <mergeCell ref="O143:P143"/>
    <mergeCell ref="B106:F106"/>
    <mergeCell ref="H106:N106"/>
    <mergeCell ref="O108:P108"/>
    <mergeCell ref="O113:P113"/>
    <mergeCell ref="B121:F121"/>
    <mergeCell ref="H121:N121"/>
    <mergeCell ref="O123:P123"/>
    <mergeCell ref="O128:P128"/>
    <mergeCell ref="B136:F136"/>
    <mergeCell ref="H136:N136"/>
    <mergeCell ref="O138:P138"/>
  </mergeCells>
  <conditionalFormatting sqref="B3:L13">
    <cfRule type="expression" dxfId="6506" priority="575">
      <formula>$A3&gt;$G$1</formula>
    </cfRule>
    <cfRule type="expression" dxfId="6505" priority="576">
      <formula>B$2&gt;$G$1</formula>
    </cfRule>
    <cfRule type="expression" dxfId="6504" priority="578">
      <formula>$A3&lt;=$G$1</formula>
    </cfRule>
  </conditionalFormatting>
  <conditionalFormatting sqref="C4:L13">
    <cfRule type="cellIs" dxfId="6503" priority="566" operator="equal">
      <formula>1</formula>
    </cfRule>
  </conditionalFormatting>
  <conditionalFormatting sqref="C6:D6 C5 C7:E13 F8 F9:G13 H10 H11:I13 J12 J13:K13">
    <cfRule type="expression" dxfId="6502" priority="577">
      <formula>$A$4=1</formula>
    </cfRule>
  </conditionalFormatting>
  <conditionalFormatting sqref="O8:P8">
    <cfRule type="cellIs" dxfId="6501" priority="573" operator="equal">
      <formula>"CONSISTENT"</formula>
    </cfRule>
  </conditionalFormatting>
  <conditionalFormatting sqref="P7">
    <cfRule type="cellIs" dxfId="6500" priority="572" operator="equal">
      <formula>"YES"</formula>
    </cfRule>
  </conditionalFormatting>
  <conditionalFormatting sqref="M4:M13">
    <cfRule type="cellIs" dxfId="6499" priority="568" operator="equal">
      <formula>0</formula>
    </cfRule>
    <cfRule type="expression" dxfId="6498" priority="570">
      <formula>0</formula>
    </cfRule>
    <cfRule type="cellIs" dxfId="6497" priority="571" operator="greaterThan">
      <formula>0</formula>
    </cfRule>
  </conditionalFormatting>
  <conditionalFormatting sqref="N4:N13">
    <cfRule type="cellIs" dxfId="6496" priority="567" operator="equal">
      <formula>0</formula>
    </cfRule>
    <cfRule type="cellIs" dxfId="6495" priority="569" operator="greaterThan">
      <formula>0</formula>
    </cfRule>
  </conditionalFormatting>
  <conditionalFormatting sqref="A2:P14">
    <cfRule type="expression" dxfId="6494" priority="565">
      <formula>$G$1=0</formula>
    </cfRule>
  </conditionalFormatting>
  <conditionalFormatting sqref="B3">
    <cfRule type="expression" dxfId="6493" priority="404">
      <formula>$G$1=0</formula>
    </cfRule>
  </conditionalFormatting>
  <conditionalFormatting sqref="B18:L28">
    <cfRule type="expression" dxfId="6492" priority="561">
      <formula>$A18&gt;$G$16</formula>
    </cfRule>
    <cfRule type="expression" dxfId="6491" priority="562">
      <formula>B$17&gt;$G$16</formula>
    </cfRule>
    <cfRule type="expression" dxfId="6490" priority="564">
      <formula>$A18&lt;=$G$16</formula>
    </cfRule>
  </conditionalFormatting>
  <conditionalFormatting sqref="C19:L28">
    <cfRule type="cellIs" dxfId="6489" priority="552" operator="equal">
      <formula>1</formula>
    </cfRule>
  </conditionalFormatting>
  <conditionalFormatting sqref="C21:D21 C20 C22:E28 F23 F24:G28 H25 H26:I28 J27 J28:K28">
    <cfRule type="expression" dxfId="6488" priority="563">
      <formula>$A$19=1</formula>
    </cfRule>
  </conditionalFormatting>
  <conditionalFormatting sqref="O23:P23">
    <cfRule type="cellIs" dxfId="6487" priority="559" operator="equal">
      <formula>"CONSISTENT"</formula>
    </cfRule>
  </conditionalFormatting>
  <conditionalFormatting sqref="P22">
    <cfRule type="cellIs" dxfId="6486" priority="558" operator="equal">
      <formula>"YES"</formula>
    </cfRule>
  </conditionalFormatting>
  <conditionalFormatting sqref="M19:M28">
    <cfRule type="cellIs" dxfId="6485" priority="554" operator="equal">
      <formula>0</formula>
    </cfRule>
    <cfRule type="expression" dxfId="6484" priority="556">
      <formula>0</formula>
    </cfRule>
    <cfRule type="cellIs" dxfId="6483" priority="557" operator="greaterThan">
      <formula>0</formula>
    </cfRule>
  </conditionalFormatting>
  <conditionalFormatting sqref="N19:N28">
    <cfRule type="cellIs" dxfId="6482" priority="553" operator="equal">
      <formula>0</formula>
    </cfRule>
    <cfRule type="cellIs" dxfId="6481" priority="555" operator="greaterThan">
      <formula>0</formula>
    </cfRule>
  </conditionalFormatting>
  <conditionalFormatting sqref="A17:P29">
    <cfRule type="expression" dxfId="6480" priority="551">
      <formula>$G$16=0</formula>
    </cfRule>
  </conditionalFormatting>
  <conditionalFormatting sqref="B18">
    <cfRule type="expression" dxfId="6479" priority="403">
      <formula>$G$16=0</formula>
    </cfRule>
  </conditionalFormatting>
  <conditionalFormatting sqref="B33:L43">
    <cfRule type="expression" dxfId="6478" priority="547">
      <formula>$A33&gt;$G$31</formula>
    </cfRule>
    <cfRule type="expression" dxfId="6477" priority="548">
      <formula>B$32&gt;$G$31</formula>
    </cfRule>
    <cfRule type="expression" dxfId="6476" priority="550">
      <formula>$A33&lt;=$G$31</formula>
    </cfRule>
  </conditionalFormatting>
  <conditionalFormatting sqref="C34:L43">
    <cfRule type="cellIs" dxfId="6475" priority="538" operator="equal">
      <formula>1</formula>
    </cfRule>
  </conditionalFormatting>
  <conditionalFormatting sqref="C36:D36 C35 C37:E43 F38 F39:G43 H40 H41:I43 J42 J43:K43">
    <cfRule type="expression" dxfId="6474" priority="549">
      <formula>$A$34=1</formula>
    </cfRule>
  </conditionalFormatting>
  <conditionalFormatting sqref="M34:M43">
    <cfRule type="cellIs" dxfId="6473" priority="540" operator="equal">
      <formula>0</formula>
    </cfRule>
    <cfRule type="expression" dxfId="6472" priority="542">
      <formula>0</formula>
    </cfRule>
    <cfRule type="cellIs" dxfId="6471" priority="543" operator="greaterThan">
      <formula>0</formula>
    </cfRule>
  </conditionalFormatting>
  <conditionalFormatting sqref="N34:N43">
    <cfRule type="cellIs" dxfId="6470" priority="539" operator="equal">
      <formula>0</formula>
    </cfRule>
    <cfRule type="cellIs" dxfId="6469" priority="541" operator="greaterThan">
      <formula>0</formula>
    </cfRule>
  </conditionalFormatting>
  <conditionalFormatting sqref="A39:P44 A37:N38 A32:P36">
    <cfRule type="expression" dxfId="6468" priority="537">
      <formula>$G$31=0</formula>
    </cfRule>
  </conditionalFormatting>
  <conditionalFormatting sqref="B33">
    <cfRule type="expression" dxfId="6467" priority="402">
      <formula>$G$31=0</formula>
    </cfRule>
  </conditionalFormatting>
  <conditionalFormatting sqref="B48:L58">
    <cfRule type="expression" dxfId="6466" priority="533">
      <formula>$A48&gt;$G$46</formula>
    </cfRule>
    <cfRule type="expression" dxfId="6465" priority="534">
      <formula>B$47&gt;$G$46</formula>
    </cfRule>
    <cfRule type="expression" dxfId="6464" priority="536">
      <formula>$A48&lt;=$G$46</formula>
    </cfRule>
  </conditionalFormatting>
  <conditionalFormatting sqref="C49:L58">
    <cfRule type="cellIs" dxfId="6463" priority="524" operator="equal">
      <formula>1</formula>
    </cfRule>
  </conditionalFormatting>
  <conditionalFormatting sqref="C51:D51 C50 C52:E58 F53 F54:G58 H55 H56:I58 J57 J58:K58">
    <cfRule type="expression" dxfId="6462" priority="535">
      <formula>$A$49=1</formula>
    </cfRule>
  </conditionalFormatting>
  <conditionalFormatting sqref="M49:M58">
    <cfRule type="cellIs" dxfId="6461" priority="526" operator="equal">
      <formula>0</formula>
    </cfRule>
    <cfRule type="expression" dxfId="6460" priority="528">
      <formula>0</formula>
    </cfRule>
    <cfRule type="cellIs" dxfId="6459" priority="529" operator="greaterThan">
      <formula>0</formula>
    </cfRule>
  </conditionalFormatting>
  <conditionalFormatting sqref="N49:N58">
    <cfRule type="cellIs" dxfId="6458" priority="525" operator="equal">
      <formula>0</formula>
    </cfRule>
    <cfRule type="cellIs" dxfId="6457" priority="527" operator="greaterThan">
      <formula>0</formula>
    </cfRule>
  </conditionalFormatting>
  <conditionalFormatting sqref="A54:P59 A52:N53 A47:P51">
    <cfRule type="expression" dxfId="6456" priority="523">
      <formula>$G$46=0</formula>
    </cfRule>
  </conditionalFormatting>
  <conditionalFormatting sqref="B48">
    <cfRule type="expression" dxfId="6455" priority="401">
      <formula>$G$46=0</formula>
    </cfRule>
  </conditionalFormatting>
  <conditionalFormatting sqref="B63:L73">
    <cfRule type="expression" dxfId="6454" priority="519">
      <formula>$A63&gt;$G$61</formula>
    </cfRule>
    <cfRule type="expression" dxfId="6453" priority="520">
      <formula>B$62&gt;$G$61</formula>
    </cfRule>
    <cfRule type="expression" dxfId="6452" priority="522">
      <formula>$A63&lt;=$G$61</formula>
    </cfRule>
  </conditionalFormatting>
  <conditionalFormatting sqref="C64:L73">
    <cfRule type="cellIs" dxfId="6451" priority="510" operator="equal">
      <formula>1</formula>
    </cfRule>
  </conditionalFormatting>
  <conditionalFormatting sqref="C66:D66 C65 C67:E73 F68 F69:G73 H70 H71:I73 J72 J73:K73">
    <cfRule type="expression" dxfId="6450" priority="521">
      <formula>$A$64=1</formula>
    </cfRule>
  </conditionalFormatting>
  <conditionalFormatting sqref="M64:M73">
    <cfRule type="cellIs" dxfId="6449" priority="512" operator="equal">
      <formula>0</formula>
    </cfRule>
    <cfRule type="expression" dxfId="6448" priority="514">
      <formula>0</formula>
    </cfRule>
    <cfRule type="cellIs" dxfId="6447" priority="515" operator="greaterThan">
      <formula>0</formula>
    </cfRule>
  </conditionalFormatting>
  <conditionalFormatting sqref="N64:N73">
    <cfRule type="cellIs" dxfId="6446" priority="511" operator="equal">
      <formula>0</formula>
    </cfRule>
    <cfRule type="cellIs" dxfId="6445" priority="513" operator="greaterThan">
      <formula>0</formula>
    </cfRule>
  </conditionalFormatting>
  <conditionalFormatting sqref="A69:P74 A67:N68 A62:P66">
    <cfRule type="expression" dxfId="6444" priority="509">
      <formula>$G$61=0</formula>
    </cfRule>
  </conditionalFormatting>
  <conditionalFormatting sqref="B63">
    <cfRule type="expression" dxfId="6443" priority="400">
      <formula>$G$61=0</formula>
    </cfRule>
  </conditionalFormatting>
  <conditionalFormatting sqref="B78:L88">
    <cfRule type="expression" dxfId="6442" priority="505">
      <formula>$A78&gt;$G$76</formula>
    </cfRule>
    <cfRule type="expression" dxfId="6441" priority="506">
      <formula>B$77&gt;$G$76</formula>
    </cfRule>
    <cfRule type="expression" dxfId="6440" priority="508">
      <formula>$A78&lt;=$G$76</formula>
    </cfRule>
  </conditionalFormatting>
  <conditionalFormatting sqref="C79:L88">
    <cfRule type="cellIs" dxfId="6439" priority="496" operator="equal">
      <formula>1</formula>
    </cfRule>
  </conditionalFormatting>
  <conditionalFormatting sqref="C81:D81 C80 C82:E88 F83 F84:G88 H85 H86:I88 J87 J88:K88">
    <cfRule type="expression" dxfId="6438" priority="507">
      <formula>$A$79=1</formula>
    </cfRule>
  </conditionalFormatting>
  <conditionalFormatting sqref="M79:M88">
    <cfRule type="cellIs" dxfId="6437" priority="498" operator="equal">
      <formula>0</formula>
    </cfRule>
    <cfRule type="expression" dxfId="6436" priority="500">
      <formula>0</formula>
    </cfRule>
    <cfRule type="cellIs" dxfId="6435" priority="501" operator="greaterThan">
      <formula>0</formula>
    </cfRule>
  </conditionalFormatting>
  <conditionalFormatting sqref="N79:N88">
    <cfRule type="cellIs" dxfId="6434" priority="497" operator="equal">
      <formula>0</formula>
    </cfRule>
    <cfRule type="cellIs" dxfId="6433" priority="499" operator="greaterThan">
      <formula>0</formula>
    </cfRule>
  </conditionalFormatting>
  <conditionalFormatting sqref="A84:P89 A82:N83 A77:P81">
    <cfRule type="expression" dxfId="6432" priority="495">
      <formula>$G$76=0</formula>
    </cfRule>
  </conditionalFormatting>
  <conditionalFormatting sqref="B78">
    <cfRule type="expression" dxfId="6431" priority="399">
      <formula>$G$76=0</formula>
    </cfRule>
  </conditionalFormatting>
  <conditionalFormatting sqref="B93:L103">
    <cfRule type="expression" dxfId="6430" priority="491">
      <formula>$A93&gt;$G$91</formula>
    </cfRule>
    <cfRule type="expression" dxfId="6429" priority="492">
      <formula>B$92&gt;$G$91</formula>
    </cfRule>
    <cfRule type="expression" dxfId="6428" priority="494">
      <formula>$A93&lt;=$G$91</formula>
    </cfRule>
  </conditionalFormatting>
  <conditionalFormatting sqref="C94:L103">
    <cfRule type="cellIs" dxfId="6427" priority="482" operator="equal">
      <formula>1</formula>
    </cfRule>
  </conditionalFormatting>
  <conditionalFormatting sqref="C96:D96 C95 C97:E103 F98 F99:G103 H100 H101:I103 J102 J103:K103">
    <cfRule type="expression" dxfId="6426" priority="493">
      <formula>$A$94=1</formula>
    </cfRule>
  </conditionalFormatting>
  <conditionalFormatting sqref="M94:M103">
    <cfRule type="cellIs" dxfId="6425" priority="484" operator="equal">
      <formula>0</formula>
    </cfRule>
    <cfRule type="expression" dxfId="6424" priority="486">
      <formula>0</formula>
    </cfRule>
    <cfRule type="cellIs" dxfId="6423" priority="487" operator="greaterThan">
      <formula>0</formula>
    </cfRule>
  </conditionalFormatting>
  <conditionalFormatting sqref="N94:N103">
    <cfRule type="cellIs" dxfId="6422" priority="483" operator="equal">
      <formula>0</formula>
    </cfRule>
    <cfRule type="cellIs" dxfId="6421" priority="485" operator="greaterThan">
      <formula>0</formula>
    </cfRule>
  </conditionalFormatting>
  <conditionalFormatting sqref="A99:P104 A97:N98 A92:P96">
    <cfRule type="expression" dxfId="6420" priority="481">
      <formula>$G$91=0</formula>
    </cfRule>
  </conditionalFormatting>
  <conditionalFormatting sqref="B93">
    <cfRule type="expression" dxfId="6419" priority="398">
      <formula>$G$91=0</formula>
    </cfRule>
  </conditionalFormatting>
  <conditionalFormatting sqref="B108:L118">
    <cfRule type="expression" dxfId="6418" priority="477">
      <formula>$A108&gt;$G$106</formula>
    </cfRule>
    <cfRule type="expression" dxfId="6417" priority="478">
      <formula>B$107&gt;$G$106</formula>
    </cfRule>
    <cfRule type="expression" dxfId="6416" priority="480">
      <formula>$A108&lt;=$G$106</formula>
    </cfRule>
  </conditionalFormatting>
  <conditionalFormatting sqref="C109:L118">
    <cfRule type="cellIs" dxfId="6415" priority="468" operator="equal">
      <formula>1</formula>
    </cfRule>
  </conditionalFormatting>
  <conditionalFormatting sqref="C111:D111 C110 C112:E118 F113 F114:G118 H115 H116:I118 J117 J118:K118">
    <cfRule type="expression" dxfId="6414" priority="479">
      <formula>$A$109=1</formula>
    </cfRule>
  </conditionalFormatting>
  <conditionalFormatting sqref="M109:M118">
    <cfRule type="cellIs" dxfId="6413" priority="470" operator="equal">
      <formula>0</formula>
    </cfRule>
    <cfRule type="expression" dxfId="6412" priority="472">
      <formula>0</formula>
    </cfRule>
    <cfRule type="cellIs" dxfId="6411" priority="473" operator="greaterThan">
      <formula>0</formula>
    </cfRule>
  </conditionalFormatting>
  <conditionalFormatting sqref="N109:N118">
    <cfRule type="cellIs" dxfId="6410" priority="469" operator="equal">
      <formula>0</formula>
    </cfRule>
    <cfRule type="cellIs" dxfId="6409" priority="471" operator="greaterThan">
      <formula>0</formula>
    </cfRule>
  </conditionalFormatting>
  <conditionalFormatting sqref="A114:P119 A112:N113 A107:P111">
    <cfRule type="expression" dxfId="6408" priority="467">
      <formula>$G$106=0</formula>
    </cfRule>
  </conditionalFormatting>
  <conditionalFormatting sqref="B108">
    <cfRule type="expression" dxfId="6407" priority="397">
      <formula>$G$106=0</formula>
    </cfRule>
  </conditionalFormatting>
  <conditionalFormatting sqref="B123:L133">
    <cfRule type="expression" dxfId="6406" priority="463">
      <formula>$A123&gt;$G$121</formula>
    </cfRule>
    <cfRule type="expression" dxfId="6405" priority="464">
      <formula>B$122&gt;$G$121</formula>
    </cfRule>
    <cfRule type="expression" dxfId="6404" priority="466">
      <formula>$A123&lt;=$G$121</formula>
    </cfRule>
  </conditionalFormatting>
  <conditionalFormatting sqref="C124:L133">
    <cfRule type="cellIs" dxfId="6403" priority="454" operator="equal">
      <formula>1</formula>
    </cfRule>
  </conditionalFormatting>
  <conditionalFormatting sqref="C126:D126 C125 C127:E133 F128 F129:G133 H130 H131:I133 J132 J133:K133">
    <cfRule type="expression" dxfId="6402" priority="465">
      <formula>$A$124=1</formula>
    </cfRule>
  </conditionalFormatting>
  <conditionalFormatting sqref="M124:M133">
    <cfRule type="cellIs" dxfId="6401" priority="456" operator="equal">
      <formula>0</formula>
    </cfRule>
    <cfRule type="expression" dxfId="6400" priority="458">
      <formula>0</formula>
    </cfRule>
    <cfRule type="cellIs" dxfId="6399" priority="459" operator="greaterThan">
      <formula>0</formula>
    </cfRule>
  </conditionalFormatting>
  <conditionalFormatting sqref="N124:N133">
    <cfRule type="cellIs" dxfId="6398" priority="455" operator="equal">
      <formula>0</formula>
    </cfRule>
    <cfRule type="cellIs" dxfId="6397" priority="457" operator="greaterThan">
      <formula>0</formula>
    </cfRule>
  </conditionalFormatting>
  <conditionalFormatting sqref="A129:P134 A127:N128 A122:P126">
    <cfRule type="expression" dxfId="6396" priority="453">
      <formula>$G$121=0</formula>
    </cfRule>
  </conditionalFormatting>
  <conditionalFormatting sqref="B123">
    <cfRule type="expression" dxfId="6395" priority="396">
      <formula>$G$121=0</formula>
    </cfRule>
  </conditionalFormatting>
  <conditionalFormatting sqref="B138:L148">
    <cfRule type="expression" dxfId="6394" priority="449">
      <formula>$A138&gt;$G$136</formula>
    </cfRule>
    <cfRule type="expression" dxfId="6393" priority="450">
      <formula>B$137&gt;$G$136</formula>
    </cfRule>
    <cfRule type="expression" dxfId="6392" priority="452">
      <formula>$A138&lt;=$G$136</formula>
    </cfRule>
  </conditionalFormatting>
  <conditionalFormatting sqref="C139:L148">
    <cfRule type="cellIs" dxfId="6391" priority="440" operator="equal">
      <formula>1</formula>
    </cfRule>
  </conditionalFormatting>
  <conditionalFormatting sqref="C141:D141 C140 C142:E148 F143 F144:G148 H145 H146:I148 J147 J148:K148">
    <cfRule type="expression" dxfId="6390" priority="451">
      <formula>$A$139=1</formula>
    </cfRule>
  </conditionalFormatting>
  <conditionalFormatting sqref="M139:M148">
    <cfRule type="cellIs" dxfId="6389" priority="442" operator="equal">
      <formula>0</formula>
    </cfRule>
    <cfRule type="expression" dxfId="6388" priority="444">
      <formula>0</formula>
    </cfRule>
    <cfRule type="cellIs" dxfId="6387" priority="445" operator="greaterThan">
      <formula>0</formula>
    </cfRule>
  </conditionalFormatting>
  <conditionalFormatting sqref="N139:N148">
    <cfRule type="cellIs" dxfId="6386" priority="441" operator="equal">
      <formula>0</formula>
    </cfRule>
    <cfRule type="cellIs" dxfId="6385" priority="443" operator="greaterThan">
      <formula>0</formula>
    </cfRule>
  </conditionalFormatting>
  <conditionalFormatting sqref="A144:P149 A142:N143 A137:P141">
    <cfRule type="expression" dxfId="6384" priority="439">
      <formula>$G$136=0</formula>
    </cfRule>
  </conditionalFormatting>
  <conditionalFormatting sqref="B138">
    <cfRule type="expression" dxfId="6383" priority="395">
      <formula>$G$136=0</formula>
    </cfRule>
  </conditionalFormatting>
  <conditionalFormatting sqref="O7:P8">
    <cfRule type="expression" dxfId="6382" priority="438">
      <formula>$G$1=0</formula>
    </cfRule>
  </conditionalFormatting>
  <conditionalFormatting sqref="O22:P23">
    <cfRule type="expression" dxfId="6381" priority="437">
      <formula>$G$16=0</formula>
    </cfRule>
  </conditionalFormatting>
  <conditionalFormatting sqref="O38:P38">
    <cfRule type="cellIs" dxfId="6380" priority="436" operator="equal">
      <formula>"CONSISTENT"</formula>
    </cfRule>
  </conditionalFormatting>
  <conditionalFormatting sqref="P37">
    <cfRule type="cellIs" dxfId="6379" priority="435" operator="equal">
      <formula>"YES"</formula>
    </cfRule>
  </conditionalFormatting>
  <conditionalFormatting sqref="O37:P38">
    <cfRule type="expression" dxfId="6378" priority="434">
      <formula>$G$16=0</formula>
    </cfRule>
  </conditionalFormatting>
  <conditionalFormatting sqref="O37:P38">
    <cfRule type="expression" dxfId="6377" priority="433">
      <formula>$G$31=0</formula>
    </cfRule>
  </conditionalFormatting>
  <conditionalFormatting sqref="O53:P53">
    <cfRule type="cellIs" dxfId="6376" priority="432" operator="equal">
      <formula>"CONSISTENT"</formula>
    </cfRule>
  </conditionalFormatting>
  <conditionalFormatting sqref="P52">
    <cfRule type="cellIs" dxfId="6375" priority="431" operator="equal">
      <formula>"YES"</formula>
    </cfRule>
  </conditionalFormatting>
  <conditionalFormatting sqref="O52:P53">
    <cfRule type="expression" dxfId="6374" priority="430">
      <formula>$G$16=0</formula>
    </cfRule>
  </conditionalFormatting>
  <conditionalFormatting sqref="O52:P53">
    <cfRule type="expression" dxfId="6373" priority="429">
      <formula>$G$46=0</formula>
    </cfRule>
  </conditionalFormatting>
  <conditionalFormatting sqref="O68:P68">
    <cfRule type="cellIs" dxfId="6372" priority="428" operator="equal">
      <formula>"CONSISTENT"</formula>
    </cfRule>
  </conditionalFormatting>
  <conditionalFormatting sqref="P67">
    <cfRule type="cellIs" dxfId="6371" priority="427" operator="equal">
      <formula>"YES"</formula>
    </cfRule>
  </conditionalFormatting>
  <conditionalFormatting sqref="O67:P68">
    <cfRule type="expression" dxfId="6370" priority="426">
      <formula>$G$16=0</formula>
    </cfRule>
  </conditionalFormatting>
  <conditionalFormatting sqref="O67:P68">
    <cfRule type="expression" dxfId="6369" priority="425">
      <formula>$G$61=0</formula>
    </cfRule>
  </conditionalFormatting>
  <conditionalFormatting sqref="O83:P83">
    <cfRule type="cellIs" dxfId="6368" priority="424" operator="equal">
      <formula>"CONSISTENT"</formula>
    </cfRule>
  </conditionalFormatting>
  <conditionalFormatting sqref="P82">
    <cfRule type="cellIs" dxfId="6367" priority="423" operator="equal">
      <formula>"YES"</formula>
    </cfRule>
  </conditionalFormatting>
  <conditionalFormatting sqref="O82:P83">
    <cfRule type="expression" dxfId="6366" priority="422">
      <formula>$G$16=0</formula>
    </cfRule>
  </conditionalFormatting>
  <conditionalFormatting sqref="O82:P83">
    <cfRule type="expression" dxfId="6365" priority="421">
      <formula>$G$76=0</formula>
    </cfRule>
  </conditionalFormatting>
  <conditionalFormatting sqref="O98:P98">
    <cfRule type="cellIs" dxfId="6364" priority="420" operator="equal">
      <formula>"CONSISTENT"</formula>
    </cfRule>
  </conditionalFormatting>
  <conditionalFormatting sqref="P97">
    <cfRule type="cellIs" dxfId="6363" priority="419" operator="equal">
      <formula>"YES"</formula>
    </cfRule>
  </conditionalFormatting>
  <conditionalFormatting sqref="O97:P98">
    <cfRule type="expression" dxfId="6362" priority="418">
      <formula>$G$16=0</formula>
    </cfRule>
  </conditionalFormatting>
  <conditionalFormatting sqref="O97:P98">
    <cfRule type="expression" dxfId="6361" priority="417">
      <formula>$G$91=0</formula>
    </cfRule>
  </conditionalFormatting>
  <conditionalFormatting sqref="O113:P113">
    <cfRule type="cellIs" dxfId="6360" priority="416" operator="equal">
      <formula>"CONSISTENT"</formula>
    </cfRule>
  </conditionalFormatting>
  <conditionalFormatting sqref="P112">
    <cfRule type="cellIs" dxfId="6359" priority="415" operator="equal">
      <formula>"YES"</formula>
    </cfRule>
  </conditionalFormatting>
  <conditionalFormatting sqref="O112:P113">
    <cfRule type="expression" dxfId="6358" priority="414">
      <formula>$G$16=0</formula>
    </cfRule>
  </conditionalFormatting>
  <conditionalFormatting sqref="O112:P113">
    <cfRule type="expression" dxfId="6357" priority="413">
      <formula>$G$106=0</formula>
    </cfRule>
  </conditionalFormatting>
  <conditionalFormatting sqref="O128:P128">
    <cfRule type="cellIs" dxfId="6356" priority="412" operator="equal">
      <formula>"CONSISTENT"</formula>
    </cfRule>
  </conditionalFormatting>
  <conditionalFormatting sqref="P127">
    <cfRule type="cellIs" dxfId="6355" priority="411" operator="equal">
      <formula>"YES"</formula>
    </cfRule>
  </conditionalFormatting>
  <conditionalFormatting sqref="O127:P128">
    <cfRule type="expression" dxfId="6354" priority="410">
      <formula>$G$16=0</formula>
    </cfRule>
  </conditionalFormatting>
  <conditionalFormatting sqref="O127:P128">
    <cfRule type="expression" dxfId="6353" priority="409">
      <formula>$G$121=0</formula>
    </cfRule>
  </conditionalFormatting>
  <conditionalFormatting sqref="O143:P143">
    <cfRule type="cellIs" dxfId="6352" priority="408" operator="equal">
      <formula>"CONSISTENT"</formula>
    </cfRule>
  </conditionalFormatting>
  <conditionalFormatting sqref="P142">
    <cfRule type="cellIs" dxfId="6351" priority="407" operator="equal">
      <formula>"YES"</formula>
    </cfRule>
  </conditionalFormatting>
  <conditionalFormatting sqref="O142:P143">
    <cfRule type="expression" dxfId="6350" priority="406">
      <formula>$G$16=0</formula>
    </cfRule>
  </conditionalFormatting>
  <conditionalFormatting sqref="O142:P143">
    <cfRule type="expression" dxfId="6349" priority="405">
      <formula>$G$136=0</formula>
    </cfRule>
  </conditionalFormatting>
  <conditionalFormatting sqref="D4:L4 E5:L5 F6:L6 G7:L7 H8:L8 I9:L9 J10:L10 K11:L11 L12">
    <cfRule type="cellIs" dxfId="6348" priority="574" operator="notEqual">
      <formula>0</formula>
    </cfRule>
  </conditionalFormatting>
  <conditionalFormatting sqref="D19:L19 E20:L20 F21:L21 G22:L22 H23:L23 I24:L24 J25:L25 K26:L26 L27">
    <cfRule type="cellIs" dxfId="6347" priority="560" operator="notEqual">
      <formula>0</formula>
    </cfRule>
  </conditionalFormatting>
  <conditionalFormatting sqref="D34:L34 E35:L35 F36:L36 G37:L37 H38:L38 I39:L39 J40:L40 K41:L41 L42">
    <cfRule type="cellIs" dxfId="6346" priority="546" operator="notEqual">
      <formula>0</formula>
    </cfRule>
  </conditionalFormatting>
  <conditionalFormatting sqref="D49:L49 E50:L50 F51:L51 G52:L52 H53:L53 I54:L54 J55:L55 K56:L56 L57">
    <cfRule type="cellIs" dxfId="6345" priority="532" operator="notEqual">
      <formula>0</formula>
    </cfRule>
  </conditionalFormatting>
  <conditionalFormatting sqref="D64:L64 E65:L65 F66:L66 G67:L67 H68:L68 I69:L69 J70:L70 K71:L71 L72">
    <cfRule type="cellIs" dxfId="6344" priority="518" operator="notEqual">
      <formula>0</formula>
    </cfRule>
  </conditionalFormatting>
  <conditionalFormatting sqref="D79:L79 E80:L80 F81:L81 G82:L82 H83:L83 I84:L84 J85:L85 K86:L86 L87">
    <cfRule type="cellIs" dxfId="6343" priority="504" operator="notEqual">
      <formula>0</formula>
    </cfRule>
  </conditionalFormatting>
  <conditionalFormatting sqref="D94:L94 E95:L95 F96:L96 G97:L97 H98:L98 I99:L99 J100:L100 K101:L101 L102">
    <cfRule type="cellIs" dxfId="6342" priority="490" operator="notEqual">
      <formula>0</formula>
    </cfRule>
  </conditionalFormatting>
  <conditionalFormatting sqref="D109:L109 E110:L110 F111:L111 G112:L112 H113:L113 I114:L114 J115:L115 K116:L116 L117">
    <cfRule type="cellIs" dxfId="6341" priority="476" operator="notEqual">
      <formula>0</formula>
    </cfRule>
  </conditionalFormatting>
  <conditionalFormatting sqref="D124:L124 E125:L125 F126:L126 G127:L127 H128:L128 I129:L129 J130:L130 K131:L131 L132">
    <cfRule type="cellIs" dxfId="6340" priority="462" operator="notEqual">
      <formula>0</formula>
    </cfRule>
  </conditionalFormatting>
  <conditionalFormatting sqref="D139:L139 E140:L140 F141:L141 G142:L142 H143:L143 I144:L144 J145:L145 K146:L146 L147">
    <cfRule type="cellIs" dxfId="6339" priority="448" operator="notEqual">
      <formula>0</formula>
    </cfRule>
  </conditionalFormatting>
  <conditionalFormatting sqref="D4">
    <cfRule type="expression" dxfId="6338" priority="372">
      <formula>AND($A$2=TRUE,ABS(M4-(D4/D14))&gt;0.1)</formula>
    </cfRule>
  </conditionalFormatting>
  <conditionalFormatting sqref="E4">
    <cfRule type="expression" dxfId="6337" priority="371">
      <formula>AND($A$2=TRUE,ABS(M4-(E4/E14))&gt;0.1)</formula>
    </cfRule>
  </conditionalFormatting>
  <conditionalFormatting sqref="F4">
    <cfRule type="expression" dxfId="6336" priority="370">
      <formula>AND($A$2=TRUE,ABS(M4-(F4/F14))&gt;0.1)</formula>
    </cfRule>
  </conditionalFormatting>
  <conditionalFormatting sqref="G4">
    <cfRule type="expression" dxfId="6335" priority="369">
      <formula>AND($A$2=TRUE,ABS(M4-(G4/G14))&gt;0.1)</formula>
    </cfRule>
  </conditionalFormatting>
  <conditionalFormatting sqref="H4">
    <cfRule type="expression" dxfId="6334" priority="368">
      <formula>AND($A$2=TRUE,ABS(M4-(H4/H14))&gt;0.1)</formula>
    </cfRule>
  </conditionalFormatting>
  <conditionalFormatting sqref="I4">
    <cfRule type="expression" dxfId="6333" priority="367">
      <formula>AND($A$2=TRUE,ABS(M4-(I4/I14))&gt;0.1)</formula>
    </cfRule>
  </conditionalFormatting>
  <conditionalFormatting sqref="J4">
    <cfRule type="expression" dxfId="6332" priority="366">
      <formula>AND($A$2=TRUE,ABS(M4-(J4/J14))&gt;0.1)</formula>
    </cfRule>
  </conditionalFormatting>
  <conditionalFormatting sqref="K4">
    <cfRule type="expression" dxfId="6331" priority="365">
      <formula>AND($A$2=TRUE,ABS(M4-(K4/K14))&gt;0.1)</formula>
    </cfRule>
  </conditionalFormatting>
  <conditionalFormatting sqref="E5">
    <cfRule type="expression" dxfId="6330" priority="357">
      <formula>AND($A$2=TRUE,ABS(M5-(E4/E14))&gt;0.1)</formula>
    </cfRule>
  </conditionalFormatting>
  <conditionalFormatting sqref="F5">
    <cfRule type="expression" dxfId="6329" priority="356">
      <formula>AND($A$2=TRUE,ABS(M5-(F5/F14))&gt;0.1)</formula>
    </cfRule>
  </conditionalFormatting>
  <conditionalFormatting sqref="G5">
    <cfRule type="expression" dxfId="6328" priority="355">
      <formula>AND($A$2=TRUE,ABS(M5-(G5/G14))&gt;0.1)</formula>
    </cfRule>
  </conditionalFormatting>
  <conditionalFormatting sqref="H5">
    <cfRule type="expression" dxfId="6327" priority="354">
      <formula>AND($A$2=TRUE,ABS(M5-(H5/H14))&gt;0.1)</formula>
    </cfRule>
  </conditionalFormatting>
  <conditionalFormatting sqref="I5">
    <cfRule type="expression" dxfId="6326" priority="353">
      <formula>AND($A$2=TRUE,ABS(M5-(I5/I14))&gt;0.1)</formula>
    </cfRule>
  </conditionalFormatting>
  <conditionalFormatting sqref="J5">
    <cfRule type="expression" dxfId="6325" priority="352">
      <formula>AND($A$2=TRUE,ABS(M5-(J5/J14))&gt;0.1)</formula>
    </cfRule>
  </conditionalFormatting>
  <conditionalFormatting sqref="K5">
    <cfRule type="expression" dxfId="6324" priority="351">
      <formula>AND($A$2=TRUE,ABS(M5-(K5/K14))&gt;0.1)</formula>
    </cfRule>
  </conditionalFormatting>
  <conditionalFormatting sqref="F6">
    <cfRule type="expression" dxfId="6323" priority="348">
      <formula>AND($A$2=TRUE,ABS(M6-($F$6/F14))&gt;0.1)</formula>
    </cfRule>
  </conditionalFormatting>
  <conditionalFormatting sqref="G6">
    <cfRule type="expression" dxfId="6322" priority="347">
      <formula>AND($A$2=TRUE,ABS(M6-($G$6/G14))&gt;0.1)</formula>
    </cfRule>
  </conditionalFormatting>
  <conditionalFormatting sqref="H6">
    <cfRule type="expression" dxfId="6321" priority="346">
      <formula>AND($A$2=TRUE,ABS(M6-($H$6/H14))&gt;0.1)</formula>
    </cfRule>
  </conditionalFormatting>
  <conditionalFormatting sqref="I6">
    <cfRule type="expression" dxfId="6320" priority="345">
      <formula>AND($A$2=TRUE,ABS(M6-($I$6/I14))&gt;0.1)</formula>
    </cfRule>
  </conditionalFormatting>
  <conditionalFormatting sqref="J6">
    <cfRule type="expression" dxfId="6319" priority="344">
      <formula>AND($A$2=TRUE,ABS(M6-($J$6/J14))&gt;0.1)</formula>
    </cfRule>
  </conditionalFormatting>
  <conditionalFormatting sqref="K6">
    <cfRule type="expression" dxfId="6318" priority="343">
      <formula>AND($A$2=TRUE,ABS(M6-($K$6/K14))&gt;0.1)</formula>
    </cfRule>
  </conditionalFormatting>
  <conditionalFormatting sqref="G7">
    <cfRule type="expression" dxfId="6317" priority="342">
      <formula>AND($A$2=TRUE,ABS(M7-($G$7/G14))&gt;0.1)</formula>
    </cfRule>
  </conditionalFormatting>
  <conditionalFormatting sqref="H7">
    <cfRule type="expression" dxfId="6316" priority="341">
      <formula>AND($A$2=TRUE,ABS(M7-($H$7/H14))&gt;0.1)</formula>
    </cfRule>
  </conditionalFormatting>
  <conditionalFormatting sqref="I7">
    <cfRule type="expression" dxfId="6315" priority="340">
      <formula>AND($A$2=TRUE,ABS(M7-($I$7/I14))&gt;0.1)</formula>
    </cfRule>
  </conditionalFormatting>
  <conditionalFormatting sqref="J7">
    <cfRule type="expression" dxfId="6314" priority="339">
      <formula>AND($A$2=TRUE,ABS(M7-($J$7/J14))&gt;0.1)</formula>
    </cfRule>
  </conditionalFormatting>
  <conditionalFormatting sqref="K7">
    <cfRule type="expression" dxfId="6313" priority="338">
      <formula>AND($A$2=TRUE,ABS(M7-($K$7/K14))&gt;0.1)</formula>
    </cfRule>
  </conditionalFormatting>
  <conditionalFormatting sqref="H8">
    <cfRule type="expression" dxfId="6312" priority="337">
      <formula>AND($A$2=TRUE,ABS(M8-($H$8/H14))&gt;0.1)</formula>
    </cfRule>
  </conditionalFormatting>
  <conditionalFormatting sqref="I8">
    <cfRule type="expression" dxfId="6311" priority="336">
      <formula>AND($A$2=TRUE,ABS(M8-($I$8/I14))&gt;0.1)</formula>
    </cfRule>
  </conditionalFormatting>
  <conditionalFormatting sqref="J8">
    <cfRule type="expression" dxfId="6310" priority="335">
      <formula>AND($A$2=TRUE,ABS(M8-(J8/J14))&gt;0.1)</formula>
    </cfRule>
  </conditionalFormatting>
  <conditionalFormatting sqref="K8">
    <cfRule type="expression" dxfId="6309" priority="334">
      <formula>AND($A$2=TRUE,ABS(M8-(K8/K14))&gt;0.1)</formula>
    </cfRule>
  </conditionalFormatting>
  <conditionalFormatting sqref="I9">
    <cfRule type="expression" dxfId="6308" priority="333">
      <formula>AND($A$2=TRUE,ABS(M9-(I9/I14))&gt;0.1)</formula>
    </cfRule>
  </conditionalFormatting>
  <conditionalFormatting sqref="J9">
    <cfRule type="expression" dxfId="6307" priority="332">
      <formula>AND($A$2=TRUE,ABS(M9-(J9/J14))&gt;0.1)</formula>
    </cfRule>
  </conditionalFormatting>
  <conditionalFormatting sqref="K9">
    <cfRule type="expression" dxfId="6306" priority="331">
      <formula>AND($A$2=TRUE,ABS(M9-(K9/K14))&gt;0.1)</formula>
    </cfRule>
  </conditionalFormatting>
  <conditionalFormatting sqref="J10">
    <cfRule type="expression" dxfId="6305" priority="330">
      <formula>AND($A$2=TRUE,ABS(M10-(J10/J14))&gt;0.1)</formula>
    </cfRule>
  </conditionalFormatting>
  <conditionalFormatting sqref="K10">
    <cfRule type="expression" dxfId="6304" priority="329">
      <formula>AND($A$2=TRUE,ABS(M10-(K10/K14))&gt;0.1)</formula>
    </cfRule>
  </conditionalFormatting>
  <conditionalFormatting sqref="K11">
    <cfRule type="expression" dxfId="6303" priority="328">
      <formula>AND($A$2=TRUE,ABS(M11-(K11/K14))&gt;0.1)</formula>
    </cfRule>
  </conditionalFormatting>
  <conditionalFormatting sqref="D19">
    <cfRule type="expression" dxfId="6302" priority="327">
      <formula>AND($A$17=TRUE,ABS(M19-($D$19/$D$29))&gt;0.1)</formula>
    </cfRule>
  </conditionalFormatting>
  <conditionalFormatting sqref="E19">
    <cfRule type="expression" dxfId="6301" priority="326">
      <formula>AND($A$17=TRUE,ABS(M19-($E$19/$E$29))&gt;0.1)</formula>
    </cfRule>
  </conditionalFormatting>
  <conditionalFormatting sqref="F19">
    <cfRule type="expression" dxfId="6300" priority="325">
      <formula>AND($A$17=TRUE,ABS(M19-($F$19/$F$29))&gt;0.1)</formula>
    </cfRule>
  </conditionalFormatting>
  <conditionalFormatting sqref="G19">
    <cfRule type="expression" dxfId="6299" priority="324">
      <formula>AND($A$17=TRUE,ABS(M19-($G$19/$G$29))&gt;0.1)</formula>
    </cfRule>
  </conditionalFormatting>
  <conditionalFormatting sqref="H19">
    <cfRule type="expression" dxfId="6298" priority="323">
      <formula>AND($A$17=TRUE,ABS(M19-($H$19/$H$29))&gt;0.1)</formula>
    </cfRule>
  </conditionalFormatting>
  <conditionalFormatting sqref="I19">
    <cfRule type="expression" dxfId="6297" priority="322">
      <formula>AND($A$17=TRUE,ABS(M19-($I$19/$I$29))&gt;0.1)</formula>
    </cfRule>
  </conditionalFormatting>
  <conditionalFormatting sqref="J19">
    <cfRule type="expression" dxfId="6296" priority="321">
      <formula>AND($A$17=TRUE,ABS(M19-($J$19/$J$29))&gt;0.1)</formula>
    </cfRule>
  </conditionalFormatting>
  <conditionalFormatting sqref="K19">
    <cfRule type="expression" dxfId="6295" priority="320">
      <formula>AND($A$17=TRUE,ABS(M19-($K$19/$K$29))&gt;0.1)</formula>
    </cfRule>
  </conditionalFormatting>
  <conditionalFormatting sqref="E20">
    <cfRule type="expression" dxfId="6294" priority="319">
      <formula>AND($A$17=TRUE,ABS(M20-($E$20/$E$29))&gt;0.1)</formula>
    </cfRule>
  </conditionalFormatting>
  <conditionalFormatting sqref="F20">
    <cfRule type="expression" dxfId="6293" priority="318">
      <formula>AND($A$17=TRUE,ABS(M20-($F$20/$F$29))&gt;0.1)</formula>
    </cfRule>
  </conditionalFormatting>
  <conditionalFormatting sqref="G20">
    <cfRule type="expression" dxfId="6292" priority="317">
      <formula>AND($A$17=TRUE,ABS(M20-($G$20/$G$29))&gt;0.1)</formula>
    </cfRule>
  </conditionalFormatting>
  <conditionalFormatting sqref="H20">
    <cfRule type="expression" dxfId="6291" priority="316">
      <formula>AND($A$17=TRUE,ABS(M20-($H$20/$H$29))&gt;0.1)</formula>
    </cfRule>
  </conditionalFormatting>
  <conditionalFormatting sqref="I20">
    <cfRule type="expression" dxfId="6290" priority="315">
      <formula>AND($A$17=TRUE,ABS(M20-($I$20/$I$29))&gt;0.1)</formula>
    </cfRule>
  </conditionalFormatting>
  <conditionalFormatting sqref="J20">
    <cfRule type="expression" dxfId="6289" priority="314">
      <formula>AND($A$17=TRUE,ABS(M20-($J$20/$J$29))&gt;0.1)</formula>
    </cfRule>
  </conditionalFormatting>
  <conditionalFormatting sqref="K20">
    <cfRule type="expression" dxfId="6288" priority="313">
      <formula>AND($A$17=TRUE,ABS(M20-($K$20/$K$29))&gt;0.1)</formula>
    </cfRule>
  </conditionalFormatting>
  <conditionalFormatting sqref="F21">
    <cfRule type="expression" dxfId="6287" priority="312">
      <formula>AND($A$17=TRUE,ABS(M21-($F$21/$F$29))&gt;0.1)</formula>
    </cfRule>
  </conditionalFormatting>
  <conditionalFormatting sqref="G21">
    <cfRule type="expression" dxfId="6286" priority="311">
      <formula>AND($A$17=TRUE,ABS(M21-($G$21/$G$29))&gt;0.1)</formula>
    </cfRule>
  </conditionalFormatting>
  <conditionalFormatting sqref="H21">
    <cfRule type="expression" dxfId="6285" priority="310">
      <formula>AND($A$17=TRUE,ABS(M21-($H$21/$H$29))&gt;0.1)</formula>
    </cfRule>
  </conditionalFormatting>
  <conditionalFormatting sqref="I21">
    <cfRule type="expression" dxfId="6284" priority="309">
      <formula>AND($A$17=TRUE,ABS(M21-($I$21/$I$29))&gt;0.1)</formula>
    </cfRule>
  </conditionalFormatting>
  <conditionalFormatting sqref="J21">
    <cfRule type="expression" dxfId="6283" priority="308">
      <formula>AND($A$17=TRUE,ABS(M21-($J$21/$J$29))&gt;0.1)</formula>
    </cfRule>
  </conditionalFormatting>
  <conditionalFormatting sqref="K21">
    <cfRule type="expression" dxfId="6282" priority="307">
      <formula>AND($A$17=TRUE,ABS(M21-($K$21/$K$29))&gt;0.1)</formula>
    </cfRule>
  </conditionalFormatting>
  <conditionalFormatting sqref="G22">
    <cfRule type="expression" dxfId="6281" priority="306">
      <formula>AND($A$17=TRUE,ABS(M22-($G$22/$G$29))&gt;0.1)</formula>
    </cfRule>
  </conditionalFormatting>
  <conditionalFormatting sqref="H22">
    <cfRule type="expression" dxfId="6280" priority="305">
      <formula>AND($A$17=TRUE,ABS(M22-($H$22/$H$29))&gt;0.1)</formula>
    </cfRule>
  </conditionalFormatting>
  <conditionalFormatting sqref="I22">
    <cfRule type="expression" dxfId="6279" priority="304">
      <formula>AND($A$17=TRUE,ABS(M22-($I$22/$I$29))&gt;0.1)</formula>
    </cfRule>
  </conditionalFormatting>
  <conditionalFormatting sqref="J22">
    <cfRule type="expression" dxfId="6278" priority="303">
      <formula>AND($A$17=TRUE,ABS(M22-($J$22/$J$29))&gt;0.1)</formula>
    </cfRule>
  </conditionalFormatting>
  <conditionalFormatting sqref="K22">
    <cfRule type="expression" dxfId="6277" priority="302">
      <formula>AND($A$17=TRUE,ABS(M22-($K$22/$K$29))&gt;0.1)</formula>
    </cfRule>
  </conditionalFormatting>
  <conditionalFormatting sqref="H23">
    <cfRule type="expression" dxfId="6276" priority="301">
      <formula>AND($A$17=TRUE,ABS(M23-($H$23/$H$29))&gt;0.1)</formula>
    </cfRule>
  </conditionalFormatting>
  <conditionalFormatting sqref="I23">
    <cfRule type="expression" dxfId="6275" priority="300">
      <formula>AND($A$17=TRUE,ABS(M23-($I$23/$I$29))&gt;0.1)</formula>
    </cfRule>
  </conditionalFormatting>
  <conditionalFormatting sqref="J23">
    <cfRule type="expression" dxfId="6274" priority="299">
      <formula>AND($A$17=TRUE,ABS(M23-($J$23/$J$29))&gt;0.1)</formula>
    </cfRule>
  </conditionalFormatting>
  <conditionalFormatting sqref="K23">
    <cfRule type="expression" dxfId="6273" priority="298">
      <formula>AND($A$17=TRUE,ABS(M23-($K$23/$K$29))&gt;0.1)</formula>
    </cfRule>
  </conditionalFormatting>
  <conditionalFormatting sqref="I24">
    <cfRule type="expression" dxfId="6272" priority="297">
      <formula>AND($A$17=TRUE,ABS(M24-($I$24/$I$29))&gt;0.1)</formula>
    </cfRule>
  </conditionalFormatting>
  <conditionalFormatting sqref="J24">
    <cfRule type="expression" dxfId="6271" priority="296">
      <formula>AND($A$17=TRUE,ABS(M24-($J$24/$J$29))&gt;0.1)</formula>
    </cfRule>
  </conditionalFormatting>
  <conditionalFormatting sqref="K24">
    <cfRule type="expression" dxfId="6270" priority="295">
      <formula>AND($A$17=TRUE,ABS(M24-($K$24/$K$29))&gt;0.1)</formula>
    </cfRule>
  </conditionalFormatting>
  <conditionalFormatting sqref="J25">
    <cfRule type="expression" dxfId="6269" priority="294">
      <formula>AND($A$17=TRUE,ABS(M25-($J$25/$J$29))&gt;0.1)</formula>
    </cfRule>
  </conditionalFormatting>
  <conditionalFormatting sqref="K25">
    <cfRule type="expression" dxfId="6268" priority="293">
      <formula>AND($A$17=TRUE,ABS(M25-($K$25/$K$29))&gt;0.1)</formula>
    </cfRule>
  </conditionalFormatting>
  <conditionalFormatting sqref="K26">
    <cfRule type="expression" dxfId="6267" priority="292">
      <formula>AND($A$17=TRUE,ABS(M26-($K$26/$K$29))&gt;0.1)</formula>
    </cfRule>
  </conditionalFormatting>
  <conditionalFormatting sqref="D34">
    <cfRule type="expression" dxfId="6266" priority="291">
      <formula>AND($A$32=TRUE,ABS(M34-($D$34/D44))&gt;0.1)</formula>
    </cfRule>
  </conditionalFormatting>
  <conditionalFormatting sqref="E34">
    <cfRule type="expression" dxfId="6265" priority="290">
      <formula>AND($A$32=TRUE,ABS(M34-($E$34/$E$44))&gt;0.1)</formula>
    </cfRule>
  </conditionalFormatting>
  <conditionalFormatting sqref="F34">
    <cfRule type="expression" dxfId="6264" priority="289">
      <formula>AND($A$32=TRUE,ABS(M34-($F$34/$F$44))&gt;0.1)</formula>
    </cfRule>
  </conditionalFormatting>
  <conditionalFormatting sqref="G34">
    <cfRule type="expression" dxfId="6263" priority="288">
      <formula>AND($A$32=TRUE,ABS(M34-($G$34/$G$44))&gt;0.1)</formula>
    </cfRule>
  </conditionalFormatting>
  <conditionalFormatting sqref="H34">
    <cfRule type="expression" dxfId="6262" priority="287">
      <formula>AND($A$32=TRUE,ABS(M34-($H$34/$H$44))&gt;0.1)</formula>
    </cfRule>
  </conditionalFormatting>
  <conditionalFormatting sqref="I34">
    <cfRule type="expression" dxfId="6261" priority="286">
      <formula>AND($A$32=TRUE,ABS(M34-($I$34/$I$44))&gt;0.1)</formula>
    </cfRule>
  </conditionalFormatting>
  <conditionalFormatting sqref="J34">
    <cfRule type="expression" dxfId="6260" priority="285">
      <formula>AND($A$32=TRUE,ABS(M34-($J$34/$J$44))&gt;0.1)</formula>
    </cfRule>
  </conditionalFormatting>
  <conditionalFormatting sqref="K34">
    <cfRule type="expression" dxfId="6259" priority="284">
      <formula>AND($A$32=TRUE,ABS(M34-($K$34/$K$44))&gt;0.1)</formula>
    </cfRule>
  </conditionalFormatting>
  <conditionalFormatting sqref="E35">
    <cfRule type="expression" dxfId="6258" priority="283">
      <formula>AND($A$32=TRUE,ABS(M35-($E$35/$E$44))&gt;0.1)</formula>
    </cfRule>
  </conditionalFormatting>
  <conditionalFormatting sqref="F35">
    <cfRule type="expression" dxfId="6257" priority="282">
      <formula>AND($A$32=TRUE,ABS(M35-($F$35/$F$44))&gt;0.1)</formula>
    </cfRule>
  </conditionalFormatting>
  <conditionalFormatting sqref="G35">
    <cfRule type="expression" dxfId="6256" priority="281">
      <formula>AND($A$32=TRUE,ABS(M35-($G$35/$G$44))&gt;0.1)</formula>
    </cfRule>
  </conditionalFormatting>
  <conditionalFormatting sqref="H35">
    <cfRule type="expression" dxfId="6255" priority="280">
      <formula>AND($A$32=TRUE,ABS(M35-($H$35/$H$44))&gt;0.1)</formula>
    </cfRule>
  </conditionalFormatting>
  <conditionalFormatting sqref="I35">
    <cfRule type="expression" dxfId="6254" priority="279">
      <formula>AND($A$32=TRUE,ABS(M35-($I$35/$I$44))&gt;0.1)</formula>
    </cfRule>
  </conditionalFormatting>
  <conditionalFormatting sqref="J35">
    <cfRule type="expression" dxfId="6253" priority="278">
      <formula>AND($A$32=TRUE,ABS(M35-($J$35/$J$44))&gt;0.1)</formula>
    </cfRule>
  </conditionalFormatting>
  <conditionalFormatting sqref="K35">
    <cfRule type="expression" dxfId="6252" priority="277">
      <formula>AND($A$32=TRUE,ABS(M35-($K$35/$K$44))&gt;0.1)</formula>
    </cfRule>
  </conditionalFormatting>
  <conditionalFormatting sqref="F36">
    <cfRule type="expression" dxfId="6251" priority="276">
      <formula>AND($A$32=TRUE,ABS(M36-($F$36/$F$44))&gt;0.1)</formula>
    </cfRule>
  </conditionalFormatting>
  <conditionalFormatting sqref="G36">
    <cfRule type="expression" dxfId="6250" priority="275">
      <formula>AND($A$32=TRUE,ABS(M36-($G$36/$G$44))&gt;0.1)</formula>
    </cfRule>
  </conditionalFormatting>
  <conditionalFormatting sqref="H36">
    <cfRule type="expression" dxfId="6249" priority="274">
      <formula>AND(A32=TRUE,ABS(M36-(H36/H44))&gt;0.1)</formula>
    </cfRule>
  </conditionalFormatting>
  <conditionalFormatting sqref="I36">
    <cfRule type="expression" dxfId="6248" priority="273">
      <formula>AND(A32=TRUE,ABS(M36-(I36/I44))&gt;0.1)</formula>
    </cfRule>
  </conditionalFormatting>
  <conditionalFormatting sqref="J36">
    <cfRule type="expression" dxfId="6247" priority="272">
      <formula>AND(A32=TRUE,ABS(M36-(J36/J44))&gt;0.1)</formula>
    </cfRule>
  </conditionalFormatting>
  <conditionalFormatting sqref="K36">
    <cfRule type="expression" dxfId="6246" priority="271">
      <formula>AND(A32=TRUE,ABS(M36-(K36/K44))&gt;0.1)</formula>
    </cfRule>
  </conditionalFormatting>
  <conditionalFormatting sqref="G37">
    <cfRule type="expression" dxfId="6245" priority="270">
      <formula>AND(A32=TRUE,ABS(M37-(G37/H44))&gt;0.1)</formula>
    </cfRule>
  </conditionalFormatting>
  <conditionalFormatting sqref="H37">
    <cfRule type="expression" dxfId="6244" priority="269">
      <formula>AND(A32=TRUE,ABS(M37-(H37/I44))&gt;0.1)</formula>
    </cfRule>
  </conditionalFormatting>
  <conditionalFormatting sqref="I37">
    <cfRule type="expression" dxfId="6243" priority="268">
      <formula>AND(A32=TRUE,ABS(M37-(I37/J44))&gt;0.1)</formula>
    </cfRule>
  </conditionalFormatting>
  <conditionalFormatting sqref="J37">
    <cfRule type="expression" dxfId="6242" priority="267">
      <formula>AND(A32=TRUE,ABS(M37-(J37/K44))&gt;0.1)</formula>
    </cfRule>
  </conditionalFormatting>
  <conditionalFormatting sqref="K37">
    <cfRule type="expression" dxfId="6241" priority="266">
      <formula>AND(A32=TRUE,ABS(M37-(K37/K44))&gt;0.1)</formula>
    </cfRule>
  </conditionalFormatting>
  <conditionalFormatting sqref="H38">
    <cfRule type="expression" dxfId="6240" priority="265">
      <formula>AND(A32=TRUE,ABS(M38-(H38/H44))&gt;0.1)</formula>
    </cfRule>
  </conditionalFormatting>
  <conditionalFormatting sqref="I38">
    <cfRule type="expression" dxfId="6239" priority="264">
      <formula>AND(A32=TRUE,ABS(M38-(I38/I44))&gt;0.1)</formula>
    </cfRule>
  </conditionalFormatting>
  <conditionalFormatting sqref="J38">
    <cfRule type="expression" dxfId="6238" priority="263">
      <formula>AND(A32=TRUE,ABS(M38-(J38/J44))&gt;0.1)</formula>
    </cfRule>
  </conditionalFormatting>
  <conditionalFormatting sqref="K38">
    <cfRule type="expression" dxfId="6237" priority="262">
      <formula>AND(A32=TRUE,ABS(M38-(K38/K44))&gt;0.1)</formula>
    </cfRule>
  </conditionalFormatting>
  <conditionalFormatting sqref="I39">
    <cfRule type="expression" dxfId="6236" priority="261">
      <formula>AND(A32=TRUE,ABS(M39-(I39/I44))&gt;0.1)</formula>
    </cfRule>
  </conditionalFormatting>
  <conditionalFormatting sqref="J39">
    <cfRule type="expression" dxfId="6235" priority="260">
      <formula>AND(A32=TRUE,ABS(M39-(J39/J44))&gt;0.1)</formula>
    </cfRule>
  </conditionalFormatting>
  <conditionalFormatting sqref="K39">
    <cfRule type="expression" dxfId="6234" priority="259">
      <formula>AND(A32=TRUE,ABS(M39-(K39/K44))&gt;0.1)</formula>
    </cfRule>
  </conditionalFormatting>
  <conditionalFormatting sqref="J40">
    <cfRule type="expression" dxfId="6233" priority="258">
      <formula>AND(A32=TRUE,ABS(M40-(J40/J44))&gt;0.1)</formula>
    </cfRule>
  </conditionalFormatting>
  <conditionalFormatting sqref="K40">
    <cfRule type="expression" dxfId="6232" priority="257">
      <formula>AND(A32=TRUE,ABS(M40-(K40/K44))&gt;0.1)</formula>
    </cfRule>
  </conditionalFormatting>
  <conditionalFormatting sqref="K41">
    <cfRule type="expression" dxfId="6231" priority="256">
      <formula>AND(A32=TRUE,ABS(M41-(K41/K44))&gt;0.1)</formula>
    </cfRule>
  </conditionalFormatting>
  <conditionalFormatting sqref="D49">
    <cfRule type="expression" dxfId="6230" priority="254">
      <formula>AND(A47=TRUE,ABS(M49-(D49/D59))&gt;0.1)</formula>
    </cfRule>
  </conditionalFormatting>
  <conditionalFormatting sqref="E49">
    <cfRule type="expression" dxfId="6229" priority="253">
      <formula>AND(A47=TRUE,ABS(M49-(E49/E59))&gt;0.1)</formula>
    </cfRule>
  </conditionalFormatting>
  <conditionalFormatting sqref="F49">
    <cfRule type="expression" dxfId="6228" priority="251">
      <formula>AND(A47=TRUE,ABS(M49-(F49/F59))&gt;0.1)</formula>
    </cfRule>
  </conditionalFormatting>
  <conditionalFormatting sqref="G49">
    <cfRule type="expression" dxfId="6227" priority="250">
      <formula>AND(A47=TRUE,ABS(M49-(G49/G59))&gt;0.1)</formula>
    </cfRule>
  </conditionalFormatting>
  <conditionalFormatting sqref="H49">
    <cfRule type="expression" dxfId="6226" priority="249">
      <formula>AND(A47=TRUE,ABS(M49-(H49/H59))&gt;0.1)</formula>
    </cfRule>
  </conditionalFormatting>
  <conditionalFormatting sqref="I49">
    <cfRule type="expression" dxfId="6225" priority="248">
      <formula>AND(A47=TRUE,ABS(M49-(I49/I59))&gt;0.1)</formula>
    </cfRule>
  </conditionalFormatting>
  <conditionalFormatting sqref="J49">
    <cfRule type="expression" dxfId="6224" priority="247">
      <formula>AND(A47=TRUE,ABS(M49-(J49/J59))&gt;0.1)</formula>
    </cfRule>
  </conditionalFormatting>
  <conditionalFormatting sqref="K49">
    <cfRule type="expression" dxfId="6223" priority="246">
      <formula>AND(A47=TRUE,ABS(M49-(K49/K59))&gt;0.1)</formula>
    </cfRule>
  </conditionalFormatting>
  <conditionalFormatting sqref="E50">
    <cfRule type="expression" dxfId="6222" priority="245">
      <formula>AND(A47=TRUE,ABS(M50-(E50/E59))&gt;0.1)</formula>
    </cfRule>
  </conditionalFormatting>
  <conditionalFormatting sqref="F50">
    <cfRule type="expression" dxfId="6221" priority="244">
      <formula>AND(A47=TRUE,ABS(M50-(F50/F59))&gt;0.1)</formula>
    </cfRule>
  </conditionalFormatting>
  <conditionalFormatting sqref="G50">
    <cfRule type="expression" dxfId="6220" priority="243">
      <formula>AND(A47=TRUE,ABS(M50-(G50/G59))&gt;0.1)</formula>
    </cfRule>
  </conditionalFormatting>
  <conditionalFormatting sqref="H50">
    <cfRule type="expression" dxfId="6219" priority="242">
      <formula>AND(A47=TRUE,ABS(M50-(H50/H59))&gt;0.1)</formula>
    </cfRule>
  </conditionalFormatting>
  <conditionalFormatting sqref="I50">
    <cfRule type="expression" dxfId="6218" priority="241">
      <formula>AND(A47=TRUE,ABS(M50-(I50/I59))&gt;0.1)</formula>
    </cfRule>
  </conditionalFormatting>
  <conditionalFormatting sqref="J50">
    <cfRule type="expression" dxfId="6217" priority="240">
      <formula>AND(A47=TRUE,ABS(M50-(J50/J59))&gt;0.1)</formula>
    </cfRule>
  </conditionalFormatting>
  <conditionalFormatting sqref="K50">
    <cfRule type="expression" dxfId="6216" priority="239">
      <formula>AND(A47=TRUE,ABS(M50-(K50/K59))&gt;0.1)</formula>
    </cfRule>
  </conditionalFormatting>
  <conditionalFormatting sqref="F51">
    <cfRule type="expression" dxfId="6215" priority="238">
      <formula>AND(A47=TRUE,ABS(M51-(F51/F59))&gt;0.1)</formula>
    </cfRule>
  </conditionalFormatting>
  <conditionalFormatting sqref="G51">
    <cfRule type="expression" dxfId="6214" priority="237">
      <formula>AND(A47=TRUE,ABS(M51-(G51/G59))&gt;0.1)</formula>
    </cfRule>
  </conditionalFormatting>
  <conditionalFormatting sqref="H51">
    <cfRule type="expression" dxfId="6213" priority="236">
      <formula>AND(A47=TRUE,ABS(M51-(H51/H59))&gt;0.1)</formula>
    </cfRule>
  </conditionalFormatting>
  <conditionalFormatting sqref="I51">
    <cfRule type="expression" dxfId="6212" priority="235">
      <formula>AND(A47=TRUE,ABS(M51-(I51/I59))&gt;0.1)</formula>
    </cfRule>
  </conditionalFormatting>
  <conditionalFormatting sqref="J51">
    <cfRule type="expression" dxfId="6211" priority="234">
      <formula>AND(A47=TRUE,ABS(M51-(J51/J59))&gt;0.1)</formula>
    </cfRule>
  </conditionalFormatting>
  <conditionalFormatting sqref="K51">
    <cfRule type="expression" dxfId="6210" priority="233">
      <formula>AND(A47=TRUE,ABS(M51-(K51/K59))&gt;0.1)</formula>
    </cfRule>
  </conditionalFormatting>
  <conditionalFormatting sqref="G52">
    <cfRule type="expression" dxfId="6209" priority="232">
      <formula>AND(A47=TRUE,ABS(M52-(G52/G59))&gt;0.1)</formula>
    </cfRule>
  </conditionalFormatting>
  <conditionalFormatting sqref="H52">
    <cfRule type="expression" dxfId="6208" priority="231">
      <formula>AND(A47=TRUE,ABS(M52-(H52/H59))&gt;0.1)</formula>
    </cfRule>
  </conditionalFormatting>
  <conditionalFormatting sqref="I52">
    <cfRule type="expression" dxfId="6207" priority="230">
      <formula>AND(A47=TRUE,ABS(M52-(I52/I59))&gt;0.1)</formula>
    </cfRule>
  </conditionalFormatting>
  <conditionalFormatting sqref="J52">
    <cfRule type="expression" dxfId="6206" priority="229">
      <formula>AND(A47=TRUE,ABS(M52-(J52/J59))&gt;0.1)</formula>
    </cfRule>
  </conditionalFormatting>
  <conditionalFormatting sqref="K52">
    <cfRule type="expression" dxfId="6205" priority="228">
      <formula>AND(A47=TRUE,ABS(M52-(K52/K59))&gt;0.1)</formula>
    </cfRule>
  </conditionalFormatting>
  <conditionalFormatting sqref="H53">
    <cfRule type="expression" dxfId="6204" priority="227">
      <formula>AND(A47=TRUE,ABS(M53-(H53/H59))&gt;0.1)</formula>
    </cfRule>
  </conditionalFormatting>
  <conditionalFormatting sqref="I53">
    <cfRule type="expression" dxfId="6203" priority="226">
      <formula>AND(A47=TRUE,ABS(M53-(I53/I59))&gt;0.1)</formula>
    </cfRule>
  </conditionalFormatting>
  <conditionalFormatting sqref="J53">
    <cfRule type="expression" dxfId="6202" priority="225">
      <formula>AND(A47=TRUE,ABS(M53-(J53/J59))&gt;0.1)</formula>
    </cfRule>
  </conditionalFormatting>
  <conditionalFormatting sqref="K53">
    <cfRule type="expression" dxfId="6201" priority="224">
      <formula>AND(A47=TRUE,ABS(M53-(K53/K59))&gt;0.1)</formula>
    </cfRule>
  </conditionalFormatting>
  <conditionalFormatting sqref="I54">
    <cfRule type="expression" dxfId="6200" priority="223">
      <formula>AND(A47=TRUE,ABS(M54-(I54/I59))&gt;0.1)</formula>
    </cfRule>
  </conditionalFormatting>
  <conditionalFormatting sqref="J54">
    <cfRule type="expression" dxfId="6199" priority="222">
      <formula>AND(A47=TRUE,ABS(M54-(J54/J59))&gt;0.1)</formula>
    </cfRule>
  </conditionalFormatting>
  <conditionalFormatting sqref="K54">
    <cfRule type="expression" dxfId="6198" priority="221">
      <formula>AND(A47=TRUE,ABS(M54-(K54/K59))&gt;0.1)</formula>
    </cfRule>
  </conditionalFormatting>
  <conditionalFormatting sqref="J55">
    <cfRule type="expression" dxfId="6197" priority="220">
      <formula>AND(A47=TRUE,ABS(M55-(J55/J59))&gt;0.1)</formula>
    </cfRule>
  </conditionalFormatting>
  <conditionalFormatting sqref="K55">
    <cfRule type="expression" dxfId="6196" priority="219">
      <formula>AND(A47=TRUE,ABS(M55-(K55/K59))&gt;0.1)</formula>
    </cfRule>
  </conditionalFormatting>
  <conditionalFormatting sqref="K56">
    <cfRule type="expression" dxfId="6195" priority="217">
      <formula>AND(A47=TRUE,ABS(M56-(K56/K59))&gt;0.1)</formula>
    </cfRule>
  </conditionalFormatting>
  <conditionalFormatting sqref="D64">
    <cfRule type="expression" dxfId="6194" priority="216">
      <formula>AND(A62=TRUE,ABS(M64-(D64/D74))&gt;0.1)</formula>
    </cfRule>
  </conditionalFormatting>
  <conditionalFormatting sqref="E64">
    <cfRule type="expression" dxfId="6193" priority="215">
      <formula>AND(A62=TRUE,ABS(M64-(E64/E74))&gt;0.1)</formula>
    </cfRule>
  </conditionalFormatting>
  <conditionalFormatting sqref="F64">
    <cfRule type="expression" dxfId="6192" priority="214">
      <formula>AND(A62=TRUE,ABS(M64-(F64/F74))&gt;0.1)</formula>
    </cfRule>
  </conditionalFormatting>
  <conditionalFormatting sqref="G64">
    <cfRule type="expression" dxfId="6191" priority="213">
      <formula>AND(A62=TRUE,ABS(M64-(G64/G74))&gt;0.1)</formula>
    </cfRule>
  </conditionalFormatting>
  <conditionalFormatting sqref="H64">
    <cfRule type="expression" dxfId="6190" priority="212">
      <formula>AND(A62=TRUE,ABS(M64-(H64/H74))&gt;0.1)</formula>
    </cfRule>
  </conditionalFormatting>
  <conditionalFormatting sqref="I64">
    <cfRule type="expression" dxfId="6189" priority="211">
      <formula>AND(A62=TRUE,ABS(M64-(I64/I74))&gt;0.1)</formula>
    </cfRule>
  </conditionalFormatting>
  <conditionalFormatting sqref="J64">
    <cfRule type="expression" dxfId="6188" priority="210">
      <formula>AND(A62=TRUE,ABS(M64-(J64/J74))&gt;0.1)</formula>
    </cfRule>
  </conditionalFormatting>
  <conditionalFormatting sqref="K64">
    <cfRule type="expression" dxfId="6187" priority="209">
      <formula>AND(A62=TRUE,ABS(M64-(K64/K74))&gt;0.1)</formula>
    </cfRule>
  </conditionalFormatting>
  <conditionalFormatting sqref="E65">
    <cfRule type="expression" dxfId="6186" priority="208">
      <formula>AND(A62=TRUE,ABS(M65-(E65/E74))&gt;0.1)</formula>
    </cfRule>
  </conditionalFormatting>
  <conditionalFormatting sqref="F65">
    <cfRule type="expression" dxfId="6185" priority="207">
      <formula>AND(A62=TRUE,ABS(M65-(F65/F74))&gt;0.1)</formula>
    </cfRule>
  </conditionalFormatting>
  <conditionalFormatting sqref="G65">
    <cfRule type="expression" dxfId="6184" priority="206">
      <formula>AND(A62=TRUE,ABS(M65-(G65/G74))&gt;0.1)</formula>
    </cfRule>
  </conditionalFormatting>
  <conditionalFormatting sqref="H65">
    <cfRule type="expression" dxfId="6183" priority="205">
      <formula>AND(A62=TRUE,ABS(M65-(H65/H74))&gt;0.1)</formula>
    </cfRule>
  </conditionalFormatting>
  <conditionalFormatting sqref="I65">
    <cfRule type="expression" dxfId="6182" priority="204">
      <formula>AND(A62=TRUE,ABS(M65-(I65/I74))&gt;0.1)</formula>
    </cfRule>
  </conditionalFormatting>
  <conditionalFormatting sqref="J65">
    <cfRule type="expression" dxfId="6181" priority="203">
      <formula>AND(A62=TRUE,ABS(M65-(J65/J74))&gt;0.1)</formula>
    </cfRule>
  </conditionalFormatting>
  <conditionalFormatting sqref="K65">
    <cfRule type="expression" dxfId="6180" priority="202">
      <formula>AND(A62=TRUE,ABS(M65-(K65/K74))&gt;0.1)</formula>
    </cfRule>
  </conditionalFormatting>
  <conditionalFormatting sqref="F66">
    <cfRule type="expression" dxfId="6179" priority="201">
      <formula>AND(A62=TRUE,ABS(M66-(F66/F74))&gt;0.1)</formula>
    </cfRule>
  </conditionalFormatting>
  <conditionalFormatting sqref="G66">
    <cfRule type="expression" dxfId="6178" priority="200">
      <formula>AND(A62=TRUE,ABS(M66-(G66/G74))&gt;0.1)</formula>
    </cfRule>
  </conditionalFormatting>
  <conditionalFormatting sqref="H66">
    <cfRule type="expression" dxfId="6177" priority="199">
      <formula>AND(A62=TRUE,ABS(M66-(H66/H74))&gt;0.1)</formula>
    </cfRule>
  </conditionalFormatting>
  <conditionalFormatting sqref="I66">
    <cfRule type="expression" dxfId="6176" priority="198">
      <formula>AND(A62=TRUE,ABS(M66-(I66/I74))&gt;0.1)</formula>
    </cfRule>
  </conditionalFormatting>
  <conditionalFormatting sqref="J66">
    <cfRule type="expression" dxfId="6175" priority="197">
      <formula>AND(A62=TRUE,ABS(M66-(J66/J74))&gt;0.1)</formula>
    </cfRule>
  </conditionalFormatting>
  <conditionalFormatting sqref="K66">
    <cfRule type="expression" dxfId="6174" priority="196">
      <formula>AND(A62=TRUE,ABS(M66-(K66/K74))&gt;0.1)</formula>
    </cfRule>
  </conditionalFormatting>
  <conditionalFormatting sqref="G67">
    <cfRule type="expression" dxfId="6173" priority="195">
      <formula>AND(A62=TRUE,ABS(M67-(G67/G74))&gt;0.1)</formula>
    </cfRule>
  </conditionalFormatting>
  <conditionalFormatting sqref="H67">
    <cfRule type="expression" dxfId="6172" priority="194">
      <formula>AND(A62=TRUE,ABS(M67-(H67/H74))&gt;0.1)</formula>
    </cfRule>
  </conditionalFormatting>
  <conditionalFormatting sqref="I67">
    <cfRule type="expression" dxfId="6171" priority="193">
      <formula>AND(A62=TRUE,ABS(M67-(I67/I74))&gt;0.1)</formula>
    </cfRule>
  </conditionalFormatting>
  <conditionalFormatting sqref="J67">
    <cfRule type="expression" dxfId="6170" priority="192">
      <formula>AND(A62=TRUE,ABS(M67-(J67/J74))&gt;0.1)</formula>
    </cfRule>
  </conditionalFormatting>
  <conditionalFormatting sqref="K67">
    <cfRule type="expression" dxfId="6169" priority="191">
      <formula>AND(A62=TRUE,ABS(M67-(K67/K74))&gt;0.1)</formula>
    </cfRule>
  </conditionalFormatting>
  <conditionalFormatting sqref="H68">
    <cfRule type="expression" dxfId="6168" priority="190">
      <formula>AND(A62=TRUE,ABS(M68-(H68/H74))&gt;0.1)</formula>
    </cfRule>
  </conditionalFormatting>
  <conditionalFormatting sqref="I68">
    <cfRule type="expression" dxfId="6167" priority="189">
      <formula>AND(A62=TRUE,ABS(M68-(I68/I74))&gt;0.1)</formula>
    </cfRule>
  </conditionalFormatting>
  <conditionalFormatting sqref="J68">
    <cfRule type="expression" dxfId="6166" priority="188">
      <formula>AND(A62=TRUE,ABS(M68-(J68/J74))&gt;0.1)</formula>
    </cfRule>
  </conditionalFormatting>
  <conditionalFormatting sqref="K68">
    <cfRule type="expression" dxfId="6165" priority="187">
      <formula>AND(A62=TRUE,ABS(M68-(K68/K74))&gt;0.1)</formula>
    </cfRule>
  </conditionalFormatting>
  <conditionalFormatting sqref="I69">
    <cfRule type="expression" dxfId="6164" priority="186">
      <formula>AND(A62=TRUE,ABS(M69-(I69/I74))&gt;0.1)</formula>
    </cfRule>
  </conditionalFormatting>
  <conditionalFormatting sqref="J69">
    <cfRule type="expression" dxfId="6163" priority="185">
      <formula>AND(A62=TRUE,ABS(M69-(J69/J74))&gt;0.1)</formula>
    </cfRule>
  </conditionalFormatting>
  <conditionalFormatting sqref="K69">
    <cfRule type="expression" dxfId="6162" priority="184">
      <formula>AND(A62=TRUE,ABS(M69-(K69/K74))&gt;0.1)</formula>
    </cfRule>
  </conditionalFormatting>
  <conditionalFormatting sqref="J70">
    <cfRule type="expression" dxfId="6161" priority="183">
      <formula>AND(A62=TRUE,ABS(M70-(J70/J74))&gt;0.1)</formula>
    </cfRule>
  </conditionalFormatting>
  <conditionalFormatting sqref="K70">
    <cfRule type="expression" dxfId="6160" priority="182">
      <formula>AND(A62=TRUE,ABS(M70-(K70/K74))&gt;0.1)</formula>
    </cfRule>
  </conditionalFormatting>
  <conditionalFormatting sqref="K71">
    <cfRule type="expression" dxfId="6159" priority="181">
      <formula>AND(A62=TRUE,ABS(M71-(K71/K74))&gt;0.1)</formula>
    </cfRule>
  </conditionalFormatting>
  <conditionalFormatting sqref="D79">
    <cfRule type="expression" dxfId="6158" priority="180">
      <formula>AND(A77=TRUE,ABS(M79-(D79/D89))&gt;0.1)</formula>
    </cfRule>
  </conditionalFormatting>
  <conditionalFormatting sqref="E79">
    <cfRule type="expression" dxfId="6157" priority="179">
      <formula>AND(A77=TRUE,ABS(M79-(E79/E89))&gt;0.1)</formula>
    </cfRule>
  </conditionalFormatting>
  <conditionalFormatting sqref="F79">
    <cfRule type="expression" dxfId="6156" priority="178">
      <formula>AND(A77=TRUE,ABS(M79-(F79/F89))&gt;0.1)</formula>
    </cfRule>
  </conditionalFormatting>
  <conditionalFormatting sqref="G79">
    <cfRule type="expression" dxfId="6155" priority="177">
      <formula>AND(A77=TRUE,ABS(M79-(G79/G89))&gt;0.1)</formula>
    </cfRule>
  </conditionalFormatting>
  <conditionalFormatting sqref="H79">
    <cfRule type="expression" dxfId="6154" priority="176">
      <formula>AND(A77=TRUE,ABS(M79-(H79/H89))&gt;0.1)</formula>
    </cfRule>
  </conditionalFormatting>
  <conditionalFormatting sqref="I79">
    <cfRule type="expression" dxfId="6153" priority="175">
      <formula>AND(A77=TRUE,ABS(M79-(I79/I89))&gt;0.1)</formula>
    </cfRule>
  </conditionalFormatting>
  <conditionalFormatting sqref="J79">
    <cfRule type="expression" dxfId="6152" priority="174">
      <formula>AND(A77=TRUE,ABS(M79-(J79/J89))&gt;0.1)</formula>
    </cfRule>
  </conditionalFormatting>
  <conditionalFormatting sqref="K79">
    <cfRule type="expression" dxfId="6151" priority="173">
      <formula>AND(A77=TRUE,ABS(M79-(K79/K89))&gt;0.1)</formula>
    </cfRule>
  </conditionalFormatting>
  <conditionalFormatting sqref="E80">
    <cfRule type="expression" dxfId="6150" priority="172">
      <formula>AND(A77=TRUE,ABS(M80-(E80/E89))&gt;0.1)</formula>
    </cfRule>
  </conditionalFormatting>
  <conditionalFormatting sqref="F80">
    <cfRule type="expression" dxfId="6149" priority="171">
      <formula>AND(A77=TRUE,ABS(M80-(F80/F89))&gt;0.1)</formula>
    </cfRule>
  </conditionalFormatting>
  <conditionalFormatting sqref="G80">
    <cfRule type="expression" dxfId="6148" priority="170">
      <formula>AND(A77=TRUE,ABS(M80-(G80/G89))&gt;0.1)</formula>
    </cfRule>
  </conditionalFormatting>
  <conditionalFormatting sqref="H80">
    <cfRule type="expression" dxfId="6147" priority="169">
      <formula>AND(A77=TRUE,ABS(M80-(H80/H89))&gt;0.1)</formula>
    </cfRule>
  </conditionalFormatting>
  <conditionalFormatting sqref="I80">
    <cfRule type="expression" dxfId="6146" priority="168">
      <formula>AND(A77=TRUE,ABS(M80-(I80/I89))&gt;0.1)</formula>
    </cfRule>
  </conditionalFormatting>
  <conditionalFormatting sqref="J80">
    <cfRule type="expression" dxfId="6145" priority="167">
      <formula>AND(A77=TRUE,ABS(M80-(J80/J89))&gt;0.1)</formula>
    </cfRule>
  </conditionalFormatting>
  <conditionalFormatting sqref="K80">
    <cfRule type="expression" dxfId="6144" priority="166">
      <formula>AND(A77=TRUE,ABS(M80-(K80/K89))&gt;0.1)</formula>
    </cfRule>
  </conditionalFormatting>
  <conditionalFormatting sqref="F81">
    <cfRule type="expression" dxfId="6143" priority="165">
      <formula>AND(A77=TRUE,ABS(M81-(F81/F89))&gt;0.1)</formula>
    </cfRule>
  </conditionalFormatting>
  <conditionalFormatting sqref="G81">
    <cfRule type="expression" dxfId="6142" priority="164">
      <formula>AND(A77=TRUE,ABS(M81-(G81/G89))&gt;0.1)</formula>
    </cfRule>
  </conditionalFormatting>
  <conditionalFormatting sqref="H81">
    <cfRule type="expression" dxfId="6141" priority="163">
      <formula>AND(A77=TRUE,ABS(M81-(H81/H89))&gt;0.1)</formula>
    </cfRule>
  </conditionalFormatting>
  <conditionalFormatting sqref="I81">
    <cfRule type="expression" dxfId="6140" priority="162">
      <formula>AND(A77=TRUE,ABS(M81-(I81/I89))&gt;0.1)</formula>
    </cfRule>
  </conditionalFormatting>
  <conditionalFormatting sqref="J81">
    <cfRule type="expression" dxfId="6139" priority="161">
      <formula>AND(A77=TRUE,ABS(M81-(J81/J89))&gt;0.1)</formula>
    </cfRule>
  </conditionalFormatting>
  <conditionalFormatting sqref="K81">
    <cfRule type="expression" dxfId="6138" priority="160">
      <formula>AND(A77=TRUE,ABS(M81-(K81/K89))&gt;0.1)</formula>
    </cfRule>
  </conditionalFormatting>
  <conditionalFormatting sqref="G82">
    <cfRule type="expression" dxfId="6137" priority="159">
      <formula>AND(A77=TRUE,ABS(M82-(G82/G89))&gt;0.1)</formula>
    </cfRule>
  </conditionalFormatting>
  <conditionalFormatting sqref="H82">
    <cfRule type="expression" dxfId="6136" priority="158">
      <formula>AND(A77=TRUE,ABS(M82-(H82/H89))&gt;0.1)</formula>
    </cfRule>
  </conditionalFormatting>
  <conditionalFormatting sqref="I82">
    <cfRule type="expression" dxfId="6135" priority="157">
      <formula>AND(A77=TRUE,ABS(M82-(I82/I89))&gt;0.1)</formula>
    </cfRule>
  </conditionalFormatting>
  <conditionalFormatting sqref="J82">
    <cfRule type="expression" dxfId="6134" priority="156">
      <formula>AND(A77=TRUE,ABS(M82-(J82/J89))&gt;0.1)</formula>
    </cfRule>
  </conditionalFormatting>
  <conditionalFormatting sqref="K82">
    <cfRule type="expression" dxfId="6133" priority="155">
      <formula>AND(A77=TRUE,ABS(M82-(K82/K89))&gt;0.1)</formula>
    </cfRule>
  </conditionalFormatting>
  <conditionalFormatting sqref="H83">
    <cfRule type="expression" dxfId="6132" priority="154">
      <formula>AND(A77=TRUE,ABS(M83-(H83/H89))&gt;0.1)</formula>
    </cfRule>
  </conditionalFormatting>
  <conditionalFormatting sqref="I83">
    <cfRule type="expression" dxfId="6131" priority="153">
      <formula>AND(A77=TRUE,ABS(M83-(I83/I89))&gt;0.1)</formula>
    </cfRule>
  </conditionalFormatting>
  <conditionalFormatting sqref="J83">
    <cfRule type="expression" dxfId="6130" priority="152">
      <formula>AND(A77=TRUE,ABS(M83-(J83/J89))&gt;0.1)</formula>
    </cfRule>
  </conditionalFormatting>
  <conditionalFormatting sqref="K83">
    <cfRule type="expression" dxfId="6129" priority="151">
      <formula>AND(A77=TRUE,ABS(M83-(K83/K89))&gt;0.1)</formula>
    </cfRule>
  </conditionalFormatting>
  <conditionalFormatting sqref="I84">
    <cfRule type="expression" dxfId="6128" priority="150">
      <formula>AND(A77=TRUE,ABS(M84-(I84/I89))&gt;0.1)</formula>
    </cfRule>
  </conditionalFormatting>
  <conditionalFormatting sqref="J84">
    <cfRule type="expression" dxfId="6127" priority="149">
      <formula>AND(A77=TRUE,ABS(M84-(J84/J89))&gt;0.1)</formula>
    </cfRule>
  </conditionalFormatting>
  <conditionalFormatting sqref="K84">
    <cfRule type="expression" dxfId="6126" priority="148">
      <formula>AND(A77=TRUE,ABS(M84-(K84/K89))&gt;0.1)</formula>
    </cfRule>
  </conditionalFormatting>
  <conditionalFormatting sqref="J85">
    <cfRule type="expression" dxfId="6125" priority="147">
      <formula>AND(A77=TRUE,ABS(M85-(J85/J89))&gt;0.1)</formula>
    </cfRule>
  </conditionalFormatting>
  <conditionalFormatting sqref="K85">
    <cfRule type="expression" dxfId="6124" priority="146">
      <formula>AND(A77=TRUE,ABS(M85-(K85/K89))&gt;0.1)</formula>
    </cfRule>
  </conditionalFormatting>
  <conditionalFormatting sqref="K86">
    <cfRule type="expression" dxfId="6123" priority="145">
      <formula>AND(A77=TRUE,ABS(M86-(K86/K89))&gt;0.1)</formula>
    </cfRule>
  </conditionalFormatting>
  <conditionalFormatting sqref="D94">
    <cfRule type="expression" dxfId="6122" priority="144">
      <formula>AND(A92=TRUE,ABS(M94-(D94/D104))&gt;0.1)</formula>
    </cfRule>
  </conditionalFormatting>
  <conditionalFormatting sqref="E94">
    <cfRule type="expression" dxfId="6121" priority="143">
      <formula>AND(A92=TRUE,ABS(M94-(E94/E104))&gt;0.1)</formula>
    </cfRule>
  </conditionalFormatting>
  <conditionalFormatting sqref="F94">
    <cfRule type="expression" dxfId="6120" priority="142">
      <formula>AND(A92=TRUE,ABS(M94-(F94/F104))&gt;0.1)</formula>
    </cfRule>
  </conditionalFormatting>
  <conditionalFormatting sqref="G94">
    <cfRule type="expression" dxfId="6119" priority="141">
      <formula>AND(A92=TRUE,ABS(M94-(G94/G104))&gt;0.1)</formula>
    </cfRule>
  </conditionalFormatting>
  <conditionalFormatting sqref="H94">
    <cfRule type="expression" dxfId="6118" priority="140">
      <formula>AND(A92=TRUE,ABS(M94-(H94/H104))&gt;0.1)</formula>
    </cfRule>
  </conditionalFormatting>
  <conditionalFormatting sqref="I94">
    <cfRule type="expression" dxfId="6117" priority="139">
      <formula>AND(A92=TRUE,ABS(M94-(I94/I104))&gt;0.1)</formula>
    </cfRule>
  </conditionalFormatting>
  <conditionalFormatting sqref="J94">
    <cfRule type="expression" dxfId="6116" priority="138">
      <formula>AND(A92=TRUE,ABS(M94-(J94/J104))&gt;0.1)</formula>
    </cfRule>
  </conditionalFormatting>
  <conditionalFormatting sqref="K94">
    <cfRule type="expression" dxfId="6115" priority="137">
      <formula>AND(A92=TRUE,ABS(M94-(K94/K104))&gt;0.1)</formula>
    </cfRule>
  </conditionalFormatting>
  <conditionalFormatting sqref="E95">
    <cfRule type="expression" dxfId="6114" priority="136">
      <formula>AND(A92=TRUE,ABS(M95-(E95/E104))&gt;0.1)</formula>
    </cfRule>
  </conditionalFormatting>
  <conditionalFormatting sqref="F95">
    <cfRule type="expression" dxfId="6113" priority="135">
      <formula>AND(A92=TRUE,ABS(M95-(F95/F104))&gt;0.1)</formula>
    </cfRule>
  </conditionalFormatting>
  <conditionalFormatting sqref="G95">
    <cfRule type="expression" dxfId="6112" priority="134">
      <formula>AND(A92=TRUE,ABS(M95-(G95/G104))&gt;0.1)</formula>
    </cfRule>
  </conditionalFormatting>
  <conditionalFormatting sqref="H95">
    <cfRule type="expression" dxfId="6111" priority="133">
      <formula>AND(A92=TRUE,ABS(M95-(H95/H104))&gt;0.1)</formula>
    </cfRule>
  </conditionalFormatting>
  <conditionalFormatting sqref="I95">
    <cfRule type="expression" dxfId="6110" priority="132">
      <formula>AND(A92=TRUE,ABS(M95-(I95/I104))&gt;0.1)</formula>
    </cfRule>
  </conditionalFormatting>
  <conditionalFormatting sqref="J95">
    <cfRule type="expression" dxfId="6109" priority="131">
      <formula>AND(A92=TRUE,ABS(M95-(J95/J104))&gt;0.1)</formula>
    </cfRule>
  </conditionalFormatting>
  <conditionalFormatting sqref="K95">
    <cfRule type="expression" dxfId="6108" priority="130">
      <formula>AND(A92=TRUE,ABS(M95-(K95/K104))&gt;0.1)</formula>
    </cfRule>
  </conditionalFormatting>
  <conditionalFormatting sqref="F96">
    <cfRule type="expression" dxfId="6107" priority="129">
      <formula>AND(A92=TRUE,ABS(M96-(F96/F104))&gt;0.1)</formula>
    </cfRule>
  </conditionalFormatting>
  <conditionalFormatting sqref="G96">
    <cfRule type="expression" dxfId="6106" priority="128">
      <formula>AND(A92=TRUE,ABS(M96-(G96/G104))&gt;0.1)</formula>
    </cfRule>
  </conditionalFormatting>
  <conditionalFormatting sqref="H96">
    <cfRule type="expression" dxfId="6105" priority="127">
      <formula>AND(A92=TRUE,ABS(M96-(H96/H104))&gt;0.1)</formula>
    </cfRule>
  </conditionalFormatting>
  <conditionalFormatting sqref="I96">
    <cfRule type="expression" dxfId="6104" priority="126">
      <formula>AND(A92=TRUE,ABS(M96-(I96/I104))&gt;0.1)</formula>
    </cfRule>
  </conditionalFormatting>
  <conditionalFormatting sqref="J96">
    <cfRule type="expression" dxfId="6103" priority="125">
      <formula>AND(A92=TRUE,ABS(M96-(J96/J104))&gt;0.1)</formula>
    </cfRule>
  </conditionalFormatting>
  <conditionalFormatting sqref="K96">
    <cfRule type="expression" dxfId="6102" priority="124">
      <formula>AND(A92=TRUE,ABS(M96-(K96/K104))&gt;0.1)</formula>
    </cfRule>
  </conditionalFormatting>
  <conditionalFormatting sqref="G97">
    <cfRule type="expression" dxfId="6101" priority="123">
      <formula>AND(A92=TRUE,ABS(M97-(G97/G104))&gt;0.1)</formula>
    </cfRule>
  </conditionalFormatting>
  <conditionalFormatting sqref="H97">
    <cfRule type="expression" dxfId="6100" priority="122">
      <formula>AND(A92=TRUE,ABS(M97-(H97/H104))&gt;0.1)</formula>
    </cfRule>
  </conditionalFormatting>
  <conditionalFormatting sqref="I97">
    <cfRule type="expression" dxfId="6099" priority="121">
      <formula>AND(A92=TRUE,ABS(M97-(I97/I104))&gt;0.1)</formula>
    </cfRule>
  </conditionalFormatting>
  <conditionalFormatting sqref="J97">
    <cfRule type="expression" dxfId="6098" priority="120">
      <formula>AND(A92=TRUE,ABS(M97-(J97/J104))&gt;0.1)</formula>
    </cfRule>
  </conditionalFormatting>
  <conditionalFormatting sqref="K97">
    <cfRule type="expression" dxfId="6097" priority="119">
      <formula>AND(A92=TRUE,ABS(M97-(K97/K104))&gt;0.1)</formula>
    </cfRule>
  </conditionalFormatting>
  <conditionalFormatting sqref="H98">
    <cfRule type="expression" dxfId="6096" priority="118">
      <formula>AND(A92=TRUE,ABS(M98-(H98/H104))&gt;0.1)</formula>
    </cfRule>
  </conditionalFormatting>
  <conditionalFormatting sqref="I98">
    <cfRule type="expression" dxfId="6095" priority="117">
      <formula>AND(A92=TRUE,ABS(M98-(I98/I104))&gt;0.1)</formula>
    </cfRule>
  </conditionalFormatting>
  <conditionalFormatting sqref="J98">
    <cfRule type="expression" dxfId="6094" priority="116">
      <formula>AND(A92=TRUE,ABS(M98-(J98/J104))&gt;0.1)</formula>
    </cfRule>
  </conditionalFormatting>
  <conditionalFormatting sqref="K98">
    <cfRule type="expression" dxfId="6093" priority="115">
      <formula>AND(A92=TRUE,ABS(M98-(K98/K104))&gt;0.1)</formula>
    </cfRule>
  </conditionalFormatting>
  <conditionalFormatting sqref="I99">
    <cfRule type="expression" dxfId="6092" priority="114">
      <formula>AND(A92=TRUE,ABS(M99-(I99/I104))&gt;0.1)</formula>
    </cfRule>
  </conditionalFormatting>
  <conditionalFormatting sqref="J99">
    <cfRule type="expression" dxfId="6091" priority="113">
      <formula>AND(A92=TRUE,ABS(M99-(J99/J104))&gt;0.1)</formula>
    </cfRule>
  </conditionalFormatting>
  <conditionalFormatting sqref="K99">
    <cfRule type="expression" dxfId="6090" priority="112">
      <formula>AND(A92=TRUE,ABS(M99-(K99/K104))&gt;0.1)</formula>
    </cfRule>
  </conditionalFormatting>
  <conditionalFormatting sqref="J100">
    <cfRule type="expression" dxfId="6089" priority="111">
      <formula>AND(A92=TRUE,ABS(M100-(J100/J104))&gt;0.1)</formula>
    </cfRule>
  </conditionalFormatting>
  <conditionalFormatting sqref="K100">
    <cfRule type="expression" dxfId="6088" priority="110">
      <formula>AND(A92=TRUE,ABS(M100-(K100/K104))&gt;0.1)</formula>
    </cfRule>
  </conditionalFormatting>
  <conditionalFormatting sqref="K101">
    <cfRule type="expression" dxfId="6087" priority="109">
      <formula>AND(A92=TRUE,ABS(M101-(K101/K104))&gt;0.1)</formula>
    </cfRule>
  </conditionalFormatting>
  <conditionalFormatting sqref="D109">
    <cfRule type="expression" dxfId="6086" priority="108">
      <formula>AND(A107=TRUE,ABS(M109-(D109/D119))&gt;0.1)</formula>
    </cfRule>
  </conditionalFormatting>
  <conditionalFormatting sqref="E109">
    <cfRule type="expression" dxfId="6085" priority="107">
      <formula>AND(A107=TRUE,ABS(M109-(E109/E119))&gt;0.1)</formula>
    </cfRule>
  </conditionalFormatting>
  <conditionalFormatting sqref="F109">
    <cfRule type="expression" dxfId="6084" priority="106">
      <formula>AND(A107=TRUE,ABS(M109-(F109/F119))&gt;0.1)</formula>
    </cfRule>
  </conditionalFormatting>
  <conditionalFormatting sqref="G109">
    <cfRule type="expression" dxfId="6083" priority="105">
      <formula>AND(A107=TRUE,ABS(M109-(G109/G119))&gt;0.1)</formula>
    </cfRule>
  </conditionalFormatting>
  <conditionalFormatting sqref="H109">
    <cfRule type="expression" dxfId="6082" priority="104">
      <formula>AND(A107=TRUE,ABS(M109-(H109/H119))&gt;0.1)</formula>
    </cfRule>
  </conditionalFormatting>
  <conditionalFormatting sqref="I109">
    <cfRule type="expression" dxfId="6081" priority="103">
      <formula>AND(A107=TRUE,ABS(M109-(I109/I119))&gt;0.1)</formula>
    </cfRule>
  </conditionalFormatting>
  <conditionalFormatting sqref="J109">
    <cfRule type="expression" dxfId="6080" priority="102">
      <formula>AND(A107=TRUE,ABS(M109-(J109/J119))&gt;0.1)</formula>
    </cfRule>
  </conditionalFormatting>
  <conditionalFormatting sqref="K109">
    <cfRule type="expression" dxfId="6079" priority="101">
      <formula>AND(A107=TRUE,ABS(M109-(K109/K119))&gt;0.1)</formula>
    </cfRule>
  </conditionalFormatting>
  <conditionalFormatting sqref="E110">
    <cfRule type="expression" dxfId="6078" priority="100">
      <formula>AND(A107=TRUE,ABS(M110-(E110/E119))&gt;0.1)</formula>
    </cfRule>
  </conditionalFormatting>
  <conditionalFormatting sqref="F110">
    <cfRule type="expression" dxfId="6077" priority="99">
      <formula>AND(A107=TRUE,ABS(M110-(F110/F119))&gt;0.1)</formula>
    </cfRule>
  </conditionalFormatting>
  <conditionalFormatting sqref="G110">
    <cfRule type="expression" dxfId="6076" priority="98">
      <formula>AND(A107=TRUE,ABS(M110-(G110/G119))&gt;0.1)</formula>
    </cfRule>
  </conditionalFormatting>
  <conditionalFormatting sqref="H110">
    <cfRule type="expression" dxfId="6075" priority="97">
      <formula>AND(A107=TRUE,ABS(M110-(H110/H119))&gt;0.1)</formula>
    </cfRule>
  </conditionalFormatting>
  <conditionalFormatting sqref="I110">
    <cfRule type="expression" dxfId="6074" priority="96">
      <formula>AND(A107=TRUE,ABS(M110-(I110/I119))&gt;0.1)</formula>
    </cfRule>
  </conditionalFormatting>
  <conditionalFormatting sqref="J110">
    <cfRule type="expression" dxfId="6073" priority="95">
      <formula>AND(A107=TRUE,ABS(M110-(J110/J119))&gt;0.1)</formula>
    </cfRule>
  </conditionalFormatting>
  <conditionalFormatting sqref="K110">
    <cfRule type="expression" dxfId="6072" priority="94">
      <formula>AND(A107=TRUE,ABS(M110-(K110/K119))&gt;0.1)</formula>
    </cfRule>
  </conditionalFormatting>
  <conditionalFormatting sqref="F111">
    <cfRule type="expression" dxfId="6071" priority="93">
      <formula>AND(A107=TRUE,ABS(M111-(F111/F119))&gt;0.1)</formula>
    </cfRule>
  </conditionalFormatting>
  <conditionalFormatting sqref="G111">
    <cfRule type="expression" dxfId="6070" priority="92">
      <formula>AND(A107=TRUE,ABS(M111-(G111/G119))&gt;0.1)</formula>
    </cfRule>
  </conditionalFormatting>
  <conditionalFormatting sqref="H111">
    <cfRule type="expression" dxfId="6069" priority="91">
      <formula>AND(A107=TRUE,ABS(M111-(H111/H119))&gt;0.1)</formula>
    </cfRule>
  </conditionalFormatting>
  <conditionalFormatting sqref="I111">
    <cfRule type="expression" dxfId="6068" priority="90">
      <formula>AND(A107=TRUE,ABS(M111-(I111/I119))&gt;0.1)</formula>
    </cfRule>
  </conditionalFormatting>
  <conditionalFormatting sqref="J111">
    <cfRule type="expression" dxfId="6067" priority="89">
      <formula>AND(A107=TRUE,ABS(M111-(J111/J119))&gt;0.1)</formula>
    </cfRule>
  </conditionalFormatting>
  <conditionalFormatting sqref="K111">
    <cfRule type="expression" dxfId="6066" priority="88">
      <formula>AND(A107=TRUE,ABS(M111-(K111/K119))&gt;0.1)</formula>
    </cfRule>
  </conditionalFormatting>
  <conditionalFormatting sqref="G112">
    <cfRule type="expression" dxfId="6065" priority="87">
      <formula>AND(A107=TRUE,ABS(M112-(G112/G119))&gt;0.1)</formula>
    </cfRule>
  </conditionalFormatting>
  <conditionalFormatting sqref="H112">
    <cfRule type="expression" dxfId="6064" priority="86">
      <formula>AND(A107=TRUE,ABS(M112-(H112/H119))&gt;0.1)</formula>
    </cfRule>
  </conditionalFormatting>
  <conditionalFormatting sqref="I112">
    <cfRule type="expression" dxfId="6063" priority="85">
      <formula>AND(A107=TRUE,ABS(M112-(I112/I119))&gt;0.1)</formula>
    </cfRule>
  </conditionalFormatting>
  <conditionalFormatting sqref="J112">
    <cfRule type="expression" dxfId="6062" priority="84">
      <formula>AND(A107=TRUE,ABS(M112-(J112/J119))&gt;0.1)</formula>
    </cfRule>
  </conditionalFormatting>
  <conditionalFormatting sqref="K112">
    <cfRule type="expression" dxfId="6061" priority="83">
      <formula>AND(A107=TRUE,ABS(M112-(K112/K119))&gt;0.1)</formula>
    </cfRule>
  </conditionalFormatting>
  <conditionalFormatting sqref="H113">
    <cfRule type="expression" dxfId="6060" priority="82">
      <formula>AND(A107=TRUE,ABS(M113-(H113/H119))&gt;0.1)</formula>
    </cfRule>
  </conditionalFormatting>
  <conditionalFormatting sqref="I113">
    <cfRule type="expression" dxfId="6059" priority="81">
      <formula>AND(A107=TRUE,ABS(M113-(I113/I119))&gt;0.1)</formula>
    </cfRule>
  </conditionalFormatting>
  <conditionalFormatting sqref="J113">
    <cfRule type="expression" dxfId="6058" priority="80">
      <formula>AND(A107=TRUE,ABS(M113-(J113/J119))&gt;0.1)</formula>
    </cfRule>
  </conditionalFormatting>
  <conditionalFormatting sqref="K113">
    <cfRule type="expression" dxfId="6057" priority="79">
      <formula>AND(A107=TRUE,ABS(M113-(K113/K119))&gt;0.1)</formula>
    </cfRule>
  </conditionalFormatting>
  <conditionalFormatting sqref="I114">
    <cfRule type="expression" dxfId="6056" priority="78">
      <formula>AND(A107=TRUE,ABS(M114-(I114/I119))&gt;0.1)</formula>
    </cfRule>
  </conditionalFormatting>
  <conditionalFormatting sqref="J114">
    <cfRule type="expression" dxfId="6055" priority="77">
      <formula>AND(A107=TRUE,ABS(M114-(J114/J119))&gt;0.1)</formula>
    </cfRule>
  </conditionalFormatting>
  <conditionalFormatting sqref="K114">
    <cfRule type="expression" dxfId="6054" priority="76">
      <formula>AND(A107=TRUE,ABS(M114-(K114/K119))&gt;0.1)</formula>
    </cfRule>
  </conditionalFormatting>
  <conditionalFormatting sqref="J115">
    <cfRule type="expression" dxfId="6053" priority="75">
      <formula>AND(A107=TRUE,ABS(M115-(J115/J119))&gt;0.1)</formula>
    </cfRule>
  </conditionalFormatting>
  <conditionalFormatting sqref="K115">
    <cfRule type="expression" dxfId="6052" priority="74">
      <formula>AND(A107=TRUE,ABS(M115-(K115/K119))&gt;0.1)</formula>
    </cfRule>
  </conditionalFormatting>
  <conditionalFormatting sqref="K116">
    <cfRule type="expression" dxfId="6051" priority="73">
      <formula>AND(A107=TRUE,ABS(M116-(K116/K119))&gt;0.1)</formula>
    </cfRule>
  </conditionalFormatting>
  <conditionalFormatting sqref="D124">
    <cfRule type="expression" dxfId="6050" priority="72">
      <formula>AND(A122=TRUE,ABS(M124-(D124/D134))&gt;0.1)</formula>
    </cfRule>
  </conditionalFormatting>
  <conditionalFormatting sqref="E124">
    <cfRule type="expression" dxfId="6049" priority="71">
      <formula>AND(A122=TRUE,ABS(M124-(E124/E134))&gt;0.1)</formula>
    </cfRule>
  </conditionalFormatting>
  <conditionalFormatting sqref="F124">
    <cfRule type="expression" dxfId="6048" priority="70">
      <formula>AND(A122=TRUE,ABS(M124-(F124/F134))&gt;0.1)</formula>
    </cfRule>
  </conditionalFormatting>
  <conditionalFormatting sqref="G124">
    <cfRule type="expression" dxfId="6047" priority="69">
      <formula>AND(A122=TRUE,ABS(M124-(G124/G134))&gt;0.1)</formula>
    </cfRule>
  </conditionalFormatting>
  <conditionalFormatting sqref="H124">
    <cfRule type="expression" dxfId="6046" priority="68">
      <formula>AND(A122=TRUE,ABS(M124-(H124/H134))&gt;0.1)</formula>
    </cfRule>
  </conditionalFormatting>
  <conditionalFormatting sqref="I124">
    <cfRule type="expression" dxfId="6045" priority="67">
      <formula>AND(A122=TRUE,ABS(M124-(I124/I134))&gt;0.1)</formula>
    </cfRule>
  </conditionalFormatting>
  <conditionalFormatting sqref="J124">
    <cfRule type="expression" dxfId="6044" priority="66">
      <formula>AND(A122=TRUE,ABS(M124-(J124/J134))&gt;0.1)</formula>
    </cfRule>
  </conditionalFormatting>
  <conditionalFormatting sqref="K124">
    <cfRule type="expression" dxfId="6043" priority="65">
      <formula>AND(A122=TRUE,ABS(M124-(K124/K134))&gt;0.1)</formula>
    </cfRule>
  </conditionalFormatting>
  <conditionalFormatting sqref="E125">
    <cfRule type="expression" dxfId="6042" priority="64">
      <formula>AND(A122=TRUE,ABS(M125-(E125/E134))&gt;0.1)</formula>
    </cfRule>
  </conditionalFormatting>
  <conditionalFormatting sqref="F125">
    <cfRule type="expression" dxfId="6041" priority="63">
      <formula>AND(A122=TRUE,ABS(M125-(F125/F134))&gt;0.1)</formula>
    </cfRule>
  </conditionalFormatting>
  <conditionalFormatting sqref="G125">
    <cfRule type="expression" dxfId="6040" priority="62">
      <formula>AND(A122=TRUE,ABS(M125-(G125/G134))&gt;0.1)</formula>
    </cfRule>
  </conditionalFormatting>
  <conditionalFormatting sqref="H125">
    <cfRule type="expression" dxfId="6039" priority="61">
      <formula>AND(A122=TRUE,ABS(M125-(H125/H134))&gt;0.1)</formula>
    </cfRule>
  </conditionalFormatting>
  <conditionalFormatting sqref="I125">
    <cfRule type="expression" dxfId="6038" priority="60">
      <formula>AND(A122=TRUE,ABS(M125-(I125/I134))&gt;0.1)</formula>
    </cfRule>
  </conditionalFormatting>
  <conditionalFormatting sqref="J125">
    <cfRule type="expression" dxfId="6037" priority="59">
      <formula>AND(A122=TRUE,ABS(M125-(J125/J134))&gt;0.1)</formula>
    </cfRule>
  </conditionalFormatting>
  <conditionalFormatting sqref="K125">
    <cfRule type="expression" dxfId="6036" priority="58">
      <formula>AND(A122=TRUE,ABS(M125-(K125/K134))&gt;0.1)</formula>
    </cfRule>
  </conditionalFormatting>
  <conditionalFormatting sqref="F126">
    <cfRule type="expression" dxfId="6035" priority="57">
      <formula>AND(A122=TRUE,ABS(M126-(F126/F134))&gt;0.1)</formula>
    </cfRule>
  </conditionalFormatting>
  <conditionalFormatting sqref="G126">
    <cfRule type="expression" dxfId="6034" priority="56">
      <formula>AND(A122=TRUE,ABS(M126-(G126/G134))&gt;0.1)</formula>
    </cfRule>
  </conditionalFormatting>
  <conditionalFormatting sqref="H126">
    <cfRule type="expression" dxfId="6033" priority="55">
      <formula>AND(A122=TRUE,ABS(M126-(H126/H134))&gt;0.1)</formula>
    </cfRule>
  </conditionalFormatting>
  <conditionalFormatting sqref="I126">
    <cfRule type="expression" dxfId="6032" priority="54">
      <formula>AND(A122=TRUE,ABS(M126-(I126/I134))&gt;0.1)</formula>
    </cfRule>
  </conditionalFormatting>
  <conditionalFormatting sqref="J126">
    <cfRule type="expression" dxfId="6031" priority="53">
      <formula>AND(A122=TRUE,ABS(M126-(J126/J134))&gt;0.1)</formula>
    </cfRule>
  </conditionalFormatting>
  <conditionalFormatting sqref="K126">
    <cfRule type="expression" dxfId="6030" priority="52">
      <formula>AND(A122=TRUE,ABS(M126-(K126/K134))&gt;0.1)</formula>
    </cfRule>
  </conditionalFormatting>
  <conditionalFormatting sqref="G127">
    <cfRule type="expression" dxfId="6029" priority="51">
      <formula>AND(A122=TRUE,ABS(M127-(G127/G134))&gt;0.1)</formula>
    </cfRule>
  </conditionalFormatting>
  <conditionalFormatting sqref="H127">
    <cfRule type="expression" dxfId="6028" priority="50">
      <formula>AND(A122=TRUE,ABS(M127-(H127/H134))&gt;0.1)</formula>
    </cfRule>
  </conditionalFormatting>
  <conditionalFormatting sqref="I127">
    <cfRule type="expression" dxfId="6027" priority="49">
      <formula>AND(A122=TRUE,ABS(M127-(I127/I134))&gt;0.1)</formula>
    </cfRule>
  </conditionalFormatting>
  <conditionalFormatting sqref="J127">
    <cfRule type="expression" dxfId="6026" priority="48">
      <formula>AND(A122=TRUE,ABS(M127-(J127/J134))&gt;0.1)</formula>
    </cfRule>
  </conditionalFormatting>
  <conditionalFormatting sqref="K127">
    <cfRule type="expression" dxfId="6025" priority="47">
      <formula>AND(A122=TRUE,ABS(M127-(K127/K134))&gt;0.1)</formula>
    </cfRule>
  </conditionalFormatting>
  <conditionalFormatting sqref="H128">
    <cfRule type="expression" dxfId="6024" priority="46">
      <formula>AND(A122=TRUE,ABS(M128-(H128/H134))&gt;0.1)</formula>
    </cfRule>
  </conditionalFormatting>
  <conditionalFormatting sqref="I128">
    <cfRule type="expression" dxfId="6023" priority="45">
      <formula>AND(A122=TRUE,ABS(M128-(I128/I134))&gt;0.1)</formula>
    </cfRule>
  </conditionalFormatting>
  <conditionalFormatting sqref="J128">
    <cfRule type="expression" dxfId="6022" priority="44">
      <formula>AND(A122=TRUE,ABS(M128-(J128/J134))&gt;0.1)</formula>
    </cfRule>
  </conditionalFormatting>
  <conditionalFormatting sqref="K128">
    <cfRule type="expression" dxfId="6021" priority="43">
      <formula>AND(A122=TRUE,ABS(M128-(K128/K134))&gt;0.1)</formula>
    </cfRule>
  </conditionalFormatting>
  <conditionalFormatting sqref="I129">
    <cfRule type="expression" dxfId="6020" priority="42">
      <formula>AND(A122=TRUE,ABS(M129-(I129/I134))&gt;0.1)</formula>
    </cfRule>
  </conditionalFormatting>
  <conditionalFormatting sqref="J129">
    <cfRule type="expression" dxfId="6019" priority="41">
      <formula>AND(A122=TRUE,ABS(M129-(J129/J134))&gt;0.1)</formula>
    </cfRule>
  </conditionalFormatting>
  <conditionalFormatting sqref="K129">
    <cfRule type="expression" dxfId="6018" priority="40">
      <formula>AND(A122=TRUE,ABS(M129-(K129/K134))&gt;0.1)</formula>
    </cfRule>
  </conditionalFormatting>
  <conditionalFormatting sqref="J130">
    <cfRule type="expression" dxfId="6017" priority="39">
      <formula>AND(A122=TRUE,ABS(M130-(J130/J134))&gt;0.1)</formula>
    </cfRule>
  </conditionalFormatting>
  <conditionalFormatting sqref="K130">
    <cfRule type="expression" dxfId="6016" priority="38">
      <formula>AND(A122=TRUE,ABS(M130-(K130/K134))&gt;0.1)</formula>
    </cfRule>
  </conditionalFormatting>
  <conditionalFormatting sqref="K131">
    <cfRule type="expression" dxfId="6015" priority="37">
      <formula>AND(A122=TRUE,ABS(M131-(K131/K134))&gt;0.1)</formula>
    </cfRule>
  </conditionalFormatting>
  <conditionalFormatting sqref="D139">
    <cfRule type="expression" dxfId="6014" priority="36">
      <formula>AND(A137=TRUE,ABS(M139-(D139/D149))&gt;0.1)</formula>
    </cfRule>
  </conditionalFormatting>
  <conditionalFormatting sqref="E139">
    <cfRule type="expression" dxfId="6013" priority="35">
      <formula>AND(A137=TRUE,ABS(M139-(E139/E149))&gt;0.1)</formula>
    </cfRule>
  </conditionalFormatting>
  <conditionalFormatting sqref="F139">
    <cfRule type="expression" dxfId="6012" priority="34">
      <formula>AND(A137=TRUE,ABS(M139-(F139/F149))&gt;0.1)</formula>
    </cfRule>
  </conditionalFormatting>
  <conditionalFormatting sqref="G139">
    <cfRule type="expression" dxfId="6011" priority="33">
      <formula>AND(A137=TRUE,ABS(M139-(G139/G149))&gt;0.1)</formula>
    </cfRule>
  </conditionalFormatting>
  <conditionalFormatting sqref="H139">
    <cfRule type="expression" dxfId="6010" priority="32">
      <formula>AND(A137=TRUE,ABS(M139-(H139/H149))&gt;0.1)</formula>
    </cfRule>
  </conditionalFormatting>
  <conditionalFormatting sqref="I139">
    <cfRule type="expression" dxfId="6009" priority="31">
      <formula>AND(A137=TRUE,ABS(M139-(I139/I149))&gt;0.1)</formula>
    </cfRule>
  </conditionalFormatting>
  <conditionalFormatting sqref="J139">
    <cfRule type="expression" dxfId="6008" priority="30">
      <formula>AND(A137=TRUE,ABS(M139-(J139/J149))&gt;0.1)</formula>
    </cfRule>
  </conditionalFormatting>
  <conditionalFormatting sqref="K139">
    <cfRule type="expression" dxfId="6007" priority="29">
      <formula>AND(A137=TRUE,ABS(M139-(K139/K149))&gt;0.1)</formula>
    </cfRule>
  </conditionalFormatting>
  <conditionalFormatting sqref="E140">
    <cfRule type="expression" dxfId="6006" priority="28">
      <formula>AND(A137=TRUE,ABS(M140-(E140/E149))&gt;0.1)</formula>
    </cfRule>
  </conditionalFormatting>
  <conditionalFormatting sqref="F140">
    <cfRule type="expression" dxfId="6005" priority="27">
      <formula>AND(A137=TRUE,ABS(M140-(F140/F149))&gt;0.1)</formula>
    </cfRule>
  </conditionalFormatting>
  <conditionalFormatting sqref="G140">
    <cfRule type="expression" dxfId="6004" priority="26">
      <formula>AND(A137=TRUE,ABS(M140-(G140/G149))&gt;0.1)</formula>
    </cfRule>
  </conditionalFormatting>
  <conditionalFormatting sqref="H140">
    <cfRule type="expression" dxfId="6003" priority="25">
      <formula>AND(A137=TRUE,ABS(M140-(H140/H149))&gt;0.1)</formula>
    </cfRule>
  </conditionalFormatting>
  <conditionalFormatting sqref="I140">
    <cfRule type="expression" dxfId="6002" priority="24">
      <formula>AND(A137=TRUE,ABS(M140-(I140/I149))&gt;0.1)</formula>
    </cfRule>
  </conditionalFormatting>
  <conditionalFormatting sqref="J140">
    <cfRule type="expression" dxfId="6001" priority="23">
      <formula>AND(A137=TRUE,ABS(M140-(J140/J149))&gt;0.1)</formula>
    </cfRule>
  </conditionalFormatting>
  <conditionalFormatting sqref="K140">
    <cfRule type="expression" dxfId="6000" priority="22">
      <formula>AND(A137=TRUE,ABS(M140-(K140/K149))&gt;0.1)</formula>
    </cfRule>
  </conditionalFormatting>
  <conditionalFormatting sqref="F141">
    <cfRule type="expression" dxfId="5999" priority="21">
      <formula>AND(A137=TRUE,ABS(M141-(F141/F149))&gt;0.1)</formula>
    </cfRule>
  </conditionalFormatting>
  <conditionalFormatting sqref="G141">
    <cfRule type="expression" dxfId="5998" priority="20">
      <formula>AND(A137=TRUE,ABS(M141-(G141/G149))&gt;0.1)</formula>
    </cfRule>
  </conditionalFormatting>
  <conditionalFormatting sqref="H141">
    <cfRule type="expression" dxfId="5997" priority="19">
      <formula>AND(A137=TRUE,ABS(M141-(H141/H149))&gt;0.1)</formula>
    </cfRule>
  </conditionalFormatting>
  <conditionalFormatting sqref="I141">
    <cfRule type="expression" dxfId="5996" priority="18">
      <formula>AND(A137=TRUE,ABS(M141-(I141/I149))&gt;0.1)</formula>
    </cfRule>
  </conditionalFormatting>
  <conditionalFormatting sqref="J141">
    <cfRule type="expression" dxfId="5995" priority="17">
      <formula>AND(A137=TRUE,ABS(M141-(J141/J149))&gt;0.1)</formula>
    </cfRule>
  </conditionalFormatting>
  <conditionalFormatting sqref="K141">
    <cfRule type="expression" dxfId="5994" priority="16">
      <formula>AND(A137=TRUE,ABS(M141-(K141/K149))&gt;0.1)</formula>
    </cfRule>
  </conditionalFormatting>
  <conditionalFormatting sqref="G142">
    <cfRule type="expression" dxfId="5993" priority="15">
      <formula>AND(A137=TRUE,ABS(M142-(G142/G149))&gt;0.1)</formula>
    </cfRule>
  </conditionalFormatting>
  <conditionalFormatting sqref="H142">
    <cfRule type="expression" dxfId="5992" priority="14">
      <formula>AND(A137=TRUE,ABS(M142-(H142/H149))&gt;0.1)</formula>
    </cfRule>
  </conditionalFormatting>
  <conditionalFormatting sqref="I142">
    <cfRule type="expression" dxfId="5991" priority="13">
      <formula>AND(A137=TRUE,ABS(M142-(I142/I149))&gt;0.1)</formula>
    </cfRule>
  </conditionalFormatting>
  <conditionalFormatting sqref="J142">
    <cfRule type="expression" dxfId="5990" priority="12">
      <formula>AND(A137=TRUE,ABS(M142-(J142/J149))&gt;0.1)</formula>
    </cfRule>
  </conditionalFormatting>
  <conditionalFormatting sqref="K142">
    <cfRule type="expression" dxfId="5989" priority="11">
      <formula>AND(A137=TRUE,ABS(M142-(K142/K149))&gt;0.1)</formula>
    </cfRule>
  </conditionalFormatting>
  <conditionalFormatting sqref="H143">
    <cfRule type="expression" dxfId="5988" priority="10">
      <formula>AND(A137=TRUE,ABS(M143-(H143/H149))&gt;0.1)</formula>
    </cfRule>
  </conditionalFormatting>
  <conditionalFormatting sqref="I143">
    <cfRule type="expression" dxfId="5987" priority="9">
      <formula>AND(A137=TRUE,ABS(M143-(I143/I149))&gt;0.1)</formula>
    </cfRule>
  </conditionalFormatting>
  <conditionalFormatting sqref="J143">
    <cfRule type="expression" dxfId="5986" priority="8">
      <formula>AND(A137=TRUE,ABS(M143-(J143/J149))&gt;0.1)</formula>
    </cfRule>
  </conditionalFormatting>
  <conditionalFormatting sqref="K143">
    <cfRule type="expression" dxfId="5985" priority="7">
      <formula>AND(A137=TRUE,ABS(M143-(K143/K149))&gt;0.1)</formula>
    </cfRule>
  </conditionalFormatting>
  <conditionalFormatting sqref="I144">
    <cfRule type="expression" dxfId="5984" priority="6">
      <formula>AND(A137=TRUE,ABS(M144-(I144/I149))&gt;0.1)</formula>
    </cfRule>
  </conditionalFormatting>
  <conditionalFormatting sqref="J144">
    <cfRule type="expression" dxfId="5983" priority="5">
      <formula>AND(A137=TRUE,ABS(M144-(J144/J149))&gt;0.1)</formula>
    </cfRule>
  </conditionalFormatting>
  <conditionalFormatting sqref="K144">
    <cfRule type="expression" dxfId="5982" priority="4">
      <formula>AND(A137=TRUE,ABS(M144-(K144/K149))&gt;0.1)</formula>
    </cfRule>
  </conditionalFormatting>
  <conditionalFormatting sqref="J145">
    <cfRule type="expression" dxfId="5981" priority="3">
      <formula>AND(A137=TRUE,ABS(M145-(J145/J149))&gt;0.1)</formula>
    </cfRule>
  </conditionalFormatting>
  <conditionalFormatting sqref="K145">
    <cfRule type="expression" dxfId="5980" priority="2">
      <formula>AND(A137=TRUE,ABS(M145-(K145/K149))&gt;0.1)</formula>
    </cfRule>
  </conditionalFormatting>
  <conditionalFormatting sqref="K146">
    <cfRule type="expression" dxfId="5979" priority="1">
      <formula>AND(A137=TRUE,ABS(M146-(K146/K149))&gt;0.1)</formula>
    </cfRule>
  </conditionalFormatting>
  <dataValidations count="1">
    <dataValidation type="textLength" operator="notEqual" showInputMessage="1" showErrorMessage="1" errorTitle="ERROR ALERT" error="Please Enter a Value or 0 !" sqref="C4:L12 C19:L27 C49:L57 C64:L72 C79:L87 C94:L102 C109:L117 C124:L132 C139:L147 C34:L42" xr:uid="{00000000-0002-0000-0200-000000000000}">
      <formula1>0</formula1>
    </dataValidation>
  </dataValidations>
  <pageMargins left="0.7" right="0.7" top="0.75" bottom="0.75" header="0.3" footer="0.3"/>
  <pageSetup orientation="portrait" r:id="rId1"/>
  <ignoredErrors>
    <ignoredError sqref="M4:M14 N4:N14 P4:P5 O8 M34:M44 O38 N34 N44 P34:P35 P7 P37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8" r:id="rId4" name="Button 24">
              <controlPr defaultSize="0" print="0" autoFill="0" autoPict="0" macro="[0]!LEVEL_2_0">
                <anchor moveWithCells="1" sizeWithCells="1">
                  <from>
                    <xdr:col>0</xdr:col>
                    <xdr:colOff>57150</xdr:colOff>
                    <xdr:row>3</xdr:row>
                    <xdr:rowOff>88900</xdr:rowOff>
                  </from>
                  <to>
                    <xdr:col>0</xdr:col>
                    <xdr:colOff>552450</xdr:colOff>
                    <xdr:row>11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5" name="Scroll Bar 29">
              <controlPr defaultSize="0" autoPict="0">
                <anchor moveWithCells="1">
                  <from>
                    <xdr:col>2</xdr:col>
                    <xdr:colOff>495300</xdr:colOff>
                    <xdr:row>13</xdr:row>
                    <xdr:rowOff>107950</xdr:rowOff>
                  </from>
                  <to>
                    <xdr:col>12</xdr:col>
                    <xdr:colOff>533400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6" name="Button 30">
              <controlPr defaultSize="0" print="0" autoFill="0" autoPict="0" macro="[0]!DATA_ENTRY_1">
                <anchor moveWithCells="1" sizeWithCells="1">
                  <from>
                    <xdr:col>5</xdr:col>
                    <xdr:colOff>438150</xdr:colOff>
                    <xdr:row>13</xdr:row>
                    <xdr:rowOff>400050</xdr:rowOff>
                  </from>
                  <to>
                    <xdr:col>10</xdr:col>
                    <xdr:colOff>304800</xdr:colOff>
                    <xdr:row>13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7" name="Button 35">
              <controlPr defaultSize="0" autoFill="0" autoPict="0" macro="[0]!DATA_ENTRY_1">
                <anchor moveWithCells="1" sizeWithCells="1">
                  <from>
                    <xdr:col>5</xdr:col>
                    <xdr:colOff>469900</xdr:colOff>
                    <xdr:row>43</xdr:row>
                    <xdr:rowOff>400050</xdr:rowOff>
                  </from>
                  <to>
                    <xdr:col>10</xdr:col>
                    <xdr:colOff>342900</xdr:colOff>
                    <xdr:row>43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8" name="Scroll Bar 36">
              <controlPr defaultSize="0" autoPict="0">
                <anchor moveWithCells="1">
                  <from>
                    <xdr:col>2</xdr:col>
                    <xdr:colOff>488950</xdr:colOff>
                    <xdr:row>58</xdr:row>
                    <xdr:rowOff>107950</xdr:rowOff>
                  </from>
                  <to>
                    <xdr:col>12</xdr:col>
                    <xdr:colOff>539750</xdr:colOff>
                    <xdr:row>58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9" name="Button 37">
              <controlPr defaultSize="0" autoFill="0" autoPict="0" macro="[0]!DATA_ENTRY_1">
                <anchor moveWithCells="1" sizeWithCells="1">
                  <from>
                    <xdr:col>5</xdr:col>
                    <xdr:colOff>438150</xdr:colOff>
                    <xdr:row>58</xdr:row>
                    <xdr:rowOff>374650</xdr:rowOff>
                  </from>
                  <to>
                    <xdr:col>10</xdr:col>
                    <xdr:colOff>304800</xdr:colOff>
                    <xdr:row>58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10" name="Scroll Bar 38">
              <controlPr defaultSize="0" autoPict="0">
                <anchor moveWithCells="1">
                  <from>
                    <xdr:col>2</xdr:col>
                    <xdr:colOff>508000</xdr:colOff>
                    <xdr:row>73</xdr:row>
                    <xdr:rowOff>107950</xdr:rowOff>
                  </from>
                  <to>
                    <xdr:col>12</xdr:col>
                    <xdr:colOff>558800</xdr:colOff>
                    <xdr:row>73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11" name="Button 39">
              <controlPr defaultSize="0" autoFill="0" autoPict="0" macro="[0]!DATA_ENTRY_1">
                <anchor moveWithCells="1" sizeWithCells="1">
                  <from>
                    <xdr:col>5</xdr:col>
                    <xdr:colOff>457200</xdr:colOff>
                    <xdr:row>73</xdr:row>
                    <xdr:rowOff>381000</xdr:rowOff>
                  </from>
                  <to>
                    <xdr:col>10</xdr:col>
                    <xdr:colOff>323850</xdr:colOff>
                    <xdr:row>73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12" name="Scroll Bar 40">
              <controlPr defaultSize="0" autoPict="0">
                <anchor moveWithCells="1">
                  <from>
                    <xdr:col>2</xdr:col>
                    <xdr:colOff>508000</xdr:colOff>
                    <xdr:row>88</xdr:row>
                    <xdr:rowOff>114300</xdr:rowOff>
                  </from>
                  <to>
                    <xdr:col>12</xdr:col>
                    <xdr:colOff>558800</xdr:colOff>
                    <xdr:row>88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13" name="Button 41">
              <controlPr defaultSize="0" autoFill="0" autoPict="0" macro="[0]!DATA_ENTRY_1">
                <anchor moveWithCells="1" sizeWithCells="1">
                  <from>
                    <xdr:col>5</xdr:col>
                    <xdr:colOff>450850</xdr:colOff>
                    <xdr:row>88</xdr:row>
                    <xdr:rowOff>381000</xdr:rowOff>
                  </from>
                  <to>
                    <xdr:col>10</xdr:col>
                    <xdr:colOff>323850</xdr:colOff>
                    <xdr:row>88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14" name="Scroll Bar 42">
              <controlPr defaultSize="0" autoPict="0">
                <anchor moveWithCells="1">
                  <from>
                    <xdr:col>2</xdr:col>
                    <xdr:colOff>495300</xdr:colOff>
                    <xdr:row>103</xdr:row>
                    <xdr:rowOff>114300</xdr:rowOff>
                  </from>
                  <to>
                    <xdr:col>12</xdr:col>
                    <xdr:colOff>552450</xdr:colOff>
                    <xdr:row>103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15" name="Button 43">
              <controlPr defaultSize="0" autoFill="0" autoPict="0" macro="[0]!DATA_ENTRY_1">
                <anchor moveWithCells="1" sizeWithCells="1">
                  <from>
                    <xdr:col>5</xdr:col>
                    <xdr:colOff>438150</xdr:colOff>
                    <xdr:row>103</xdr:row>
                    <xdr:rowOff>393700</xdr:rowOff>
                  </from>
                  <to>
                    <xdr:col>10</xdr:col>
                    <xdr:colOff>317500</xdr:colOff>
                    <xdr:row>103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16" name="Scroll Bar 44">
              <controlPr defaultSize="0" autoPict="0">
                <anchor moveWithCells="1">
                  <from>
                    <xdr:col>2</xdr:col>
                    <xdr:colOff>488950</xdr:colOff>
                    <xdr:row>118</xdr:row>
                    <xdr:rowOff>127000</xdr:rowOff>
                  </from>
                  <to>
                    <xdr:col>12</xdr:col>
                    <xdr:colOff>539750</xdr:colOff>
                    <xdr:row>118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17" name="Button 45">
              <controlPr defaultSize="0" autoFill="0" autoPict="0" macro="[0]!DATA_ENTRY_1">
                <anchor moveWithCells="1" sizeWithCells="1">
                  <from>
                    <xdr:col>5</xdr:col>
                    <xdr:colOff>438150</xdr:colOff>
                    <xdr:row>118</xdr:row>
                    <xdr:rowOff>393700</xdr:rowOff>
                  </from>
                  <to>
                    <xdr:col>10</xdr:col>
                    <xdr:colOff>304800</xdr:colOff>
                    <xdr:row>118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18" name="Scroll Bar 46">
              <controlPr defaultSize="0" autoPict="0">
                <anchor moveWithCells="1">
                  <from>
                    <xdr:col>2</xdr:col>
                    <xdr:colOff>488950</xdr:colOff>
                    <xdr:row>133</xdr:row>
                    <xdr:rowOff>114300</xdr:rowOff>
                  </from>
                  <to>
                    <xdr:col>12</xdr:col>
                    <xdr:colOff>539750</xdr:colOff>
                    <xdr:row>133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19" name="Button 47">
              <controlPr defaultSize="0" autoFill="0" autoPict="0" macro="[0]!DATA_ENTRY_1">
                <anchor moveWithCells="1" sizeWithCells="1">
                  <from>
                    <xdr:col>5</xdr:col>
                    <xdr:colOff>438150</xdr:colOff>
                    <xdr:row>133</xdr:row>
                    <xdr:rowOff>381000</xdr:rowOff>
                  </from>
                  <to>
                    <xdr:col>10</xdr:col>
                    <xdr:colOff>304800</xdr:colOff>
                    <xdr:row>133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0" name="Scroll Bar 50">
              <controlPr defaultSize="0" autoPict="0">
                <anchor moveWithCells="1">
                  <from>
                    <xdr:col>2</xdr:col>
                    <xdr:colOff>514350</xdr:colOff>
                    <xdr:row>148</xdr:row>
                    <xdr:rowOff>127000</xdr:rowOff>
                  </from>
                  <to>
                    <xdr:col>12</xdr:col>
                    <xdr:colOff>571500</xdr:colOff>
                    <xdr:row>148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1" name="Button 51">
              <controlPr defaultSize="0" autoFill="0" autoPict="0" macro="[0]!DATA_ENTRY_1">
                <anchor moveWithCells="1" sizeWithCells="1">
                  <from>
                    <xdr:col>5</xdr:col>
                    <xdr:colOff>457200</xdr:colOff>
                    <xdr:row>148</xdr:row>
                    <xdr:rowOff>393700</xdr:rowOff>
                  </from>
                  <to>
                    <xdr:col>10</xdr:col>
                    <xdr:colOff>336550</xdr:colOff>
                    <xdr:row>148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2" name="Scroll Bar 52">
              <controlPr defaultSize="0" autoPict="0">
                <anchor moveWithCells="1">
                  <from>
                    <xdr:col>2</xdr:col>
                    <xdr:colOff>495300</xdr:colOff>
                    <xdr:row>28</xdr:row>
                    <xdr:rowOff>146050</xdr:rowOff>
                  </from>
                  <to>
                    <xdr:col>12</xdr:col>
                    <xdr:colOff>533400</xdr:colOff>
                    <xdr:row>28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3" name="Button 53">
              <controlPr defaultSize="0" print="0" autoFill="0" autoPict="0" macro="[0]!DATA_ENTRY_1">
                <anchor moveWithCells="1" sizeWithCells="1">
                  <from>
                    <xdr:col>5</xdr:col>
                    <xdr:colOff>438150</xdr:colOff>
                    <xdr:row>28</xdr:row>
                    <xdr:rowOff>438150</xdr:rowOff>
                  </from>
                  <to>
                    <xdr:col>10</xdr:col>
                    <xdr:colOff>304800</xdr:colOff>
                    <xdr:row>28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4" name="Scroll Bar 57">
              <controlPr defaultSize="0" autoPict="0">
                <anchor moveWithCells="1">
                  <from>
                    <xdr:col>2</xdr:col>
                    <xdr:colOff>514350</xdr:colOff>
                    <xdr:row>43</xdr:row>
                    <xdr:rowOff>114300</xdr:rowOff>
                  </from>
                  <to>
                    <xdr:col>12</xdr:col>
                    <xdr:colOff>552450</xdr:colOff>
                    <xdr:row>43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25" name="Button 60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8</xdr:row>
                    <xdr:rowOff>19050</xdr:rowOff>
                  </from>
                  <to>
                    <xdr:col>15</xdr:col>
                    <xdr:colOff>603250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" name="Check Box 61">
              <controlPr defaultSize="0" autoFill="0" autoLine="0" autoPict="0">
                <anchor moveWithCells="1">
                  <from>
                    <xdr:col>14</xdr:col>
                    <xdr:colOff>19050</xdr:colOff>
                    <xdr:row>8</xdr:row>
                    <xdr:rowOff>50800</xdr:rowOff>
                  </from>
                  <to>
                    <xdr:col>15</xdr:col>
                    <xdr:colOff>590550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" name="Button 63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23</xdr:row>
                    <xdr:rowOff>38100</xdr:rowOff>
                  </from>
                  <to>
                    <xdr:col>15</xdr:col>
                    <xdr:colOff>628650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8" name="Check Box 64">
              <controlPr defaultSize="0" autoFill="0" autoLine="0" autoPict="0">
                <anchor moveWithCells="1">
                  <from>
                    <xdr:col>14</xdr:col>
                    <xdr:colOff>57150</xdr:colOff>
                    <xdr:row>23</xdr:row>
                    <xdr:rowOff>12700</xdr:rowOff>
                  </from>
                  <to>
                    <xdr:col>15</xdr:col>
                    <xdr:colOff>622300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29" name="Button 67">
              <controlPr defaultSize="0" print="0" autoFill="0" autoPict="0">
                <anchor moveWithCells="1" sizeWithCells="1">
                  <from>
                    <xdr:col>14</xdr:col>
                    <xdr:colOff>31750</xdr:colOff>
                    <xdr:row>38</xdr:row>
                    <xdr:rowOff>31750</xdr:rowOff>
                  </from>
                  <to>
                    <xdr:col>15</xdr:col>
                    <xdr:colOff>622300</xdr:colOff>
                    <xdr:row>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30" name="Check Box 68">
              <controlPr defaultSize="0" autoFill="0" autoLine="0" autoPict="0">
                <anchor moveWithCells="1">
                  <from>
                    <xdr:col>14</xdr:col>
                    <xdr:colOff>50800</xdr:colOff>
                    <xdr:row>38</xdr:row>
                    <xdr:rowOff>57150</xdr:rowOff>
                  </from>
                  <to>
                    <xdr:col>15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31" name="Button 69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53</xdr:row>
                    <xdr:rowOff>31750</xdr:rowOff>
                  </from>
                  <to>
                    <xdr:col>15</xdr:col>
                    <xdr:colOff>641350</xdr:colOff>
                    <xdr:row>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32" name="Check Box 70">
              <controlPr defaultSize="0" autoFill="0" autoLine="0" autoPict="0">
                <anchor moveWithCells="1">
                  <from>
                    <xdr:col>14</xdr:col>
                    <xdr:colOff>38100</xdr:colOff>
                    <xdr:row>53</xdr:row>
                    <xdr:rowOff>57150</xdr:rowOff>
                  </from>
                  <to>
                    <xdr:col>15</xdr:col>
                    <xdr:colOff>628650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33" name="Button 71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68</xdr:row>
                    <xdr:rowOff>12700</xdr:rowOff>
                  </from>
                  <to>
                    <xdr:col>15</xdr:col>
                    <xdr:colOff>628650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34" name="Check Box 72">
              <controlPr defaultSize="0" autoFill="0" autoLine="0" autoPict="0">
                <anchor moveWithCells="1">
                  <from>
                    <xdr:col>14</xdr:col>
                    <xdr:colOff>31750</xdr:colOff>
                    <xdr:row>68</xdr:row>
                    <xdr:rowOff>50800</xdr:rowOff>
                  </from>
                  <to>
                    <xdr:col>15</xdr:col>
                    <xdr:colOff>622300</xdr:colOff>
                    <xdr:row>71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35" name="Button 73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83</xdr:row>
                    <xdr:rowOff>19050</xdr:rowOff>
                  </from>
                  <to>
                    <xdr:col>15</xdr:col>
                    <xdr:colOff>628650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36" name="Check Box 74">
              <controlPr defaultSize="0" autoFill="0" autoLine="0" autoPict="0">
                <anchor moveWithCells="1">
                  <from>
                    <xdr:col>14</xdr:col>
                    <xdr:colOff>31750</xdr:colOff>
                    <xdr:row>83</xdr:row>
                    <xdr:rowOff>69850</xdr:rowOff>
                  </from>
                  <to>
                    <xdr:col>15</xdr:col>
                    <xdr:colOff>622300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37" name="Button 75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98</xdr:row>
                    <xdr:rowOff>19050</xdr:rowOff>
                  </from>
                  <to>
                    <xdr:col>15</xdr:col>
                    <xdr:colOff>641350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38" name="Check Box 76">
              <controlPr defaultSize="0" autoFill="0" autoLine="0" autoPict="0">
                <anchor moveWithCells="1">
                  <from>
                    <xdr:col>14</xdr:col>
                    <xdr:colOff>31750</xdr:colOff>
                    <xdr:row>98</xdr:row>
                    <xdr:rowOff>50800</xdr:rowOff>
                  </from>
                  <to>
                    <xdr:col>15</xdr:col>
                    <xdr:colOff>622300</xdr:colOff>
                    <xdr:row>101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39" name="Button 77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113</xdr:row>
                    <xdr:rowOff>31750</xdr:rowOff>
                  </from>
                  <to>
                    <xdr:col>15</xdr:col>
                    <xdr:colOff>641350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40" name="Check Box 78">
              <controlPr defaultSize="0" autoFill="0" autoLine="0" autoPict="0">
                <anchor moveWithCells="1">
                  <from>
                    <xdr:col>14</xdr:col>
                    <xdr:colOff>31750</xdr:colOff>
                    <xdr:row>113</xdr:row>
                    <xdr:rowOff>76200</xdr:rowOff>
                  </from>
                  <to>
                    <xdr:col>15</xdr:col>
                    <xdr:colOff>622300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41" name="Button 79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128</xdr:row>
                    <xdr:rowOff>12700</xdr:rowOff>
                  </from>
                  <to>
                    <xdr:col>15</xdr:col>
                    <xdr:colOff>628650</xdr:colOff>
                    <xdr:row>131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42" name="Check Box 80">
              <controlPr defaultSize="0" autoFill="0" autoLine="0" autoPict="0">
                <anchor moveWithCells="1">
                  <from>
                    <xdr:col>14</xdr:col>
                    <xdr:colOff>31750</xdr:colOff>
                    <xdr:row>128</xdr:row>
                    <xdr:rowOff>50800</xdr:rowOff>
                  </from>
                  <to>
                    <xdr:col>15</xdr:col>
                    <xdr:colOff>622300</xdr:colOff>
                    <xdr:row>131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43" name="Button 81">
              <controlPr defaultSize="0" print="0" autoFill="0" autoPict="0">
                <anchor moveWithCells="1" sizeWithCells="1">
                  <from>
                    <xdr:col>14</xdr:col>
                    <xdr:colOff>12700</xdr:colOff>
                    <xdr:row>143</xdr:row>
                    <xdr:rowOff>19050</xdr:rowOff>
                  </from>
                  <to>
                    <xdr:col>15</xdr:col>
                    <xdr:colOff>628650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44" name="Check Box 82">
              <controlPr defaultSize="0" autoFill="0" autoLine="0" autoPict="0">
                <anchor moveWithCells="1">
                  <from>
                    <xdr:col>14</xdr:col>
                    <xdr:colOff>31750</xdr:colOff>
                    <xdr:row>143</xdr:row>
                    <xdr:rowOff>57150</xdr:rowOff>
                  </from>
                  <to>
                    <xdr:col>15</xdr:col>
                    <xdr:colOff>622300</xdr:colOff>
                    <xdr:row>146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E172"/>
  <sheetViews>
    <sheetView showGridLines="0" showRowColHeaders="0" zoomScale="90" zoomScaleNormal="90" workbookViewId="0">
      <selection activeCell="D4" sqref="D4"/>
    </sheetView>
  </sheetViews>
  <sheetFormatPr defaultColWidth="7.7265625" defaultRowHeight="14.5" x14ac:dyDescent="0.35"/>
  <cols>
    <col min="1" max="1" width="7.90625" style="139" bestFit="1" customWidth="1"/>
    <col min="2" max="6" width="8.81640625" style="139" bestFit="1" customWidth="1"/>
    <col min="7" max="7" width="11.6328125" style="139" bestFit="1" customWidth="1"/>
    <col min="8" max="12" width="8.81640625" style="139" bestFit="1" customWidth="1"/>
    <col min="13" max="13" width="13.54296875" style="139" bestFit="1" customWidth="1"/>
    <col min="14" max="14" width="8.81640625" style="139" bestFit="1" customWidth="1"/>
    <col min="15" max="15" width="8.54296875" style="139" bestFit="1" customWidth="1"/>
    <col min="16" max="16" width="9.81640625" style="139" bestFit="1" customWidth="1"/>
    <col min="17" max="17" width="7.81640625" style="110" bestFit="1" customWidth="1"/>
    <col min="18" max="18" width="7.90625" style="139" bestFit="1" customWidth="1"/>
    <col min="19" max="23" width="8.81640625" style="139" bestFit="1" customWidth="1"/>
    <col min="24" max="24" width="11.6328125" style="139" bestFit="1" customWidth="1"/>
    <col min="25" max="29" width="8.81640625" style="139" bestFit="1" customWidth="1"/>
    <col min="30" max="30" width="9.1796875" style="139" customWidth="1"/>
    <col min="31" max="31" width="10.26953125" style="139" customWidth="1"/>
    <col min="32" max="32" width="8.54296875" style="139" bestFit="1" customWidth="1"/>
    <col min="33" max="33" width="13" style="139" customWidth="1"/>
    <col min="34" max="34" width="7.7265625" style="110"/>
    <col min="35" max="35" width="7.90625" style="139" bestFit="1" customWidth="1"/>
    <col min="36" max="40" width="8.81640625" style="139" bestFit="1" customWidth="1"/>
    <col min="41" max="41" width="11.6328125" style="139" bestFit="1" customWidth="1"/>
    <col min="42" max="46" width="8.81640625" style="139" bestFit="1" customWidth="1"/>
    <col min="47" max="47" width="13.54296875" style="139" bestFit="1" customWidth="1"/>
    <col min="48" max="48" width="8.81640625" style="139" bestFit="1" customWidth="1"/>
    <col min="49" max="49" width="8.54296875" style="139" bestFit="1" customWidth="1"/>
    <col min="50" max="50" width="9.81640625" style="139" bestFit="1" customWidth="1"/>
    <col min="51" max="51" width="7.7265625" style="110"/>
    <col min="52" max="52" width="7.90625" style="139" bestFit="1" customWidth="1"/>
    <col min="53" max="57" width="8.81640625" style="139" bestFit="1" customWidth="1"/>
    <col min="58" max="58" width="11.6328125" style="139" bestFit="1" customWidth="1"/>
    <col min="59" max="63" width="8.81640625" style="139" bestFit="1" customWidth="1"/>
    <col min="64" max="64" width="13.54296875" style="139" bestFit="1" customWidth="1"/>
    <col min="65" max="65" width="8.81640625" style="139" bestFit="1" customWidth="1"/>
    <col min="66" max="66" width="8.54296875" style="139" bestFit="1" customWidth="1"/>
    <col min="67" max="67" width="9.81640625" style="139" bestFit="1" customWidth="1"/>
    <col min="68" max="68" width="7.7265625" style="110"/>
    <col min="69" max="69" width="7.90625" style="139" bestFit="1" customWidth="1"/>
    <col min="70" max="74" width="8.81640625" style="139" bestFit="1" customWidth="1"/>
    <col min="75" max="75" width="11.6328125" style="139" bestFit="1" customWidth="1"/>
    <col min="76" max="80" width="8.81640625" style="139" bestFit="1" customWidth="1"/>
    <col min="81" max="81" width="13.54296875" style="139" bestFit="1" customWidth="1"/>
    <col min="82" max="82" width="8.81640625" style="139" bestFit="1" customWidth="1"/>
    <col min="83" max="83" width="8.54296875" style="139" bestFit="1" customWidth="1"/>
    <col min="84" max="84" width="9.81640625" style="139" bestFit="1" customWidth="1"/>
    <col min="85" max="85" width="7.7265625" style="110"/>
    <col min="86" max="86" width="7.90625" style="139" bestFit="1" customWidth="1"/>
    <col min="87" max="91" width="8.81640625" style="139" bestFit="1" customWidth="1"/>
    <col min="92" max="92" width="11.6328125" style="139" bestFit="1" customWidth="1"/>
    <col min="93" max="97" width="8.81640625" style="139" bestFit="1" customWidth="1"/>
    <col min="98" max="98" width="13.54296875" style="139" bestFit="1" customWidth="1"/>
    <col min="99" max="99" width="8.81640625" style="139" bestFit="1" customWidth="1"/>
    <col min="100" max="100" width="8.54296875" style="139" bestFit="1" customWidth="1"/>
    <col min="101" max="101" width="9.81640625" style="139" bestFit="1" customWidth="1"/>
    <col min="102" max="102" width="7.7265625" style="110"/>
    <col min="103" max="103" width="7.90625" style="139" bestFit="1" customWidth="1"/>
    <col min="104" max="108" width="8.81640625" style="139" bestFit="1" customWidth="1"/>
    <col min="109" max="109" width="11.6328125" style="139" bestFit="1" customWidth="1"/>
    <col min="110" max="114" width="8.81640625" style="139" bestFit="1" customWidth="1"/>
    <col min="115" max="115" width="13.54296875" style="139" bestFit="1" customWidth="1"/>
    <col min="116" max="116" width="8.81640625" style="139" bestFit="1" customWidth="1"/>
    <col min="117" max="117" width="8.54296875" style="139" bestFit="1" customWidth="1"/>
    <col min="118" max="118" width="9.81640625" style="139" bestFit="1" customWidth="1"/>
    <col min="119" max="119" width="7.7265625" style="110"/>
    <col min="120" max="120" width="7.90625" style="139" bestFit="1" customWidth="1"/>
    <col min="121" max="125" width="8.81640625" style="139" bestFit="1" customWidth="1"/>
    <col min="126" max="126" width="11.6328125" style="139" bestFit="1" customWidth="1"/>
    <col min="127" max="131" width="8.81640625" style="139" bestFit="1" customWidth="1"/>
    <col min="132" max="132" width="13.54296875" style="139" bestFit="1" customWidth="1"/>
    <col min="133" max="133" width="8.81640625" style="139" bestFit="1" customWidth="1"/>
    <col min="134" max="134" width="8.54296875" style="139" bestFit="1" customWidth="1"/>
    <col min="135" max="135" width="9.81640625" style="139" bestFit="1" customWidth="1"/>
    <col min="136" max="136" width="7.7265625" style="110"/>
    <col min="137" max="137" width="7.90625" style="139" bestFit="1" customWidth="1"/>
    <col min="138" max="142" width="8.81640625" style="139" bestFit="1" customWidth="1"/>
    <col min="143" max="143" width="11.6328125" style="139" bestFit="1" customWidth="1"/>
    <col min="144" max="148" width="8.81640625" style="139" bestFit="1" customWidth="1"/>
    <col min="149" max="149" width="13.54296875" style="139" bestFit="1" customWidth="1"/>
    <col min="150" max="150" width="8.81640625" style="139" bestFit="1" customWidth="1"/>
    <col min="151" max="151" width="8.54296875" style="139" bestFit="1" customWidth="1"/>
    <col min="152" max="152" width="9.81640625" style="139" bestFit="1" customWidth="1"/>
    <col min="153" max="155" width="7.81640625" style="110" bestFit="1" customWidth="1"/>
    <col min="156" max="156" width="8.90625" style="110" bestFit="1" customWidth="1"/>
    <col min="157" max="164" width="7.7265625" style="110"/>
    <col min="165" max="16384" width="7.7265625" style="139"/>
  </cols>
  <sheetData>
    <row r="1" spans="1:213" ht="15" thickBot="1" x14ac:dyDescent="0.4">
      <c r="A1" s="209" t="s">
        <v>38</v>
      </c>
      <c r="B1" s="209"/>
      <c r="C1" s="210">
        <f>'FACTORS &amp; OPTIONS'!D3</f>
        <v>0</v>
      </c>
      <c r="D1" s="210"/>
      <c r="E1" s="210"/>
      <c r="F1" s="211"/>
      <c r="G1" s="134">
        <f>IF(O1&lt;=P1,'FACTORS &amp; OPTIONS'!B14,0)</f>
        <v>0</v>
      </c>
      <c r="H1" s="212">
        <f>'FACTORS &amp; OPTIONS'!D4</f>
        <v>0</v>
      </c>
      <c r="I1" s="209"/>
      <c r="J1" s="209"/>
      <c r="K1" s="209"/>
      <c r="L1" s="209"/>
      <c r="M1" s="209"/>
      <c r="N1" s="209"/>
      <c r="O1" s="135">
        <v>1</v>
      </c>
      <c r="P1" s="135">
        <f>'FACTORS &amp; OPTIONS'!E3</f>
        <v>0</v>
      </c>
      <c r="Q1" s="136" t="s">
        <v>68</v>
      </c>
      <c r="R1" s="209" t="s">
        <v>38</v>
      </c>
      <c r="S1" s="209"/>
      <c r="T1" s="210">
        <f>'FACTORS &amp; OPTIONS'!D3</f>
        <v>0</v>
      </c>
      <c r="U1" s="210"/>
      <c r="V1" s="210"/>
      <c r="W1" s="211"/>
      <c r="X1" s="134">
        <f>IF(AF1&lt;=P1,'FACTORS &amp; OPTIONS'!B14,0)</f>
        <v>0</v>
      </c>
      <c r="Y1" s="212">
        <f>'FACTORS &amp; OPTIONS'!D5</f>
        <v>0</v>
      </c>
      <c r="Z1" s="209"/>
      <c r="AA1" s="209"/>
      <c r="AB1" s="209"/>
      <c r="AC1" s="209"/>
      <c r="AD1" s="209"/>
      <c r="AE1" s="209"/>
      <c r="AF1" s="135">
        <v>2</v>
      </c>
      <c r="AG1" s="137"/>
      <c r="AI1" s="209" t="s">
        <v>38</v>
      </c>
      <c r="AJ1" s="209"/>
      <c r="AK1" s="210">
        <f>'FACTORS &amp; OPTIONS'!D3</f>
        <v>0</v>
      </c>
      <c r="AL1" s="210"/>
      <c r="AM1" s="210"/>
      <c r="AN1" s="211"/>
      <c r="AO1" s="134">
        <f>IF(AW1&lt;=P1,'FACTORS &amp; OPTIONS'!B14,0)</f>
        <v>0</v>
      </c>
      <c r="AP1" s="212">
        <f>'FACTORS &amp; OPTIONS'!D6</f>
        <v>0</v>
      </c>
      <c r="AQ1" s="209"/>
      <c r="AR1" s="209"/>
      <c r="AS1" s="209"/>
      <c r="AT1" s="209"/>
      <c r="AU1" s="209"/>
      <c r="AV1" s="209"/>
      <c r="AW1" s="135">
        <v>3</v>
      </c>
      <c r="AX1" s="137"/>
      <c r="AZ1" s="209" t="s">
        <v>38</v>
      </c>
      <c r="BA1" s="209"/>
      <c r="BB1" s="210">
        <f>'FACTORS &amp; OPTIONS'!D3</f>
        <v>0</v>
      </c>
      <c r="BC1" s="210"/>
      <c r="BD1" s="210"/>
      <c r="BE1" s="211"/>
      <c r="BF1" s="134">
        <f>IF(BN1&lt;=P1,'FACTORS &amp; OPTIONS'!B14,0)</f>
        <v>0</v>
      </c>
      <c r="BG1" s="212">
        <f>'FACTORS &amp; OPTIONS'!D7</f>
        <v>0</v>
      </c>
      <c r="BH1" s="209"/>
      <c r="BI1" s="209"/>
      <c r="BJ1" s="209"/>
      <c r="BK1" s="209"/>
      <c r="BL1" s="209"/>
      <c r="BM1" s="209"/>
      <c r="BN1" s="137">
        <v>4</v>
      </c>
      <c r="BO1" s="137"/>
      <c r="BQ1" s="209" t="s">
        <v>38</v>
      </c>
      <c r="BR1" s="209"/>
      <c r="BS1" s="210">
        <f>'FACTORS &amp; OPTIONS'!D3</f>
        <v>0</v>
      </c>
      <c r="BT1" s="210"/>
      <c r="BU1" s="210"/>
      <c r="BV1" s="211"/>
      <c r="BW1" s="134">
        <f>IF(CE1&lt;=P1,'FACTORS &amp; OPTIONS'!B14,0)</f>
        <v>0</v>
      </c>
      <c r="BX1" s="212">
        <f>'FACTORS &amp; OPTIONS'!D8</f>
        <v>0</v>
      </c>
      <c r="BY1" s="209"/>
      <c r="BZ1" s="209"/>
      <c r="CA1" s="209"/>
      <c r="CB1" s="209"/>
      <c r="CC1" s="209"/>
      <c r="CD1" s="209"/>
      <c r="CE1" s="137">
        <v>5</v>
      </c>
      <c r="CF1" s="137"/>
      <c r="CH1" s="209" t="s">
        <v>38</v>
      </c>
      <c r="CI1" s="209"/>
      <c r="CJ1" s="210">
        <f>'FACTORS &amp; OPTIONS'!D3</f>
        <v>0</v>
      </c>
      <c r="CK1" s="210"/>
      <c r="CL1" s="210"/>
      <c r="CM1" s="211"/>
      <c r="CN1" s="134">
        <f>IF(CV1&lt;=P1,'FACTORS &amp; OPTIONS'!B14,0)</f>
        <v>0</v>
      </c>
      <c r="CO1" s="212">
        <f>'FACTORS &amp; OPTIONS'!D9</f>
        <v>0</v>
      </c>
      <c r="CP1" s="209"/>
      <c r="CQ1" s="209"/>
      <c r="CR1" s="209"/>
      <c r="CS1" s="209"/>
      <c r="CT1" s="209"/>
      <c r="CU1" s="209"/>
      <c r="CV1" s="137">
        <v>6</v>
      </c>
      <c r="CW1" s="137"/>
      <c r="CY1" s="209" t="s">
        <v>38</v>
      </c>
      <c r="CZ1" s="209"/>
      <c r="DA1" s="210">
        <f>'FACTORS &amp; OPTIONS'!D3</f>
        <v>0</v>
      </c>
      <c r="DB1" s="210"/>
      <c r="DC1" s="210"/>
      <c r="DD1" s="211"/>
      <c r="DE1" s="134">
        <f>IF(DM1&lt;=P1,'FACTORS &amp; OPTIONS'!B14,0)</f>
        <v>0</v>
      </c>
      <c r="DF1" s="212">
        <f>'FACTORS &amp; OPTIONS'!D10</f>
        <v>0</v>
      </c>
      <c r="DG1" s="209"/>
      <c r="DH1" s="209"/>
      <c r="DI1" s="209"/>
      <c r="DJ1" s="209"/>
      <c r="DK1" s="209"/>
      <c r="DL1" s="209"/>
      <c r="DM1" s="137">
        <v>7</v>
      </c>
      <c r="DN1" s="137"/>
      <c r="DP1" s="209" t="s">
        <v>38</v>
      </c>
      <c r="DQ1" s="209"/>
      <c r="DR1" s="210">
        <f>'FACTORS &amp; OPTIONS'!D3</f>
        <v>0</v>
      </c>
      <c r="DS1" s="210"/>
      <c r="DT1" s="210"/>
      <c r="DU1" s="211"/>
      <c r="DV1" s="134">
        <f>IF(ED1&lt;=P1,'FACTORS &amp; OPTIONS'!B14,0)</f>
        <v>0</v>
      </c>
      <c r="DW1" s="212">
        <f>'FACTORS &amp; OPTIONS'!D11</f>
        <v>0</v>
      </c>
      <c r="DX1" s="209"/>
      <c r="DY1" s="209"/>
      <c r="DZ1" s="209"/>
      <c r="EA1" s="209"/>
      <c r="EB1" s="209"/>
      <c r="EC1" s="209"/>
      <c r="ED1" s="137">
        <v>8</v>
      </c>
      <c r="EE1" s="137"/>
      <c r="EG1" s="209" t="s">
        <v>38</v>
      </c>
      <c r="EH1" s="209"/>
      <c r="EI1" s="210">
        <f>'FACTORS &amp; OPTIONS'!D3</f>
        <v>0</v>
      </c>
      <c r="EJ1" s="210"/>
      <c r="EK1" s="210"/>
      <c r="EL1" s="211"/>
      <c r="EM1" s="134">
        <f>IF(EU1&lt;=P1,'FACTORS &amp; OPTIONS'!B14,0)</f>
        <v>0</v>
      </c>
      <c r="EN1" s="212">
        <f>'FACTORS &amp; OPTIONS'!D12</f>
        <v>0</v>
      </c>
      <c r="EO1" s="209"/>
      <c r="EP1" s="209"/>
      <c r="EQ1" s="209"/>
      <c r="ER1" s="209"/>
      <c r="ES1" s="209"/>
      <c r="ET1" s="209"/>
      <c r="EU1" s="137">
        <v>9</v>
      </c>
      <c r="EV1" s="137"/>
      <c r="FD1" s="100"/>
      <c r="FE1" s="100"/>
      <c r="FF1" s="100"/>
      <c r="FG1" s="100"/>
      <c r="FH1" s="100"/>
      <c r="FI1" s="138"/>
      <c r="FJ1" s="138"/>
      <c r="FK1" s="138"/>
      <c r="FL1" s="138"/>
      <c r="FM1" s="138"/>
      <c r="FN1" s="138"/>
      <c r="FO1" s="138"/>
      <c r="FP1" s="138"/>
    </row>
    <row r="2" spans="1:213" x14ac:dyDescent="0.35">
      <c r="A2" s="140" t="b">
        <v>0</v>
      </c>
      <c r="B2" s="141"/>
      <c r="C2" s="141">
        <v>1</v>
      </c>
      <c r="D2" s="141">
        <v>2</v>
      </c>
      <c r="E2" s="141">
        <v>3</v>
      </c>
      <c r="F2" s="141">
        <v>4</v>
      </c>
      <c r="G2" s="141">
        <v>5</v>
      </c>
      <c r="H2" s="141">
        <v>6</v>
      </c>
      <c r="I2" s="141">
        <v>7</v>
      </c>
      <c r="J2" s="141">
        <v>8</v>
      </c>
      <c r="K2" s="141">
        <v>9</v>
      </c>
      <c r="L2" s="141">
        <v>10</v>
      </c>
      <c r="M2" s="141"/>
      <c r="N2" s="142"/>
      <c r="O2" s="142"/>
      <c r="P2" s="143"/>
      <c r="Q2" s="144">
        <v>4</v>
      </c>
      <c r="R2" s="140" t="b">
        <v>0</v>
      </c>
      <c r="S2" s="141"/>
      <c r="T2" s="141">
        <v>1</v>
      </c>
      <c r="U2" s="141">
        <v>2</v>
      </c>
      <c r="V2" s="141">
        <v>3</v>
      </c>
      <c r="W2" s="141">
        <v>4</v>
      </c>
      <c r="X2" s="141">
        <v>5</v>
      </c>
      <c r="Y2" s="141">
        <v>6</v>
      </c>
      <c r="Z2" s="141">
        <v>7</v>
      </c>
      <c r="AA2" s="141">
        <v>8</v>
      </c>
      <c r="AB2" s="141">
        <v>9</v>
      </c>
      <c r="AC2" s="141">
        <v>10</v>
      </c>
      <c r="AD2" s="142"/>
      <c r="AE2" s="142"/>
      <c r="AF2" s="142"/>
      <c r="AG2" s="143"/>
      <c r="AI2" s="140" t="b">
        <v>0</v>
      </c>
      <c r="AJ2" s="141"/>
      <c r="AK2" s="141">
        <v>1</v>
      </c>
      <c r="AL2" s="141">
        <v>2</v>
      </c>
      <c r="AM2" s="141">
        <v>3</v>
      </c>
      <c r="AN2" s="141">
        <v>4</v>
      </c>
      <c r="AO2" s="141">
        <v>5</v>
      </c>
      <c r="AP2" s="141">
        <v>6</v>
      </c>
      <c r="AQ2" s="141">
        <v>7</v>
      </c>
      <c r="AR2" s="141">
        <v>8</v>
      </c>
      <c r="AS2" s="141">
        <v>9</v>
      </c>
      <c r="AT2" s="141">
        <v>10</v>
      </c>
      <c r="AU2" s="142"/>
      <c r="AV2" s="142"/>
      <c r="AW2" s="142"/>
      <c r="AX2" s="143"/>
      <c r="AZ2" s="140" t="b">
        <v>0</v>
      </c>
      <c r="BA2" s="141"/>
      <c r="BB2" s="141">
        <v>1</v>
      </c>
      <c r="BC2" s="141">
        <v>2</v>
      </c>
      <c r="BD2" s="141">
        <v>3</v>
      </c>
      <c r="BE2" s="141">
        <v>4</v>
      </c>
      <c r="BF2" s="141">
        <v>5</v>
      </c>
      <c r="BG2" s="141">
        <v>6</v>
      </c>
      <c r="BH2" s="141">
        <v>7</v>
      </c>
      <c r="BI2" s="141">
        <v>8</v>
      </c>
      <c r="BJ2" s="141">
        <v>9</v>
      </c>
      <c r="BK2" s="141">
        <v>10</v>
      </c>
      <c r="BL2" s="142"/>
      <c r="BM2" s="142"/>
      <c r="BN2" s="142"/>
      <c r="BO2" s="143"/>
      <c r="BQ2" s="140" t="b">
        <v>0</v>
      </c>
      <c r="BR2" s="141"/>
      <c r="BS2" s="141">
        <v>1</v>
      </c>
      <c r="BT2" s="141">
        <v>2</v>
      </c>
      <c r="BU2" s="141">
        <v>3</v>
      </c>
      <c r="BV2" s="141">
        <v>4</v>
      </c>
      <c r="BW2" s="141">
        <v>5</v>
      </c>
      <c r="BX2" s="141">
        <v>6</v>
      </c>
      <c r="BY2" s="141">
        <v>7</v>
      </c>
      <c r="BZ2" s="141">
        <v>8</v>
      </c>
      <c r="CA2" s="141">
        <v>9</v>
      </c>
      <c r="CB2" s="141">
        <v>10</v>
      </c>
      <c r="CC2" s="142"/>
      <c r="CD2" s="142"/>
      <c r="CE2" s="142"/>
      <c r="CF2" s="143"/>
      <c r="CH2" s="140" t="b">
        <v>0</v>
      </c>
      <c r="CI2" s="141"/>
      <c r="CJ2" s="141">
        <v>1</v>
      </c>
      <c r="CK2" s="141">
        <v>2</v>
      </c>
      <c r="CL2" s="141">
        <v>3</v>
      </c>
      <c r="CM2" s="141">
        <v>4</v>
      </c>
      <c r="CN2" s="141">
        <v>5</v>
      </c>
      <c r="CO2" s="141">
        <v>6</v>
      </c>
      <c r="CP2" s="141">
        <v>7</v>
      </c>
      <c r="CQ2" s="141">
        <v>8</v>
      </c>
      <c r="CR2" s="141">
        <v>9</v>
      </c>
      <c r="CS2" s="141">
        <v>10</v>
      </c>
      <c r="CT2" s="141"/>
      <c r="CU2" s="141"/>
      <c r="CV2" s="141"/>
      <c r="CW2" s="145"/>
      <c r="CY2" s="140" t="b">
        <v>1</v>
      </c>
      <c r="CZ2" s="141"/>
      <c r="DA2" s="141">
        <v>1</v>
      </c>
      <c r="DB2" s="141">
        <v>2</v>
      </c>
      <c r="DC2" s="141">
        <v>3</v>
      </c>
      <c r="DD2" s="141">
        <v>4</v>
      </c>
      <c r="DE2" s="141">
        <v>5</v>
      </c>
      <c r="DF2" s="141">
        <v>6</v>
      </c>
      <c r="DG2" s="141">
        <v>7</v>
      </c>
      <c r="DH2" s="141">
        <v>8</v>
      </c>
      <c r="DI2" s="141">
        <v>9</v>
      </c>
      <c r="DJ2" s="141">
        <v>10</v>
      </c>
      <c r="DK2" s="142"/>
      <c r="DL2" s="142"/>
      <c r="DM2" s="142"/>
      <c r="DN2" s="143"/>
      <c r="DP2" s="140" t="b">
        <v>0</v>
      </c>
      <c r="DQ2" s="141"/>
      <c r="DR2" s="141">
        <v>1</v>
      </c>
      <c r="DS2" s="141">
        <v>2</v>
      </c>
      <c r="DT2" s="141">
        <v>3</v>
      </c>
      <c r="DU2" s="141">
        <v>4</v>
      </c>
      <c r="DV2" s="141">
        <v>5</v>
      </c>
      <c r="DW2" s="141">
        <v>6</v>
      </c>
      <c r="DX2" s="141">
        <v>7</v>
      </c>
      <c r="DY2" s="141">
        <v>8</v>
      </c>
      <c r="DZ2" s="141">
        <v>9</v>
      </c>
      <c r="EA2" s="141">
        <v>10</v>
      </c>
      <c r="EB2" s="142"/>
      <c r="EC2" s="142"/>
      <c r="ED2" s="142"/>
      <c r="EE2" s="143"/>
      <c r="EG2" s="140" t="b">
        <v>0</v>
      </c>
      <c r="EH2" s="141"/>
      <c r="EI2" s="141">
        <v>1</v>
      </c>
      <c r="EJ2" s="141">
        <v>2</v>
      </c>
      <c r="EK2" s="141">
        <v>3</v>
      </c>
      <c r="EL2" s="141">
        <v>4</v>
      </c>
      <c r="EM2" s="141">
        <v>5</v>
      </c>
      <c r="EN2" s="141">
        <v>6</v>
      </c>
      <c r="EO2" s="141">
        <v>7</v>
      </c>
      <c r="EP2" s="141">
        <v>8</v>
      </c>
      <c r="EQ2" s="141">
        <v>9</v>
      </c>
      <c r="ER2" s="141">
        <v>10</v>
      </c>
      <c r="ES2" s="142"/>
      <c r="ET2" s="142"/>
      <c r="EU2" s="142"/>
      <c r="EV2" s="143"/>
      <c r="FD2" s="100"/>
      <c r="FE2" s="100"/>
      <c r="FF2" s="100"/>
      <c r="FG2" s="100"/>
      <c r="FH2" s="100"/>
      <c r="FI2" s="138"/>
      <c r="FJ2" s="138"/>
      <c r="FK2" s="138"/>
      <c r="FL2" s="138"/>
      <c r="FM2" s="138"/>
      <c r="FN2" s="138"/>
      <c r="FO2" s="138"/>
      <c r="FP2" s="138"/>
    </row>
    <row r="3" spans="1:213" x14ac:dyDescent="0.35">
      <c r="A3" s="146"/>
      <c r="B3" s="21"/>
      <c r="C3" s="147">
        <f t="array" ref="C3:L3">TRANSPOSE(B4:B13)</f>
        <v>0</v>
      </c>
      <c r="D3" s="147">
        <v>0</v>
      </c>
      <c r="E3" s="147">
        <v>0</v>
      </c>
      <c r="F3" s="147">
        <v>0</v>
      </c>
      <c r="G3" s="147">
        <v>0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8" t="s">
        <v>11</v>
      </c>
      <c r="N3" s="149" t="s">
        <v>2</v>
      </c>
      <c r="O3" s="213" t="s">
        <v>3</v>
      </c>
      <c r="P3" s="214"/>
      <c r="Q3" s="144">
        <v>4</v>
      </c>
      <c r="R3" s="150"/>
      <c r="S3" s="22"/>
      <c r="T3" s="151">
        <f t="array" ref="T3:AC3">TRANSPOSE(S4:S13)</f>
        <v>0</v>
      </c>
      <c r="U3" s="151">
        <v>0</v>
      </c>
      <c r="V3" s="151">
        <v>0</v>
      </c>
      <c r="W3" s="151">
        <v>0</v>
      </c>
      <c r="X3" s="151">
        <v>0</v>
      </c>
      <c r="Y3" s="151">
        <v>0</v>
      </c>
      <c r="Z3" s="151">
        <v>0</v>
      </c>
      <c r="AA3" s="151">
        <v>0</v>
      </c>
      <c r="AB3" s="151">
        <v>0</v>
      </c>
      <c r="AC3" s="151">
        <v>0</v>
      </c>
      <c r="AD3" s="148" t="s">
        <v>11</v>
      </c>
      <c r="AE3" s="149" t="s">
        <v>2</v>
      </c>
      <c r="AF3" s="213" t="s">
        <v>3</v>
      </c>
      <c r="AG3" s="214"/>
      <c r="AI3" s="150"/>
      <c r="AJ3" s="22"/>
      <c r="AK3" s="151">
        <f t="array" ref="AK3:AT3">TRANSPOSE(AJ4:AJ13)</f>
        <v>0</v>
      </c>
      <c r="AL3" s="151">
        <v>0</v>
      </c>
      <c r="AM3" s="151">
        <v>0</v>
      </c>
      <c r="AN3" s="151">
        <v>0</v>
      </c>
      <c r="AO3" s="151">
        <v>0</v>
      </c>
      <c r="AP3" s="151">
        <v>0</v>
      </c>
      <c r="AQ3" s="151">
        <v>0</v>
      </c>
      <c r="AR3" s="151">
        <v>0</v>
      </c>
      <c r="AS3" s="151">
        <v>0</v>
      </c>
      <c r="AT3" s="151">
        <v>0</v>
      </c>
      <c r="AU3" s="148" t="s">
        <v>11</v>
      </c>
      <c r="AV3" s="149" t="s">
        <v>2</v>
      </c>
      <c r="AW3" s="213" t="s">
        <v>3</v>
      </c>
      <c r="AX3" s="214"/>
      <c r="AZ3" s="150"/>
      <c r="BA3" s="22"/>
      <c r="BB3" s="151">
        <f t="array" ref="BB3:BK3">TRANSPOSE(BA4:BA13)</f>
        <v>0</v>
      </c>
      <c r="BC3" s="151">
        <v>0</v>
      </c>
      <c r="BD3" s="151">
        <v>0</v>
      </c>
      <c r="BE3" s="151">
        <v>0</v>
      </c>
      <c r="BF3" s="151">
        <v>0</v>
      </c>
      <c r="BG3" s="151">
        <v>0</v>
      </c>
      <c r="BH3" s="151">
        <v>0</v>
      </c>
      <c r="BI3" s="151">
        <v>0</v>
      </c>
      <c r="BJ3" s="151">
        <v>0</v>
      </c>
      <c r="BK3" s="151">
        <v>0</v>
      </c>
      <c r="BL3" s="148" t="s">
        <v>11</v>
      </c>
      <c r="BM3" s="149" t="s">
        <v>2</v>
      </c>
      <c r="BN3" s="213" t="s">
        <v>3</v>
      </c>
      <c r="BO3" s="214"/>
      <c r="BQ3" s="150"/>
      <c r="BR3" s="22"/>
      <c r="BS3" s="151">
        <f t="array" ref="BS3:CB3">TRANSPOSE(BR4:BR13)</f>
        <v>0</v>
      </c>
      <c r="BT3" s="151">
        <v>0</v>
      </c>
      <c r="BU3" s="151">
        <v>0</v>
      </c>
      <c r="BV3" s="151">
        <v>0</v>
      </c>
      <c r="BW3" s="151">
        <v>0</v>
      </c>
      <c r="BX3" s="151">
        <v>0</v>
      </c>
      <c r="BY3" s="151">
        <v>0</v>
      </c>
      <c r="BZ3" s="151">
        <v>0</v>
      </c>
      <c r="CA3" s="151">
        <v>0</v>
      </c>
      <c r="CB3" s="151">
        <v>0</v>
      </c>
      <c r="CC3" s="148" t="s">
        <v>11</v>
      </c>
      <c r="CD3" s="149" t="s">
        <v>2</v>
      </c>
      <c r="CE3" s="213" t="s">
        <v>3</v>
      </c>
      <c r="CF3" s="214"/>
      <c r="CH3" s="150"/>
      <c r="CI3" s="22"/>
      <c r="CJ3" s="151">
        <f t="array" ref="CJ3:CS3">TRANSPOSE(CI4:CI13)</f>
        <v>0</v>
      </c>
      <c r="CK3" s="151">
        <v>0</v>
      </c>
      <c r="CL3" s="151">
        <v>0</v>
      </c>
      <c r="CM3" s="151">
        <v>0</v>
      </c>
      <c r="CN3" s="151">
        <v>0</v>
      </c>
      <c r="CO3" s="151">
        <v>0</v>
      </c>
      <c r="CP3" s="151">
        <v>0</v>
      </c>
      <c r="CQ3" s="151">
        <v>0</v>
      </c>
      <c r="CR3" s="151">
        <v>0</v>
      </c>
      <c r="CS3" s="151">
        <v>0</v>
      </c>
      <c r="CT3" s="148" t="s">
        <v>11</v>
      </c>
      <c r="CU3" s="149" t="s">
        <v>2</v>
      </c>
      <c r="CV3" s="213" t="s">
        <v>3</v>
      </c>
      <c r="CW3" s="214"/>
      <c r="CY3" s="150"/>
      <c r="CZ3" s="22"/>
      <c r="DA3" s="151">
        <f t="array" ref="DA3:DJ3">TRANSPOSE(CZ4:CZ13)</f>
        <v>0</v>
      </c>
      <c r="DB3" s="151">
        <v>0</v>
      </c>
      <c r="DC3" s="151">
        <v>0</v>
      </c>
      <c r="DD3" s="151">
        <v>0</v>
      </c>
      <c r="DE3" s="151">
        <v>0</v>
      </c>
      <c r="DF3" s="151">
        <v>0</v>
      </c>
      <c r="DG3" s="151">
        <v>0</v>
      </c>
      <c r="DH3" s="151">
        <v>0</v>
      </c>
      <c r="DI3" s="151">
        <v>0</v>
      </c>
      <c r="DJ3" s="151">
        <v>0</v>
      </c>
      <c r="DK3" s="148" t="s">
        <v>11</v>
      </c>
      <c r="DL3" s="149" t="s">
        <v>2</v>
      </c>
      <c r="DM3" s="213" t="s">
        <v>3</v>
      </c>
      <c r="DN3" s="214"/>
      <c r="DP3" s="150"/>
      <c r="DQ3" s="22"/>
      <c r="DR3" s="151">
        <f t="array" ref="DR3:EA3">TRANSPOSE(DQ4:DQ13)</f>
        <v>0</v>
      </c>
      <c r="DS3" s="151">
        <v>0</v>
      </c>
      <c r="DT3" s="151">
        <v>0</v>
      </c>
      <c r="DU3" s="151">
        <v>0</v>
      </c>
      <c r="DV3" s="151">
        <v>0</v>
      </c>
      <c r="DW3" s="151">
        <v>0</v>
      </c>
      <c r="DX3" s="151">
        <v>0</v>
      </c>
      <c r="DY3" s="151">
        <v>0</v>
      </c>
      <c r="DZ3" s="151">
        <v>0</v>
      </c>
      <c r="EA3" s="151">
        <v>0</v>
      </c>
      <c r="EB3" s="148" t="s">
        <v>11</v>
      </c>
      <c r="EC3" s="149" t="s">
        <v>2</v>
      </c>
      <c r="ED3" s="213" t="s">
        <v>3</v>
      </c>
      <c r="EE3" s="214"/>
      <c r="EG3" s="150"/>
      <c r="EH3" s="22"/>
      <c r="EI3" s="151">
        <f t="array" ref="EI3:ER3">TRANSPOSE(EH4:EH13)</f>
        <v>0</v>
      </c>
      <c r="EJ3" s="151">
        <v>0</v>
      </c>
      <c r="EK3" s="151">
        <v>0</v>
      </c>
      <c r="EL3" s="151">
        <v>0</v>
      </c>
      <c r="EM3" s="151">
        <v>0</v>
      </c>
      <c r="EN3" s="151">
        <v>0</v>
      </c>
      <c r="EO3" s="151">
        <v>0</v>
      </c>
      <c r="EP3" s="151">
        <v>0</v>
      </c>
      <c r="EQ3" s="151">
        <v>0</v>
      </c>
      <c r="ER3" s="151">
        <v>0</v>
      </c>
      <c r="ES3" s="148" t="s">
        <v>11</v>
      </c>
      <c r="ET3" s="149" t="s">
        <v>2</v>
      </c>
      <c r="EU3" s="213" t="s">
        <v>3</v>
      </c>
      <c r="EV3" s="214"/>
      <c r="EW3" s="100"/>
      <c r="EX3" s="100"/>
      <c r="EY3" s="100"/>
      <c r="EZ3" s="100"/>
      <c r="FA3" s="100"/>
      <c r="FD3" s="100"/>
      <c r="FE3" s="100"/>
      <c r="FF3" s="100"/>
      <c r="FG3" s="100"/>
      <c r="FH3" s="100"/>
      <c r="FI3" s="138"/>
      <c r="FJ3" s="138"/>
      <c r="FK3" s="138"/>
      <c r="FL3" s="138"/>
      <c r="FM3" s="138"/>
      <c r="FN3" s="138"/>
      <c r="FO3" s="138"/>
      <c r="FP3" s="138"/>
    </row>
    <row r="4" spans="1:213" x14ac:dyDescent="0.35">
      <c r="A4" s="150">
        <v>1</v>
      </c>
      <c r="B4" s="147">
        <f>'FACTORS &amp; OPTIONS'!B15</f>
        <v>0</v>
      </c>
      <c r="C4" s="65">
        <f>IF(A4&lt;=G1,1,0)</f>
        <v>0</v>
      </c>
      <c r="D4" s="108">
        <v>0</v>
      </c>
      <c r="E4" s="108">
        <v>0</v>
      </c>
      <c r="F4" s="66">
        <v>0</v>
      </c>
      <c r="G4" s="66">
        <v>0</v>
      </c>
      <c r="H4" s="66">
        <v>0</v>
      </c>
      <c r="I4" s="66">
        <v>0</v>
      </c>
      <c r="J4" s="66">
        <v>0</v>
      </c>
      <c r="K4" s="66">
        <v>0</v>
      </c>
      <c r="L4" s="66">
        <v>0</v>
      </c>
      <c r="M4" s="21" t="e">
        <f>IF(G1=1,AVERAGE(C4/C14),IF(G1=2,AVERAGE(C4/C14,D4/D14),IF(G1=3,AVERAGE(C4/C14,D4/D14,E4/E14),IF(G1=4,AVERAGE(C4/C14,D4/D14,E4/E14,F4/F14),IF(G1=5,AVERAGE(C4/C14,D4/D14,E4/E14,F4/F14,G4/G14),IF(G1=6,AVERAGE(C4/C14,D4/D14,E4/E14,F4/F14,G4/G14,H4/H14),IF(G1=7,AVERAGE(C4/C14,D4/D14,E4/E14,F4/F14,G4/G14,H4/H14,I4/I14),IF(G1=8,AVERAGE(C4/C14,D4/D14,E4/E14,F4/F14,G4/G14,H4/H14,I4/I14,J4/J14),IF(G1=9,AVERAGE(C4/C14,D4/D14,E4/E14,F4/F14,G4/G14,H4/H14,I4/I14,J4/J14,K4/K14),AVERAGE(C4/C14,D4/D14,E4/E14,F4/F14,G4/G14,H4/H14,I4/I14,J4/J14,K4/K14,L4/L14))))))))))</f>
        <v>#DIV/0!</v>
      </c>
      <c r="N4" s="21" t="e">
        <f t="array" ref="N4:N13">MMULT(C4:L13,M4:M13)</f>
        <v>#DIV/0!</v>
      </c>
      <c r="O4" s="152" t="s">
        <v>4</v>
      </c>
      <c r="P4" s="153" t="e">
        <f>(N14-G1)/(G1-1)</f>
        <v>#DIV/0!</v>
      </c>
      <c r="Q4" s="136" t="s">
        <v>9</v>
      </c>
      <c r="R4" s="150">
        <v>1</v>
      </c>
      <c r="S4" s="151">
        <f>'FACTORS &amp; OPTIONS'!B15</f>
        <v>0</v>
      </c>
      <c r="T4" s="77">
        <f>IF(R4&lt;=X1,1,0)</f>
        <v>0</v>
      </c>
      <c r="U4" s="108">
        <v>0</v>
      </c>
      <c r="V4" s="10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21" t="e">
        <f>IF(X1=1,AVERAGE(T4/T14),IF(X1=2,AVERAGE(T4/T14,U4/U14),IF(X1=3,AVERAGE(T4/T14,U4/U14,V4/V14),IF(X1=4,AVERAGE(T4/T14,U4/U14,V4/V14,W4/W14),IF(X1=5,AVERAGE(T4/T14,U4/U14,V4/V14,W4/W14,X4/X14),IF(X1=6,AVERAGE(T4/T14,U4/U14,V4/V14,W4/W14,X4/X14,Y4/Y14),IF(X1=7,AVERAGE(T4/T14,U4/U14,V4/V14,W4/W14,X4/X14,Y4/Y14,Z4/Z14),IF(X1=8,AVERAGE(T4/T14,U4/U14,V4/V14,W4/W14,X4/X14,Y4/Y14,Z4/Z14,AA4/AA14),IF(X1=9,AVERAGE(T4/T14,U4/U14,V4/V14,W4/W14,X4/X14,Y4/Y14,Z4/Z14,AA4/AA14,AB4/AB14),AVERAGE(T4/T14,U4/U14,V4/V14,W4/W14,X4/X14,Y4/Y14,Z4/Z14,AA4/AA14,AB4/AB14,AC4/AC14))))))))))</f>
        <v>#DIV/0!</v>
      </c>
      <c r="AE4" s="21" t="e">
        <f t="array" ref="AE4:AE13">MMULT(T4:AC13,AD4:AD13)</f>
        <v>#DIV/0!</v>
      </c>
      <c r="AF4" s="152" t="s">
        <v>4</v>
      </c>
      <c r="AG4" s="153" t="e">
        <f>(AE14-X1)/(X1-1)</f>
        <v>#DIV/0!</v>
      </c>
      <c r="AI4" s="150">
        <v>1</v>
      </c>
      <c r="AJ4" s="151">
        <f>'FACTORS &amp; OPTIONS'!B15</f>
        <v>0</v>
      </c>
      <c r="AK4" s="154">
        <f>IF(AI4&lt;=AO1,1,0)</f>
        <v>0</v>
      </c>
      <c r="AL4" s="155">
        <v>0</v>
      </c>
      <c r="AM4" s="155">
        <v>0</v>
      </c>
      <c r="AN4" s="155">
        <v>0</v>
      </c>
      <c r="AO4" s="155">
        <v>0</v>
      </c>
      <c r="AP4" s="155">
        <v>0</v>
      </c>
      <c r="AQ4" s="155">
        <v>0</v>
      </c>
      <c r="AR4" s="155">
        <v>0</v>
      </c>
      <c r="AS4" s="155">
        <v>0</v>
      </c>
      <c r="AT4" s="156">
        <v>0</v>
      </c>
      <c r="AU4" s="21" t="e">
        <f>IF(AO1=1,AVERAGE(AK4/AK14),IF(AO1=2,AVERAGE(AK4/AK14,AL4/AL14),IF(AO1=3,AVERAGE(AK4/AK14,AL4/AL14,AM4/AM14),IF(AO1=4,AVERAGE(AK4/AK14,AL4/AL14,AM4/AM14,AN4/AN14),IF(AO1=5,AVERAGE(AK4/AK14,AL4/AL14,AM4/AM14,AN4/AN14,AO4/AO14),IF(AO1=6,AVERAGE(AK4/AK14,AL4/AL14,AM4/AM14,AN4/AN14,AO4/AO14,AP4/AP14),IF(AO1=7,AVERAGE(AK4/AK14,AL4/AL14,AM4/AM14,AN4/AN14,AO4/AO14,AP4/AP14,AQ4/AQ14),IF(AO1=8,AVERAGE(AK4/AK14,AL4/AL14,AM4/AM14,AN4/AN14,AO4/AO14,AP4/AP14,AQ4/AQ14,AR4/AR14),IF(AO1=9,AVERAGE(AK4/AK14,AL4/AL14,AM4/AM14,AN4/AN14,AO4/AO14,AP4/AP14,AQ4/AQ14,AR4/AR14,AS4/AS14),AVERAGE(AK4/AK14,AL4/AL14,AM4/AM14,AN4/AN14,AO4/AO14,AP4/AP14,AQ4/AQ14,AR4/AR14,AS4/AS14,AT4/AT14))))))))))</f>
        <v>#DIV/0!</v>
      </c>
      <c r="AV4" s="21" t="e">
        <f t="array" ref="AV4:AV13">MMULT(AK4:AT13,AU4:AU13)</f>
        <v>#DIV/0!</v>
      </c>
      <c r="AW4" s="152" t="s">
        <v>4</v>
      </c>
      <c r="AX4" s="153" t="e">
        <f>(AV14-AO1)/(AO1-1)</f>
        <v>#DIV/0!</v>
      </c>
      <c r="AZ4" s="150">
        <v>1</v>
      </c>
      <c r="BA4" s="151">
        <f>'FACTORS &amp; OPTIONS'!B15</f>
        <v>0</v>
      </c>
      <c r="BB4" s="154">
        <f>IF(AZ4&lt;=BF1,1,0)</f>
        <v>0</v>
      </c>
      <c r="BC4" s="155">
        <v>0</v>
      </c>
      <c r="BD4" s="155">
        <v>0</v>
      </c>
      <c r="BE4" s="155">
        <v>0</v>
      </c>
      <c r="BF4" s="155">
        <v>0</v>
      </c>
      <c r="BG4" s="155">
        <v>0</v>
      </c>
      <c r="BH4" s="155">
        <v>0</v>
      </c>
      <c r="BI4" s="155">
        <v>0</v>
      </c>
      <c r="BJ4" s="155">
        <v>0</v>
      </c>
      <c r="BK4" s="156">
        <v>0</v>
      </c>
      <c r="BL4" s="21" t="e">
        <f>IF(BF1=1,AVERAGE(BB4/BB14),IF(BF1=2,AVERAGE(BB4/BB14,BC4/BC14),IF(BF1=3,AVERAGE(BB4/BB14,BC4/BC14,BD4/BD14),IF(BF1=4,AVERAGE(BB4/BB14,BC4/BC14,BD4/BD14,BE4/BE14),IF(BF1=5,AVERAGE(BB4/BB14,BC4/BC14,BD4/BD14,BE4/BE14,BF4/BF14),IF(BF1=6,AVERAGE(BB4/BB14,BC4/BC14,BD4/BD14,BE4/BE14,BF4/BF14,BG4/BG14),IF(BF1=7,AVERAGE(BB4/BB14,BC4/BC14,BD4/BD14,BE4/BE14,BF4/BF14,BG4/BG14,BH4/BH14),IF(BF1=8,AVERAGE(BB4/BB14,BC4/BC14,BD4/BD14,BE4/BE14,BF4/BF14,BG4/BG14,BH4/BH14,BI4/BI14),IF(BF1=9,AVERAGE(BB4/BB14,BC4/BC14,BD4/BD14,BE4/BE14,BF4/BF14,BG4/BG14,BH4/BH14,BI4/BI14,BJ4/BJ14),AVERAGE(BB4/BB14,BC4/BC14,BD4/BD14,BE4/BE14,BF4/BF14,BG4/BG14,BH4/BH14,BI4/BI14,BJ4/BJ14,BK4/BK14))))))))))</f>
        <v>#DIV/0!</v>
      </c>
      <c r="BM4" s="21" t="e">
        <f t="array" ref="BM4:BM13">MMULT(BB4:BK13,BL4:BL13)</f>
        <v>#DIV/0!</v>
      </c>
      <c r="BN4" s="152" t="s">
        <v>4</v>
      </c>
      <c r="BO4" s="153" t="e">
        <f>(BM14-BF1)/(BF1-1)</f>
        <v>#DIV/0!</v>
      </c>
      <c r="BQ4" s="150">
        <v>1</v>
      </c>
      <c r="BR4" s="151">
        <f>'FACTORS &amp; OPTIONS'!B15</f>
        <v>0</v>
      </c>
      <c r="BS4" s="154">
        <f>IF(BQ4&lt;=BW1,1,0)</f>
        <v>0</v>
      </c>
      <c r="BT4" s="155">
        <v>0</v>
      </c>
      <c r="BU4" s="155">
        <v>0</v>
      </c>
      <c r="BV4" s="155">
        <v>0</v>
      </c>
      <c r="BW4" s="155">
        <v>0</v>
      </c>
      <c r="BX4" s="155">
        <v>0</v>
      </c>
      <c r="BY4" s="155">
        <v>0</v>
      </c>
      <c r="BZ4" s="155">
        <v>0</v>
      </c>
      <c r="CA4" s="155">
        <v>0</v>
      </c>
      <c r="CB4" s="156">
        <v>0</v>
      </c>
      <c r="CC4" s="21" t="e">
        <f>IF(BW1=1,AVERAGE(BS4/BS14),IF(BW1=2,AVERAGE(BS4/BS14,BT4/BT14),IF(BW1=3,AVERAGE(BS4/BS14,BT4/BT14,BU4/BU14),IF(BW1=4,AVERAGE(BS4/BS14,BT4/BT14,BU4/BU14,BV4/BV14),IF(BW1=5,AVERAGE(BS4/BS14,BT4/BT14,BU4/BU14,BV4/BV14,BW4/BW14),IF(BW1=6,AVERAGE(BS4/BS14,BT4/BT14,BU4/BU14,BV4/BV14,BW4/BW14,BX4/BX14),IF(BW1=7,AVERAGE(BS4/BS14,BT4/BT14,BU4/BU14,BV4/BV14,BW4/BW14,BX4/BX14,BY4/BY14),IF(BW1=8,AVERAGE(BS4/BS14,BT4/BT14,BU4/BU14,BV4/BV14,BW4/BW14,BX4/BX14,BY4/BY14,BZ4/BZ14),IF(BW1=9,AVERAGE(BS4/BS14,BT4/BT14,BU4/BU14,BV4/BV14,BW4/BW14,BX4/BX14,BY4/BY14,BZ4/BZ14,CA4/CA14),AVERAGE(BS4/BS14,BT4/BT14,BU4/BU14,BV4/BV14,BW4/BW14,BX4/BX14,BY4/BY14,BZ4/BZ14,CA4/CA14,CB4/CB14))))))))))</f>
        <v>#DIV/0!</v>
      </c>
      <c r="CD4" s="21" t="e">
        <f t="array" ref="CD4:CD13">MMULT(BS4:CB13,CC4:CC13)</f>
        <v>#DIV/0!</v>
      </c>
      <c r="CE4" s="152" t="s">
        <v>4</v>
      </c>
      <c r="CF4" s="153" t="e">
        <f>(CD14-BW1)/(BW1-1)</f>
        <v>#DIV/0!</v>
      </c>
      <c r="CH4" s="150">
        <v>1</v>
      </c>
      <c r="CI4" s="151">
        <f>'FACTORS &amp; OPTIONS'!B15</f>
        <v>0</v>
      </c>
      <c r="CJ4" s="154">
        <f>IF(CH4&lt;=CN1,1,0)</f>
        <v>0</v>
      </c>
      <c r="CK4" s="155">
        <v>0</v>
      </c>
      <c r="CL4" s="155">
        <v>0</v>
      </c>
      <c r="CM4" s="155">
        <v>0</v>
      </c>
      <c r="CN4" s="155">
        <v>0</v>
      </c>
      <c r="CO4" s="155">
        <v>0</v>
      </c>
      <c r="CP4" s="155">
        <v>0</v>
      </c>
      <c r="CQ4" s="155">
        <v>0</v>
      </c>
      <c r="CR4" s="155">
        <v>0</v>
      </c>
      <c r="CS4" s="156">
        <v>0</v>
      </c>
      <c r="CT4" s="22" t="e">
        <f>IF(CN1=1,AVERAGE(CJ4/CJ14),IF(CN1=2,AVERAGE(CJ4/CJ14,CK4/CK14),IF(CN1=3,AVERAGE(CJ4/CJ14,CK4/CK14,CL4/CL14),IF(CN1=4,AVERAGE(CJ4/CJ14,CK4/CK14,CL4/CL14,CM4/CM14),IF(CN1=5,AVERAGE(CJ4/CJ14,CK4/CK14,CL4/CL14,CM4/CM14,CN4/CN14),IF(CN1=6,AVERAGE(CJ4/CJ14,CK4/CK14,CL4/CL14,CM4/CM14,CN4/CN14,CO4/CO14),IF(CN1=7,AVERAGE(CJ4/CJ14,CK4/CK14,CL4/CL14,CM4/CM14,CN4/CN14,CO4/CO14,CP4/CP14),IF(CN1=8,AVERAGE(CJ4/CJ14,CK4/CK14,CL4/CL14,CM4/CM14,CN4/CN14,CO4/CO14,CP4/CP14,CQ4/CQ14),IF(CN1=9,AVERAGE(CJ4/CJ14,CK4/CK14,CL4/CL14,CM4/CM14,CN4/CN14,CO4/CO14,CP4/CP14,CQ4/CQ14,CR4/CR14),AVERAGE(CJ4/CJ14,CK4/CK14,CL4/CL14,CM4/CM14,CN4/CN14,CO4/CO14,CP4/CP14,CQ4/CQ14,CR4/CR14,CS4/CS14))))))))))</f>
        <v>#DIV/0!</v>
      </c>
      <c r="CU4" s="21" t="e">
        <f t="array" ref="CU4:CU13">MMULT(CJ4:CS13,CT4:CT13)</f>
        <v>#DIV/0!</v>
      </c>
      <c r="CV4" s="152" t="s">
        <v>4</v>
      </c>
      <c r="CW4" s="153" t="e">
        <f>(CU14-CN1)/(CN1-1)</f>
        <v>#DIV/0!</v>
      </c>
      <c r="CY4" s="150">
        <v>1</v>
      </c>
      <c r="CZ4" s="151">
        <f>'FACTORS &amp; OPTIONS'!B15</f>
        <v>0</v>
      </c>
      <c r="DA4" s="154">
        <f>IF(CY4&lt;=DE1,1,0)</f>
        <v>0</v>
      </c>
      <c r="DB4" s="155">
        <v>0</v>
      </c>
      <c r="DC4" s="155">
        <v>0</v>
      </c>
      <c r="DD4" s="155">
        <v>0</v>
      </c>
      <c r="DE4" s="155">
        <v>0</v>
      </c>
      <c r="DF4" s="155">
        <v>0</v>
      </c>
      <c r="DG4" s="155">
        <v>0</v>
      </c>
      <c r="DH4" s="155">
        <v>0</v>
      </c>
      <c r="DI4" s="155">
        <v>0</v>
      </c>
      <c r="DJ4" s="156">
        <v>0</v>
      </c>
      <c r="DK4" s="21" t="e">
        <f>IF(DE1=1,AVERAGE(DA4/DA14),IF(DE1=2,AVERAGE(DA4/DA14,DB4/DB14),IF(DE1=3,AVERAGE(DA4/DA14,DB4/DB14,DC4/DC14),IF(DE1=4,AVERAGE(DA4/DA14,DB4/DB14,DC4/DC14,DD4/DD14),IF(DE1=5,AVERAGE(DA4/DA14,DB4/DB14,DC4/DC14,DD4/DD14,DE4/DE14),IF(DE1=6,AVERAGE(DA4/DA14,DB4/DB14,DC4/DC14,DD4/DD14,DE4/DE14,DF4/DF14),IF(DE1=7,AVERAGE(DA4/DA14,DB4/DB14,DC4/DC14,DD4/DD14,DE4/DE14,DF4/DF14,DG4/DG14),IF(DE1=8,AVERAGE(DA4/DA14,DB4/DB14,DC4/DC14,DD4/DD14,DE4/DE14,DF4/DF14,DG4/DG14,DH4/DH14),IF(DE1=9,AVERAGE(DA4/DA14,DB4/DB14,DC4/DC14,DD4/DD14,DE4/DE14,DF4/DF14,DG4/DG14,DH4/DH14,DI4/DI14),AVERAGE(DA4/DA14,DB4/DB14,DC4/DC14,DD4/DD14,DE4/DE14,DF4/DF14,DG4/DG14,DH4/DH14,DI4/DI14,DJ4/DJ14))))))))))</f>
        <v>#DIV/0!</v>
      </c>
      <c r="DL4" s="21" t="e">
        <f t="array" ref="DL4:DL13">MMULT(DA4:DJ13,DK4:DK13)</f>
        <v>#DIV/0!</v>
      </c>
      <c r="DM4" s="152" t="s">
        <v>4</v>
      </c>
      <c r="DN4" s="153" t="e">
        <f>(DL14-DE1)/(DE1-1)</f>
        <v>#DIV/0!</v>
      </c>
      <c r="DP4" s="150">
        <v>1</v>
      </c>
      <c r="DQ4" s="151">
        <f>'FACTORS &amp; OPTIONS'!B15</f>
        <v>0</v>
      </c>
      <c r="DR4" s="154">
        <f>IF(DP4&lt;=DV1,1,0)</f>
        <v>0</v>
      </c>
      <c r="DS4" s="155">
        <v>0</v>
      </c>
      <c r="DT4" s="155">
        <v>0</v>
      </c>
      <c r="DU4" s="155">
        <v>0</v>
      </c>
      <c r="DV4" s="155">
        <v>0</v>
      </c>
      <c r="DW4" s="155">
        <v>0</v>
      </c>
      <c r="DX4" s="155">
        <v>0</v>
      </c>
      <c r="DY4" s="155">
        <v>0</v>
      </c>
      <c r="DZ4" s="155">
        <v>0</v>
      </c>
      <c r="EA4" s="156">
        <v>0</v>
      </c>
      <c r="EB4" s="21" t="e">
        <f>IF(DV1=1,AVERAGE(DR4/DR14),IF(DV1=2,AVERAGE(DR4/DR14,DS4/DS14),IF(DV1=3,AVERAGE(DR4/DR14,DS4/DS14,DT4/DT14),IF(DV1=4,AVERAGE(DR4/DR14,DS4/DS14,DT4/DT14,DU4/DU14),IF(DV1=5,AVERAGE(DR4/DR14,DS4/DS14,DT4/DT14,DU4/DU14,DV4/DV14),IF(DV1=6,AVERAGE(DR4/DR14,DS4/DS14,DT4/DT14,DU4/DU14,DV4/DV14,DW4/DW14),IF(DV1=7,AVERAGE(DR4/DR14,DS4/DS14,DT4/DT14,DU4/DU14,DV4/DV14,DW4/DW14,DX4/DX14),IF(DV1=8,AVERAGE(DR4/DR14,DS4/DS14,DT4/DT14,DU4/DU14,DV4/DV14,DW4/DW14,DX4/DX14,DY4/DY14),IF(DV1=9,AVERAGE(DR4/DR14,DS4/DS14,DT4/DT14,DU4/DU14,DV4/DV14,DW4/DW14,DX4/DX14,DY4/DY14,DZ4/DZ14),AVERAGE(DR4/DR14,DS4/DS14,DT4/DT14,DU4/DU14,DV4/DV14,DW4/DW14,DX4/DX14,DY4/DY14,DZ4/DZ14,EA4/EA14))))))))))</f>
        <v>#DIV/0!</v>
      </c>
      <c r="EC4" s="21" t="e">
        <f t="array" ref="EC4:EC13">MMULT(DR4:EA13,EB4:EB13)</f>
        <v>#DIV/0!</v>
      </c>
      <c r="ED4" s="152" t="s">
        <v>4</v>
      </c>
      <c r="EE4" s="153" t="e">
        <f>(EC14-DV1)/(DV1-1)</f>
        <v>#DIV/0!</v>
      </c>
      <c r="EG4" s="150">
        <v>1</v>
      </c>
      <c r="EH4" s="151">
        <f>'FACTORS &amp; OPTIONS'!B15</f>
        <v>0</v>
      </c>
      <c r="EI4" s="154">
        <f>IF(EG4&lt;=EM1,1,0)</f>
        <v>0</v>
      </c>
      <c r="EJ4" s="155">
        <v>0</v>
      </c>
      <c r="EK4" s="155">
        <v>0</v>
      </c>
      <c r="EL4" s="155">
        <v>0</v>
      </c>
      <c r="EM4" s="155">
        <v>0</v>
      </c>
      <c r="EN4" s="155">
        <v>0</v>
      </c>
      <c r="EO4" s="155">
        <v>0</v>
      </c>
      <c r="EP4" s="155">
        <v>0</v>
      </c>
      <c r="EQ4" s="155">
        <v>0</v>
      </c>
      <c r="ER4" s="156">
        <v>0</v>
      </c>
      <c r="ES4" s="21" t="e">
        <f>IF(EM1=1,AVERAGE(EI4/EI14),IF(EM1=2,AVERAGE(EI4/EI14,EJ4/EJ14),IF(EM1=3,AVERAGE(EI4/EI14,EJ4/EJ14,EK4/EK14),IF(EM1=4,AVERAGE(EI4/EI14,EJ4/EJ14,EK4/EK14,EL4/EL14),IF(EM1=5,AVERAGE(EI4/EI14,EJ4/EJ14,EK4/EK14,EL4/EL14,EM4/EM14),IF(EM1=6,AVERAGE(EI4/EI14,EJ4/EJ14,EK4/EK14,EL4/EL14,EM4/EM14,EN4/EN14),IF(EM1=7,AVERAGE(EI4/EI14,EJ4/EJ14,EK4/EK14,EL4/EL14,EM4/EM14,EN4/EN14,EO4/EO14),IF(EM1=8,AVERAGE(EI4/EI14,EJ4/EJ14,EK4/EK14,EL4/EL14,EM4/EM14,EN4/EN14,EO4/EO14,EP4/EP14),IF(EM1=9,AVERAGE(EI4/EI14,EJ4/EJ14,EK4/EK14,EL4/EL14,EM4/EM14,EN4/EN14,EO4/EO14,EP4/EP14,EQ4/EQ14),AVERAGE(EI4/EI14,EJ4/EJ14,EK4/EK14,EL4/EL14,EM4/EM14,EN4/EN14,EO4/EO14,EP4/EP14,EQ4/EQ14,ER4/ER14))))))))))</f>
        <v>#DIV/0!</v>
      </c>
      <c r="ET4" s="21" t="e">
        <f t="array" ref="ET4:ET13">MMULT(EI4:ER13,ES4:ES13)</f>
        <v>#DIV/0!</v>
      </c>
      <c r="EU4" s="152" t="s">
        <v>4</v>
      </c>
      <c r="EV4" s="153" t="e">
        <f>(ET14-EM1)/(EM1-1)</f>
        <v>#DIV/0!</v>
      </c>
      <c r="EW4" s="157">
        <v>1</v>
      </c>
      <c r="EX4" s="157"/>
      <c r="EY4" s="157"/>
      <c r="EZ4" s="157"/>
      <c r="FA4" s="100"/>
      <c r="FD4" s="100"/>
      <c r="FE4" s="100"/>
      <c r="FF4" s="100"/>
      <c r="FG4" s="100"/>
      <c r="FH4" s="100"/>
      <c r="FI4" s="138"/>
      <c r="FJ4" s="138"/>
      <c r="FK4" s="138"/>
      <c r="FL4" s="138"/>
      <c r="FM4" s="138"/>
      <c r="FN4" s="138"/>
      <c r="FO4" s="138"/>
      <c r="FP4" s="138"/>
    </row>
    <row r="5" spans="1:213" x14ac:dyDescent="0.35">
      <c r="A5" s="150">
        <v>2</v>
      </c>
      <c r="B5" s="147">
        <f>'FACTORS &amp; OPTIONS'!B16</f>
        <v>0</v>
      </c>
      <c r="C5" s="65">
        <f>IF(D4&gt;0,(1/D4),0)</f>
        <v>0</v>
      </c>
      <c r="D5" s="65">
        <f>IF(A5&lt;=G1,1,0)</f>
        <v>0</v>
      </c>
      <c r="E5" s="108">
        <v>0</v>
      </c>
      <c r="F5" s="66">
        <v>0</v>
      </c>
      <c r="G5" s="66">
        <v>0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21" t="e">
        <f>IF(G1=1,AVERAGE(C5/C14),IF(G1=2,AVERAGE(C5/C14,D5/D14),IF(G1=3,AVERAGE(C5/C14,D5/D14,E5/E14),IF(G1=4,AVERAGE(C5/C14,D5/D14,E5/E14,F5/F14),IF(G1=5,AVERAGE(C5/C14,D5/D14,E5/E14,F5/F14,G5/G14),IF(G1=6,AVERAGE(C5/C14,D5/D14,E5/E14,F5/F14,G5/G14,H5/H14),IF(G1=7,AVERAGE(C5/C14,D5/D14,E5/E14,F5/F14,G5/G14,H5/H14,I5/I14),IF(G1=8,AVERAGE(C5/C14,D5/D14,E5/E14,F5/F14,G5/G14,H5/H14,I5/I14,J5/J14),IF(G1=9,AVERAGE(C5/C14,D5/D14,E5/E14,F5/F14,G5/G14,H5/H14,I5/I14,J5/J14,K5/K14),AVERAGE(C5/C14,D5/D14,E5/E14,F5/F14,G5/G14,H5/H14,I5/I14,J5/J14,K5/K14,L5/L14))))))))))</f>
        <v>#DIV/0!</v>
      </c>
      <c r="N5" s="21" t="e">
        <v>#DIV/0!</v>
      </c>
      <c r="O5" s="152" t="s">
        <v>5</v>
      </c>
      <c r="P5" s="153">
        <f>IF(G1=1,0,IF(G1=2,0,IF(G1=3,0.58,IF(G1=4,0.9,IF(G1=5,1.12,IF(G1=6,1.24,IF(G1=7,1.32,IF(G1=8,1.41,IF(G1=9,1.45,IF(G1=10,1.49,1))))))))))</f>
        <v>1</v>
      </c>
      <c r="R5" s="150">
        <v>2</v>
      </c>
      <c r="S5" s="151">
        <f>'FACTORS &amp; OPTIONS'!B16</f>
        <v>0</v>
      </c>
      <c r="T5" s="77">
        <f>IF(U4&gt;0,(1/U4),0)</f>
        <v>0</v>
      </c>
      <c r="U5" s="77">
        <f>IF(R5&lt;=X1,1,0)</f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21" t="e">
        <f>IF(X1=1,AVERAGE(T5/T14),IF(X1=2,AVERAGE(T5/T14,U5/U14),IF(X1=3,AVERAGE(T5/T14,U5/U14,V5/V14),IF(X1=4,AVERAGE(T5/T14,U5/U14,V5/V14,W5/W14),IF(X1=5,AVERAGE(T5/T14,U5/U14,V5/V14,W5/W14,X5/X14),IF(X1=6,AVERAGE(T5/T14,U5/U14,V5/V14,W5/W14,X5/X14,Y5/Y14),IF(X1=7,AVERAGE(T5/T14,U5/U14,V5/V14,W5/W14,X5/X14,Y5/Y14,Z5/Z14),IF(X1=8,AVERAGE(T5/T14,U5/U14,V5/V14,W5/W14,X5/X14,Y5/Y14,Z5/Z14,AA5/AA14),IF(X1=9,AVERAGE(T5/T14,U5/U14,V5/V14,W5/W14,X5/X14,Y5/Y14,Z5/Z14,AA5/AA14,AB5/AB14),AVERAGE(T5/T14,U5/U14,V5/V14,W5/W14,X5/X14,Y5/Y14,Z5/Z14,AA5/AA14,AB5/AB14,AC5/AC14))))))))))</f>
        <v>#DIV/0!</v>
      </c>
      <c r="AE5" s="21" t="e">
        <v>#DIV/0!</v>
      </c>
      <c r="AF5" s="152" t="s">
        <v>5</v>
      </c>
      <c r="AG5" s="153">
        <f>IF(X1=1,0,IF(X1=2,0,IF(X1=3,0.58,IF(X1=4,0.9,IF(X1=5,1.12,IF(X1=6,1.24,IF(X1=7,1.32,IF(X1=8,1.41,IF(X1=9,1.45,IF(X1=10,1.49,1))))))))))</f>
        <v>1</v>
      </c>
      <c r="AI5" s="150">
        <v>2</v>
      </c>
      <c r="AJ5" s="151">
        <f>'FACTORS &amp; OPTIONS'!B16</f>
        <v>0</v>
      </c>
      <c r="AK5" s="158">
        <f>IF(AL4&gt;0,(1/AL4),0)</f>
        <v>0</v>
      </c>
      <c r="AL5" s="77">
        <f>IF(AI5&lt;=AO1,1,0)</f>
        <v>0</v>
      </c>
      <c r="AM5" s="78">
        <v>0</v>
      </c>
      <c r="AN5" s="78">
        <v>0</v>
      </c>
      <c r="AO5" s="78">
        <v>0</v>
      </c>
      <c r="AP5" s="78">
        <v>0</v>
      </c>
      <c r="AQ5" s="78">
        <v>0</v>
      </c>
      <c r="AR5" s="78">
        <v>0</v>
      </c>
      <c r="AS5" s="78">
        <v>0</v>
      </c>
      <c r="AT5" s="159">
        <v>0</v>
      </c>
      <c r="AU5" s="21" t="e">
        <f>IF(AO1=1,AVERAGE(AK5/AK14),IF(AO1=2,AVERAGE(AK5/AK14,AL5/AL14),IF(AO1=3,AVERAGE(AK5/AK14,AL5/AL14,AM5/AM14),IF(AO1=4,AVERAGE(AK5/AK14,AL5/AL14,AM5/AM14,AN5/AN14),IF(AO1=5,AVERAGE(AK5/AK14,AL5/AL14,AM5/AM14,AN5/AN14,AO5/AO14),IF(AO1=6,AVERAGE(AK5/AK14,AL5/AL14,AM5/AM14,AN5/AN14,AO5/AO14,AP5/AP14),IF(AO1=7,AVERAGE(AK5/AK14,AL5/AL14,AM5/AM14,AN5/AN14,AO5/AO14,AP5/AP14,AQ5/AQ14),IF(AO1=8,AVERAGE(AK5/AK14,AL5/AL14,AM5/AM14,AN5/AN14,AO5/AO14,AP5/AP14,AQ5/AQ14,AR5/AR14),IF(AO1=9,AVERAGE(AK5/AK14,AL5/AL14,AM5/AM14,AN5/AN14,AO5/AO14,AP5/AP14,AQ5/AQ14,AR5/AR14,AS5/AS14),AVERAGE(AK5/AK14,AL5/AL14,AM5/AM14,AN5/AN14,AO5/AO14,AP5/AP14,AQ5/AQ14,AR5/AR14,AS5/AS14,AT5/AT14))))))))))</f>
        <v>#DIV/0!</v>
      </c>
      <c r="AV5" s="21" t="e">
        <v>#DIV/0!</v>
      </c>
      <c r="AW5" s="152" t="s">
        <v>5</v>
      </c>
      <c r="AX5" s="153">
        <f>IF(AO1=1,0,IF(AO1=2,0,IF(AO1=3,0.58,IF(AO1=4,0.9,IF(AO1=5,1.12,IF(AO1=6,1.24,IF(AO1=7,1.32,IF(AO1=8,1.41,IF(AO1=9,1.45,IF(AO1=10,1.49,1))))))))))</f>
        <v>1</v>
      </c>
      <c r="AZ5" s="150">
        <v>2</v>
      </c>
      <c r="BA5" s="151">
        <f>'FACTORS &amp; OPTIONS'!B16</f>
        <v>0</v>
      </c>
      <c r="BB5" s="158">
        <f>IF(BC4&gt;0,(1/BC4),0)</f>
        <v>0</v>
      </c>
      <c r="BC5" s="77">
        <f>IF(AZ5&lt;=BF1,1,0)</f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159">
        <v>0</v>
      </c>
      <c r="BL5" s="21" t="e">
        <f>IF(BF1=1,AVERAGE(BB5/BB14),IF(BF1=2,AVERAGE(BB5/BB14,BC5/BC14),IF(BF1=3,AVERAGE(BB5/BB14,BC5/BC14,BD5/BD14),IF(BF1=4,AVERAGE(BB5/BB14,BC5/BC14,BD5/BD14,BE5/BE14),IF(BF1=5,AVERAGE(BB5/BB14,BC5/BC14,BD5/BD14,BE5/BE14,BF5/BF14),IF(BF1=6,AVERAGE(BB5/BB14,BC5/BC14,BD5/BD14,BE5/BE14,BF5/BF14,BG5/BG14),IF(BF1=7,AVERAGE(BB5/BB14,BC5/BC14,BD5/BD14,BE5/BE14,BF5/BF14,BG5/BG14,BH5/BH14),IF(BF1=8,AVERAGE(BB5/BB14,BC5/BC14,BD5/BD14,BE5/BE14,BF5/BF14,BG5/BG14,BH5/BH14,BI5/BI14),IF(BF1=9,AVERAGE(BB5/BB14,BC5/BC14,BD5/BD14,BE5/BE14,BF5/BF14,BG5/BG14,BH5/BH14,BI5/BI14,BJ5/BJ14),AVERAGE(BB5/BB14,BC5/BC14,BD5/BD14,BE5/BE14,BF5/BF14,BG5/BG14,BH5/BH14,BI5/BI14,BJ5/BJ14,BK5/BK14))))))))))</f>
        <v>#DIV/0!</v>
      </c>
      <c r="BM5" s="21" t="e">
        <v>#DIV/0!</v>
      </c>
      <c r="BN5" s="152" t="s">
        <v>5</v>
      </c>
      <c r="BO5" s="153">
        <f>IF(BF1=1,0,IF(BF1=2,0,IF(BF1=3,0.58,IF(BF1=4,0.9,IF(BF1=5,1.12,IF(BF1=6,1.24,IF(BF1=7,1.32,IF(BF1=8,1.41,IF(BF1=9,1.45,IF(BF1=10,1.49,1))))))))))</f>
        <v>1</v>
      </c>
      <c r="BQ5" s="150">
        <v>2</v>
      </c>
      <c r="BR5" s="151">
        <f>'FACTORS &amp; OPTIONS'!B16</f>
        <v>0</v>
      </c>
      <c r="BS5" s="158">
        <f>IF(BT4&gt;0,(1/BT4),0)</f>
        <v>0</v>
      </c>
      <c r="BT5" s="77">
        <f>IF(BQ5&lt;=BW1,1,0)</f>
        <v>0</v>
      </c>
      <c r="BU5" s="78">
        <v>0</v>
      </c>
      <c r="BV5" s="78">
        <v>0</v>
      </c>
      <c r="BW5" s="78">
        <v>0</v>
      </c>
      <c r="BX5" s="78">
        <v>0</v>
      </c>
      <c r="BY5" s="78">
        <v>0</v>
      </c>
      <c r="BZ5" s="78">
        <v>0</v>
      </c>
      <c r="CA5" s="78">
        <v>0</v>
      </c>
      <c r="CB5" s="159">
        <v>0</v>
      </c>
      <c r="CC5" s="21" t="e">
        <f>IF(BW1=1,AVERAGE(BS5/BS14),IF(BW1=2,AVERAGE(BS5/BS14,BT5/BT14),IF(BW1=3,AVERAGE(BS5/BS14,BT5/BT14,BU5/BU14),IF(BW1=4,AVERAGE(BS5/BS14,BT5/BT14,BU5/BU14,BV5/BV14),IF(BW1=5,AVERAGE(BS5/BS14,BT5/BT14,BU5/BU14,BV5/BV14,BW5/BW14),IF(BW1=6,AVERAGE(BS5/BS14,BT5/BT14,BU5/BU14,BV5/BV14,BW5/BW14,BX5/BX14),IF(BW1=7,AVERAGE(BS5/BS14,BT5/BT14,BU5/BU14,BV5/BV14,BW5/BW14,BX5/BX14,BY5/BY14),IF(BW1=8,AVERAGE(BS5/BS14,BT5/BT14,BU5/BU14,BV5/BV14,BW5/BW14,BX5/BX14,BY5/BY14,BZ5/BZ14),IF(BW1=9,AVERAGE(BS5/BS14,BT5/BT14,BU5/BU14,BV5/BV14,BW5/BW14,BX5/BX14,BY5/BY14,BZ5/BZ14,CA5/CA14),AVERAGE(BS5/BS14,BT5/BT14,BU5/BU14,BV5/BV14,BW5/BW14,BX5/BX14,BY5/BY14,BZ5/BZ14,CA5/CA14,CB5/CB14))))))))))</f>
        <v>#DIV/0!</v>
      </c>
      <c r="CD5" s="21" t="e">
        <v>#DIV/0!</v>
      </c>
      <c r="CE5" s="152" t="s">
        <v>5</v>
      </c>
      <c r="CF5" s="153">
        <f>IF(BW1=1,0,IF(BW1=2,0,IF(BW1=3,0.58,IF(BW1=4,0.9,IF(BW1=5,1.12,IF(BW1=6,1.24,IF(BW1=7,1.32,IF(BW1=8,1.41,IF(BW1=9,1.45,IF(BW1=10,1.49,1))))))))))</f>
        <v>1</v>
      </c>
      <c r="CH5" s="150">
        <v>2</v>
      </c>
      <c r="CI5" s="151">
        <f>'FACTORS &amp; OPTIONS'!B16</f>
        <v>0</v>
      </c>
      <c r="CJ5" s="158">
        <f>IF(CK4&gt;0,(1/CK4),0)</f>
        <v>0</v>
      </c>
      <c r="CK5" s="77">
        <f>IF(CH5&lt;=CN1,1,0)</f>
        <v>0</v>
      </c>
      <c r="CL5" s="78">
        <v>0</v>
      </c>
      <c r="CM5" s="78">
        <v>0</v>
      </c>
      <c r="CN5" s="78">
        <v>0</v>
      </c>
      <c r="CO5" s="78">
        <v>0</v>
      </c>
      <c r="CP5" s="78">
        <v>0</v>
      </c>
      <c r="CQ5" s="78">
        <v>0</v>
      </c>
      <c r="CR5" s="78">
        <v>0</v>
      </c>
      <c r="CS5" s="159">
        <v>0</v>
      </c>
      <c r="CT5" s="22" t="e">
        <f>IF(CN1=1,AVERAGE(CJ5/CJ14),IF(CN1=2,AVERAGE(CJ5/CJ14,CK5/CK14),IF(CN1=3,AVERAGE(CJ5/CJ14,CK5/CK14,CL5/CL14),IF(CN1=4,AVERAGE(CJ5/CJ14,CK5/CK14,CL5/CL14,CM5/CM14),IF(CN1=5,AVERAGE(CJ5/CJ14,CK5/CK14,CL5/CL14,CM5/CM14,CN5/CN14),IF(CN1=6,AVERAGE(CJ5/CJ14,CK5/CK14,CL5/CL14,CM5/CM14,CN5/CN14,CO5/CO14),IF(CN1=7,AVERAGE(CJ5/CJ14,CK5/CK14,CL5/CL14,CM5/CM14,CN5/CN14,CO5/CO14,CP5/CP14),IF(CN1=8,AVERAGE(CJ5/CJ14,CK5/CK14,CL5/CL14,CM5/CM14,CN5/CN14,CO5/CO14,CP5/CP14,CQ5/CQ14),IF(CN1=9,AVERAGE(CJ5/CJ14,CK5/CK14,CL5/CL14,CM5/CM14,CN5/CN14,CO5/CO14,CP5/CP14,CQ5/CQ14,CR5/CR14),AVERAGE(CJ5/CJ14,CK5/CK14,CL5/CL14,CM5/CM14,CN5/CN14,CO5/CO14,CP5/CP14,CQ5/CQ14,CR5/CR14,CS5/CS14))))))))))</f>
        <v>#DIV/0!</v>
      </c>
      <c r="CU5" s="21" t="e">
        <v>#DIV/0!</v>
      </c>
      <c r="CV5" s="152" t="s">
        <v>5</v>
      </c>
      <c r="CW5" s="153">
        <f>IF(CN1=1,0,IF(CN1=2,0,IF(CN1=3,0.58,IF(CN1=4,0.9,IF(CN1=5,1.12,IF(CN1=6,1.24,IF(CN1=7,1.32,IF(CN1=8,1.41,IF(CN1=9,1.45,IF(CN1=10,1.49,1))))))))))</f>
        <v>1</v>
      </c>
      <c r="CY5" s="150">
        <v>2</v>
      </c>
      <c r="CZ5" s="151">
        <f>'FACTORS &amp; OPTIONS'!B16</f>
        <v>0</v>
      </c>
      <c r="DA5" s="158">
        <f>IF(DB4&gt;0,(1/DB4),0)</f>
        <v>0</v>
      </c>
      <c r="DB5" s="77">
        <f>IF(CY5&lt;=DE1,1,0)</f>
        <v>0</v>
      </c>
      <c r="DC5" s="78">
        <v>0</v>
      </c>
      <c r="DD5" s="78">
        <v>0</v>
      </c>
      <c r="DE5" s="78">
        <v>0</v>
      </c>
      <c r="DF5" s="78">
        <v>0</v>
      </c>
      <c r="DG5" s="78">
        <v>0</v>
      </c>
      <c r="DH5" s="78">
        <v>0</v>
      </c>
      <c r="DI5" s="78">
        <v>0</v>
      </c>
      <c r="DJ5" s="159">
        <v>0</v>
      </c>
      <c r="DK5" s="21" t="e">
        <f>IF(DE1=1,AVERAGE(DA5/DA14),IF(DE1=2,AVERAGE(DA5/DA14,DB5/DB14),IF(DE1=3,AVERAGE(DA5/DA14,DB5/DB14,DC5/DC14),IF(DE1=4,AVERAGE(DA5/DA14,DB5/DB14,DC5/DC14,DD5/DD14),IF(DE1=5,AVERAGE(DA5/DA14,DB5/DB14,DC5/DC14,DD5/DD14,DE5/DE14),IF(DE1=6,AVERAGE(DA5/DA14,DB5/DB14,DC5/DC14,DD5/DD14,DE5/DE14,DF5/DF14),IF(DE1=7,AVERAGE(DA5/DA14,DB5/DB14,DC5/DC14,DD5/DD14,DE5/DE14,DF5/DF14,DG5/DG14),IF(DE1=8,AVERAGE(DA5/DA14,DB5/DB14,DC5/DC14,DD5/DD14,DE5/DE14,DF5/DF14,DG5/DG14,DH5/DH14),IF(DE1=9,AVERAGE(DA5/DA14,DB5/DB14,DC5/DC14,DD5/DD14,DE5/DE14,DF5/DF14,DG5/DG14,DH5/DH14,DI5/DI14),AVERAGE(DA5/DA14,DB5/DB14,DC5/DC14,DD5/DD14,DE5/DE14,DF5/DF14,DG5/DG14,DH5/DH14,DI5/DI14,DJ5/DJ14))))))))))</f>
        <v>#DIV/0!</v>
      </c>
      <c r="DL5" s="21" t="e">
        <v>#DIV/0!</v>
      </c>
      <c r="DM5" s="152" t="s">
        <v>5</v>
      </c>
      <c r="DN5" s="153">
        <f>IF(DE1=1,0,IF(DE1=2,0,IF(DE1=3,0.58,IF(DE1=4,0.9,IF(DE1=5,1.12,IF(DE1=6,1.24,IF(DE1=7,1.32,IF(DE1=8,1.41,IF(DE1=9,1.45,IF(DE1=10,1.49,1))))))))))</f>
        <v>1</v>
      </c>
      <c r="DP5" s="150">
        <v>2</v>
      </c>
      <c r="DQ5" s="151">
        <f>'FACTORS &amp; OPTIONS'!B16</f>
        <v>0</v>
      </c>
      <c r="DR5" s="158">
        <f>IF(DS4&gt;0,(1/DS4),0)</f>
        <v>0</v>
      </c>
      <c r="DS5" s="77">
        <f>IF(DP5&lt;=DV1,1,0)</f>
        <v>0</v>
      </c>
      <c r="DT5" s="78">
        <v>0</v>
      </c>
      <c r="DU5" s="78">
        <v>0</v>
      </c>
      <c r="DV5" s="78">
        <v>0</v>
      </c>
      <c r="DW5" s="78">
        <v>0</v>
      </c>
      <c r="DX5" s="78">
        <v>0</v>
      </c>
      <c r="DY5" s="78">
        <v>0</v>
      </c>
      <c r="DZ5" s="78">
        <v>0</v>
      </c>
      <c r="EA5" s="159">
        <v>0</v>
      </c>
      <c r="EB5" s="21" t="e">
        <f>IF(DV1=1,AVERAGE(DR5/DR14),IF(DV1=2,AVERAGE(DR5/DR14,DS5/DS14),IF(DV1=3,AVERAGE(DR5/DR14,DS5/DS14,DT5/DT14),IF(DV1=4,AVERAGE(DR5/DR14,DS5/DS14,DT5/DT14,DU5/DU14),IF(DV1=5,AVERAGE(DR5/DR14,DS5/DS14,DT5/DT14,DU5/DU14,DV5/DV14),IF(DV1=6,AVERAGE(DR5/DR14,DS5/DS14,DT5/DT14,DU5/DU14,DV5/DV14,DW5/DW14),IF(DV1=7,AVERAGE(DR5/DR14,DS5/DS14,DT5/DT14,DU5/DU14,DV5/DV14,DW5/DW14,DX5/DX14),IF(DV1=8,AVERAGE(DR5/DR14,DS5/DS14,DT5/DT14,DU5/DU14,DV5/DV14,DW5/DW14,DX5/DX14,DY5/DY14),IF(DV1=9,AVERAGE(DR5/DR14,DS5/DS14,DT5/DT14,DU5/DU14,DV5/DV14,DW5/DW14,DX5/DX14,DY5/DY14,DZ5/DZ14),AVERAGE(DR5/DR14,DS5/DS14,DT5/DT14,DU5/DU14,DV5/DV14,DW5/DW14,DX5/DX14,DY5/DY14,DZ5/DZ14,EA5/EA14))))))))))</f>
        <v>#DIV/0!</v>
      </c>
      <c r="EC5" s="21" t="e">
        <v>#DIV/0!</v>
      </c>
      <c r="ED5" s="152" t="s">
        <v>5</v>
      </c>
      <c r="EE5" s="153">
        <f>IF(DV1=1,0,IF(DV1=2,0,IF(DV1=3,0.58,IF(DV1=4,0.9,IF(DV1=5,1.12,IF(DV1=6,1.24,IF(DV1=7,1.32,IF(DV1=8,1.41,IF(DV1=9,1.45,IF(DV1=10,1.49,1))))))))))</f>
        <v>1</v>
      </c>
      <c r="EG5" s="150">
        <v>2</v>
      </c>
      <c r="EH5" s="151">
        <f>'FACTORS &amp; OPTIONS'!B16</f>
        <v>0</v>
      </c>
      <c r="EI5" s="158">
        <f>IF(EJ4&gt;0,(1/EJ4),0)</f>
        <v>0</v>
      </c>
      <c r="EJ5" s="77">
        <f>IF(EG5&lt;=EM1,1,0)</f>
        <v>0</v>
      </c>
      <c r="EK5" s="78">
        <v>0</v>
      </c>
      <c r="EL5" s="78">
        <v>0</v>
      </c>
      <c r="EM5" s="78">
        <v>0</v>
      </c>
      <c r="EN5" s="78">
        <v>0</v>
      </c>
      <c r="EO5" s="78">
        <v>0</v>
      </c>
      <c r="EP5" s="78">
        <v>0</v>
      </c>
      <c r="EQ5" s="78">
        <v>0</v>
      </c>
      <c r="ER5" s="159">
        <v>0</v>
      </c>
      <c r="ES5" s="21" t="e">
        <f>IF(EM1=1,AVERAGE(EI5/EI14),IF(EM1=2,AVERAGE(EI5/EI14,EJ5/EJ14),IF(EM1=3,AVERAGE(EI5/EI14,EJ5/EJ14,EK5/EK14),IF(EM1=4,AVERAGE(EI5/EI14,EJ5/EJ14,EK5/EK14,EL5/EL14),IF(EM1=5,AVERAGE(EI5/EI14,EJ5/EJ14,EK5/EK14,EL5/EL14,EM5/EM14),IF(EM1=6,AVERAGE(EI5/EI14,EJ5/EJ14,EK5/EK14,EL5/EL14,EM5/EM14,EN5/EN14),IF(EM1=7,AVERAGE(EI5/EI14,EJ5/EJ14,EK5/EK14,EL5/EL14,EM5/EM14,EN5/EN14,EO5/EO14),IF(EM1=8,AVERAGE(EI5/EI14,EJ5/EJ14,EK5/EK14,EL5/EL14,EM5/EM14,EN5/EN14,EO5/EO14,EP5/EP14),IF(EM1=9,AVERAGE(EI5/EI14,EJ5/EJ14,EK5/EK14,EL5/EL14,EM5/EM14,EN5/EN14,EO5/EO14,EP5/EP14,EQ5/EQ14),AVERAGE(EI5/EI14,EJ5/EJ14,EK5/EK14,EL5/EL14,EM5/EM14,EN5/EN14,EO5/EO14,EP5/EP14,EQ5/EQ14,ER5/ER14))))))))))</f>
        <v>#DIV/0!</v>
      </c>
      <c r="ET5" s="21" t="e">
        <v>#DIV/0!</v>
      </c>
      <c r="EU5" s="152" t="s">
        <v>5</v>
      </c>
      <c r="EV5" s="153">
        <f>IF(EM1=1,0,IF(EM1=2,0,IF(EM1=3,0.58,IF(EM1=4,0.9,IF(EM1=5,1.12,IF(EM1=6,1.24,IF(EM1=7,1.32,IF(EM1=8,1.41,IF(EM1=9,1.45,IF(EM1=10,1.49,1))))))))))</f>
        <v>1</v>
      </c>
      <c r="EW5" s="157"/>
      <c r="EX5" s="157"/>
      <c r="EY5" s="157"/>
      <c r="EZ5" s="157"/>
      <c r="FA5" s="100"/>
      <c r="FD5" s="100"/>
      <c r="FE5" s="100"/>
      <c r="FF5" s="100"/>
      <c r="FG5" s="100"/>
      <c r="FH5" s="100"/>
      <c r="FI5" s="138"/>
      <c r="FJ5" s="138"/>
      <c r="FK5" s="138"/>
      <c r="FL5" s="138"/>
      <c r="FM5" s="138"/>
      <c r="FN5" s="138"/>
      <c r="FO5" s="138"/>
      <c r="FP5" s="138"/>
    </row>
    <row r="6" spans="1:213" x14ac:dyDescent="0.35">
      <c r="A6" s="150">
        <v>3</v>
      </c>
      <c r="B6" s="147">
        <f>'FACTORS &amp; OPTIONS'!B17</f>
        <v>0</v>
      </c>
      <c r="C6" s="65">
        <f>IF(E4&gt;0,(1/E4),0)</f>
        <v>0</v>
      </c>
      <c r="D6" s="65">
        <f>IF(E5&gt;0,1/E5,0)</f>
        <v>0</v>
      </c>
      <c r="E6" s="65">
        <f>IF(A6&lt;=G1,1,0)</f>
        <v>0</v>
      </c>
      <c r="F6" s="66">
        <v>0</v>
      </c>
      <c r="G6" s="66">
        <v>0</v>
      </c>
      <c r="H6" s="66">
        <v>0</v>
      </c>
      <c r="I6" s="66">
        <v>0</v>
      </c>
      <c r="J6" s="66">
        <v>0</v>
      </c>
      <c r="K6" s="66">
        <v>0</v>
      </c>
      <c r="L6" s="66">
        <v>0</v>
      </c>
      <c r="M6" s="21" t="e">
        <f>IF(G1=1,AVERAGE(C6/C14),IF(G1=2,AVERAGE(C6/C14,D6/D14),IF(G1=3,AVERAGE(C6/C14,D6/D14,E6/E14),IF(G1=4,AVERAGE(C6/C14,D6/D14,E6/E14,F6/F14),IF(G1=5,AVERAGE(C6/C14,D6/D14,E6/E14,F6/F14,G6/G14),IF(G1=6,AVERAGE(C6/C14,D6/D14,E6/E14,F6/F14,G6/G14,H6/H14),IF(G1=7,AVERAGE(C6/C14,D6/D14,E6/E14,F6/F14,G6/G14,H6/H14,I6/I14),IF(G1=8,AVERAGE(C6/C14,D6/D14,E6/E14,F6/F14,G6/G14,H6/H14,I6/I14,J6/J14),IF(G1=9,AVERAGE(C6/C14,D6/D14,E6/E14,F6/F14,G6/G14,H6/H14,I6/I14,J6/J14,K6/K14),AVERAGE(C6/C14,D6/D14,E6/E14,F6/F14,G6/G14,H6/H14,I6/I14,J6/J14,K6/K14,L6/L14))))))))))</f>
        <v>#DIV/0!</v>
      </c>
      <c r="N6" s="21" t="e">
        <v>#DIV/0!</v>
      </c>
      <c r="O6" s="152" t="s">
        <v>6</v>
      </c>
      <c r="P6" s="153">
        <f>IFERROR(P4/P5,0)</f>
        <v>0</v>
      </c>
      <c r="R6" s="150">
        <v>3</v>
      </c>
      <c r="S6" s="151">
        <f>'FACTORS &amp; OPTIONS'!B17</f>
        <v>0</v>
      </c>
      <c r="T6" s="77">
        <f>IF(V4&gt;0,(1/V4),0)</f>
        <v>0</v>
      </c>
      <c r="U6" s="77">
        <f>IF(V5&gt;0,1/V5,0)</f>
        <v>0</v>
      </c>
      <c r="V6" s="77">
        <f>IF(R6&lt;=X1,1,0)</f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B6" s="78">
        <v>0</v>
      </c>
      <c r="AC6" s="78">
        <v>0</v>
      </c>
      <c r="AD6" s="21" t="e">
        <f>IF(X1=1,AVERAGE(T6/T14),IF(X1=2,AVERAGE(T6/T14,U6/U14),IF(X1=3,AVERAGE(T6/T14,U6/U14,V6/V14),IF(X1=4,AVERAGE(T6/T14,U6/U14,V6/V14,W6/W14),IF(X1=5,AVERAGE(T6/T14,U6/U14,V6/V14,W6/W14,X6/X14),IF(X1=6,AVERAGE(T6/T14,U6/U14,V6/V14,W6/W14,X6/X14,Y6/Y14),IF(X1=7,AVERAGE(T6/T14,U6/U14,V6/V14,W6/W14,X6/X14,Y6/Y14,Z6/Z14),IF(X1=8,AVERAGE(T6/T14,U6/U14,V6/V14,W6/W14,X6/X14,Y6/Y14,Z6/Z14,AA6/AA14),IF(X1=9,AVERAGE(T6/T14,U6/U14,V6/V14,W6/W14,X6/X14,Y6/Y14,Z6/Z14,AA6/AA14,AB6/AB14),AVERAGE(T6/T14,U6/U14,V6/V14,W6/W14,X6/X14,Y6/Y14,Z6/Z14,AA6/AA14,AB6/AB14,AC6/AC14))))))))))</f>
        <v>#DIV/0!</v>
      </c>
      <c r="AE6" s="21" t="e">
        <v>#DIV/0!</v>
      </c>
      <c r="AF6" s="152" t="s">
        <v>6</v>
      </c>
      <c r="AG6" s="153">
        <f>IFERROR(AG4/AG5,0)</f>
        <v>0</v>
      </c>
      <c r="AI6" s="150">
        <v>3</v>
      </c>
      <c r="AJ6" s="151">
        <f>'FACTORS &amp; OPTIONS'!B17</f>
        <v>0</v>
      </c>
      <c r="AK6" s="158">
        <f>IF(AM4&gt;0,(1/AM4),0)</f>
        <v>0</v>
      </c>
      <c r="AL6" s="77">
        <f>IF(AM5&gt;0,1/AM5,0)</f>
        <v>0</v>
      </c>
      <c r="AM6" s="77">
        <f>IF(AI6&lt;=AO1,1,0)</f>
        <v>0</v>
      </c>
      <c r="AN6" s="78">
        <v>0</v>
      </c>
      <c r="AO6" s="78">
        <v>0</v>
      </c>
      <c r="AP6" s="78">
        <v>0</v>
      </c>
      <c r="AQ6" s="78">
        <v>0</v>
      </c>
      <c r="AR6" s="78">
        <v>0</v>
      </c>
      <c r="AS6" s="78">
        <v>0</v>
      </c>
      <c r="AT6" s="159">
        <v>0</v>
      </c>
      <c r="AU6" s="21" t="e">
        <f>IF(AO1=1,AVERAGE(AK6/AK14),IF(AO1=2,AVERAGE(AK6/AK14,AL6/AL14),IF(AO1=3,AVERAGE(AK6/AK14,AL6/AL14,AM6/AM14),IF(AO1=4,AVERAGE(AK6/AK14,AL6/AL14,AM6/AM14,AN6/AN14),IF(AO1=5,AVERAGE(AK6/AK14,AL6/AL14,AM6/AM14,AN6/AN14,AO6/AO14),IF(AO1=6,AVERAGE(AK6/AK14,AL6/AL14,AM6/AM14,AN6/AN14,AO6/AO14,AP6/AP14),IF(AO1=7,AVERAGE(AK6/AK14,AL6/AL14,AM6/AM14,AN6/AN14,AO6/AO14,AP6/AP14,AQ6/AQ14),IF(AO1=8,AVERAGE(AK6/AK14,AL6/AL14,AM6/AM14,AN6/AN14,AO6/AO14,AP6/AP14,AQ6/AQ14,AR6/AR14),IF(AO1=9,AVERAGE(AK6/AK14,AL6/AL14,AM6/AM14,AN6/AN14,AO6/AO14,AP6/AP14,AQ6/AQ14,AR6/AR14,AS6/AS14),AVERAGE(AK6/AK14,AL6/AL14,AM6/AM14,AN6/AN14,AO6/AO14,AP6/AP14,AQ6/AQ14,AR6/AR14,AS6/AS14,AT6/AT14))))))))))</f>
        <v>#DIV/0!</v>
      </c>
      <c r="AV6" s="21" t="e">
        <v>#DIV/0!</v>
      </c>
      <c r="AW6" s="152" t="s">
        <v>6</v>
      </c>
      <c r="AX6" s="153">
        <f>IFERROR(AX4/AX5,0)</f>
        <v>0</v>
      </c>
      <c r="AZ6" s="150">
        <v>3</v>
      </c>
      <c r="BA6" s="151">
        <f>'FACTORS &amp; OPTIONS'!B17</f>
        <v>0</v>
      </c>
      <c r="BB6" s="158">
        <f>IF(BD4&gt;0,(1/BD4),0)</f>
        <v>0</v>
      </c>
      <c r="BC6" s="77">
        <f>IF(BD5&gt;0,1/BD5,0)</f>
        <v>0</v>
      </c>
      <c r="BD6" s="77">
        <f>IF(AZ6&lt;=BF1,1,0)</f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159">
        <v>0</v>
      </c>
      <c r="BL6" s="21" t="e">
        <f>IF(BF1=1,AVERAGE(BB6/BB14),IF(BF1=2,AVERAGE(BB6/BB14,BC6/BC14),IF(BF1=3,AVERAGE(BB6/BB14,BC6/BC14,BD6/BD14),IF(BF1=4,AVERAGE(BB6/BB14,BC6/BC14,BD6/BD14,BE6/BE14),IF(BF1=5,AVERAGE(BB6/BB14,BC6/BC14,BD6/BD14,BE6/BE14,BF6/BF14),IF(BF1=6,AVERAGE(BB6/BB14,BC6/BC14,BD6/BD14,BE6/BE14,BF6/BF14,BG6/BG14),IF(BF1=7,AVERAGE(BB6/BB14,BC6/BC14,BD6/BD14,BE6/BE14,BF6/BF14,BG6/BG14,BH6/BH14),IF(BF1=8,AVERAGE(BB6/BB14,BC6/BC14,BD6/BD14,BE6/BE14,BF6/BF14,BG6/BG14,BH6/BH14,BI6/BI14),IF(BF1=9,AVERAGE(BB6/BB14,BC6/BC14,BD6/BD14,BE6/BE14,BF6/BF14,BG6/BG14,BH6/BH14,BI6/BI14,BJ6/BJ14),AVERAGE(BB6/BB14,BC6/BC14,BD6/BD14,BE6/BE14,BF6/BF14,BG6/BG14,BH6/BH14,BI6/BI14,BJ6/BJ14,BK6/BK14))))))))))</f>
        <v>#DIV/0!</v>
      </c>
      <c r="BM6" s="21" t="e">
        <v>#DIV/0!</v>
      </c>
      <c r="BN6" s="152" t="s">
        <v>6</v>
      </c>
      <c r="BO6" s="153">
        <f>IFERROR(BO4/BO5,0)</f>
        <v>0</v>
      </c>
      <c r="BQ6" s="150">
        <v>3</v>
      </c>
      <c r="BR6" s="151">
        <f>'FACTORS &amp; OPTIONS'!B17</f>
        <v>0</v>
      </c>
      <c r="BS6" s="158">
        <f>IF(BU4&gt;0,(1/BU4),0)</f>
        <v>0</v>
      </c>
      <c r="BT6" s="77">
        <f>IF(BU5&gt;0,1/BU5,0)</f>
        <v>0</v>
      </c>
      <c r="BU6" s="77">
        <f>IF(BQ6&lt;=BW1,1,0)</f>
        <v>0</v>
      </c>
      <c r="BV6" s="78">
        <v>0</v>
      </c>
      <c r="BW6" s="78">
        <v>0</v>
      </c>
      <c r="BX6" s="78">
        <v>0</v>
      </c>
      <c r="BY6" s="78">
        <v>0</v>
      </c>
      <c r="BZ6" s="78">
        <v>0</v>
      </c>
      <c r="CA6" s="78">
        <v>0</v>
      </c>
      <c r="CB6" s="159">
        <v>0</v>
      </c>
      <c r="CC6" s="21" t="e">
        <f>IF(BW1=1,AVERAGE(BS6/BS14),IF(BW1=2,AVERAGE(BS6/BS14,BT6/BT14),IF(BW1=3,AVERAGE(BS6/BS14,BT6/BT14,BU6/BU14),IF(BW1=4,AVERAGE(BS6/BS14,BT6/BT14,BU6/BU14,BV6/BV14),IF(BW1=5,AVERAGE(BS6/BS14,BT6/BT14,BU6/BU14,BV6/BV14,BW6/BW14),IF(BW1=6,AVERAGE(BS6/BS14,BT6/BT14,BU6/BU14,BV6/BV14,BW6/BW14,BX6/BX14),IF(BW1=7,AVERAGE(BS6/BS14,BT6/BT14,BU6/BU14,BV6/BV14,BW6/BW14,BX6/BX14,BY6/BY14),IF(BW1=8,AVERAGE(BS6/BS14,BT6/BT14,BU6/BU14,BV6/BV14,BW6/BW14,BX6/BX14,BY6/BY14,BZ6/BZ14),IF(BW1=9,AVERAGE(BS6/BS14,BT6/BT14,BU6/BU14,BV6/BV14,BW6/BW14,BX6/BX14,BY6/BY14,BZ6/BZ14,CA6/CA14),AVERAGE(BS6/BS14,BT6/BT14,BU6/BU14,BV6/BV14,BW6/BW14,BX6/BX14,BY6/BY14,BZ6/BZ14,CA6/CA14,CB6/CB14))))))))))</f>
        <v>#DIV/0!</v>
      </c>
      <c r="CD6" s="21" t="e">
        <v>#DIV/0!</v>
      </c>
      <c r="CE6" s="152" t="s">
        <v>6</v>
      </c>
      <c r="CF6" s="153">
        <f>IFERROR(CF4/CF5,0)</f>
        <v>0</v>
      </c>
      <c r="CH6" s="150">
        <v>3</v>
      </c>
      <c r="CI6" s="151">
        <f>'FACTORS &amp; OPTIONS'!B17</f>
        <v>0</v>
      </c>
      <c r="CJ6" s="158">
        <f>IF(CL4&gt;0,(1/CL4),0)</f>
        <v>0</v>
      </c>
      <c r="CK6" s="77">
        <f>IF(CL5&gt;0,1/CL5,0)</f>
        <v>0</v>
      </c>
      <c r="CL6" s="77">
        <f>IF(CH6&lt;=CN1,1,0)</f>
        <v>0</v>
      </c>
      <c r="CM6" s="78">
        <v>0</v>
      </c>
      <c r="CN6" s="78">
        <v>0</v>
      </c>
      <c r="CO6" s="78">
        <v>0</v>
      </c>
      <c r="CP6" s="78">
        <v>0</v>
      </c>
      <c r="CQ6" s="78">
        <v>0</v>
      </c>
      <c r="CR6" s="78">
        <v>0</v>
      </c>
      <c r="CS6" s="159">
        <v>0</v>
      </c>
      <c r="CT6" s="22" t="e">
        <f>IF(CN1=1,AVERAGE(CJ6/CJ14),IF(CN1=2,AVERAGE(CJ6/CJ14,CK6/CK14),IF(CN1=3,AVERAGE(CJ6/CJ14,CK6/CK14,CL6/CL14),IF(CN1=4,AVERAGE(CJ6/CJ14,CK6/CK14,CL6/CL14,CM6/CM14),IF(CN1=5,AVERAGE(CJ6/CJ14,CK6/CK14,CL6/CL14,CM6/CM14,CN6/CN14),IF(CN1=6,AVERAGE(CJ6/CJ14,CK6/CK14,CL6/CL14,CM6/CM14,CN6/CN14,CO6/CO14),IF(CN1=7,AVERAGE(CJ6/CJ14,CK6/CK14,CL6/CL14,CM6/CM14,CN6/CN14,CO6/CO14,CP6/CP14),IF(CN1=8,AVERAGE(CJ6/CJ14,CK6/CK14,CL6/CL14,CM6/CM14,CN6/CN14,CO6/CO14,CP6/CP14,CQ6/CQ14),IF(CN1=9,AVERAGE(CJ6/CJ14,CK6/CK14,CL6/CL14,CM6/CM14,CN6/CN14,CO6/CO14,CP6/CP14,CQ6/CQ14,CR6/CR14),AVERAGE(CJ6/CJ14,CK6/CK14,CL6/CL14,CM6/CM14,CN6/CN14,CO6/CO14,CP6/CP14,CQ6/CQ14,CR6/CR14,CS6/CS14))))))))))</f>
        <v>#DIV/0!</v>
      </c>
      <c r="CU6" s="21" t="e">
        <v>#DIV/0!</v>
      </c>
      <c r="CV6" s="152" t="s">
        <v>6</v>
      </c>
      <c r="CW6" s="153">
        <f>IFERROR(CW4/CW5,0)</f>
        <v>0</v>
      </c>
      <c r="CY6" s="150">
        <v>3</v>
      </c>
      <c r="CZ6" s="151">
        <f>'FACTORS &amp; OPTIONS'!B17</f>
        <v>0</v>
      </c>
      <c r="DA6" s="158">
        <f>IF(DC4&gt;0,(1/DC4),0)</f>
        <v>0</v>
      </c>
      <c r="DB6" s="77">
        <f>IF(DC5&gt;0,1/DC5,0)</f>
        <v>0</v>
      </c>
      <c r="DC6" s="77">
        <f>IF(CY6&lt;=DE1,1,0)</f>
        <v>0</v>
      </c>
      <c r="DD6" s="78">
        <v>0</v>
      </c>
      <c r="DE6" s="78">
        <v>0</v>
      </c>
      <c r="DF6" s="78">
        <v>0</v>
      </c>
      <c r="DG6" s="78">
        <v>0</v>
      </c>
      <c r="DH6" s="78">
        <v>0</v>
      </c>
      <c r="DI6" s="78">
        <v>0</v>
      </c>
      <c r="DJ6" s="159">
        <v>0</v>
      </c>
      <c r="DK6" s="21" t="e">
        <f>IF(DE1=1,AVERAGE(DA6/DA14),IF(DE1=2,AVERAGE(DA6/DA14,DB6/DB14),IF(DE1=3,AVERAGE(DA6/DA14,DB6/DB14,DC6/DC14),IF(DE1=4,AVERAGE(DA6/DA14,DB6/DB14,DC6/DC14,DD6/DD14),IF(DE1=5,AVERAGE(DA6/DA14,DB6/DB14,DC6/DC14,DD6/DD14,DE6/DE14),IF(DE1=6,AVERAGE(DA6/DA14,DB6/DB14,DC6/DC14,DD6/DD14,DE6/DE14,DF6/DF14),IF(DE1=7,AVERAGE(DA6/DA14,DB6/DB14,DC6/DC14,DD6/DD14,DE6/DE14,DF6/DF14,DG6/DG14),IF(DE1=8,AVERAGE(DA6/DA14,DB6/DB14,DC6/DC14,DD6/DD14,DE6/DE14,DF6/DF14,DG6/DG14,DH6/DH14),IF(DE1=9,AVERAGE(DA6/DA14,DB6/DB14,DC6/DC14,DD6/DD14,DE6/DE14,DF6/DF14,DG6/DG14,DH6/DH14,DI6/DI14),AVERAGE(DA6/DA14,DB6/DB14,DC6/DC14,DD6/DD14,DE6/DE14,DF6/DF14,DG6/DG14,DH6/DH14,DI6/DI14,DJ6/DJ14))))))))))</f>
        <v>#DIV/0!</v>
      </c>
      <c r="DL6" s="21" t="e">
        <v>#DIV/0!</v>
      </c>
      <c r="DM6" s="152" t="s">
        <v>6</v>
      </c>
      <c r="DN6" s="153">
        <f>IFERROR(DN4/DN5,0)</f>
        <v>0</v>
      </c>
      <c r="DP6" s="150">
        <v>3</v>
      </c>
      <c r="DQ6" s="151">
        <f>'FACTORS &amp; OPTIONS'!B17</f>
        <v>0</v>
      </c>
      <c r="DR6" s="158">
        <f>IF(DT4&gt;0,(1/DT4),0)</f>
        <v>0</v>
      </c>
      <c r="DS6" s="77">
        <f>IF(DT5&gt;0,1/DT5,0)</f>
        <v>0</v>
      </c>
      <c r="DT6" s="77">
        <f>IF(DP6&lt;=DV1,1,0)</f>
        <v>0</v>
      </c>
      <c r="DU6" s="78">
        <v>0</v>
      </c>
      <c r="DV6" s="78">
        <v>0</v>
      </c>
      <c r="DW6" s="78">
        <v>0</v>
      </c>
      <c r="DX6" s="78">
        <v>0</v>
      </c>
      <c r="DY6" s="78">
        <v>0</v>
      </c>
      <c r="DZ6" s="78">
        <v>0</v>
      </c>
      <c r="EA6" s="159">
        <v>0</v>
      </c>
      <c r="EB6" s="21" t="e">
        <f>IF(DV1=1,AVERAGE(DR6/DR14),IF(DV1=2,AVERAGE(DR6/DR14,DS6/DS14),IF(DV1=3,AVERAGE(DR6/DR14,DS6/DS14,DT6/DT14),IF(DV1=4,AVERAGE(DR6/DR14,DS6/DS14,DT6/DT14,DU6/DU14),IF(DV1=5,AVERAGE(DR6/DR14,DS6/DS14,DT6/DT14,DU6/DU14,DV6/DV14),IF(DV1=6,AVERAGE(DR6/DR14,DS6/DS14,DT6/DT14,DU6/DU14,DV6/DV14,DW6/DW14),IF(DV1=7,AVERAGE(DR6/DR14,DS6/DS14,DT6/DT14,DU6/DU14,DV6/DV14,DW6/DW14,DX6/DX14),IF(DV1=8,AVERAGE(DR6/DR14,DS6/DS14,DT6/DT14,DU6/DU14,DV6/DV14,DW6/DW14,DX6/DX14,DY6/DY14),IF(DV1=9,AVERAGE(DR6/DR14,DS6/DS14,DT6/DT14,DU6/DU14,DV6/DV14,DW6/DW14,DX6/DX14,DY6/DY14,DZ6/DZ14),AVERAGE(DR6/DR14,DS6/DS14,DT6/DT14,DU6/DU14,DV6/DV14,DW6/DW14,DX6/DX14,DY6/DY14,DZ6/DZ14,EA6/EA14))))))))))</f>
        <v>#DIV/0!</v>
      </c>
      <c r="EC6" s="21" t="e">
        <v>#DIV/0!</v>
      </c>
      <c r="ED6" s="152" t="s">
        <v>6</v>
      </c>
      <c r="EE6" s="153">
        <f>IFERROR(EE4/EE5,0)</f>
        <v>0</v>
      </c>
      <c r="EG6" s="150">
        <v>3</v>
      </c>
      <c r="EH6" s="151">
        <f>'FACTORS &amp; OPTIONS'!B17</f>
        <v>0</v>
      </c>
      <c r="EI6" s="158">
        <f>IF(EK4&gt;0,(1/EK4),0)</f>
        <v>0</v>
      </c>
      <c r="EJ6" s="77">
        <f>IF(EK5&gt;0,1/EK5,0)</f>
        <v>0</v>
      </c>
      <c r="EK6" s="77">
        <f>IF(EG6&lt;=EM1,1,0)</f>
        <v>0</v>
      </c>
      <c r="EL6" s="78">
        <v>0</v>
      </c>
      <c r="EM6" s="78">
        <v>0</v>
      </c>
      <c r="EN6" s="78">
        <v>0</v>
      </c>
      <c r="EO6" s="78">
        <v>0</v>
      </c>
      <c r="EP6" s="78">
        <v>0</v>
      </c>
      <c r="EQ6" s="78">
        <v>0</v>
      </c>
      <c r="ER6" s="159">
        <v>0</v>
      </c>
      <c r="ES6" s="21" t="e">
        <f>IF(EM1=1,AVERAGE(EI6/EI14),IF(EM1=2,AVERAGE(EI6/EI14,EJ6/EJ14),IF(EM1=3,AVERAGE(EI6/EI14,EJ6/EJ14,EK6/EK14),IF(EM1=4,AVERAGE(EI6/EI14,EJ6/EJ14,EK6/EK14,EL6/EL14),IF(EM1=5,AVERAGE(EI6/EI14,EJ6/EJ14,EK6/EK14,EL6/EL14,EM6/EM14),IF(EM1=6,AVERAGE(EI6/EI14,EJ6/EJ14,EK6/EK14,EL6/EL14,EM6/EM14,EN6/EN14),IF(EM1=7,AVERAGE(EI6/EI14,EJ6/EJ14,EK6/EK14,EL6/EL14,EM6/EM14,EN6/EN14,EO6/EO14),IF(EM1=8,AVERAGE(EI6/EI14,EJ6/EJ14,EK6/EK14,EL6/EL14,EM6/EM14,EN6/EN14,EO6/EO14,EP6/EP14),IF(EM1=9,AVERAGE(EI6/EI14,EJ6/EJ14,EK6/EK14,EL6/EL14,EM6/EM14,EN6/EN14,EO6/EO14,EP6/EP14,EQ6/EQ14),AVERAGE(EI6/EI14,EJ6/EJ14,EK6/EK14,EL6/EL14,EM6/EM14,EN6/EN14,EO6/EO14,EP6/EP14,EQ6/EQ14,ER6/ER14))))))))))</f>
        <v>#DIV/0!</v>
      </c>
      <c r="ET6" s="21" t="e">
        <v>#DIV/0!</v>
      </c>
      <c r="EU6" s="152" t="s">
        <v>6</v>
      </c>
      <c r="EV6" s="153">
        <f>IFERROR(EV4/EV5,0)</f>
        <v>0</v>
      </c>
      <c r="EW6" s="157">
        <f>P10</f>
        <v>0</v>
      </c>
      <c r="EX6" s="157">
        <f>P12</f>
        <v>5</v>
      </c>
      <c r="EY6" s="157"/>
      <c r="EZ6" s="157">
        <f>LEN(EW6)</f>
        <v>1</v>
      </c>
      <c r="FA6" s="100"/>
      <c r="FD6" s="100"/>
      <c r="FE6" s="100"/>
      <c r="FF6" s="100"/>
      <c r="FG6" s="100"/>
      <c r="FH6" s="100"/>
      <c r="FI6" s="138"/>
      <c r="FJ6" s="138"/>
      <c r="FK6" s="138"/>
      <c r="FL6" s="138"/>
      <c r="FM6" s="138"/>
      <c r="FN6" s="138"/>
      <c r="FO6" s="138"/>
      <c r="FP6" s="138"/>
    </row>
    <row r="7" spans="1:213" x14ac:dyDescent="0.35">
      <c r="A7" s="150">
        <v>4</v>
      </c>
      <c r="B7" s="147">
        <f>'FACTORS &amp; OPTIONS'!B18</f>
        <v>0</v>
      </c>
      <c r="C7" s="65">
        <f>IF(F4&gt;0,(1/F4),0)</f>
        <v>0</v>
      </c>
      <c r="D7" s="65">
        <f>IF(F5&gt;0,1/F5,0)</f>
        <v>0</v>
      </c>
      <c r="E7" s="65">
        <f>IF(F6&gt;0,1/F6,0)</f>
        <v>0</v>
      </c>
      <c r="F7" s="65">
        <f>IF(A7&lt;=G1,1,0)</f>
        <v>0</v>
      </c>
      <c r="G7" s="66">
        <v>0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21" t="e">
        <f>IF(G1=1,AVERAGE(C7/C14),IF(G1=2,AVERAGE(C7/C14,D7/D14),IF(G1=3,AVERAGE(C7/C14,D7/D14,E7/E14),IF(G1=4,AVERAGE(C7/C14,D7/D14,E7/E14,F7/F14),IF(G1=5,AVERAGE(C7/C14,D7/D14,E7/E14,F7/F14,G7/G14),IF(G1=6,AVERAGE(C7/C14,D7/D14,E7/E14,F7/F14,G7/G14,H7/H14),IF(G1=7,AVERAGE(C7/C14,D7/D14,E7/E14,F7/F14,G7/G14,H7/H14,I7/I14),IF(G1=8,AVERAGE(C7/C14,D7/D14,E7/E14,F7/F14,G7/G14,H7/H14,I7/I14,J7/J14),IF(G1=9,AVERAGE(C7/C14,D7/D14,E7/E14,F7/F14,G7/G14,H7/H14,I7/I14,J7/J14,K7/K14),AVERAGE(C7/C14,D7/D14,E7/E14,F7/F14,G7/G14,H7/H14,I7/I14,J7/J14,K7/K14,L7/L14))))))))))</f>
        <v>#DIV/0!</v>
      </c>
      <c r="N7" s="21" t="e">
        <v>#DIV/0!</v>
      </c>
      <c r="O7" s="152" t="s">
        <v>7</v>
      </c>
      <c r="P7" s="160" t="str">
        <f>IF(P6&lt;0.1,"YES","NO")</f>
        <v>YES</v>
      </c>
      <c r="R7" s="150">
        <v>4</v>
      </c>
      <c r="S7" s="151">
        <f>'FACTORS &amp; OPTIONS'!B18</f>
        <v>0</v>
      </c>
      <c r="T7" s="77">
        <f>IF(W4&gt;0,(1/W4),0)</f>
        <v>0</v>
      </c>
      <c r="U7" s="77">
        <f>IF(W5&gt;0,1/W5,0)</f>
        <v>0</v>
      </c>
      <c r="V7" s="77">
        <f>IF(W6&gt;0,1/W6,0)</f>
        <v>0</v>
      </c>
      <c r="W7" s="77">
        <f>IF(R7&lt;=X1,1,0)</f>
        <v>0</v>
      </c>
      <c r="X7" s="78">
        <v>0</v>
      </c>
      <c r="Y7" s="78">
        <v>0</v>
      </c>
      <c r="Z7" s="78">
        <v>0</v>
      </c>
      <c r="AA7" s="78">
        <v>0</v>
      </c>
      <c r="AB7" s="78">
        <v>0</v>
      </c>
      <c r="AC7" s="78">
        <v>0</v>
      </c>
      <c r="AD7" s="21" t="e">
        <f>IF(X1=1,AVERAGE(T7/T14),IF(X1=2,AVERAGE(T7/T14,U7/U14),IF(X1=3,AVERAGE(T7/T14,U7/U14,V7/V14),IF(X1=4,AVERAGE(T7/T14,U7/U14,V7/V14,W7/W14),IF(X1=5,AVERAGE(T7/T14,U7/U14,V7/V14,W7/W14,X7/X14),IF(X1=6,AVERAGE(T7/T14,U7/U14,V7/V14,W7/W14,X7/X14,Y7/Y14),IF(X1=7,AVERAGE(T7/T14,U7/U14,V7/V14,W7/W14,X7/X14,Y7/Y14,Z7/Z14),IF(X1=8,AVERAGE(T7/T14,U7/U14,V7/V14,W7/W14,X7/X14,Y7/Y14,Z7/Z14,AA7/AA14),IF(X1=9,AVERAGE(T7/T14,U7/U14,V7/V14,W7/W14,X7/X14,Y7/Y14,Z7/Z14,AA7/AA14,AB7/AB14),AVERAGE(T7/T14,U7/U14,V7/V14,W7/W14,X7/X14,Y7/Y14,Z7/Z14,AA7/AA14,AB7/AB14,AC7/AC14))))))))))</f>
        <v>#DIV/0!</v>
      </c>
      <c r="AE7" s="21" t="e">
        <v>#DIV/0!</v>
      </c>
      <c r="AF7" s="152" t="s">
        <v>7</v>
      </c>
      <c r="AG7" s="160" t="str">
        <f>IF(AG6&lt;0.1,"YES","NO")</f>
        <v>YES</v>
      </c>
      <c r="AI7" s="150">
        <v>4</v>
      </c>
      <c r="AJ7" s="151">
        <f>'FACTORS &amp; OPTIONS'!B18</f>
        <v>0</v>
      </c>
      <c r="AK7" s="158">
        <f>IF(AN4&gt;0,(1/AN4),0)</f>
        <v>0</v>
      </c>
      <c r="AL7" s="77">
        <f>IF(AN5&gt;0,1/AN5,0)</f>
        <v>0</v>
      </c>
      <c r="AM7" s="77">
        <f>IF(AN6&gt;0,1/AN6,0)</f>
        <v>0</v>
      </c>
      <c r="AN7" s="77">
        <f>IF(AI7&lt;=AO1,1,0)</f>
        <v>0</v>
      </c>
      <c r="AO7" s="78">
        <v>0</v>
      </c>
      <c r="AP7" s="78">
        <v>0</v>
      </c>
      <c r="AQ7" s="78">
        <v>0</v>
      </c>
      <c r="AR7" s="78">
        <v>0</v>
      </c>
      <c r="AS7" s="78">
        <v>0</v>
      </c>
      <c r="AT7" s="159">
        <v>0</v>
      </c>
      <c r="AU7" s="21" t="e">
        <f>IF(AO1=1,AVERAGE(AK7/AK14),IF(AO1=2,AVERAGE(AK7/AK14,AL7/AL14),IF(AO1=3,AVERAGE(AK7/AK14,AL7/AL14,AM7/AM14),IF(AO1=4,AVERAGE(AK7/AK14,AL7/AL14,AM7/AM14,AN7/AN14),IF(AO1=5,AVERAGE(AK7/AK14,AL7/AL14,AM7/AM14,AN7/AN14,AO7/AO14),IF(AO1=6,AVERAGE(AK7/AK14,AL7/AL14,AM7/AM14,AN7/AN14,AO7/AO14,AP7/AP14),IF(AO1=7,AVERAGE(AK7/AK14,AL7/AL14,AM7/AM14,AN7/AN14,AO7/AO14,AP7/AP14,AQ7/AQ14),IF(AO1=8,AVERAGE(AK7/AK14,AL7/AL14,AM7/AM14,AN7/AN14,AO7/AO14,AP7/AP14,AQ7/AQ14,AR7/AR14),IF(AO1=9,AVERAGE(AK7/AK14,AL7/AL14,AM7/AM14,AN7/AN14,AO7/AO14,AP7/AP14,AQ7/AQ14,AR7/AR14,AS7/AS14),AVERAGE(AK7/AK14,AL7/AL14,AM7/AM14,AN7/AN14,AO7/AO14,AP7/AP14,AQ7/AQ14,AR7/AR14,AS7/AS14,AT7/AT14))))))))))</f>
        <v>#DIV/0!</v>
      </c>
      <c r="AV7" s="21" t="e">
        <v>#DIV/0!</v>
      </c>
      <c r="AW7" s="152" t="s">
        <v>7</v>
      </c>
      <c r="AX7" s="160" t="str">
        <f>IF(AX6&lt;0.1,"YES","NO")</f>
        <v>YES</v>
      </c>
      <c r="AZ7" s="150">
        <v>4</v>
      </c>
      <c r="BA7" s="151">
        <f>'FACTORS &amp; OPTIONS'!B18</f>
        <v>0</v>
      </c>
      <c r="BB7" s="158">
        <f>IF(BE4&gt;0,(1/BE4),0)</f>
        <v>0</v>
      </c>
      <c r="BC7" s="77">
        <f>IF(BE5&gt;0,1/BE5,0)</f>
        <v>0</v>
      </c>
      <c r="BD7" s="77">
        <f>IF(BE6&gt;0,1/BE6,0)</f>
        <v>0</v>
      </c>
      <c r="BE7" s="77">
        <f>IF(AZ7&lt;=BF1,1,0)</f>
        <v>0</v>
      </c>
      <c r="BF7" s="78">
        <v>0</v>
      </c>
      <c r="BG7" s="78">
        <v>0</v>
      </c>
      <c r="BH7" s="78">
        <v>0</v>
      </c>
      <c r="BI7" s="78">
        <v>0</v>
      </c>
      <c r="BJ7" s="78">
        <v>0</v>
      </c>
      <c r="BK7" s="159">
        <v>0</v>
      </c>
      <c r="BL7" s="21" t="e">
        <f>IF(BF1=1,AVERAGE(BB7/BB14),IF(BF1=2,AVERAGE(BB7/BB14,BC7/BC14),IF(BF1=3,AVERAGE(BB7/BB14,BC7/BC14,BD7/BD14),IF(BF1=4,AVERAGE(BB7/BB14,BC7/BC14,BD7/BD14,BE7/BE14),IF(BF1=5,AVERAGE(BB7/BB14,BC7/BC14,BD7/BD14,BE7/BE14,BF7/BF14),IF(BF1=6,AVERAGE(BB7/BB14,BC7/BC14,BD7/BD14,BE7/BE14,BF7/BF14,BG7/BG14),IF(BF1=7,AVERAGE(BB7/BB14,BC7/BC14,BD7/BD14,BE7/BE14,BF7/BF14,BG7/BG14,BH7/BH14),IF(BF1=8,AVERAGE(BB7/BB14,BC7/BC14,BD7/BD14,BE7/BE14,BF7/BF14,BG7/BG14,BH7/BH14,BI7/BI14),IF(BF1=9,AVERAGE(BB7/BB14,BC7/BC14,BD7/BD14,BE7/BE14,BF7/BF14,BG7/BG14,BH7/BH14,BI7/BI14,BJ7/BJ14),AVERAGE(BB7/BB14,BC7/BC14,BD7/BD14,BE7/BE14,BF7/BF14,BG7/BG14,BH7/BH14,BI7/BI14,BJ7/BJ14,BK7/BK14))))))))))</f>
        <v>#DIV/0!</v>
      </c>
      <c r="BM7" s="21" t="e">
        <v>#DIV/0!</v>
      </c>
      <c r="BN7" s="152" t="s">
        <v>7</v>
      </c>
      <c r="BO7" s="160" t="str">
        <f>IF(BO6&lt;0.1,"YES","NO")</f>
        <v>YES</v>
      </c>
      <c r="BQ7" s="150">
        <v>4</v>
      </c>
      <c r="BR7" s="151">
        <f>'FACTORS &amp; OPTIONS'!B18</f>
        <v>0</v>
      </c>
      <c r="BS7" s="158">
        <f>IF(BV4&gt;0,(1/BV4),0)</f>
        <v>0</v>
      </c>
      <c r="BT7" s="77">
        <f>IF(BV5&gt;0,1/BV5,0)</f>
        <v>0</v>
      </c>
      <c r="BU7" s="77">
        <f>IF(BV6&gt;0,1/BV6,0)</f>
        <v>0</v>
      </c>
      <c r="BV7" s="77">
        <f>IF(BQ7&lt;=BW1,1,0)</f>
        <v>0</v>
      </c>
      <c r="BW7" s="78">
        <v>0</v>
      </c>
      <c r="BX7" s="78">
        <v>0</v>
      </c>
      <c r="BY7" s="78">
        <v>0</v>
      </c>
      <c r="BZ7" s="78">
        <v>0</v>
      </c>
      <c r="CA7" s="78">
        <v>0</v>
      </c>
      <c r="CB7" s="159">
        <v>0</v>
      </c>
      <c r="CC7" s="21" t="e">
        <f>IF(BW1=1,AVERAGE(BS7/BS14),IF(BW1=2,AVERAGE(BS7/BS14,BT7/BT14),IF(BW1=3,AVERAGE(BS7/BS14,BT7/BT14,BU7/BU14),IF(BW1=4,AVERAGE(BS7/BS14,BT7/BT14,BU7/BU14,BV7/BV14),IF(BW1=5,AVERAGE(BS7/BS14,BT7/BT14,BU7/BU14,BV7/BV14,BW7/BW14),IF(BW1=6,AVERAGE(BS7/BS14,BT7/BT14,BU7/BU14,BV7/BV14,BW7/BW14,BX7/BX14),IF(BW1=7,AVERAGE(BS7/BS14,BT7/BT14,BU7/BU14,BV7/BV14,BW7/BW14,BX7/BX14,BY7/BY14),IF(BW1=8,AVERAGE(BS7/BS14,BT7/BT14,BU7/BU14,BV7/BV14,BW7/BW14,BX7/BX14,BY7/BY14,BZ7/BZ14),IF(BW1=9,AVERAGE(BS7/BS14,BT7/BT14,BU7/BU14,BV7/BV14,BW7/BW14,BX7/BX14,BY7/BY14,BZ7/BZ14,CA7/CA14),AVERAGE(BS7/BS14,BT7/BT14,BU7/BU14,BV7/BV14,BW7/BW14,BX7/BX14,BY7/BY14,BZ7/BZ14,CA7/CA14,CB7/CB14))))))))))</f>
        <v>#DIV/0!</v>
      </c>
      <c r="CD7" s="21" t="e">
        <v>#DIV/0!</v>
      </c>
      <c r="CE7" s="152" t="s">
        <v>7</v>
      </c>
      <c r="CF7" s="160" t="str">
        <f>IF(CF6&lt;0.1,"YES","NO")</f>
        <v>YES</v>
      </c>
      <c r="CH7" s="150">
        <v>4</v>
      </c>
      <c r="CI7" s="151">
        <f>'FACTORS &amp; OPTIONS'!B18</f>
        <v>0</v>
      </c>
      <c r="CJ7" s="158">
        <f>IF(CM4&gt;0,(1/CM4),0)</f>
        <v>0</v>
      </c>
      <c r="CK7" s="77">
        <f>IF(CM5&gt;0,1/CM5,0)</f>
        <v>0</v>
      </c>
      <c r="CL7" s="77">
        <f>IF(CM6&gt;0,1/CM6,0)</f>
        <v>0</v>
      </c>
      <c r="CM7" s="77">
        <f>IF(CH7&lt;=CN1,1,0)</f>
        <v>0</v>
      </c>
      <c r="CN7" s="78">
        <v>0</v>
      </c>
      <c r="CO7" s="78">
        <v>0</v>
      </c>
      <c r="CP7" s="78">
        <v>0</v>
      </c>
      <c r="CQ7" s="78">
        <v>0</v>
      </c>
      <c r="CR7" s="78">
        <v>0</v>
      </c>
      <c r="CS7" s="159">
        <v>0</v>
      </c>
      <c r="CT7" s="22" t="e">
        <f>IF(CN1=1,AVERAGE(CJ7/CJ14),IF(CN1=2,AVERAGE(CJ7/CJ14,CK7/CK14),IF(CN1=3,AVERAGE(CJ7/CJ14,CK7/CK14,CL7/CL14),IF(CN1=4,AVERAGE(CJ7/CJ14,CK7/CK14,CL7/CL14,CM7/CM14),IF(CN1=5,AVERAGE(CJ7/CJ14,CK7/CK14,CL7/CL14,CM7/CM14,CN7/CN14),IF(CN1=6,AVERAGE(CJ7/CJ14,CK7/CK14,CL7/CL14,CM7/CM14,CN7/CN14,CO7/CO14),IF(CN1=7,AVERAGE(CJ7/CJ14,CK7/CK14,CL7/CL14,CM7/CM14,CN7/CN14,CO7/CO14,CP7/CP14),IF(CN1=8,AVERAGE(CJ7/CJ14,CK7/CK14,CL7/CL14,CM7/CM14,CN7/CN14,CO7/CO14,CP7/CP14,CQ7/CQ14),IF(CN1=9,AVERAGE(CJ7/CJ14,CK7/CK14,CL7/CL14,CM7/CM14,CN7/CN14,CO7/CO14,CP7/CP14,CQ7/CQ14,CR7/CR14),AVERAGE(CJ7/CJ14,CK7/CK14,CL7/CL14,CM7/CM14,CN7/CN14,CO7/CO14,CP7/CP14,CQ7/CQ14,CR7/CR14,CS7/CS14))))))))))</f>
        <v>#DIV/0!</v>
      </c>
      <c r="CU7" s="21" t="e">
        <v>#DIV/0!</v>
      </c>
      <c r="CV7" s="152" t="s">
        <v>7</v>
      </c>
      <c r="CW7" s="160" t="str">
        <f>IF(CW6&lt;0.1,"YES","NO")</f>
        <v>YES</v>
      </c>
      <c r="CY7" s="150">
        <v>4</v>
      </c>
      <c r="CZ7" s="151">
        <f>'FACTORS &amp; OPTIONS'!B18</f>
        <v>0</v>
      </c>
      <c r="DA7" s="158">
        <f>IF(DD4&gt;0,(1/DD4),0)</f>
        <v>0</v>
      </c>
      <c r="DB7" s="77">
        <f>IF(DD5&gt;0,1/DD5,0)</f>
        <v>0</v>
      </c>
      <c r="DC7" s="77">
        <f>IF(DD6&gt;0,1/DD6,0)</f>
        <v>0</v>
      </c>
      <c r="DD7" s="77">
        <f>IF(CY7&lt;=DE1,1,0)</f>
        <v>0</v>
      </c>
      <c r="DE7" s="78">
        <v>0</v>
      </c>
      <c r="DF7" s="78">
        <v>0</v>
      </c>
      <c r="DG7" s="78">
        <v>0</v>
      </c>
      <c r="DH7" s="78">
        <v>0</v>
      </c>
      <c r="DI7" s="78">
        <v>0</v>
      </c>
      <c r="DJ7" s="159">
        <v>0</v>
      </c>
      <c r="DK7" s="21" t="e">
        <f>IF(DE1=1,AVERAGE(DA7/DA14),IF(DE1=2,AVERAGE(DA7/DA14,DB7/DB14),IF(DE1=3,AVERAGE(DA7/DA14,DB7/DB14,DC7/DC14),IF(DE1=4,AVERAGE(DA7/DA14,DB7/DB14,DC7/DC14,DD7/DD14),IF(DE1=5,AVERAGE(DA7/DA14,DB7/DB14,DC7/DC14,DD7/DD14,DE7/DE14),IF(DE1=6,AVERAGE(DA7/DA14,DB7/DB14,DC7/DC14,DD7/DD14,DE7/DE14,DF7/DF14),IF(DE1=7,AVERAGE(DA7/DA14,DB7/DB14,DC7/DC14,DD7/DD14,DE7/DE14,DF7/DF14,DG7/DG14),IF(DE1=8,AVERAGE(DA7/DA14,DB7/DB14,DC7/DC14,DD7/DD14,DE7/DE14,DF7/DF14,DG7/DG14,DH7/DH14),IF(DE1=9,AVERAGE(DA7/DA14,DB7/DB14,DC7/DC14,DD7/DD14,DE7/DE14,DF7/DF14,DG7/DG14,DH7/DH14,DI7/DI14),AVERAGE(DA7/DA14,DB7/DB14,DC7/DC14,DD7/DD14,DE7/DE14,DF7/DF14,DG7/DG14,DH7/DH14,DI7/DI14,DJ7/DJ14))))))))))</f>
        <v>#DIV/0!</v>
      </c>
      <c r="DL7" s="21" t="e">
        <v>#DIV/0!</v>
      </c>
      <c r="DM7" s="152" t="s">
        <v>7</v>
      </c>
      <c r="DN7" s="160" t="str">
        <f>IF(DN6&lt;0.1,"YES","NO")</f>
        <v>YES</v>
      </c>
      <c r="DP7" s="150">
        <v>4</v>
      </c>
      <c r="DQ7" s="151">
        <f>'FACTORS &amp; OPTIONS'!B18</f>
        <v>0</v>
      </c>
      <c r="DR7" s="158">
        <f>IF(DU4&gt;0,(1/DU4),0)</f>
        <v>0</v>
      </c>
      <c r="DS7" s="77">
        <f>IF(DU5&gt;0,1/DU5,0)</f>
        <v>0</v>
      </c>
      <c r="DT7" s="77">
        <f>IF(DU6&gt;0,1/DU6,0)</f>
        <v>0</v>
      </c>
      <c r="DU7" s="77">
        <f>IF(DP7&lt;=DV1,1,0)</f>
        <v>0</v>
      </c>
      <c r="DV7" s="78">
        <v>0</v>
      </c>
      <c r="DW7" s="78">
        <v>0</v>
      </c>
      <c r="DX7" s="78">
        <v>0</v>
      </c>
      <c r="DY7" s="78">
        <v>0</v>
      </c>
      <c r="DZ7" s="78">
        <v>0</v>
      </c>
      <c r="EA7" s="159">
        <v>0</v>
      </c>
      <c r="EB7" s="21" t="e">
        <f>IF(DV1=1,AVERAGE(DR7/DR14),IF(DV1=2,AVERAGE(DR7/DR14,DS7/DS14),IF(DV1=3,AVERAGE(DR7/DR14,DS7/DS14,DT7/DT14),IF(DV1=4,AVERAGE(DR7/DR14,DS7/DS14,DT7/DT14,DU7/DU14),IF(DV1=5,AVERAGE(DR7/DR14,DS7/DS14,DT7/DT14,DU7/DU14,DV7/DV14),IF(DV1=6,AVERAGE(DR7/DR14,DS7/DS14,DT7/DT14,DU7/DU14,DV7/DV14,DW7/DW14),IF(DV1=7,AVERAGE(DR7/DR14,DS7/DS14,DT7/DT14,DU7/DU14,DV7/DV14,DW7/DW14,DX7/DX14),IF(DV1=8,AVERAGE(DR7/DR14,DS7/DS14,DT7/DT14,DU7/DU14,DV7/DV14,DW7/DW14,DX7/DX14,DY7/DY14),IF(DV1=9,AVERAGE(DR7/DR14,DS7/DS14,DT7/DT14,DU7/DU14,DV7/DV14,DW7/DW14,DX7/DX14,DY7/DY14,DZ7/DZ14),AVERAGE(DR7/DR14,DS7/DS14,DT7/DT14,DU7/DU14,DV7/DV14,DW7/DW14,DX7/DX14,DY7/DY14,DZ7/DZ14,EA7/EA14))))))))))</f>
        <v>#DIV/0!</v>
      </c>
      <c r="EC7" s="21" t="e">
        <v>#DIV/0!</v>
      </c>
      <c r="ED7" s="152" t="s">
        <v>7</v>
      </c>
      <c r="EE7" s="160" t="str">
        <f>IF(EE6&lt;0.1,"YES","NO")</f>
        <v>YES</v>
      </c>
      <c r="EG7" s="150">
        <v>4</v>
      </c>
      <c r="EH7" s="151">
        <f>'FACTORS &amp; OPTIONS'!B18</f>
        <v>0</v>
      </c>
      <c r="EI7" s="158">
        <f>IF(EL4&gt;0,(1/EL4),0)</f>
        <v>0</v>
      </c>
      <c r="EJ7" s="77">
        <f>IF(EL5&gt;0,1/EL5,0)</f>
        <v>0</v>
      </c>
      <c r="EK7" s="77">
        <f>IF(EL6&gt;0,1/EL6,0)</f>
        <v>0</v>
      </c>
      <c r="EL7" s="77">
        <f>IF(EG7&lt;=EM1,1,0)</f>
        <v>0</v>
      </c>
      <c r="EM7" s="78">
        <v>0</v>
      </c>
      <c r="EN7" s="78">
        <v>0</v>
      </c>
      <c r="EO7" s="78">
        <v>0</v>
      </c>
      <c r="EP7" s="78">
        <v>0</v>
      </c>
      <c r="EQ7" s="78">
        <v>0</v>
      </c>
      <c r="ER7" s="159">
        <v>0</v>
      </c>
      <c r="ES7" s="21" t="e">
        <f>IF(EM1=1,AVERAGE(EI7/EI14),IF(EM1=2,AVERAGE(EI7/EI14,EJ7/EJ14),IF(EM1=3,AVERAGE(EI7/EI14,EJ7/EJ14,EK7/EK14),IF(EM1=4,AVERAGE(EI7/EI14,EJ7/EJ14,EK7/EK14,EL7/EL14),IF(EM1=5,AVERAGE(EI7/EI14,EJ7/EJ14,EK7/EK14,EL7/EL14,EM7/EM14),IF(EM1=6,AVERAGE(EI7/EI14,EJ7/EJ14,EK7/EK14,EL7/EL14,EM7/EM14,EN7/EN14),IF(EM1=7,AVERAGE(EI7/EI14,EJ7/EJ14,EK7/EK14,EL7/EL14,EM7/EM14,EN7/EN14,EO7/EO14),IF(EM1=8,AVERAGE(EI7/EI14,EJ7/EJ14,EK7/EK14,EL7/EL14,EM7/EM14,EN7/EN14,EO7/EO14,EP7/EP14),IF(EM1=9,AVERAGE(EI7/EI14,EJ7/EJ14,EK7/EK14,EL7/EL14,EM7/EM14,EN7/EN14,EO7/EO14,EP7/EP14,EQ7/EQ14),AVERAGE(EI7/EI14,EJ7/EJ14,EK7/EK14,EL7/EL14,EM7/EM14,EN7/EN14,EO7/EO14,EP7/EP14,EQ7/EQ14,ER7/ER14))))))))))</f>
        <v>#DIV/0!</v>
      </c>
      <c r="ET7" s="21" t="e">
        <v>#DIV/0!</v>
      </c>
      <c r="EU7" s="152" t="s">
        <v>7</v>
      </c>
      <c r="EV7" s="160" t="str">
        <f>IF(EV6&lt;0.1,"YES","NO")</f>
        <v>YES</v>
      </c>
      <c r="EW7" s="157" t="str">
        <f>AG10</f>
        <v/>
      </c>
      <c r="EX7" s="157">
        <f>AG12</f>
        <v>0.33333333333333331</v>
      </c>
      <c r="EY7" s="157"/>
      <c r="EZ7" s="157">
        <f t="shared" ref="EZ7:EZ14" si="0">LEN(EW7)</f>
        <v>0</v>
      </c>
      <c r="FA7" s="100"/>
      <c r="FD7" s="100"/>
      <c r="FE7" s="100"/>
      <c r="FF7" s="100"/>
      <c r="FG7" s="100"/>
      <c r="FH7" s="100"/>
      <c r="FI7" s="138"/>
      <c r="FJ7" s="138"/>
      <c r="FK7" s="138"/>
      <c r="FL7" s="138"/>
      <c r="FM7" s="138"/>
      <c r="FN7" s="138"/>
      <c r="FO7" s="138"/>
      <c r="FP7" s="138"/>
    </row>
    <row r="8" spans="1:213" x14ac:dyDescent="0.35">
      <c r="A8" s="150">
        <v>5</v>
      </c>
      <c r="B8" s="147">
        <f>'FACTORS &amp; OPTIONS'!B19</f>
        <v>0</v>
      </c>
      <c r="C8" s="65">
        <f>IF(G4&gt;0,(1/G4),0)</f>
        <v>0</v>
      </c>
      <c r="D8" s="65">
        <f>IF(G5&gt;0,1/G5,0)</f>
        <v>0</v>
      </c>
      <c r="E8" s="65">
        <f>IF(G6&gt;0,1/G6,0)</f>
        <v>0</v>
      </c>
      <c r="F8" s="65">
        <f>IF(G7&gt;0,1/G7,0)</f>
        <v>0</v>
      </c>
      <c r="G8" s="65">
        <f>IF(A8&lt;=G1,1,0)</f>
        <v>0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21" t="e">
        <f>IF(G1=1,AVERAGE(C8/C14),IF(G1=2,AVERAGE(C8/C14,D8/D14),IF(G1=3,AVERAGE(C8/C14,D8/D14,E8/E14),IF(G1=4,AVERAGE(C8/C14,D8/D14,E8/E14,F8/F14),IF(G1=5,AVERAGE(C8/C14,D8/D14,E8/E14,F8/F14,G8/G14),IF(G1=6,AVERAGE(C8/C14,D8/D14,E8/E14,F8/F14,G8/G14,H8/H14),IF(G1=7,AVERAGE(C8/C14,D8/D14,E8/E14,F8/F14,G8/G14,H8/H14,I8/I14),IF(G1=8,AVERAGE(C8/C14,D8/D14,E8/E14,F8/F14,G8/G14,H8/H14,I8/I14,J8/J14),IF(G1=9,AVERAGE(C8/C14,D8/D14,E8/E14,F8/F14,G8/G14,H8/H14,I8/I14,J8/J14,K8/K14),AVERAGE(C8/C14,D8/D14,E8/E14,F8/F14,G8/G14,H8/H14,I8/I14,J8/J14,K8/K14,L8/L14))))))))))</f>
        <v>#DIV/0!</v>
      </c>
      <c r="N8" s="21" t="e">
        <v>#DIV/0!</v>
      </c>
      <c r="O8" s="215" t="str">
        <f>IF(P6&lt;0.1,"CONSISTENT","NON CONSISTENT")</f>
        <v>CONSISTENT</v>
      </c>
      <c r="P8" s="216"/>
      <c r="R8" s="150">
        <v>5</v>
      </c>
      <c r="S8" s="151">
        <f>'FACTORS &amp; OPTIONS'!B19</f>
        <v>0</v>
      </c>
      <c r="T8" s="77">
        <f>IF(X4&gt;0,(1/X4),0)</f>
        <v>0</v>
      </c>
      <c r="U8" s="77">
        <f>IF(X5&gt;0,1/X5,0)</f>
        <v>0</v>
      </c>
      <c r="V8" s="77">
        <f>IF(X6&gt;0,1/X6,0)</f>
        <v>0</v>
      </c>
      <c r="W8" s="77">
        <f>IF(X7&gt;0,1/X7,0)</f>
        <v>0</v>
      </c>
      <c r="X8" s="77">
        <f>IF(R8&lt;=X1,1,0)</f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21" t="e">
        <f>IF(X1=1,AVERAGE(T8/T14),IF(X1=2,AVERAGE(T8/T14,U8/U14),IF(X1=3,AVERAGE(T8/T14,U8/U14,V8/V14),IF(X1=4,AVERAGE(T8/T14,U8/U14,V8/V14,W8/W14),IF(X1=5,AVERAGE(T8/T14,U8/U14,V8/V14,W8/W14,X8/X14),IF(X1=6,AVERAGE(T8/T14,U8/U14,V8/V14,W8/W14,X8/X14,Y8/Y14),IF(X1=7,AVERAGE(T8/T14,U8/U14,V8/V14,W8/W14,X8/X14,Y8/Y14,Z8/Z14),IF(X1=8,AVERAGE(T8/T14,U8/U14,V8/V14,W8/W14,X8/X14,Y8/Y14,Z8/Z14,AA8/AA14),IF(X1=9,AVERAGE(T8/T14,U8/U14,V8/V14,W8/W14,X8/X14,Y8/Y14,Z8/Z14,AA8/AA14,AB8/AB14),AVERAGE(T8/T14,U8/U14,V8/V14,W8/W14,X8/X14,Y8/Y14,Z8/Z14,AA8/AA14,AB8/AB14,AC8/AC14))))))))))</f>
        <v>#DIV/0!</v>
      </c>
      <c r="AE8" s="21" t="e">
        <v>#DIV/0!</v>
      </c>
      <c r="AF8" s="215" t="str">
        <f>IF(AG6&lt;0.1,"CONSISTENT","NON CONSISTENT")</f>
        <v>CONSISTENT</v>
      </c>
      <c r="AG8" s="216"/>
      <c r="AI8" s="150">
        <v>5</v>
      </c>
      <c r="AJ8" s="151">
        <f>'FACTORS &amp; OPTIONS'!B19</f>
        <v>0</v>
      </c>
      <c r="AK8" s="158">
        <f>IF(AO4&gt;0,(1/AO4),0)</f>
        <v>0</v>
      </c>
      <c r="AL8" s="77">
        <f>IF(AO5&gt;0,1/AO5,0)</f>
        <v>0</v>
      </c>
      <c r="AM8" s="77">
        <f>IF(AO6&gt;0,1/AO6,0)</f>
        <v>0</v>
      </c>
      <c r="AN8" s="77">
        <f>IF(AO7&gt;0,1/AO7,0)</f>
        <v>0</v>
      </c>
      <c r="AO8" s="77">
        <f>IF(AI8&lt;=AO1,1,0)</f>
        <v>0</v>
      </c>
      <c r="AP8" s="78">
        <v>0</v>
      </c>
      <c r="AQ8" s="78">
        <v>0</v>
      </c>
      <c r="AR8" s="78">
        <v>0</v>
      </c>
      <c r="AS8" s="78">
        <v>0</v>
      </c>
      <c r="AT8" s="159">
        <v>0</v>
      </c>
      <c r="AU8" s="21" t="e">
        <f>IF(AO1=1,AVERAGE(AK8/AK14),IF(AO1=2,AVERAGE(AK8/AK14,AL8/AL14),IF(AO1=3,AVERAGE(AK8/AK14,AL8/AL14,AM8/AM14),IF(AO1=4,AVERAGE(AK8/AK14,AL8/AL14,AM8/AM14,AN8/AN14),IF(AO1=5,AVERAGE(AK8/AK14,AL8/AL14,AM8/AM14,AN8/AN14,AO8/AO14),IF(AO1=6,AVERAGE(AK8/AK14,AL8/AL14,AM8/AM14,AN8/AN14,AO8/AO14,AP8/AP14),IF(AO1=7,AVERAGE(AK8/AK14,AL8/AL14,AM8/AM14,AN8/AN14,AO8/AO14,AP8/AP14,AQ8/AQ14),IF(AO1=8,AVERAGE(AK8/AK14,AL8/AL14,AM8/AM14,AN8/AN14,AO8/AO14,AP8/AP14,AQ8/AQ14,AR8/AR14),IF(AO1=9,AVERAGE(AK8/AK14,AL8/AL14,AM8/AM14,AN8/AN14,AO8/AO14,AP8/AP14,AQ8/AQ14,AR8/AR14,AS8/AS14),AVERAGE(AK8/AK14,AL8/AL14,AM8/AM14,AN8/AN14,AO8/AO14,AP8/AP14,AQ8/AQ14,AR8/AR14,AS8/AS14,AT8/AT14))))))))))</f>
        <v>#DIV/0!</v>
      </c>
      <c r="AV8" s="21" t="e">
        <v>#DIV/0!</v>
      </c>
      <c r="AW8" s="215" t="str">
        <f>IF(AX6&lt;0.1,"CONSISTENT","NON CONSISTENT")</f>
        <v>CONSISTENT</v>
      </c>
      <c r="AX8" s="216"/>
      <c r="AZ8" s="150">
        <v>5</v>
      </c>
      <c r="BA8" s="151">
        <f>'FACTORS &amp; OPTIONS'!B19</f>
        <v>0</v>
      </c>
      <c r="BB8" s="158">
        <f>IF(BF4&gt;0,(1/BF4),0)</f>
        <v>0</v>
      </c>
      <c r="BC8" s="77">
        <f>IF(BF5&gt;0,1/BF5,0)</f>
        <v>0</v>
      </c>
      <c r="BD8" s="77">
        <f>IF(BF6&gt;0,1/BF6,0)</f>
        <v>0</v>
      </c>
      <c r="BE8" s="77">
        <f>IF(BF7&gt;0,1/BF7,0)</f>
        <v>0</v>
      </c>
      <c r="BF8" s="77">
        <f>IF(AZ8&lt;=BF1,1,0)</f>
        <v>0</v>
      </c>
      <c r="BG8" s="78">
        <v>0</v>
      </c>
      <c r="BH8" s="78">
        <v>0</v>
      </c>
      <c r="BI8" s="78">
        <v>0</v>
      </c>
      <c r="BJ8" s="78">
        <v>0</v>
      </c>
      <c r="BK8" s="159">
        <v>0</v>
      </c>
      <c r="BL8" s="21" t="e">
        <f>IF(BF1=1,AVERAGE(BB8/BB14),IF(BF1=2,AVERAGE(BB8/BB14,BC8/BC14),IF(BF1=3,AVERAGE(BB8/BB14,BC8/BC14,BD8/BD14),IF(BF1=4,AVERAGE(BB8/BB14,BC8/BC14,BD8/BD14,BE8/BE14),IF(BF1=5,AVERAGE(BB8/BB14,BC8/BC14,BD8/BD14,BE8/BE14,BF8/BF14),IF(BF1=6,AVERAGE(BB8/BB14,BC8/BC14,BD8/BD14,BE8/BE14,BF8/BF14,BG8/BG14),IF(BF1=7,AVERAGE(BB8/BB14,BC8/BC14,BD8/BD14,BE8/BE14,BF8/BF14,BG8/BG14,BH8/BH14),IF(BF1=8,AVERAGE(BB8/BB14,BC8/BC14,BD8/BD14,BE8/BE14,BF8/BF14,BG8/BG14,BH8/BH14,BI8/BI14),IF(BF1=9,AVERAGE(BB8/BB14,BC8/BC14,BD8/BD14,BE8/BE14,BF8/BF14,BG8/BG14,BH8/BH14,BI8/BI14,BJ8/BJ14),AVERAGE(BB8/BB14,BC8/BC14,BD8/BD14,BE8/BE14,BF8/BF14,BG8/BG14,BH8/BH14,BI8/BI14,BJ8/BJ14,BK8/BK14))))))))))</f>
        <v>#DIV/0!</v>
      </c>
      <c r="BM8" s="21" t="e">
        <v>#DIV/0!</v>
      </c>
      <c r="BN8" s="215" t="str">
        <f>IF(BO6&lt;0.1,"CONSISTENT","NON CONSISTENT")</f>
        <v>CONSISTENT</v>
      </c>
      <c r="BO8" s="216"/>
      <c r="BQ8" s="150">
        <v>5</v>
      </c>
      <c r="BR8" s="151">
        <f>'FACTORS &amp; OPTIONS'!B19</f>
        <v>0</v>
      </c>
      <c r="BS8" s="158">
        <f>IF(BW4&gt;0,(1/BW4),0)</f>
        <v>0</v>
      </c>
      <c r="BT8" s="77">
        <f>IF(BW5&gt;0,1/BW5,0)</f>
        <v>0</v>
      </c>
      <c r="BU8" s="77">
        <f>IF(BW6&gt;0,1/BW6,0)</f>
        <v>0</v>
      </c>
      <c r="BV8" s="77">
        <f>IF(BW7&gt;0,1/BW7,0)</f>
        <v>0</v>
      </c>
      <c r="BW8" s="77">
        <f>IF(BQ8&lt;=BW1,1,0)</f>
        <v>0</v>
      </c>
      <c r="BX8" s="78">
        <v>0</v>
      </c>
      <c r="BY8" s="78">
        <v>0</v>
      </c>
      <c r="BZ8" s="78">
        <v>0</v>
      </c>
      <c r="CA8" s="78">
        <v>0</v>
      </c>
      <c r="CB8" s="159">
        <v>0</v>
      </c>
      <c r="CC8" s="21" t="e">
        <f>IF(BW1=1,AVERAGE(BS8/BS14),IF(BW1=2,AVERAGE(BS8/BS14,BT8/BT14),IF(BW1=3,AVERAGE(BS8/BS14,BT8/BT14,BU8/BU14),IF(BW1=4,AVERAGE(BS8/BS14,BT8/BT14,BU8/BU14,BV8/BV14),IF(BW1=5,AVERAGE(BS8/BS14,BT8/BT14,BU8/BU14,BV8/BV14,BW8/BW14),IF(BW1=6,AVERAGE(BS8/BS14,BT8/BT14,BU8/BU14,BV8/BV14,BW8/BW14,BX8/BX14),IF(BW1=7,AVERAGE(BS8/BS14,BT8/BT14,BU8/BU14,BV8/BV14,BW8/BW14,BX8/BX14,BY8/BY14),IF(BW1=8,AVERAGE(BS8/BS14,BT8/BT14,BU8/BU14,BV8/BV14,BW8/BW14,BX8/BX14,BY8/BY14,BZ8/BZ14),IF(BW1=9,AVERAGE(BS8/BS14,BT8/BT14,BU8/BU14,BV8/BV14,BW8/BW14,BX8/BX14,BY8/BY14,BZ8/BZ14,CA8/CA14),AVERAGE(BS8/BS14,BT8/BT14,BU8/BU14,BV8/BV14,BW8/BW14,BX8/BX14,BY8/BY14,BZ8/BZ14,CA8/CA14,CB8/CB14))))))))))</f>
        <v>#DIV/0!</v>
      </c>
      <c r="CD8" s="21" t="e">
        <v>#DIV/0!</v>
      </c>
      <c r="CE8" s="215" t="str">
        <f>IF(CF6&lt;0.1,"CONSISTENT","NON CONSISTENT")</f>
        <v>CONSISTENT</v>
      </c>
      <c r="CF8" s="216"/>
      <c r="CH8" s="150">
        <v>5</v>
      </c>
      <c r="CI8" s="151">
        <f>'FACTORS &amp; OPTIONS'!B19</f>
        <v>0</v>
      </c>
      <c r="CJ8" s="158">
        <f>IF(CN4&gt;0,(1/CN4),0)</f>
        <v>0</v>
      </c>
      <c r="CK8" s="77">
        <f>IF(CN5&gt;0,1/CN5,0)</f>
        <v>0</v>
      </c>
      <c r="CL8" s="77">
        <f>IF(CN6&gt;0,1/CN6,0)</f>
        <v>0</v>
      </c>
      <c r="CM8" s="77">
        <f>IF(CN7&gt;0,1/CN7,0)</f>
        <v>0</v>
      </c>
      <c r="CN8" s="77">
        <f>IF(CH8&lt;=CN1,1,0)</f>
        <v>0</v>
      </c>
      <c r="CO8" s="78">
        <v>0</v>
      </c>
      <c r="CP8" s="78">
        <v>0</v>
      </c>
      <c r="CQ8" s="78">
        <v>0</v>
      </c>
      <c r="CR8" s="78">
        <v>0</v>
      </c>
      <c r="CS8" s="159">
        <v>0</v>
      </c>
      <c r="CT8" s="22" t="e">
        <f>IF(CN1=1,AVERAGE(CJ8/CJ14),IF(CN1=2,AVERAGE(CJ8/CJ14,CK8/CK14),IF(CN1=3,AVERAGE(CJ8/CJ14,CK8/CK14,CL8/CL14),IF(CN1=4,AVERAGE(CJ8/CJ14,CK8/CK14,CL8/CL14,CM8/CM14),IF(CN1=5,AVERAGE(CJ8/CJ14,CK8/CK14,CL8/CL14,CM8/CM14,CN8/CN14),IF(CN1=6,AVERAGE(CJ8/CJ14,CK8/CK14,CL8/CL14,CM8/CM14,CN8/CN14,CO8/CO14),IF(CN1=7,AVERAGE(CJ8/CJ14,CK8/CK14,CL8/CL14,CM8/CM14,CN8/CN14,CO8/CO14,CP8/CP14),IF(CN1=8,AVERAGE(CJ8/CJ14,CK8/CK14,CL8/CL14,CM8/CM14,CN8/CN14,CO8/CO14,CP8/CP14,CQ8/CQ14),IF(CN1=9,AVERAGE(CJ8/CJ14,CK8/CK14,CL8/CL14,CM8/CM14,CN8/CN14,CO8/CO14,CP8/CP14,CQ8/CQ14,CR8/CR14),AVERAGE(CJ8/CJ14,CK8/CK14,CL8/CL14,CM8/CM14,CN8/CN14,CO8/CO14,CP8/CP14,CQ8/CQ14,CR8/CR14,CS8/CS14))))))))))</f>
        <v>#DIV/0!</v>
      </c>
      <c r="CU8" s="21" t="e">
        <v>#DIV/0!</v>
      </c>
      <c r="CV8" s="215" t="str">
        <f>IF(CW6&lt;0.1,"CONSISTENT","NON CONSISTENT")</f>
        <v>CONSISTENT</v>
      </c>
      <c r="CW8" s="216"/>
      <c r="CY8" s="150">
        <v>5</v>
      </c>
      <c r="CZ8" s="151">
        <f>'FACTORS &amp; OPTIONS'!B19</f>
        <v>0</v>
      </c>
      <c r="DA8" s="158">
        <f>IF(DE4&gt;0,(1/DE4),0)</f>
        <v>0</v>
      </c>
      <c r="DB8" s="77">
        <f>IF(DE5&gt;0,1/DE5,0)</f>
        <v>0</v>
      </c>
      <c r="DC8" s="77">
        <f>IF(DE6&gt;0,1/DE6,0)</f>
        <v>0</v>
      </c>
      <c r="DD8" s="77">
        <f>IF(DE7&gt;0,1/DE7,0)</f>
        <v>0</v>
      </c>
      <c r="DE8" s="77">
        <f>IF(CY8&lt;=DE1,1,0)</f>
        <v>0</v>
      </c>
      <c r="DF8" s="78">
        <v>0</v>
      </c>
      <c r="DG8" s="78">
        <v>0</v>
      </c>
      <c r="DH8" s="78">
        <v>0</v>
      </c>
      <c r="DI8" s="78">
        <v>0</v>
      </c>
      <c r="DJ8" s="159">
        <v>0</v>
      </c>
      <c r="DK8" s="21" t="e">
        <f>IF(DE1=1,AVERAGE(DA8/DA14),IF(DE1=2,AVERAGE(DA8/DA14,DB8/DB14),IF(DE1=3,AVERAGE(DA8/DA14,DB8/DB14,DC8/DC14),IF(DE1=4,AVERAGE(DA8/DA14,DB8/DB14,DC8/DC14,DD8/DD14),IF(DE1=5,AVERAGE(DA8/DA14,DB8/DB14,DC8/DC14,DD8/DD14,DE8/DE14),IF(DE1=6,AVERAGE(DA8/DA14,DB8/DB14,DC8/DC14,DD8/DD14,DE8/DE14,DF8/DF14),IF(DE1=7,AVERAGE(DA8/DA14,DB8/DB14,DC8/DC14,DD8/DD14,DE8/DE14,DF8/DF14,DG8/DG14),IF(DE1=8,AVERAGE(DA8/DA14,DB8/DB14,DC8/DC14,DD8/DD14,DE8/DE14,DF8/DF14,DG8/DG14,DH8/DH14),IF(DE1=9,AVERAGE(DA8/DA14,DB8/DB14,DC8/DC14,DD8/DD14,DE8/DE14,DF8/DF14,DG8/DG14,DH8/DH14,DI8/DI14),AVERAGE(DA8/DA14,DB8/DB14,DC8/DC14,DD8/DD14,DE8/DE14,DF8/DF14,DG8/DG14,DH8/DH14,DI8/DI14,DJ8/DJ14))))))))))</f>
        <v>#DIV/0!</v>
      </c>
      <c r="DL8" s="21" t="e">
        <v>#DIV/0!</v>
      </c>
      <c r="DM8" s="215" t="str">
        <f>IF(DN6&lt;0.1,"CONSISTENT","NON CONSISTENT")</f>
        <v>CONSISTENT</v>
      </c>
      <c r="DN8" s="216"/>
      <c r="DP8" s="150">
        <v>5</v>
      </c>
      <c r="DQ8" s="151">
        <f>'FACTORS &amp; OPTIONS'!B19</f>
        <v>0</v>
      </c>
      <c r="DR8" s="158">
        <f>IF(DV4&gt;0,(1/DV4),0)</f>
        <v>0</v>
      </c>
      <c r="DS8" s="77">
        <f>IF(DV5&gt;0,1/DV5,0)</f>
        <v>0</v>
      </c>
      <c r="DT8" s="77">
        <f>IF(DV6&gt;0,1/DV6,0)</f>
        <v>0</v>
      </c>
      <c r="DU8" s="77">
        <f>IF(DV7&gt;0,1/DV7,0)</f>
        <v>0</v>
      </c>
      <c r="DV8" s="77">
        <f>IF(DP8&lt;=DV1,1,0)</f>
        <v>0</v>
      </c>
      <c r="DW8" s="78">
        <v>0</v>
      </c>
      <c r="DX8" s="78">
        <v>0</v>
      </c>
      <c r="DY8" s="78">
        <v>0</v>
      </c>
      <c r="DZ8" s="78">
        <v>0</v>
      </c>
      <c r="EA8" s="159">
        <v>0</v>
      </c>
      <c r="EB8" s="21" t="e">
        <f>IF(DV1=1,AVERAGE(DR8/DR14),IF(DV1=2,AVERAGE(DR8/DR14,DS8/DS14),IF(DV1=3,AVERAGE(DR8/DR14,DS8/DS14,DT8/DT14),IF(DV1=4,AVERAGE(DR8/DR14,DS8/DS14,DT8/DT14,DU8/DU14),IF(DV1=5,AVERAGE(DR8/DR14,DS8/DS14,DT8/DT14,DU8/DU14,DV8/DV14),IF(DV1=6,AVERAGE(DR8/DR14,DS8/DS14,DT8/DT14,DU8/DU14,DV8/DV14,DW8/DW14),IF(DV1=7,AVERAGE(DR8/DR14,DS8/DS14,DT8/DT14,DU8/DU14,DV8/DV14,DW8/DW14,DX8/DX14),IF(DV1=8,AVERAGE(DR8/DR14,DS8/DS14,DT8/DT14,DU8/DU14,DV8/DV14,DW8/DW14,DX8/DX14,DY8/DY14),IF(DV1=9,AVERAGE(DR8/DR14,DS8/DS14,DT8/DT14,DU8/DU14,DV8/DV14,DW8/DW14,DX8/DX14,DY8/DY14,DZ8/DZ14),AVERAGE(DR8/DR14,DS8/DS14,DT8/DT14,DU8/DU14,DV8/DV14,DW8/DW14,DX8/DX14,DY8/DY14,DZ8/DZ14,EA8/EA14))))))))))</f>
        <v>#DIV/0!</v>
      </c>
      <c r="EC8" s="21" t="e">
        <v>#DIV/0!</v>
      </c>
      <c r="ED8" s="215" t="str">
        <f>IF(EE6&lt;0.1,"CONSISTENT","NON CONSISTENT")</f>
        <v>CONSISTENT</v>
      </c>
      <c r="EE8" s="216"/>
      <c r="EG8" s="150">
        <v>5</v>
      </c>
      <c r="EH8" s="151">
        <f>'FACTORS &amp; OPTIONS'!B19</f>
        <v>0</v>
      </c>
      <c r="EI8" s="158">
        <f>IF(EM4&gt;0,(1/EM4),0)</f>
        <v>0</v>
      </c>
      <c r="EJ8" s="77">
        <f>IF(EM5&gt;0,1/EM5,0)</f>
        <v>0</v>
      </c>
      <c r="EK8" s="77">
        <f>IF(EM6&gt;0,1/EM6,0)</f>
        <v>0</v>
      </c>
      <c r="EL8" s="77">
        <f>IF(EM7&gt;0,1/EM7,0)</f>
        <v>0</v>
      </c>
      <c r="EM8" s="77">
        <f>IF(EG8&lt;=EM1,1,0)</f>
        <v>0</v>
      </c>
      <c r="EN8" s="78">
        <v>0</v>
      </c>
      <c r="EO8" s="78">
        <v>0</v>
      </c>
      <c r="EP8" s="78">
        <v>0</v>
      </c>
      <c r="EQ8" s="78">
        <v>0</v>
      </c>
      <c r="ER8" s="159">
        <v>0</v>
      </c>
      <c r="ES8" s="21" t="e">
        <f>IF(EM1=1,AVERAGE(EI8/EI14),IF(EM1=2,AVERAGE(EI8/EI14,EJ8/EJ14),IF(EM1=3,AVERAGE(EI8/EI14,EJ8/EJ14,EK8/EK14),IF(EM1=4,AVERAGE(EI8/EI14,EJ8/EJ14,EK8/EK14,EL8/EL14),IF(EM1=5,AVERAGE(EI8/EI14,EJ8/EJ14,EK8/EK14,EL8/EL14,EM8/EM14),IF(EM1=6,AVERAGE(EI8/EI14,EJ8/EJ14,EK8/EK14,EL8/EL14,EM8/EM14,EN8/EN14),IF(EM1=7,AVERAGE(EI8/EI14,EJ8/EJ14,EK8/EK14,EL8/EL14,EM8/EM14,EN8/EN14,EO8/EO14),IF(EM1=8,AVERAGE(EI8/EI14,EJ8/EJ14,EK8/EK14,EL8/EL14,EM8/EM14,EN8/EN14,EO8/EO14,EP8/EP14),IF(EM1=9,AVERAGE(EI8/EI14,EJ8/EJ14,EK8/EK14,EL8/EL14,EM8/EM14,EN8/EN14,EO8/EO14,EP8/EP14,EQ8/EQ14),AVERAGE(EI8/EI14,EJ8/EJ14,EK8/EK14,EL8/EL14,EM8/EM14,EN8/EN14,EO8/EO14,EP8/EP14,EQ8/EQ14,ER8/ER14))))))))))</f>
        <v>#DIV/0!</v>
      </c>
      <c r="ET8" s="21" t="e">
        <v>#DIV/0!</v>
      </c>
      <c r="EU8" s="215" t="str">
        <f>IF(EV6&lt;0.1,"CONSISTENT","NON CONSISTENT")</f>
        <v>CONSISTENT</v>
      </c>
      <c r="EV8" s="216"/>
      <c r="EW8" s="157" t="str">
        <f>AX10</f>
        <v/>
      </c>
      <c r="EX8" s="157">
        <f>AX12</f>
        <v>1</v>
      </c>
      <c r="EY8" s="157">
        <f>IF(EZ6&lt;&gt;0,EX6,IF(EZ7&lt;&gt;0,EX7,IF(EZ8&lt;&gt;0,EX8,IF(EZ9&lt;&gt;0,EX9,IF(EZ10&lt;&gt;0,EX10,IF(EZ11&lt;&gt;0,EX11,IF(EZ12&lt;&gt;0,EX12,IF(EZ13&lt;&gt;0,EX13,IF(EZ14&lt;&gt;0,EX14,0)))))))))</f>
        <v>5</v>
      </c>
      <c r="EZ8" s="157">
        <f t="shared" si="0"/>
        <v>0</v>
      </c>
      <c r="FA8" s="100" t="s">
        <v>70</v>
      </c>
      <c r="FD8" s="100"/>
      <c r="FE8" s="100"/>
      <c r="FF8" s="100"/>
      <c r="FG8" s="100"/>
      <c r="FH8" s="100"/>
      <c r="FI8" s="138"/>
      <c r="FJ8" s="138"/>
      <c r="FK8" s="138"/>
      <c r="FL8" s="138"/>
      <c r="FM8" s="138"/>
      <c r="FN8" s="138"/>
      <c r="FO8" s="138"/>
      <c r="FP8" s="138"/>
    </row>
    <row r="9" spans="1:213" x14ac:dyDescent="0.35">
      <c r="A9" s="150">
        <v>6</v>
      </c>
      <c r="B9" s="147">
        <f>'FACTORS &amp; OPTIONS'!B20</f>
        <v>0</v>
      </c>
      <c r="C9" s="65">
        <f>IF(H4&gt;0,(1/H4),0)</f>
        <v>0</v>
      </c>
      <c r="D9" s="65">
        <f>IF(H5&gt;0,1/H5,0)</f>
        <v>0</v>
      </c>
      <c r="E9" s="65">
        <f>IF(H6&gt;0,1/H6,0)</f>
        <v>0</v>
      </c>
      <c r="F9" s="65">
        <f>IF(H7&gt;0,1/H7,0)</f>
        <v>0</v>
      </c>
      <c r="G9" s="65">
        <f>IF(H8&gt;0,1/H8,0)</f>
        <v>0</v>
      </c>
      <c r="H9" s="65">
        <f>IF(A9&lt;=G1,1,0)</f>
        <v>0</v>
      </c>
      <c r="I9" s="66">
        <v>0</v>
      </c>
      <c r="J9" s="66">
        <v>0</v>
      </c>
      <c r="K9" s="66">
        <v>0</v>
      </c>
      <c r="L9" s="66">
        <v>0</v>
      </c>
      <c r="M9" s="21" t="e">
        <f>IF(G1=1,AVERAGE(C9/C14),IF(G1=2,AVERAGE(C9/C14,D9/D14),IF(G1=3,AVERAGE(C9/C14,D9/D14,E9/E14),IF(G1=4,AVERAGE(C9/C14,D9/D14,E9/E14,F9/F14),IF(G1=5,AVERAGE(C9/C14,D9/D14,E9/E14,F9/F14,G9/G14),IF(G1=6,AVERAGE(C9/C14,D9/D14,E9/E14,F9/F14,G9/G14,H9/H14),IF(G1=7,AVERAGE(C9/C14,D9/D14,E9/E14,F9/F14,G9/G14,H9/H14,I9/I14),IF(G1=8,AVERAGE(C9/C14,D9/D14,E9/E14,F9/F14,G9/G14,H9/H14,I9/I14,J9/J14),IF(G1=9,AVERAGE(C9/C14,D9/D14,E9/E14,F9/F14,G9/G14,H9/H14,I9/I14,J9/J14,K9/K14),AVERAGE(C9/C14,D9/D14,E9/E14,F9/F14,G9/G14,H9/H14,I9/I14,J9/J14,K9/K14,L9/L14))))))))))</f>
        <v>#DIV/0!</v>
      </c>
      <c r="N9" s="21" t="e">
        <v>#DIV/0!</v>
      </c>
      <c r="O9" s="162">
        <f>INDEX(B4:B13,$Q$2-3,1)</f>
        <v>0</v>
      </c>
      <c r="P9" s="163">
        <f>IFERROR(O9,"")</f>
        <v>0</v>
      </c>
      <c r="R9" s="150">
        <v>6</v>
      </c>
      <c r="S9" s="151">
        <f>'FACTORS &amp; OPTIONS'!B20</f>
        <v>0</v>
      </c>
      <c r="T9" s="77">
        <f>IF(Y4&gt;0,(1/Y4),0)</f>
        <v>0</v>
      </c>
      <c r="U9" s="77">
        <f>IF(Y5&gt;0,1/Y5,0)</f>
        <v>0</v>
      </c>
      <c r="V9" s="77">
        <f>IF(Y6&gt;0,1/Y6,0)</f>
        <v>0</v>
      </c>
      <c r="W9" s="77">
        <f>IF(Y7&gt;0,1/Y7,0)</f>
        <v>0</v>
      </c>
      <c r="X9" s="77">
        <f>IF(Y8&gt;0,1/Y8,0)</f>
        <v>0</v>
      </c>
      <c r="Y9" s="77">
        <f>IF(R9&lt;=X1,1,0)</f>
        <v>0</v>
      </c>
      <c r="Z9" s="78">
        <v>0</v>
      </c>
      <c r="AA9" s="78">
        <v>0</v>
      </c>
      <c r="AB9" s="78">
        <v>0</v>
      </c>
      <c r="AC9" s="78">
        <v>0</v>
      </c>
      <c r="AD9" s="21" t="e">
        <f>IF(X1=1,AVERAGE(T9/T14),IF(X1=2,AVERAGE(T9/T14,U9/U14),IF(X1=3,AVERAGE(T9/T14,U9/U14,V9/V14),IF(X1=4,AVERAGE(T9/T14,U9/U14,V9/V14,W9/W14),IF(X1=5,AVERAGE(T9/T14,U9/U14,V9/V14,W9/W14,X9/X14),IF(X1=6,AVERAGE(T9/T14,U9/U14,V9/V14,W9/W14,X9/X14,Y9/Y14),IF(X1=7,AVERAGE(T9/T14,U9/U14,V9/V14,W9/W14,X9/X14,Y9/Y14,Z9/Z14),IF(X1=8,AVERAGE(T9/T14,U9/U14,V9/V14,W9/W14,X9/X14,Y9/Y14,Z9/Z14,AA9/AA14),IF(X1=9,AVERAGE(T9/T14,U9/U14,V9/V14,W9/W14,X9/X14,Y9/Y14,Z9/Z14,AA9/AA14,AB9/AB14),AVERAGE(T9/T14,U9/U14,V9/V14,W9/W14,X9/X14,Y9/Y14,Z9/Z14,AA9/AA14,AB9/AB14,AC9/AC14))))))))))</f>
        <v>#DIV/0!</v>
      </c>
      <c r="AE9" s="21" t="e">
        <v>#DIV/0!</v>
      </c>
      <c r="AF9" s="162">
        <f>INDEX(S4:S13,$Q$2-3,1)</f>
        <v>0</v>
      </c>
      <c r="AG9" s="163">
        <f>IFERROR(AF9,"")</f>
        <v>0</v>
      </c>
      <c r="AI9" s="150">
        <v>6</v>
      </c>
      <c r="AJ9" s="151">
        <f>'FACTORS &amp; OPTIONS'!B20</f>
        <v>0</v>
      </c>
      <c r="AK9" s="158">
        <f>IF(AP4&gt;0,(1/AP4),0)</f>
        <v>0</v>
      </c>
      <c r="AL9" s="77">
        <f>IF(AP5&gt;0,1/AP5,0)</f>
        <v>0</v>
      </c>
      <c r="AM9" s="77">
        <f>IF(AP6&gt;0,1/AP6,0)</f>
        <v>0</v>
      </c>
      <c r="AN9" s="77">
        <f>IF(AP7&gt;0,1/AP7,0)</f>
        <v>0</v>
      </c>
      <c r="AO9" s="77">
        <f>IF(AP8&gt;0,1/AP8,0)</f>
        <v>0</v>
      </c>
      <c r="AP9" s="77">
        <f>IF(AI9&lt;=AO1,1,0)</f>
        <v>0</v>
      </c>
      <c r="AQ9" s="78">
        <v>0</v>
      </c>
      <c r="AR9" s="78">
        <v>0</v>
      </c>
      <c r="AS9" s="78">
        <v>0</v>
      </c>
      <c r="AT9" s="159">
        <v>0</v>
      </c>
      <c r="AU9" s="21" t="e">
        <f>IF(AO1=1,AVERAGE(AK9/AK14),IF(AO1=2,AVERAGE(AK9/AK14,AL9/AL14),IF(AO1=3,AVERAGE(AK9/AK14,AL9/AL14,AM9/AM14),IF(AO1=4,AVERAGE(AK9/AK14,AL9/AL14,AM9/AM14,AN9/AN14),IF(AO1=5,AVERAGE(AK9/AK14,AL9/AL14,AM9/AM14,AN9/AN14,AO9/AO14),IF(AO1=6,AVERAGE(AK9/AK14,AL9/AL14,AM9/AM14,AN9/AN14,AO9/AO14,AP9/AP14),IF(AO1=7,AVERAGE(AK9/AK14,AL9/AL14,AM9/AM14,AN9/AN14,AO9/AO14,AP9/AP14,AQ9/AQ14),IF(AO1=8,AVERAGE(AK9/AK14,AL9/AL14,AM9/AM14,AN9/AN14,AO9/AO14,AP9/AP14,AQ9/AQ14,AR9/AR14),IF(AO1=9,AVERAGE(AK9/AK14,AL9/AL14,AM9/AM14,AN9/AN14,AO9/AO14,AP9/AP14,AQ9/AQ14,AR9/AR14,AS9/AS14),AVERAGE(AK9/AK14,AL9/AL14,AM9/AM14,AN9/AN14,AO9/AO14,AP9/AP14,AQ9/AQ14,AR9/AR14,AS9/AS14,AT9/AT14))))))))))</f>
        <v>#DIV/0!</v>
      </c>
      <c r="AV9" s="21" t="e">
        <v>#DIV/0!</v>
      </c>
      <c r="AW9" s="162">
        <f>INDEX(AJ4:AJ13,$Q$2-3,1)</f>
        <v>0</v>
      </c>
      <c r="AX9" s="163">
        <f>IFERROR(AW9,"")</f>
        <v>0</v>
      </c>
      <c r="AZ9" s="150">
        <v>6</v>
      </c>
      <c r="BA9" s="151">
        <f>'FACTORS &amp; OPTIONS'!B20</f>
        <v>0</v>
      </c>
      <c r="BB9" s="158">
        <f>IF(BG4&gt;0,(1/BG4),0)</f>
        <v>0</v>
      </c>
      <c r="BC9" s="77">
        <f>IF(BG5&gt;0,1/BG5,0)</f>
        <v>0</v>
      </c>
      <c r="BD9" s="77">
        <f>IF(BG6&gt;0,1/BG6,0)</f>
        <v>0</v>
      </c>
      <c r="BE9" s="77">
        <f>IF(BG7&gt;0,1/BG7,0)</f>
        <v>0</v>
      </c>
      <c r="BF9" s="77">
        <f>IF(BG8&gt;0,1/BG8,0)</f>
        <v>0</v>
      </c>
      <c r="BG9" s="77">
        <f>IF(AZ9&lt;=BF1,1,0)</f>
        <v>0</v>
      </c>
      <c r="BH9" s="78">
        <v>0</v>
      </c>
      <c r="BI9" s="78">
        <v>0</v>
      </c>
      <c r="BJ9" s="78">
        <v>0</v>
      </c>
      <c r="BK9" s="159">
        <v>0</v>
      </c>
      <c r="BL9" s="21" t="e">
        <f>IF(BF1=1,AVERAGE(BB9/BB14),IF(BF1=2,AVERAGE(BB9/BB14,BC9/BC14),IF(BF1=3,AVERAGE(BB9/BB14,BC9/BC14,BD9/BD14),IF(BF1=4,AVERAGE(BB9/BB14,BC9/BC14,BD9/BD14,BE9/BE14),IF(BF1=5,AVERAGE(BB9/BB14,BC9/BC14,BD9/BD14,BE9/BE14,BF9/BF14),IF(BF1=6,AVERAGE(BB9/BB14,BC9/BC14,BD9/BD14,BE9/BE14,BF9/BF14,BG9/BG14),IF(BF1=7,AVERAGE(BB9/BB14,BC9/BC14,BD9/BD14,BE9/BE14,BF9/BF14,BG9/BG14,BH9/BH14),IF(BF1=8,AVERAGE(BB9/BB14,BC9/BC14,BD9/BD14,BE9/BE14,BF9/BF14,BG9/BG14,BH9/BH14,BI9/BI14),IF(BF1=9,AVERAGE(BB9/BB14,BC9/BC14,BD9/BD14,BE9/BE14,BF9/BF14,BG9/BG14,BH9/BH14,BI9/BI14,BJ9/BJ14),AVERAGE(BB9/BB14,BC9/BC14,BD9/BD14,BE9/BE14,BF9/BF14,BG9/BG14,BH9/BH14,BI9/BI14,BJ9/BJ14,BK9/BK14))))))))))</f>
        <v>#DIV/0!</v>
      </c>
      <c r="BM9" s="21" t="e">
        <v>#DIV/0!</v>
      </c>
      <c r="BN9" s="162">
        <f>INDEX(BA4:BA13,$Q$2-3,1)</f>
        <v>0</v>
      </c>
      <c r="BO9" s="163">
        <f>IFERROR(BN9,"")</f>
        <v>0</v>
      </c>
      <c r="BQ9" s="150">
        <v>6</v>
      </c>
      <c r="BR9" s="151">
        <f>'FACTORS &amp; OPTIONS'!B20</f>
        <v>0</v>
      </c>
      <c r="BS9" s="158">
        <f>IF(BX4&gt;0,(1/BX4),0)</f>
        <v>0</v>
      </c>
      <c r="BT9" s="77">
        <f>IF(BX5&gt;0,1/BX5,0)</f>
        <v>0</v>
      </c>
      <c r="BU9" s="77">
        <f>IF(BX6&gt;0,1/BX6,0)</f>
        <v>0</v>
      </c>
      <c r="BV9" s="77">
        <f>IF(BX7&gt;0,1/BX7,0)</f>
        <v>0</v>
      </c>
      <c r="BW9" s="77">
        <f>IF(BX8&gt;0,1/BX8,0)</f>
        <v>0</v>
      </c>
      <c r="BX9" s="77">
        <f>IF(BQ9&lt;=BW1,1,0)</f>
        <v>0</v>
      </c>
      <c r="BY9" s="78">
        <v>0</v>
      </c>
      <c r="BZ9" s="78">
        <v>0</v>
      </c>
      <c r="CA9" s="78">
        <v>0</v>
      </c>
      <c r="CB9" s="159">
        <v>0</v>
      </c>
      <c r="CC9" s="21" t="e">
        <f>IF(BW1=1,AVERAGE(BS9/BS14),IF(BW1=2,AVERAGE(BS9/BS14,BT9/BT14),IF(BW1=3,AVERAGE(BS9/BS14,BT9/BT14,BU9/BU14),IF(BW1=4,AVERAGE(BS9/BS14,BT9/BT14,BU9/BU14,BV9/BV14),IF(BW1=5,AVERAGE(BS9/BS14,BT9/BT14,BU9/BU14,BV9/BV14,BW9/BW14),IF(BW1=6,AVERAGE(BS9/BS14,BT9/BT14,BU9/BU14,BV9/BV14,BW9/BW14,BX9/BX14),IF(BW1=7,AVERAGE(BS9/BS14,BT9/BT14,BU9/BU14,BV9/BV14,BW9/BW14,BX9/BX14,BY9/BY14),IF(BW1=8,AVERAGE(BS9/BS14,BT9/BT14,BU9/BU14,BV9/BV14,BW9/BW14,BX9/BX14,BY9/BY14,BZ9/BZ14),IF(BW1=9,AVERAGE(BS9/BS14,BT9/BT14,BU9/BU14,BV9/BV14,BW9/BW14,BX9/BX14,BY9/BY14,BZ9/BZ14,CA9/CA14),AVERAGE(BS9/BS14,BT9/BT14,BU9/BU14,BV9/BV14,BW9/BW14,BX9/BX14,BY9/BY14,BZ9/BZ14,CA9/CA14,CB9/CB14))))))))))</f>
        <v>#DIV/0!</v>
      </c>
      <c r="CD9" s="21" t="e">
        <v>#DIV/0!</v>
      </c>
      <c r="CE9" s="162">
        <f>INDEX(BR4:BR13,$Q$2-3,1)</f>
        <v>0</v>
      </c>
      <c r="CF9" s="163">
        <f>IFERROR(CE9,"")</f>
        <v>0</v>
      </c>
      <c r="CH9" s="150">
        <v>6</v>
      </c>
      <c r="CI9" s="151">
        <f>'FACTORS &amp; OPTIONS'!B20</f>
        <v>0</v>
      </c>
      <c r="CJ9" s="158">
        <f>IF(CO4&gt;0,(1/CO4),0)</f>
        <v>0</v>
      </c>
      <c r="CK9" s="77">
        <f>IF(CO5&gt;0,1/CO5,0)</f>
        <v>0</v>
      </c>
      <c r="CL9" s="77">
        <f>IF(CO6&gt;0,1/CO6,0)</f>
        <v>0</v>
      </c>
      <c r="CM9" s="77">
        <f>IF(CO7&gt;0,1/CO7,0)</f>
        <v>0</v>
      </c>
      <c r="CN9" s="77">
        <f>IF(CO8&gt;0,1/CO8,0)</f>
        <v>0</v>
      </c>
      <c r="CO9" s="77">
        <f>IF(CH9&lt;=CN1,1,0)</f>
        <v>0</v>
      </c>
      <c r="CP9" s="78">
        <v>0</v>
      </c>
      <c r="CQ9" s="78">
        <v>0</v>
      </c>
      <c r="CR9" s="78">
        <v>0</v>
      </c>
      <c r="CS9" s="159">
        <v>0</v>
      </c>
      <c r="CT9" s="22" t="e">
        <f>IF(CN1=1,AVERAGE(CJ9/CJ14),IF(CN1=2,AVERAGE(CJ9/CJ14,CK9/CK14),IF(CN1=3,AVERAGE(CJ9/CJ14,CK9/CK14,CL9/CL14),IF(CN1=4,AVERAGE(CJ9/CJ14,CK9/CK14,CL9/CL14,CM9/CM14),IF(CN1=5,AVERAGE(CJ9/CJ14,CK9/CK14,CL9/CL14,CM9/CM14,CN9/CN14),IF(CN1=6,AVERAGE(CJ9/CJ14,CK9/CK14,CL9/CL14,CM9/CM14,CN9/CN14,CO9/CO14),IF(CN1=7,AVERAGE(CJ9/CJ14,CK9/CK14,CL9/CL14,CM9/CM14,CN9/CN14,CO9/CO14,CP9/CP14),IF(CN1=8,AVERAGE(CJ9/CJ14,CK9/CK14,CL9/CL14,CM9/CM14,CN9/CN14,CO9/CO14,CP9/CP14,CQ9/CQ14),IF(CN1=9,AVERAGE(CJ9/CJ14,CK9/CK14,CL9/CL14,CM9/CM14,CN9/CN14,CO9/CO14,CP9/CP14,CQ9/CQ14,CR9/CR14),AVERAGE(CJ9/CJ14,CK9/CK14,CL9/CL14,CM9/CM14,CN9/CN14,CO9/CO14,CP9/CP14,CQ9/CQ14,CR9/CR14,CS9/CS14))))))))))</f>
        <v>#DIV/0!</v>
      </c>
      <c r="CU9" s="21" t="e">
        <v>#DIV/0!</v>
      </c>
      <c r="CV9" s="162">
        <f>INDEX(CI4:CI13,$Q$2-3,1)</f>
        <v>0</v>
      </c>
      <c r="CW9" s="163">
        <f>IFERROR(CV9,"")</f>
        <v>0</v>
      </c>
      <c r="CY9" s="150">
        <v>6</v>
      </c>
      <c r="CZ9" s="151">
        <f>'FACTORS &amp; OPTIONS'!B20</f>
        <v>0</v>
      </c>
      <c r="DA9" s="158">
        <f>IF(DF4&gt;0,(1/DF4),0)</f>
        <v>0</v>
      </c>
      <c r="DB9" s="77">
        <f>IF(DF5&gt;0,1/DF5,0)</f>
        <v>0</v>
      </c>
      <c r="DC9" s="77">
        <f>IF(DF6&gt;0,1/DF6,0)</f>
        <v>0</v>
      </c>
      <c r="DD9" s="77">
        <f>IF(DF7&gt;0,1/DF7,0)</f>
        <v>0</v>
      </c>
      <c r="DE9" s="77">
        <f>IF(DF8&gt;0,1/DF8,0)</f>
        <v>0</v>
      </c>
      <c r="DF9" s="77">
        <f>IF(CY9&lt;=DE1,1,0)</f>
        <v>0</v>
      </c>
      <c r="DG9" s="78">
        <v>0</v>
      </c>
      <c r="DH9" s="78">
        <v>0</v>
      </c>
      <c r="DI9" s="78">
        <v>0</v>
      </c>
      <c r="DJ9" s="159">
        <v>0</v>
      </c>
      <c r="DK9" s="21" t="e">
        <f>IF(DE1=1,AVERAGE(DA9/DA14),IF(DE1=2,AVERAGE(DA9/DA14,DB9/DB14),IF(DE1=3,AVERAGE(DA9/DA14,DB9/DB14,DC9/DC14),IF(DE1=4,AVERAGE(DA9/DA14,DB9/DB14,DC9/DC14,DD9/DD14),IF(DE1=5,AVERAGE(DA9/DA14,DB9/DB14,DC9/DC14,DD9/DD14,DE9/DE14),IF(DE1=6,AVERAGE(DA9/DA14,DB9/DB14,DC9/DC14,DD9/DD14,DE9/DE14,DF9/DF14),IF(DE1=7,AVERAGE(DA9/DA14,DB9/DB14,DC9/DC14,DD9/DD14,DE9/DE14,DF9/DF14,DG9/DG14),IF(DE1=8,AVERAGE(DA9/DA14,DB9/DB14,DC9/DC14,DD9/DD14,DE9/DE14,DF9/DF14,DG9/DG14,DH9/DH14),IF(DE1=9,AVERAGE(DA9/DA14,DB9/DB14,DC9/DC14,DD9/DD14,DE9/DE14,DF9/DF14,DG9/DG14,DH9/DH14,DI9/DI14),AVERAGE(DA9/DA14,DB9/DB14,DC9/DC14,DD9/DD14,DE9/DE14,DF9/DF14,DG9/DG14,DH9/DH14,DI9/DI14,DJ9/DJ14))))))))))</f>
        <v>#DIV/0!</v>
      </c>
      <c r="DL9" s="21" t="e">
        <v>#DIV/0!</v>
      </c>
      <c r="DM9" s="162">
        <f>INDEX(CZ4:CZ13,$Q$2-3,1)</f>
        <v>0</v>
      </c>
      <c r="DN9" s="163">
        <f>IFERROR(DM9,"")</f>
        <v>0</v>
      </c>
      <c r="DP9" s="150">
        <v>6</v>
      </c>
      <c r="DQ9" s="151">
        <f>'FACTORS &amp; OPTIONS'!B20</f>
        <v>0</v>
      </c>
      <c r="DR9" s="158">
        <f>IF(DW4&gt;0,(1/DW4),0)</f>
        <v>0</v>
      </c>
      <c r="DS9" s="77">
        <f>IF(DW5&gt;0,1/DW5,0)</f>
        <v>0</v>
      </c>
      <c r="DT9" s="77">
        <f>IF(DW6&gt;0,1/DW6,0)</f>
        <v>0</v>
      </c>
      <c r="DU9" s="77">
        <f>IF(DW7&gt;0,1/DW7,0)</f>
        <v>0</v>
      </c>
      <c r="DV9" s="77">
        <f>IF(DW8&gt;0,1/DW8,0)</f>
        <v>0</v>
      </c>
      <c r="DW9" s="77">
        <f>IF(DP9&lt;=DV1,1,0)</f>
        <v>0</v>
      </c>
      <c r="DX9" s="78">
        <v>0</v>
      </c>
      <c r="DY9" s="78">
        <v>0</v>
      </c>
      <c r="DZ9" s="78">
        <v>0</v>
      </c>
      <c r="EA9" s="159">
        <v>0</v>
      </c>
      <c r="EB9" s="21" t="e">
        <f>IF(DV1=1,AVERAGE(DR9/DR14),IF(DV1=2,AVERAGE(DR9/DR14,DS9/DS14),IF(DV1=3,AVERAGE(DR9/DR14,DS9/DS14,DT9/DT14),IF(DV1=4,AVERAGE(DR9/DR14,DS9/DS14,DT9/DT14,DU9/DU14),IF(DV1=5,AVERAGE(DR9/DR14,DS9/DS14,DT9/DT14,DU9/DU14,DV9/DV14),IF(DV1=6,AVERAGE(DR9/DR14,DS9/DS14,DT9/DT14,DU9/DU14,DV9/DV14,DW9/DW14),IF(DV1=7,AVERAGE(DR9/DR14,DS9/DS14,DT9/DT14,DU9/DU14,DV9/DV14,DW9/DW14,DX9/DX14),IF(DV1=8,AVERAGE(DR9/DR14,DS9/DS14,DT9/DT14,DU9/DU14,DV9/DV14,DW9/DW14,DX9/DX14,DY9/DY14),IF(DV1=9,AVERAGE(DR9/DR14,DS9/DS14,DT9/DT14,DU9/DU14,DV9/DV14,DW9/DW14,DX9/DX14,DY9/DY14,DZ9/DZ14),AVERAGE(DR9/DR14,DS9/DS14,DT9/DT14,DU9/DU14,DV9/DV14,DW9/DW14,DX9/DX14,DY9/DY14,DZ9/DZ14,EA9/EA14))))))))))</f>
        <v>#DIV/0!</v>
      </c>
      <c r="EC9" s="21" t="e">
        <v>#DIV/0!</v>
      </c>
      <c r="ED9" s="162">
        <f>INDEX(DQ4:DQ13,$Q$2-3,1)</f>
        <v>0</v>
      </c>
      <c r="EE9" s="163">
        <f>IFERROR(ED9,"")</f>
        <v>0</v>
      </c>
      <c r="EG9" s="150">
        <v>6</v>
      </c>
      <c r="EH9" s="151">
        <f>'FACTORS &amp; OPTIONS'!B20</f>
        <v>0</v>
      </c>
      <c r="EI9" s="158">
        <f>IF(EN4&gt;0,(1/EN4),0)</f>
        <v>0</v>
      </c>
      <c r="EJ9" s="77">
        <f>IF(EN5&gt;0,1/EN5,0)</f>
        <v>0</v>
      </c>
      <c r="EK9" s="77">
        <f>IF(EN6&gt;0,1/EN6,0)</f>
        <v>0</v>
      </c>
      <c r="EL9" s="77">
        <f>IF(EN7&gt;0,1/EN7,0)</f>
        <v>0</v>
      </c>
      <c r="EM9" s="77">
        <f>IF(EN8&gt;0,1/EN8,0)</f>
        <v>0</v>
      </c>
      <c r="EN9" s="77">
        <f>IF(EG9&lt;=EM1,1,0)</f>
        <v>0</v>
      </c>
      <c r="EO9" s="78">
        <v>0</v>
      </c>
      <c r="EP9" s="78">
        <v>0</v>
      </c>
      <c r="EQ9" s="78">
        <v>0</v>
      </c>
      <c r="ER9" s="159">
        <v>0</v>
      </c>
      <c r="ES9" s="21" t="e">
        <f>IF(EM1=1,AVERAGE(EI9/EI14),IF(EM1=2,AVERAGE(EI9/EI14,EJ9/EJ14),IF(EM1=3,AVERAGE(EI9/EI14,EJ9/EJ14,EK9/EK14),IF(EM1=4,AVERAGE(EI9/EI14,EJ9/EJ14,EK9/EK14,EL9/EL14),IF(EM1=5,AVERAGE(EI9/EI14,EJ9/EJ14,EK9/EK14,EL9/EL14,EM9/EM14),IF(EM1=6,AVERAGE(EI9/EI14,EJ9/EJ14,EK9/EK14,EL9/EL14,EM9/EM14,EN9/EN14),IF(EM1=7,AVERAGE(EI9/EI14,EJ9/EJ14,EK9/EK14,EL9/EL14,EM9/EM14,EN9/EN14,EO9/EO14),IF(EM1=8,AVERAGE(EI9/EI14,EJ9/EJ14,EK9/EK14,EL9/EL14,EM9/EM14,EN9/EN14,EO9/EO14,EP9/EP14),IF(EM1=9,AVERAGE(EI9/EI14,EJ9/EJ14,EK9/EK14,EL9/EL14,EM9/EM14,EN9/EN14,EO9/EO14,EP9/EP14,EQ9/EQ14),AVERAGE(EI9/EI14,EJ9/EJ14,EK9/EK14,EL9/EL14,EM9/EM14,EN9/EN14,EO9/EO14,EP9/EP14,EQ9/EQ14,ER9/ER14))))))))))</f>
        <v>#DIV/0!</v>
      </c>
      <c r="ET9" s="21" t="e">
        <v>#DIV/0!</v>
      </c>
      <c r="EU9" s="162">
        <f>INDEX(EH4:EH13,$Q$2-3,1)</f>
        <v>0</v>
      </c>
      <c r="EV9" s="163">
        <f>IFERROR(EU9,"")</f>
        <v>0</v>
      </c>
      <c r="EW9" s="157" t="str">
        <f>BO10</f>
        <v/>
      </c>
      <c r="EX9" s="157">
        <f>BO12</f>
        <v>5</v>
      </c>
      <c r="EY9" s="157"/>
      <c r="EZ9" s="157">
        <f t="shared" si="0"/>
        <v>0</v>
      </c>
      <c r="FA9" s="100"/>
      <c r="FD9" s="100"/>
      <c r="FE9" s="100"/>
      <c r="FF9" s="100"/>
      <c r="FG9" s="100"/>
      <c r="FH9" s="100"/>
      <c r="FI9" s="138"/>
      <c r="FJ9" s="138"/>
      <c r="FK9" s="138"/>
      <c r="FL9" s="138"/>
      <c r="FM9" s="138"/>
      <c r="FN9" s="138"/>
      <c r="FO9" s="138"/>
      <c r="FP9" s="138"/>
    </row>
    <row r="10" spans="1:213" x14ac:dyDescent="0.35">
      <c r="A10" s="150">
        <v>7</v>
      </c>
      <c r="B10" s="147">
        <f>'FACTORS &amp; OPTIONS'!B21</f>
        <v>0</v>
      </c>
      <c r="C10" s="65">
        <f>IF(I4&gt;0,(1/I4),0)</f>
        <v>0</v>
      </c>
      <c r="D10" s="65">
        <f>IF(I5&gt;0,1/I5,0)</f>
        <v>0</v>
      </c>
      <c r="E10" s="65">
        <f>IF(I6&gt;0,1/I6,0)</f>
        <v>0</v>
      </c>
      <c r="F10" s="65">
        <f>IF(I7&gt;0,1/I7,0)</f>
        <v>0</v>
      </c>
      <c r="G10" s="65">
        <f>IF(I8&gt;0,1/I8,0)</f>
        <v>0</v>
      </c>
      <c r="H10" s="65">
        <f>IF(I9&gt;0,1/I9,0)</f>
        <v>0</v>
      </c>
      <c r="I10" s="65">
        <f>IF(A10&lt;=G1,1,0)</f>
        <v>0</v>
      </c>
      <c r="J10" s="66">
        <v>0</v>
      </c>
      <c r="K10" s="66">
        <v>0</v>
      </c>
      <c r="L10" s="66">
        <v>0</v>
      </c>
      <c r="M10" s="21" t="e">
        <f>IF(G1=1,AVERAGE(C10/C14),IF(G1=2,AVERAGE(C10/C14,D10/D14),IF(G1=3,AVERAGE(C10/C14,D10/D14,E10/E14),IF(G1=4,AVERAGE(C10/C14,D10/D14,E10/E14,F10/F14),IF(G1=5,AVERAGE(C10/C14,D10/D14,E10/E14,F10/F14,G10/G14),IF(G1=6,AVERAGE(C10/C14,D10/D14,E10/E14,F10/F14,G10/G14,H10/H14),IF(G1=7,AVERAGE(C10/C14,D10/D14,E10/E14,F10/F14,G10/G14,H10/H14,I10/I14),IF(G1=8,AVERAGE(C10/C14,D10/D14,E10/E14,F10/F14,G10/G14,H10/H14,I10/I14,J10/J14),IF(G1=9,AVERAGE(C10/C14,D10/D14,E10/E14,F10/F14,G10/G14,H10/H14,I10/I14,J10/J14,K10/K14),AVERAGE(C10/C14,D10/D14,E10/E14,F10/F14,G10/G14,H10/H14,I10/I14,J10/J14,K10/K14,L10/L14))))))))))</f>
        <v>#DIV/0!</v>
      </c>
      <c r="N10" s="21" t="e">
        <v>#DIV/0!</v>
      </c>
      <c r="O10" s="164">
        <f>INDEX(C3:L3,1,$Q$3-2)</f>
        <v>0</v>
      </c>
      <c r="P10" s="165">
        <f>IF($Q$2&gt;=4,IF($Q$2&lt;=13,IF($Q$3&gt;=3,IF(Q3&lt;=12,P9,""),""),""),"")</f>
        <v>0</v>
      </c>
      <c r="R10" s="150">
        <v>7</v>
      </c>
      <c r="S10" s="151">
        <f>'FACTORS &amp; OPTIONS'!B21</f>
        <v>0</v>
      </c>
      <c r="T10" s="77">
        <f>IF(Z4&gt;0,(1/Z4),0)</f>
        <v>0</v>
      </c>
      <c r="U10" s="77">
        <f>IF(Z5&gt;0,1/Z5,0)</f>
        <v>0</v>
      </c>
      <c r="V10" s="77">
        <f>IF(Z6&gt;0,1/Z6,0)</f>
        <v>0</v>
      </c>
      <c r="W10" s="77">
        <f>IF(Z7&gt;0,1/Z7,0)</f>
        <v>0</v>
      </c>
      <c r="X10" s="77">
        <f>IF(Z8&gt;0,1/Z8,0)</f>
        <v>0</v>
      </c>
      <c r="Y10" s="77">
        <f>IF(Z9&gt;0,1/Z9,0)</f>
        <v>0</v>
      </c>
      <c r="Z10" s="77">
        <f>IF(R10&lt;=X1,1,0)</f>
        <v>0</v>
      </c>
      <c r="AA10" s="78">
        <v>0</v>
      </c>
      <c r="AB10" s="78">
        <v>0</v>
      </c>
      <c r="AC10" s="78">
        <v>0</v>
      </c>
      <c r="AD10" s="21" t="e">
        <f>IF(X1=1,AVERAGE(T10/T14),IF(X1=2,AVERAGE(T10/T14,U10/U14),IF(X1=3,AVERAGE(T10/T14,U10/U14,V10/V14),IF(X1=4,AVERAGE(T10/T14,U10/U14,V10/V14,W10/W14),IF(X1=5,AVERAGE(T10/T14,U10/U14,V10/V14,W10/W14,X10/X14),IF(X1=6,AVERAGE(T10/T14,U10/U14,V10/V14,W10/W14,X10/X14,Y10/Y14),IF(X1=7,AVERAGE(T10/T14,U10/U14,V10/V14,W10/W14,X10/X14,Y10/Y14,Z10/Z14),IF(X1=8,AVERAGE(T10/T14,U10/U14,V10/V14,W10/W14,X10/X14,Y10/Y14,Z10/Z14,AA10/AA14),IF(X1=9,AVERAGE(T10/T14,U10/U14,V10/V14,W10/W14,X10/X14,Y10/Y14,Z10/Z14,AA10/AA14,AB10/AB14),AVERAGE(T10/T14,U10/U14,V10/V14,W10/W14,X10/X14,Y10/Y14,Z10/Z14,AA10/AA14,AB10/AB14,AC10/AC14))))))))))</f>
        <v>#DIV/0!</v>
      </c>
      <c r="AE10" s="21" t="e">
        <v>#DIV/0!</v>
      </c>
      <c r="AF10" s="164" t="e">
        <f>INDEX(T3:AC3,1,$Q$3-19)</f>
        <v>#VALUE!</v>
      </c>
      <c r="AG10" s="165" t="str">
        <f>IF($Q$2&gt;=4,IF($Q$2&lt;=13,IF($Q$3&gt;=20,IF(Q3&lt;=29,AG9,""),""),""),"")</f>
        <v/>
      </c>
      <c r="AI10" s="150">
        <v>7</v>
      </c>
      <c r="AJ10" s="151">
        <f>'FACTORS &amp; OPTIONS'!B21</f>
        <v>0</v>
      </c>
      <c r="AK10" s="158">
        <f>IF(AQ4&gt;0,(1/AQ4),0)</f>
        <v>0</v>
      </c>
      <c r="AL10" s="77">
        <f>IF(AQ5&gt;0,1/AQ5,0)</f>
        <v>0</v>
      </c>
      <c r="AM10" s="77">
        <f>IF(AQ6&gt;0,1/AQ6,0)</f>
        <v>0</v>
      </c>
      <c r="AN10" s="77">
        <f>IF(AQ7&gt;0,1/AQ7,0)</f>
        <v>0</v>
      </c>
      <c r="AO10" s="77">
        <f>IF(AQ8&gt;0,1/AQ8,0)</f>
        <v>0</v>
      </c>
      <c r="AP10" s="77">
        <f>IF(AQ9&gt;0,1/AQ9,0)</f>
        <v>0</v>
      </c>
      <c r="AQ10" s="77">
        <f>IF(AI10&lt;=AO1,1,0)</f>
        <v>0</v>
      </c>
      <c r="AR10" s="78">
        <v>0</v>
      </c>
      <c r="AS10" s="78">
        <v>0</v>
      </c>
      <c r="AT10" s="159">
        <v>0</v>
      </c>
      <c r="AU10" s="21" t="e">
        <f>IF(AO1=1,AVERAGE(AK10/AK14),IF(AO1=2,AVERAGE(AK10/AK14,AL10/AL14),IF(AO1=3,AVERAGE(AK10/AK14,AL10/AL14,AM10/AM14),IF(AO1=4,AVERAGE(AK10/AK14,AL10/AL14,AM10/AM14,AN10/AN14),IF(AO1=5,AVERAGE(AK10/AK14,AL10/AL14,AM10/AM14,AN10/AN14,AO10/AO14),IF(AO1=6,AVERAGE(AK10/AK14,AL10/AL14,AM10/AM14,AN10/AN14,AO10/AO14,AP10/AP14),IF(AO1=7,AVERAGE(AK10/AK14,AL10/AL14,AM10/AM14,AN10/AN14,AO10/AO14,AP10/AP14,AQ10/AQ14),IF(AO1=8,AVERAGE(AK10/AK14,AL10/AL14,AM10/AM14,AN10/AN14,AO10/AO14,AP10/AP14,AQ10/AQ14,AR10/AR14),IF(AO1=9,AVERAGE(AK10/AK14,AL10/AL14,AM10/AM14,AN10/AN14,AO10/AO14,AP10/AP14,AQ10/AQ14,AR10/AR14,AS10/AS14),AVERAGE(AK10/AK14,AL10/AL14,AM10/AM14,AN10/AN14,AO10/AO14,AP10/AP14,AQ10/AQ14,AR10/AR14,AS10/AS14,AT10/AT14))))))))))</f>
        <v>#DIV/0!</v>
      </c>
      <c r="AV10" s="21" t="e">
        <v>#DIV/0!</v>
      </c>
      <c r="AW10" s="164" t="e">
        <f>INDEX(AK3:AT3,1,$Q$3-36)</f>
        <v>#VALUE!</v>
      </c>
      <c r="AX10" s="165" t="str">
        <f>IF($Q$2&gt;=4,IF($Q$2&lt;=13,IF($Q$3&gt;=37,IF(Q3&lt;=46,AX9,""),""),""),"")</f>
        <v/>
      </c>
      <c r="AZ10" s="150">
        <v>7</v>
      </c>
      <c r="BA10" s="151">
        <f>'FACTORS &amp; OPTIONS'!B21</f>
        <v>0</v>
      </c>
      <c r="BB10" s="158">
        <f>IF(BH4&gt;0,(1/BH4),0)</f>
        <v>0</v>
      </c>
      <c r="BC10" s="77">
        <f>IF(BH5&gt;0,1/BH5,0)</f>
        <v>0</v>
      </c>
      <c r="BD10" s="77">
        <f>IF(BH6&gt;0,1/BH6,0)</f>
        <v>0</v>
      </c>
      <c r="BE10" s="77">
        <f>IF(BH7&gt;0,1/BH7,0)</f>
        <v>0</v>
      </c>
      <c r="BF10" s="77">
        <f>IF(BH8&gt;0,1/BH8,0)</f>
        <v>0</v>
      </c>
      <c r="BG10" s="77">
        <f>IF(BH9&gt;0,1/BH9,0)</f>
        <v>0</v>
      </c>
      <c r="BH10" s="77">
        <f>IF(AZ10&lt;=BF1,1,0)</f>
        <v>0</v>
      </c>
      <c r="BI10" s="78">
        <v>0</v>
      </c>
      <c r="BJ10" s="78">
        <v>0</v>
      </c>
      <c r="BK10" s="159">
        <v>0</v>
      </c>
      <c r="BL10" s="21" t="e">
        <f>IF(BF1=1,AVERAGE(BB10/BB14),IF(BF1=2,AVERAGE(BB10/BB14,BC10/BC14),IF(BF1=3,AVERAGE(BB10/BB14,BC10/BC14,BD10/BD14),IF(BF1=4,AVERAGE(BB10/BB14,BC10/BC14,BD10/BD14,BE10/BE14),IF(BF1=5,AVERAGE(BB10/BB14,BC10/BC14,BD10/BD14,BE10/BE14,BF10/BF14),IF(BF1=6,AVERAGE(BB10/BB14,BC10/BC14,BD10/BD14,BE10/BE14,BF10/BF14,BG10/BG14),IF(BF1=7,AVERAGE(BB10/BB14,BC10/BC14,BD10/BD14,BE10/BE14,BF10/BF14,BG10/BG14,BH10/BH14),IF(BF1=8,AVERAGE(BB10/BB14,BC10/BC14,BD10/BD14,BE10/BE14,BF10/BF14,BG10/BG14,BH10/BH14,BI10/BI14),IF(BF1=9,AVERAGE(BB10/BB14,BC10/BC14,BD10/BD14,BE10/BE14,BF10/BF14,BG10/BG14,BH10/BH14,BI10/BI14,BJ10/BJ14),AVERAGE(BB10/BB14,BC10/BC14,BD10/BD14,BE10/BE14,BF10/BF14,BG10/BG14,BH10/BH14,BI10/BI14,BJ10/BJ14,BK10/BK14))))))))))</f>
        <v>#DIV/0!</v>
      </c>
      <c r="BM10" s="21" t="e">
        <v>#DIV/0!</v>
      </c>
      <c r="BN10" s="164" t="e">
        <f>INDEX(BB3:BK3,1,$Q$3-53)</f>
        <v>#VALUE!</v>
      </c>
      <c r="BO10" s="165" t="str">
        <f>IF($Q$2&gt;=4,IF($Q$2&lt;=13,IF($Q$3&gt;=54,IF(Q3&lt;=63,BO9,""),""),""),"")</f>
        <v/>
      </c>
      <c r="BQ10" s="150">
        <v>7</v>
      </c>
      <c r="BR10" s="151">
        <f>'FACTORS &amp; OPTIONS'!B21</f>
        <v>0</v>
      </c>
      <c r="BS10" s="158">
        <f>IF(BY4&gt;0,(1/BY4),0)</f>
        <v>0</v>
      </c>
      <c r="BT10" s="77">
        <f>IF(BY5&gt;0,1/BY5,0)</f>
        <v>0</v>
      </c>
      <c r="BU10" s="77">
        <f>IF(BY6&gt;0,1/BY6,0)</f>
        <v>0</v>
      </c>
      <c r="BV10" s="77">
        <f>IF(BY7&gt;0,1/BY7,0)</f>
        <v>0</v>
      </c>
      <c r="BW10" s="77">
        <f>IF(BY8&gt;0,1/BY8,0)</f>
        <v>0</v>
      </c>
      <c r="BX10" s="77">
        <f>IF(BY9&gt;0,1/BY9,0)</f>
        <v>0</v>
      </c>
      <c r="BY10" s="77">
        <f>IF(BQ10&lt;=BW1,1,0)</f>
        <v>0</v>
      </c>
      <c r="BZ10" s="78">
        <v>0</v>
      </c>
      <c r="CA10" s="78">
        <v>0</v>
      </c>
      <c r="CB10" s="159">
        <v>0</v>
      </c>
      <c r="CC10" s="21" t="e">
        <f>IF(BW1=1,AVERAGE(BS10/BS14),IF(BW1=2,AVERAGE(BS10/BS14,BT10/BT14),IF(BW1=3,AVERAGE(BS10/BS14,BT10/BT14,BU10/BU14),IF(BW1=4,AVERAGE(BS10/BS14,BT10/BT14,BU10/BU14,BV10/BV14),IF(BW1=5,AVERAGE(BS10/BS14,BT10/BT14,BU10/BU14,BV10/BV14,BW10/BW14),IF(BW1=6,AVERAGE(BS10/BS14,BT10/BT14,BU10/BU14,BV10/BV14,BW10/BW14,BX10/BX14),IF(BW1=7,AVERAGE(BS10/BS14,BT10/BT14,BU10/BU14,BV10/BV14,BW10/BW14,BX10/BX14,BY10/BY14),IF(BW1=8,AVERAGE(BS10/BS14,BT10/BT14,BU10/BU14,BV10/BV14,BW10/BW14,BX10/BX14,BY10/BY14,BZ10/BZ14),IF(BW1=9,AVERAGE(BS10/BS14,BT10/BT14,BU10/BU14,BV10/BV14,BW10/BW14,BX10/BX14,BY10/BY14,BZ10/BZ14,CA10/CA14),AVERAGE(BS10/BS14,BT10/BT14,BU10/BU14,BV10/BV14,BW10/BW14,BX10/BX14,BY10/BY14,BZ10/BZ14,CA10/CA14,CB10/CB14))))))))))</f>
        <v>#DIV/0!</v>
      </c>
      <c r="CD10" s="21" t="e">
        <v>#DIV/0!</v>
      </c>
      <c r="CE10" s="164" t="e">
        <f>INDEX(BS3:CB3,1,$Q$3-70)</f>
        <v>#VALUE!</v>
      </c>
      <c r="CF10" s="165" t="str">
        <f>IF($Q$2&gt;=4,IF($Q$2&lt;=13,IF($Q$3&gt;=71,IF(Q3&lt;=80,CF9,""),""),""),"")</f>
        <v/>
      </c>
      <c r="CH10" s="150">
        <v>7</v>
      </c>
      <c r="CI10" s="151">
        <f>'FACTORS &amp; OPTIONS'!B21</f>
        <v>0</v>
      </c>
      <c r="CJ10" s="158">
        <f>IF(CP4&gt;0,(1/CP4),0)</f>
        <v>0</v>
      </c>
      <c r="CK10" s="77">
        <f>IF(CP5&gt;0,1/CP5,0)</f>
        <v>0</v>
      </c>
      <c r="CL10" s="77">
        <f>IF(CP6&gt;0,1/CP6,0)</f>
        <v>0</v>
      </c>
      <c r="CM10" s="77">
        <f>IF(CP7&gt;0,1/CP7,0)</f>
        <v>0</v>
      </c>
      <c r="CN10" s="77">
        <f>IF(CP8&gt;0,1/CP8,0)</f>
        <v>0</v>
      </c>
      <c r="CO10" s="77">
        <f>IF(CP9&gt;0,1/CP9,0)</f>
        <v>0</v>
      </c>
      <c r="CP10" s="77">
        <f>IF(CH10&lt;=CN1,1,0)</f>
        <v>0</v>
      </c>
      <c r="CQ10" s="78">
        <v>0</v>
      </c>
      <c r="CR10" s="78">
        <v>0</v>
      </c>
      <c r="CS10" s="159">
        <v>0</v>
      </c>
      <c r="CT10" s="22" t="e">
        <f>IF(CN1=1,AVERAGE(CJ10/CJ14),IF(CN1=2,AVERAGE(CJ10/CJ14,CK10/CK14),IF(CN1=3,AVERAGE(CJ10/CJ14,CK10/CK14,CL10/CL14),IF(CN1=4,AVERAGE(CJ10/CJ14,CK10/CK14,CL10/CL14,CM10/CM14),IF(CN1=5,AVERAGE(CJ10/CJ14,CK10/CK14,CL10/CL14,CM10/CM14,CN10/CN14),IF(CN1=6,AVERAGE(CJ10/CJ14,CK10/CK14,CL10/CL14,CM10/CM14,CN10/CN14,CO10/CO14),IF(CN1=7,AVERAGE(CJ10/CJ14,CK10/CK14,CL10/CL14,CM10/CM14,CN10/CN14,CO10/CO14,CP10/CP14),IF(CN1=8,AVERAGE(CJ10/CJ14,CK10/CK14,CL10/CL14,CM10/CM14,CN10/CN14,CO10/CO14,CP10/CP14,CQ10/CQ14),IF(CN1=9,AVERAGE(CJ10/CJ14,CK10/CK14,CL10/CL14,CM10/CM14,CN10/CN14,CO10/CO14,CP10/CP14,CQ10/CQ14,CR10/CR14),AVERAGE(CJ10/CJ14,CK10/CK14,CL10/CL14,CM10/CM14,CN10/CN14,CO10/CO14,CP10/CP14,CQ10/CQ14,CR10/CR14,CS10/CS14))))))))))</f>
        <v>#DIV/0!</v>
      </c>
      <c r="CU10" s="21" t="e">
        <v>#DIV/0!</v>
      </c>
      <c r="CV10" s="164" t="e">
        <f>INDEX(CJ3:CS3,1,$Q$3-87)</f>
        <v>#VALUE!</v>
      </c>
      <c r="CW10" s="165" t="str">
        <f>IF($Q$2&gt;=4,IF($Q$2&lt;=13,IF($Q$3&gt;=88,IF(Q3&lt;=97,CW9,""),""),""),"")</f>
        <v/>
      </c>
      <c r="CY10" s="150">
        <v>7</v>
      </c>
      <c r="CZ10" s="151">
        <f>'FACTORS &amp; OPTIONS'!B21</f>
        <v>0</v>
      </c>
      <c r="DA10" s="158">
        <f>IF(DG4&gt;0,(1/DG4),0)</f>
        <v>0</v>
      </c>
      <c r="DB10" s="77">
        <f>IF(DG5&gt;0,1/DG5,0)</f>
        <v>0</v>
      </c>
      <c r="DC10" s="77">
        <f>IF(DG6&gt;0,1/DG6,0)</f>
        <v>0</v>
      </c>
      <c r="DD10" s="77">
        <f>IF(DG7&gt;0,1/DG7,0)</f>
        <v>0</v>
      </c>
      <c r="DE10" s="77">
        <f>IF(DG8&gt;0,1/DG8,0)</f>
        <v>0</v>
      </c>
      <c r="DF10" s="77">
        <f>IF(DG9&gt;0,1/DG9,0)</f>
        <v>0</v>
      </c>
      <c r="DG10" s="77">
        <f>IF(CY10&lt;=DE1,1,0)</f>
        <v>0</v>
      </c>
      <c r="DH10" s="78">
        <v>0</v>
      </c>
      <c r="DI10" s="78">
        <v>0</v>
      </c>
      <c r="DJ10" s="159">
        <v>0</v>
      </c>
      <c r="DK10" s="21" t="e">
        <f>IF(DE1=1,AVERAGE(DA10/DA14),IF(DE1=2,AVERAGE(DA10/DA14,DB10/DB14),IF(DE1=3,AVERAGE(DA10/DA14,DB10/DB14,DC10/DC14),IF(DE1=4,AVERAGE(DA10/DA14,DB10/DB14,DC10/DC14,DD10/DD14),IF(DE1=5,AVERAGE(DA10/DA14,DB10/DB14,DC10/DC14,DD10/DD14,DE10/DE14),IF(DE1=6,AVERAGE(DA10/DA14,DB10/DB14,DC10/DC14,DD10/DD14,DE10/DE14,DF10/DF14),IF(DE1=7,AVERAGE(DA10/DA14,DB10/DB14,DC10/DC14,DD10/DD14,DE10/DE14,DF10/DF14,DG10/DG14),IF(DE1=8,AVERAGE(DA10/DA14,DB10/DB14,DC10/DC14,DD10/DD14,DE10/DE14,DF10/DF14,DG10/DG14,DH10/DH14),IF(DE1=9,AVERAGE(DA10/DA14,DB10/DB14,DC10/DC14,DD10/DD14,DE10/DE14,DF10/DF14,DG10/DG14,DH10/DH14,DI10/DI14),AVERAGE(DA10/DA14,DB10/DB14,DC10/DC14,DD10/DD14,DE10/DE14,DF10/DF14,DG10/DG14,DH10/DH14,DI10/DI14,DJ10/DJ14))))))))))</f>
        <v>#DIV/0!</v>
      </c>
      <c r="DL10" s="21" t="e">
        <v>#DIV/0!</v>
      </c>
      <c r="DM10" s="164" t="e">
        <f>INDEX(DA3:DJ3,1,$Q$3-104)</f>
        <v>#VALUE!</v>
      </c>
      <c r="DN10" s="165" t="str">
        <f>IF($Q$2&gt;=4,IF($Q$2&lt;=13,IF($Q$3&gt;=105,IF(Q3&lt;=114,DN9,""),""),""),"")</f>
        <v/>
      </c>
      <c r="DP10" s="150">
        <v>7</v>
      </c>
      <c r="DQ10" s="151">
        <f>'FACTORS &amp; OPTIONS'!B21</f>
        <v>0</v>
      </c>
      <c r="DR10" s="158">
        <f>IF(DX4&gt;0,(1/DX4),0)</f>
        <v>0</v>
      </c>
      <c r="DS10" s="77">
        <f>IF(DX5&gt;0,1/DX5,0)</f>
        <v>0</v>
      </c>
      <c r="DT10" s="77">
        <f>IF(DX6&gt;0,1/DX6,0)</f>
        <v>0</v>
      </c>
      <c r="DU10" s="77">
        <f>IF(DX7&gt;0,1/DX7,0)</f>
        <v>0</v>
      </c>
      <c r="DV10" s="77">
        <f>IF(DX8&gt;0,1/DX8,0)</f>
        <v>0</v>
      </c>
      <c r="DW10" s="77">
        <f>IF(DX9&gt;0,1/DX9,0)</f>
        <v>0</v>
      </c>
      <c r="DX10" s="77">
        <f>IF(DP10&lt;=DV1,1,0)</f>
        <v>0</v>
      </c>
      <c r="DY10" s="78">
        <v>0</v>
      </c>
      <c r="DZ10" s="78">
        <v>0</v>
      </c>
      <c r="EA10" s="159">
        <v>0</v>
      </c>
      <c r="EB10" s="21" t="e">
        <f>IF(DV1=1,AVERAGE(DR10/DR14),IF(DV1=2,AVERAGE(DR10/DR14,DS10/DS14),IF(DV1=3,AVERAGE(DR10/DR14,DS10/DS14,DT10/DT14),IF(DV1=4,AVERAGE(DR10/DR14,DS10/DS14,DT10/DT14,DU10/DU14),IF(DV1=5,AVERAGE(DR10/DR14,DS10/DS14,DT10/DT14,DU10/DU14,DV10/DV14),IF(DV1=6,AVERAGE(DR10/DR14,DS10/DS14,DT10/DT14,DU10/DU14,DV10/DV14,DW10/DW14),IF(DV1=7,AVERAGE(DR10/DR14,DS10/DS14,DT10/DT14,DU10/DU14,DV10/DV14,DW10/DW14,DX10/DX14),IF(DV1=8,AVERAGE(DR10/DR14,DS10/DS14,DT10/DT14,DU10/DU14,DV10/DV14,DW10/DW14,DX10/DX14,DY10/DY14),IF(DV1=9,AVERAGE(DR10/DR14,DS10/DS14,DT10/DT14,DU10/DU14,DV10/DV14,DW10/DW14,DX10/DX14,DY10/DY14,DZ10/DZ14),AVERAGE(DR10/DR14,DS10/DS14,DT10/DT14,DU10/DU14,DV10/DV14,DW10/DW14,DX10/DX14,DY10/DY14,DZ10/DZ14,EA10/EA14))))))))))</f>
        <v>#DIV/0!</v>
      </c>
      <c r="EC10" s="21" t="e">
        <v>#DIV/0!</v>
      </c>
      <c r="ED10" s="164" t="e">
        <f>INDEX(DR3:EA3,1,$Q$3-121)</f>
        <v>#VALUE!</v>
      </c>
      <c r="EE10" s="165" t="str">
        <f>IF($Q$2&gt;=4,IF($Q$2&lt;=13,IF($Q$3&gt;=122,IF(Q3&lt;=131,EE9,""),""),""),"")</f>
        <v/>
      </c>
      <c r="EG10" s="150">
        <v>7</v>
      </c>
      <c r="EH10" s="151">
        <f>'FACTORS &amp; OPTIONS'!B21</f>
        <v>0</v>
      </c>
      <c r="EI10" s="158">
        <f>IF(EO4&gt;0,(1/EO4),0)</f>
        <v>0</v>
      </c>
      <c r="EJ10" s="77">
        <f>IF(EO5&gt;0,1/EO5,0)</f>
        <v>0</v>
      </c>
      <c r="EK10" s="77">
        <f>IF(EO6&gt;0,1/EO6,0)</f>
        <v>0</v>
      </c>
      <c r="EL10" s="77">
        <f>IF(EO7&gt;0,1/EO7,0)</f>
        <v>0</v>
      </c>
      <c r="EM10" s="77">
        <f>IF(EO8&gt;0,1/EO8,0)</f>
        <v>0</v>
      </c>
      <c r="EN10" s="77">
        <f>IF(EO9&gt;0,1/EO9,0)</f>
        <v>0</v>
      </c>
      <c r="EO10" s="77">
        <f>IF(EG10&lt;=EM1,1,0)</f>
        <v>0</v>
      </c>
      <c r="EP10" s="78">
        <v>0</v>
      </c>
      <c r="EQ10" s="78">
        <v>0</v>
      </c>
      <c r="ER10" s="159">
        <v>0</v>
      </c>
      <c r="ES10" s="21" t="e">
        <f>IF(EM1=1,AVERAGE(EI10/EI14),IF(EM1=2,AVERAGE(EI10/EI14,EJ10/EJ14),IF(EM1=3,AVERAGE(EI10/EI14,EJ10/EJ14,EK10/EK14),IF(EM1=4,AVERAGE(EI10/EI14,EJ10/EJ14,EK10/EK14,EL10/EL14),IF(EM1=5,AVERAGE(EI10/EI14,EJ10/EJ14,EK10/EK14,EL10/EL14,EM10/EM14),IF(EM1=6,AVERAGE(EI10/EI14,EJ10/EJ14,EK10/EK14,EL10/EL14,EM10/EM14,EN10/EN14),IF(EM1=7,AVERAGE(EI10/EI14,EJ10/EJ14,EK10/EK14,EL10/EL14,EM10/EM14,EN10/EN14,EO10/EO14),IF(EM1=8,AVERAGE(EI10/EI14,EJ10/EJ14,EK10/EK14,EL10/EL14,EM10/EM14,EN10/EN14,EO10/EO14,EP10/EP14),IF(EM1=9,AVERAGE(EI10/EI14,EJ10/EJ14,EK10/EK14,EL10/EL14,EM10/EM14,EN10/EN14,EO10/EO14,EP10/EP14,EQ10/EQ14),AVERAGE(EI10/EI14,EJ10/EJ14,EK10/EK14,EL10/EL14,EM10/EM14,EN10/EN14,EO10/EO14,EP10/EP14,EQ10/EQ14,ER10/ER14))))))))))</f>
        <v>#DIV/0!</v>
      </c>
      <c r="ET10" s="21" t="e">
        <v>#DIV/0!</v>
      </c>
      <c r="EU10" s="164" t="e">
        <f>INDEX(EI3:ER3,1,$Q$3-138)</f>
        <v>#VALUE!</v>
      </c>
      <c r="EV10" s="165" t="str">
        <f>IF($Q$2&gt;=4,IF($Q$2&lt;=13,IF($Q$3&gt;=139,IF(Q3&lt;=148,EV9,""),""),""),"")</f>
        <v/>
      </c>
      <c r="EW10" s="157" t="str">
        <f>CF10</f>
        <v/>
      </c>
      <c r="EX10" s="157">
        <f>CF12</f>
        <v>0.14285714285714285</v>
      </c>
      <c r="EY10" s="157">
        <f>IF(EW6&lt;&gt;0,EX6,IF(EW7&lt;&gt;0,EX7,0))</f>
        <v>0.33333333333333331</v>
      </c>
      <c r="EZ10" s="157">
        <f t="shared" si="0"/>
        <v>0</v>
      </c>
      <c r="FA10" s="100"/>
      <c r="FD10" s="100"/>
      <c r="FE10" s="100"/>
      <c r="FF10" s="100"/>
      <c r="FG10" s="100"/>
      <c r="FH10" s="100"/>
      <c r="FI10" s="138"/>
      <c r="FJ10" s="138"/>
      <c r="FK10" s="138"/>
      <c r="FL10" s="138"/>
      <c r="FM10" s="138"/>
      <c r="FN10" s="138"/>
      <c r="FO10" s="138"/>
      <c r="FP10" s="138"/>
    </row>
    <row r="11" spans="1:213" x14ac:dyDescent="0.35">
      <c r="A11" s="150">
        <v>8</v>
      </c>
      <c r="B11" s="147">
        <f>'FACTORS &amp; OPTIONS'!B22</f>
        <v>0</v>
      </c>
      <c r="C11" s="65">
        <f>IF(J4&gt;0,(1/J4),0)</f>
        <v>0</v>
      </c>
      <c r="D11" s="65">
        <f>IF(J5&gt;0,1/J5,0)</f>
        <v>0</v>
      </c>
      <c r="E11" s="65">
        <f>IF(J6&gt;0,1/J6,0)</f>
        <v>0</v>
      </c>
      <c r="F11" s="65">
        <f>IF(J7&gt;0,1/J7,0)</f>
        <v>0</v>
      </c>
      <c r="G11" s="65">
        <f>IF(J8&gt;0,1/J8,0)</f>
        <v>0</v>
      </c>
      <c r="H11" s="65">
        <f>IF(J9&gt;0,1/J9,0)</f>
        <v>0</v>
      </c>
      <c r="I11" s="65">
        <f>IF(J10&gt;0,1/J10,0)</f>
        <v>0</v>
      </c>
      <c r="J11" s="65">
        <f>IF(A11&lt;=G1,1,0)</f>
        <v>0</v>
      </c>
      <c r="K11" s="66">
        <v>0</v>
      </c>
      <c r="L11" s="66">
        <v>0</v>
      </c>
      <c r="M11" s="21" t="e">
        <f>IF(G1=1,AVERAGE(C11/C14),IF(G1=2,AVERAGE(C11/C14,D11/D14),IF(G1=3,AVERAGE(C11/C14,D11/D14,E11/E14),IF(G1=4,AVERAGE(C11/C14,D11/D14,E11/E14,F11/F14),IF(G1=5,AVERAGE(C11/C14,D11/D14,E11/E14,F11/F14,G11/G14),IF(G1=6,AVERAGE(C11/C14,D11/D14,E11/E14,F11/F14,G11/G14,H11/H14),IF(G1=7,AVERAGE(C11/C14,D11/D14,E11/E14,F11/F14,G11/G14,H11/H14,I11/I14),IF(G1=8,AVERAGE(C11/C14,D11/D14,E11/E14,F11/F14,G11/G14,H11/H14,I11/I14,J11/J14),IF(G1=9,AVERAGE(C11/C14,D11/D14,E11/E14,F11/F14,G11/G14,H11/H14,I11/I14,J11/J14,K11/K14),AVERAGE(C11/C14,D11/D14,E11/E14,F11/F14,G11/G14,H11/H14,I11/I14,J11/J14,K11/K14,L11/L14))))))))))</f>
        <v>#DIV/0!</v>
      </c>
      <c r="N11" s="21" t="e">
        <v>#DIV/0!</v>
      </c>
      <c r="O11" s="164">
        <f>IFERROR(O10,"")</f>
        <v>0</v>
      </c>
      <c r="P11" s="165">
        <f>IF(Q2&gt;=4,IF(Q2&lt;=13,O11,""),"")</f>
        <v>0</v>
      </c>
      <c r="R11" s="150">
        <v>8</v>
      </c>
      <c r="S11" s="151">
        <f>'FACTORS &amp; OPTIONS'!B22</f>
        <v>0</v>
      </c>
      <c r="T11" s="77">
        <f>IF(AA4&gt;0,(1/AA4),0)</f>
        <v>0</v>
      </c>
      <c r="U11" s="77">
        <f>IF(AA5&gt;0,1/AA5,0)</f>
        <v>0</v>
      </c>
      <c r="V11" s="77">
        <f>IF(AA6&gt;0,1/AA6,0)</f>
        <v>0</v>
      </c>
      <c r="W11" s="77">
        <f>IF(AA7&gt;0,1/AA7,0)</f>
        <v>0</v>
      </c>
      <c r="X11" s="77">
        <f>IF(AA8&gt;0,1/AA8,0)</f>
        <v>0</v>
      </c>
      <c r="Y11" s="77">
        <f>IF(AA9&gt;0,1/AA9,0)</f>
        <v>0</v>
      </c>
      <c r="Z11" s="77">
        <f>IF(AA10&gt;0,1/AA10,0)</f>
        <v>0</v>
      </c>
      <c r="AA11" s="77">
        <f>IF(R11&lt;=X1,1,0)</f>
        <v>0</v>
      </c>
      <c r="AB11" s="78">
        <v>0</v>
      </c>
      <c r="AC11" s="78">
        <v>0</v>
      </c>
      <c r="AD11" s="21" t="e">
        <f>IF(X1=1,AVERAGE(T11/T14),IF(X1=2,AVERAGE(T11/T14,U11/U14),IF(X1=3,AVERAGE(T11/T14,U11/U14,V11/V14),IF(X1=4,AVERAGE(T11/T14,U11/U14,V11/V14,W11/W14),IF(X1=5,AVERAGE(T11/T14,U11/U14,V11/V14,W11/W14,X11/X14),IF(X1=6,AVERAGE(T11/T14,U11/U14,V11/V14,W11/W14,X11/X14,Y11/Y14),IF(X1=7,AVERAGE(T11/T14,U11/U14,V11/V14,W11/W14,X11/X14,Y11/Y14,Z11/Z14),IF(X1=8,AVERAGE(T11/T14,U11/U14,V11/V14,W11/W14,X11/X14,Y11/Y14,Z11/Z14,AA11/AA14),IF(X1=9,AVERAGE(T11/T14,U11/U14,V11/V14,W11/W14,X11/X14,Y11/Y14,Z11/Z14,AA11/AA14,AB11/AB14),AVERAGE(T11/T14,U11/U14,V11/V14,W11/W14,X11/X14,Y11/Y14,Z11/Z14,AA11/AA14,AB11/AB14,AC11/AC14))))))))))</f>
        <v>#DIV/0!</v>
      </c>
      <c r="AE11" s="21" t="e">
        <v>#DIV/0!</v>
      </c>
      <c r="AF11" s="164" t="str">
        <f>IFERROR(AF10,"")</f>
        <v/>
      </c>
      <c r="AG11" s="165" t="str">
        <f>IF($Q$2&gt;=4,IF($Q$2&lt;=13,AF11,""),"")</f>
        <v/>
      </c>
      <c r="AI11" s="150">
        <v>8</v>
      </c>
      <c r="AJ11" s="151">
        <f>'FACTORS &amp; OPTIONS'!B22</f>
        <v>0</v>
      </c>
      <c r="AK11" s="158">
        <f>IF(AR4&gt;0,(1/AR4),0)</f>
        <v>0</v>
      </c>
      <c r="AL11" s="77">
        <f>IF(AR5&gt;0,1/AR5,0)</f>
        <v>0</v>
      </c>
      <c r="AM11" s="77">
        <f>IF(AR6&gt;0,1/AR6,0)</f>
        <v>0</v>
      </c>
      <c r="AN11" s="77">
        <f>IF(AR7&gt;0,1/AR7,0)</f>
        <v>0</v>
      </c>
      <c r="AO11" s="77">
        <f>IF(AR8&gt;0,1/AR8,0)</f>
        <v>0</v>
      </c>
      <c r="AP11" s="77">
        <f>IF(AR9&gt;0,1/AR9,0)</f>
        <v>0</v>
      </c>
      <c r="AQ11" s="77">
        <f>IF(AR10&gt;0,1/AR10,0)</f>
        <v>0</v>
      </c>
      <c r="AR11" s="77">
        <f>IF(AI11&lt;=AO1,1,0)</f>
        <v>0</v>
      </c>
      <c r="AS11" s="78">
        <v>0</v>
      </c>
      <c r="AT11" s="159">
        <v>0</v>
      </c>
      <c r="AU11" s="21" t="e">
        <f>IF(AO1=1,AVERAGE(AK11/AK14),IF(AO1=2,AVERAGE(AK11/AK14,AL11/AL14),IF(AO1=3,AVERAGE(AK11/AK14,AL11/AL14,AM11/AM14),IF(AO1=4,AVERAGE(AK11/AK14,AL11/AL14,AM11/AM14,AN11/AN14),IF(AO1=5,AVERAGE(AK11/AK14,AL11/AL14,AM11/AM14,AN11/AN14,AO11/AO14),IF(AO1=6,AVERAGE(AK11/AK14,AL11/AL14,AM11/AM14,AN11/AN14,AO11/AO14,AP11/AP14),IF(AO1=7,AVERAGE(AK11/AK14,AL11/AL14,AM11/AM14,AN11/AN14,AO11/AO14,AP11/AP14,AQ11/AQ14),IF(AO1=8,AVERAGE(AK11/AK14,AL11/AL14,AM11/AM14,AN11/AN14,AO11/AO14,AP11/AP14,AQ11/AQ14,AR11/AR14),IF(AO1=9,AVERAGE(AK11/AK14,AL11/AL14,AM11/AM14,AN11/AN14,AO11/AO14,AP11/AP14,AQ11/AQ14,AR11/AR14,AS11/AS14),AVERAGE(AK11/AK14,AL11/AL14,AM11/AM14,AN11/AN14,AO11/AO14,AP11/AP14,AQ11/AQ14,AR11/AR14,AS11/AS14,AT11/AT14))))))))))</f>
        <v>#DIV/0!</v>
      </c>
      <c r="AV11" s="21" t="e">
        <v>#DIV/0!</v>
      </c>
      <c r="AW11" s="164" t="str">
        <f>IFERROR(AW10,"")</f>
        <v/>
      </c>
      <c r="AX11" s="165" t="str">
        <f>IF($Q$2&gt;=4,IF($Q$2&lt;=13,AW11,""),"")</f>
        <v/>
      </c>
      <c r="AZ11" s="150">
        <v>8</v>
      </c>
      <c r="BA11" s="151">
        <f>'FACTORS &amp; OPTIONS'!B22</f>
        <v>0</v>
      </c>
      <c r="BB11" s="158">
        <f>IF(BI4&gt;0,(1/BI4),0)</f>
        <v>0</v>
      </c>
      <c r="BC11" s="77">
        <f>IF(BI5&gt;0,1/BI5,0)</f>
        <v>0</v>
      </c>
      <c r="BD11" s="77">
        <f>IF(BI6&gt;0,1/BI6,0)</f>
        <v>0</v>
      </c>
      <c r="BE11" s="77">
        <f>IF(BI7&gt;0,1/BI7,0)</f>
        <v>0</v>
      </c>
      <c r="BF11" s="77">
        <f>IF(BI8&gt;0,1/BI8,0)</f>
        <v>0</v>
      </c>
      <c r="BG11" s="77">
        <f>IF(BI9&gt;0,1/BI9,0)</f>
        <v>0</v>
      </c>
      <c r="BH11" s="77">
        <f>IF(BI10&gt;0,1/BI10,0)</f>
        <v>0</v>
      </c>
      <c r="BI11" s="77">
        <f>IF(AZ11&lt;=BF1,1,0)</f>
        <v>0</v>
      </c>
      <c r="BJ11" s="78">
        <v>0</v>
      </c>
      <c r="BK11" s="159">
        <v>0</v>
      </c>
      <c r="BL11" s="21" t="e">
        <f>IF(BF1=1,AVERAGE(BB11/BB14),IF(BF1=2,AVERAGE(BB11/BB14,BC11/BC14),IF(BF1=3,AVERAGE(BB11/BB14,BC11/BC14,BD11/BD14),IF(BF1=4,AVERAGE(BB11/BB14,BC11/BC14,BD11/BD14,BE11/BE14),IF(BF1=5,AVERAGE(BB11/BB14,BC11/BC14,BD11/BD14,BE11/BE14,BF11/BF14),IF(BF1=6,AVERAGE(BB11/BB14,BC11/BC14,BD11/BD14,BE11/BE14,BF11/BF14,BG11/BG14),IF(BF1=7,AVERAGE(BB11/BB14,BC11/BC14,BD11/BD14,BE11/BE14,BF11/BF14,BG11/BG14,BH11/BH14),IF(BF1=8,AVERAGE(BB11/BB14,BC11/BC14,BD11/BD14,BE11/BE14,BF11/BF14,BG11/BG14,BH11/BH14,BI11/BI14),IF(BF1=9,AVERAGE(BB11/BB14,BC11/BC14,BD11/BD14,BE11/BE14,BF11/BF14,BG11/BG14,BH11/BH14,BI11/BI14,BJ11/BJ14),AVERAGE(BB11/BB14,BC11/BC14,BD11/BD14,BE11/BE14,BF11/BF14,BG11/BG14,BH11/BH14,BI11/BI14,BJ11/BJ14,BK11/BK14))))))))))</f>
        <v>#DIV/0!</v>
      </c>
      <c r="BM11" s="21" t="e">
        <v>#DIV/0!</v>
      </c>
      <c r="BN11" s="164" t="str">
        <f>IFERROR(BN10,"")</f>
        <v/>
      </c>
      <c r="BO11" s="165" t="str">
        <f>IF($Q$2&gt;=4,IF($Q$2&lt;=13,BN11,""),"")</f>
        <v/>
      </c>
      <c r="BQ11" s="150">
        <v>8</v>
      </c>
      <c r="BR11" s="151">
        <f>'FACTORS &amp; OPTIONS'!B22</f>
        <v>0</v>
      </c>
      <c r="BS11" s="158">
        <f>IF(BZ4&gt;0,(1/BZ4),0)</f>
        <v>0</v>
      </c>
      <c r="BT11" s="77">
        <f>IF(BZ5&gt;0,1/BZ5,0)</f>
        <v>0</v>
      </c>
      <c r="BU11" s="77">
        <f>IF(BZ6&gt;0,1/BZ6,0)</f>
        <v>0</v>
      </c>
      <c r="BV11" s="77">
        <f>IF(BZ7&gt;0,1/BZ7,0)</f>
        <v>0</v>
      </c>
      <c r="BW11" s="77">
        <f>IF(BZ8&gt;0,1/BZ8,0)</f>
        <v>0</v>
      </c>
      <c r="BX11" s="77">
        <f>IF(BZ9&gt;0,1/BZ9,0)</f>
        <v>0</v>
      </c>
      <c r="BY11" s="77">
        <f>IF(BZ10&gt;0,1/BZ10,0)</f>
        <v>0</v>
      </c>
      <c r="BZ11" s="77">
        <f>IF(BQ11&lt;=BW1,1,0)</f>
        <v>0</v>
      </c>
      <c r="CA11" s="78">
        <v>0</v>
      </c>
      <c r="CB11" s="159">
        <v>0</v>
      </c>
      <c r="CC11" s="21" t="e">
        <f>IF(BW1=1,AVERAGE(BS11/BS14),IF(BW1=2,AVERAGE(BS11/BS14,BT11/BT14),IF(BW1=3,AVERAGE(BS11/BS14,BT11/BT14,BU11/BU14),IF(BW1=4,AVERAGE(BS11/BS14,BT11/BT14,BU11/BU14,BV11/BV14),IF(BW1=5,AVERAGE(BS11/BS14,BT11/BT14,BU11/BU14,BV11/BV14,BW11/BW14),IF(BW1=6,AVERAGE(BS11/BS14,BT11/BT14,BU11/BU14,BV11/BV14,BW11/BW14,BX11/BX14),IF(BW1=7,AVERAGE(BS11/BS14,BT11/BT14,BU11/BU14,BV11/BV14,BW11/BW14,BX11/BX14,BY11/BY14),IF(BW1=8,AVERAGE(BS11/BS14,BT11/BT14,BU11/BU14,BV11/BV14,BW11/BW14,BX11/BX14,BY11/BY14,BZ11/BZ14),IF(BW1=9,AVERAGE(BS11/BS14,BT11/BT14,BU11/BU14,BV11/BV14,BW11/BW14,BX11/BX14,BY11/BY14,BZ11/BZ14,CA11/CA14),AVERAGE(BS11/BS14,BT11/BT14,BU11/BU14,BV11/BV14,BW11/BW14,BX11/BX14,BY11/BY14,BZ11/BZ14,CA11/CA14,CB11/CB14))))))))))</f>
        <v>#DIV/0!</v>
      </c>
      <c r="CD11" s="21" t="e">
        <v>#DIV/0!</v>
      </c>
      <c r="CE11" s="164" t="str">
        <f>IFERROR(CE10,"")</f>
        <v/>
      </c>
      <c r="CF11" s="165" t="str">
        <f>IF($Q$2&gt;=4,IF($Q$2&lt;=13,CE11,""),"")</f>
        <v/>
      </c>
      <c r="CH11" s="150">
        <v>8</v>
      </c>
      <c r="CI11" s="151">
        <f>'FACTORS &amp; OPTIONS'!B22</f>
        <v>0</v>
      </c>
      <c r="CJ11" s="158">
        <f>IF(CQ4&gt;0,(1/CQ4),0)</f>
        <v>0</v>
      </c>
      <c r="CK11" s="77">
        <f>IF(CQ5&gt;0,1/CQ5,0)</f>
        <v>0</v>
      </c>
      <c r="CL11" s="77">
        <f>IF(CQ6&gt;0,1/CQ6,0)</f>
        <v>0</v>
      </c>
      <c r="CM11" s="77">
        <f>IF(CQ7&gt;0,1/CQ7,0)</f>
        <v>0</v>
      </c>
      <c r="CN11" s="77">
        <f>IF(CQ8&gt;0,1/CQ8,0)</f>
        <v>0</v>
      </c>
      <c r="CO11" s="77">
        <f>IF(CQ9&gt;0,1/CQ9,0)</f>
        <v>0</v>
      </c>
      <c r="CP11" s="77">
        <f>IF(CQ10&gt;0,1/CQ10,0)</f>
        <v>0</v>
      </c>
      <c r="CQ11" s="77">
        <f>IF(CH11&lt;=CN1,1,0)</f>
        <v>0</v>
      </c>
      <c r="CR11" s="78">
        <v>0</v>
      </c>
      <c r="CS11" s="159">
        <v>0</v>
      </c>
      <c r="CT11" s="22" t="e">
        <f>IF(CN1=1,AVERAGE(CJ11/CJ14),IF(CN1=2,AVERAGE(CJ11/CJ14,CK11/CK14),IF(CN1=3,AVERAGE(CJ11/CJ14,CK11/CK14,CL11/CL14),IF(CN1=4,AVERAGE(CJ11/CJ14,CK11/CK14,CL11/CL14,CM11/CM14),IF(CN1=5,AVERAGE(CJ11/CJ14,CK11/CK14,CL11/CL14,CM11/CM14,CN11/CN14),IF(CN1=6,AVERAGE(CJ11/CJ14,CK11/CK14,CL11/CL14,CM11/CM14,CN11/CN14,CO11/CO14),IF(CN1=7,AVERAGE(CJ11/CJ14,CK11/CK14,CL11/CL14,CM11/CM14,CN11/CN14,CO11/CO14,CP11/CP14),IF(CN1=8,AVERAGE(CJ11/CJ14,CK11/CK14,CL11/CL14,CM11/CM14,CN11/CN14,CO11/CO14,CP11/CP14,CQ11/CQ14),IF(CN1=9,AVERAGE(CJ11/CJ14,CK11/CK14,CL11/CL14,CM11/CM14,CN11/CN14,CO11/CO14,CP11/CP14,CQ11/CQ14,CR11/CR14),AVERAGE(CJ11/CJ14,CK11/CK14,CL11/CL14,CM11/CM14,CN11/CN14,CO11/CO14,CP11/CP14,CQ11/CQ14,CR11/CR14,CS11/CS14))))))))))</f>
        <v>#DIV/0!</v>
      </c>
      <c r="CU11" s="21" t="e">
        <v>#DIV/0!</v>
      </c>
      <c r="CV11" s="164" t="str">
        <f>IFERROR(CV10,"")</f>
        <v/>
      </c>
      <c r="CW11" s="165" t="str">
        <f>IF($Q$2&gt;=4,IF($Q$2&lt;=13,CV11,""),"")</f>
        <v/>
      </c>
      <c r="CY11" s="150">
        <v>8</v>
      </c>
      <c r="CZ11" s="151">
        <f>'FACTORS &amp; OPTIONS'!B22</f>
        <v>0</v>
      </c>
      <c r="DA11" s="158">
        <f>IF(DH4&gt;0,(1/DH4),0)</f>
        <v>0</v>
      </c>
      <c r="DB11" s="77">
        <f>IF(DH5&gt;0,1/DH5,0)</f>
        <v>0</v>
      </c>
      <c r="DC11" s="77">
        <f>IF(DH6&gt;0,1/DH6,0)</f>
        <v>0</v>
      </c>
      <c r="DD11" s="77">
        <f>IF(DH7&gt;0,1/DH7,0)</f>
        <v>0</v>
      </c>
      <c r="DE11" s="77">
        <f>IF(DH8&gt;0,1/DH8,0)</f>
        <v>0</v>
      </c>
      <c r="DF11" s="77">
        <f>IF(DH9&gt;0,1/DH9,0)</f>
        <v>0</v>
      </c>
      <c r="DG11" s="77">
        <f>IF(DH10&gt;0,1/DH10,0)</f>
        <v>0</v>
      </c>
      <c r="DH11" s="77">
        <f>IF(CY11&lt;=DE1,1,0)</f>
        <v>0</v>
      </c>
      <c r="DI11" s="78">
        <v>0</v>
      </c>
      <c r="DJ11" s="159">
        <v>0</v>
      </c>
      <c r="DK11" s="21" t="e">
        <f>IF(DE1=1,AVERAGE(DA11/DA14),IF(DE1=2,AVERAGE(DA11/DA14,DB11/DB14),IF(DE1=3,AVERAGE(DA11/DA14,DB11/DB14,DC11/DC14),IF(DE1=4,AVERAGE(DA11/DA14,DB11/DB14,DC11/DC14,DD11/DD14),IF(DE1=5,AVERAGE(DA11/DA14,DB11/DB14,DC11/DC14,DD11/DD14,DE11/DE14),IF(DE1=6,AVERAGE(DA11/DA14,DB11/DB14,DC11/DC14,DD11/DD14,DE11/DE14,DF11/DF14),IF(DE1=7,AVERAGE(DA11/DA14,DB11/DB14,DC11/DC14,DD11/DD14,DE11/DE14,DF11/DF14,DG11/DG14),IF(DE1=8,AVERAGE(DA11/DA14,DB11/DB14,DC11/DC14,DD11/DD14,DE11/DE14,DF11/DF14,DG11/DG14,DH11/DH14),IF(DE1=9,AVERAGE(DA11/DA14,DB11/DB14,DC11/DC14,DD11/DD14,DE11/DE14,DF11/DF14,DG11/DG14,DH11/DH14,DI11/DI14),AVERAGE(DA11/DA14,DB11/DB14,DC11/DC14,DD11/DD14,DE11/DE14,DF11/DF14,DG11/DG14,DH11/DH14,DI11/DI14,DJ11/DJ14))))))))))</f>
        <v>#DIV/0!</v>
      </c>
      <c r="DL11" s="21" t="e">
        <v>#DIV/0!</v>
      </c>
      <c r="DM11" s="164" t="str">
        <f>IFERROR(DM10,"")</f>
        <v/>
      </c>
      <c r="DN11" s="165" t="str">
        <f>IF($Q$2&gt;=4,IF($Q$2&lt;=13,DM11,""),"")</f>
        <v/>
      </c>
      <c r="DP11" s="150">
        <v>8</v>
      </c>
      <c r="DQ11" s="151">
        <f>'FACTORS &amp; OPTIONS'!B22</f>
        <v>0</v>
      </c>
      <c r="DR11" s="158">
        <f>IF(DY4&gt;0,(1/DY4),0)</f>
        <v>0</v>
      </c>
      <c r="DS11" s="77">
        <f>IF(DY5&gt;0,1/DY5,0)</f>
        <v>0</v>
      </c>
      <c r="DT11" s="77">
        <f>IF(DY6&gt;0,1/DY6,0)</f>
        <v>0</v>
      </c>
      <c r="DU11" s="77">
        <f>IF(DY7&gt;0,1/DY7,0)</f>
        <v>0</v>
      </c>
      <c r="DV11" s="77">
        <f>IF(DY8&gt;0,1/DY8,0)</f>
        <v>0</v>
      </c>
      <c r="DW11" s="77">
        <f>IF(DY9&gt;0,1/DY9,0)</f>
        <v>0</v>
      </c>
      <c r="DX11" s="77">
        <f>IF(DY10&gt;0,1/DY10,0)</f>
        <v>0</v>
      </c>
      <c r="DY11" s="77">
        <f>IF(DP11&lt;=DV1,1,0)</f>
        <v>0</v>
      </c>
      <c r="DZ11" s="78">
        <v>0</v>
      </c>
      <c r="EA11" s="159">
        <v>0</v>
      </c>
      <c r="EB11" s="21" t="e">
        <f>IF(DV1=1,AVERAGE(DR11/DR14),IF(DV1=2,AVERAGE(DR11/DR14,DS11/DS14),IF(DV1=3,AVERAGE(DR11/DR14,DS11/DS14,DT11/DT14),IF(DV1=4,AVERAGE(DR11/DR14,DS11/DS14,DT11/DT14,DU11/DU14),IF(DV1=5,AVERAGE(DR11/DR14,DS11/DS14,DT11/DT14,DU11/DU14,DV11/DV14),IF(DV1=6,AVERAGE(DR11/DR14,DS11/DS14,DT11/DT14,DU11/DU14,DV11/DV14,DW11/DW14),IF(DV1=7,AVERAGE(DR11/DR14,DS11/DS14,DT11/DT14,DU11/DU14,DV11/DV14,DW11/DW14,DX11/DX14),IF(DV1=8,AVERAGE(DR11/DR14,DS11/DS14,DT11/DT14,DU11/DU14,DV11/DV14,DW11/DW14,DX11/DX14,DY11/DY14),IF(DV1=9,AVERAGE(DR11/DR14,DS11/DS14,DT11/DT14,DU11/DU14,DV11/DV14,DW11/DW14,DX11/DX14,DY11/DY14,DZ11/DZ14),AVERAGE(DR11/DR14,DS11/DS14,DT11/DT14,DU11/DU14,DV11/DV14,DW11/DW14,DX11/DX14,DY11/DY14,DZ11/DZ14,EA11/EA14))))))))))</f>
        <v>#DIV/0!</v>
      </c>
      <c r="EC11" s="21" t="e">
        <v>#DIV/0!</v>
      </c>
      <c r="ED11" s="164" t="str">
        <f>IFERROR(ED10,"")</f>
        <v/>
      </c>
      <c r="EE11" s="165" t="str">
        <f>IF($Q$2&gt;=4,IF($Q$2&lt;=13,ED11,""),"")</f>
        <v/>
      </c>
      <c r="EG11" s="150">
        <v>8</v>
      </c>
      <c r="EH11" s="151">
        <f>'FACTORS &amp; OPTIONS'!B22</f>
        <v>0</v>
      </c>
      <c r="EI11" s="158">
        <f>IF(EP4&gt;0,(1/EP4),0)</f>
        <v>0</v>
      </c>
      <c r="EJ11" s="77">
        <f>IF(EP5&gt;0,1/EP5,0)</f>
        <v>0</v>
      </c>
      <c r="EK11" s="77">
        <f>IF(EP6&gt;0,1/EP6,0)</f>
        <v>0</v>
      </c>
      <c r="EL11" s="77">
        <f>IF(EP7&gt;0,1/EP7,0)</f>
        <v>0</v>
      </c>
      <c r="EM11" s="77">
        <f>IF(EP8&gt;0,1/EP8,0)</f>
        <v>0</v>
      </c>
      <c r="EN11" s="77">
        <f>IF(EP9&gt;0,1/EP9,0)</f>
        <v>0</v>
      </c>
      <c r="EO11" s="77">
        <f>IF(EP10&gt;0,1/EP10,0)</f>
        <v>0</v>
      </c>
      <c r="EP11" s="77">
        <f>IF(EG11&lt;=EM1,1,0)</f>
        <v>0</v>
      </c>
      <c r="EQ11" s="78">
        <v>0</v>
      </c>
      <c r="ER11" s="159">
        <v>0</v>
      </c>
      <c r="ES11" s="21" t="e">
        <f>IF(EM1=1,AVERAGE(EI11/EI14),IF(EM1=2,AVERAGE(EI11/EI14,EJ11/EJ14),IF(EM1=3,AVERAGE(EI11/EI14,EJ11/EJ14,EK11/EK14),IF(EM1=4,AVERAGE(EI11/EI14,EJ11/EJ14,EK11/EK14,EL11/EL14),IF(EM1=5,AVERAGE(EI11/EI14,EJ11/EJ14,EK11/EK14,EL11/EL14,EM11/EM14),IF(EM1=6,AVERAGE(EI11/EI14,EJ11/EJ14,EK11/EK14,EL11/EL14,EM11/EM14,EN11/EN14),IF(EM1=7,AVERAGE(EI11/EI14,EJ11/EJ14,EK11/EK14,EL11/EL14,EM11/EM14,EN11/EN14,EO11/EO14),IF(EM1=8,AVERAGE(EI11/EI14,EJ11/EJ14,EK11/EK14,EL11/EL14,EM11/EM14,EN11/EN14,EO11/EO14,EP11/EP14),IF(EM1=9,AVERAGE(EI11/EI14,EJ11/EJ14,EK11/EK14,EL11/EL14,EM11/EM14,EN11/EN14,EO11/EO14,EP11/EP14,EQ11/EQ14),AVERAGE(EI11/EI14,EJ11/EJ14,EK11/EK14,EL11/EL14,EM11/EM14,EN11/EN14,EO11/EO14,EP11/EP14,EQ11/EQ14,ER11/ER14))))))))))</f>
        <v>#DIV/0!</v>
      </c>
      <c r="ET11" s="21" t="e">
        <v>#DIV/0!</v>
      </c>
      <c r="EU11" s="164" t="str">
        <f>IFERROR(EU10,"")</f>
        <v/>
      </c>
      <c r="EV11" s="165" t="str">
        <f>IF($Q$2&gt;=4,IF($Q$2&lt;=13,EU11,""),"")</f>
        <v/>
      </c>
      <c r="EW11" s="157" t="str">
        <f>CW10</f>
        <v/>
      </c>
      <c r="EX11" s="157">
        <f>CW12</f>
        <v>5</v>
      </c>
      <c r="EY11" s="157"/>
      <c r="EZ11" s="157">
        <f t="shared" si="0"/>
        <v>0</v>
      </c>
      <c r="FA11" s="100"/>
      <c r="FD11" s="100"/>
      <c r="FE11" s="100"/>
      <c r="FF11" s="100"/>
      <c r="FG11" s="100"/>
      <c r="FH11" s="100"/>
      <c r="FI11" s="138"/>
      <c r="FJ11" s="138"/>
      <c r="FK11" s="138"/>
      <c r="FL11" s="138"/>
      <c r="FM11" s="138"/>
      <c r="FN11" s="138"/>
      <c r="FO11" s="138"/>
      <c r="FP11" s="138"/>
    </row>
    <row r="12" spans="1:213" x14ac:dyDescent="0.35">
      <c r="A12" s="150">
        <v>9</v>
      </c>
      <c r="B12" s="147">
        <f>'FACTORS &amp; OPTIONS'!B23</f>
        <v>0</v>
      </c>
      <c r="C12" s="65">
        <f>IF(K4&gt;0,(1/K4),0)</f>
        <v>0</v>
      </c>
      <c r="D12" s="65">
        <f>IF(K5&gt;0,1/K5,0)</f>
        <v>0</v>
      </c>
      <c r="E12" s="65">
        <f>IF(K6&gt;0,1/K6,0)</f>
        <v>0</v>
      </c>
      <c r="F12" s="65">
        <f>IF(K7&gt;0,1/K7,0)</f>
        <v>0</v>
      </c>
      <c r="G12" s="65">
        <f>IF(K8&gt;0,1/K8,0)</f>
        <v>0</v>
      </c>
      <c r="H12" s="65">
        <f>IF(K9&gt;0,1/K9,0)</f>
        <v>0</v>
      </c>
      <c r="I12" s="65">
        <f>IF(K10&gt;0,1/K10,0)</f>
        <v>0</v>
      </c>
      <c r="J12" s="65">
        <f>IF(K11&gt;0,1/K11,0)</f>
        <v>0</v>
      </c>
      <c r="K12" s="65">
        <f>IF(A12&lt;=G1,1,0)</f>
        <v>0</v>
      </c>
      <c r="L12" s="66">
        <v>0</v>
      </c>
      <c r="M12" s="21" t="e">
        <f>IF(G1=1,AVERAGE(C12/C14),IF(G1=2,AVERAGE(C12/C14,D12/D14),IF(G1=3,AVERAGE(C12/C14,D12/D14,E12/E14),IF(G1=4,AVERAGE(C12/C14,D12/D14,E12/E14,F12/F14),IF(G1=5,AVERAGE(C12/C14,D12/D14,E12/E14,F12/F14,G12/G14),IF(G1=6,AVERAGE(C12/C14,D12/D14,E12/E14,F12/F14,G12/G14,H12/H14),IF(G1=7,AVERAGE(C12/C14,D12/D14,E12/E14,F12/F14,G12/G14,H12/H14,I12/I14),IF(G1=8,AVERAGE(C12/C14,D12/D14,E12/E14,F12/F14,G12/G14,H12/H14,I12/I14,J12/J14),IF(G1=9,AVERAGE(C12/C14,D12/D14,E12/E14,F12/F14,G12/G14,H12/H14,I12/I14,J12/J14,K12/K14),AVERAGE(C12/C14,D12/D14,E12/E14,F12/F14,G12/G14,H12/H14,I12/I14,J12/J14,K12/K14,L12/L14))))))))))</f>
        <v>#DIV/0!</v>
      </c>
      <c r="N12" s="21" t="e">
        <v>#DIV/0!</v>
      </c>
      <c r="O12" s="164">
        <v>7</v>
      </c>
      <c r="P12" s="165">
        <f>IF(O12=1,1/9,IF(O12=2,1/7,IF(O12=3,1/5,IF(O12=4,1/3,IF(O12=5,1,IF(O12=6,3,IF(O12=7,5,IF(O12=8,7,IF(O12=9,9,0)))))))))</f>
        <v>5</v>
      </c>
      <c r="R12" s="150">
        <v>9</v>
      </c>
      <c r="S12" s="151">
        <f>'FACTORS &amp; OPTIONS'!B23</f>
        <v>0</v>
      </c>
      <c r="T12" s="77">
        <f>IF(AB4&gt;0,(1/AB4),0)</f>
        <v>0</v>
      </c>
      <c r="U12" s="77">
        <f>IF(AB5&gt;0,1/AB5,0)</f>
        <v>0</v>
      </c>
      <c r="V12" s="77">
        <f>IF(AB6&gt;0,1/AB6,0)</f>
        <v>0</v>
      </c>
      <c r="W12" s="77">
        <f>IF(AB7&gt;0,1/AB7,0)</f>
        <v>0</v>
      </c>
      <c r="X12" s="77">
        <f>IF(AB8&gt;0,1/AB8,0)</f>
        <v>0</v>
      </c>
      <c r="Y12" s="77">
        <f>IF(AB9&gt;0,1/AB9,0)</f>
        <v>0</v>
      </c>
      <c r="Z12" s="77">
        <f>IF(AB10&gt;0,1/AB10,0)</f>
        <v>0</v>
      </c>
      <c r="AA12" s="77">
        <f>IF(AB11&gt;0,1/AB11,0)</f>
        <v>0</v>
      </c>
      <c r="AB12" s="77">
        <f>IF(R12&lt;=X1,1,0)</f>
        <v>0</v>
      </c>
      <c r="AC12" s="78">
        <v>0</v>
      </c>
      <c r="AD12" s="21" t="e">
        <f>IF(X1=1,AVERAGE(T12/T14),IF(X1=2,AVERAGE(T12/T14,U12/U14),IF(X1=3,AVERAGE(T12/T14,U12/U14,V12/V14),IF(X1=4,AVERAGE(T12/T14,U12/U14,V12/V14,W12/W14),IF(X1=5,AVERAGE(T12/T14,U12/U14,V12/V14,W12/W14,X12/X14),IF(X1=6,AVERAGE(T12/T14,U12/U14,V12/V14,W12/W14,X12/X14,Y12/Y14),IF(X1=7,AVERAGE(T12/T14,U12/U14,V12/V14,W12/W14,X12/X14,Y12/Y14,Z12/Z14),IF(X1=8,AVERAGE(T12/T14,U12/U14,V12/V14,W12/W14,X12/X14,Y12/Y14,Z12/Z14,AA12/AA14),IF(X1=9,AVERAGE(T12/T14,U12/U14,V12/V14,W12/W14,X12/X14,Y12/Y14,Z12/Z14,AA12/AA14,AB12/AB14),AVERAGE(T12/T14,U12/U14,V12/V14,W12/W14,X12/X14,Y12/Y14,Z12/Z14,AA12/AA14,AB12/AB14,AC12/AC14))))))))))</f>
        <v>#DIV/0!</v>
      </c>
      <c r="AE12" s="21" t="e">
        <v>#DIV/0!</v>
      </c>
      <c r="AF12" s="164">
        <v>4</v>
      </c>
      <c r="AG12" s="165">
        <f>IF(AF12=1,1/9,IF(AF12=2,1/7,IF(AF12=3,1/5,IF(AF12=4,1/3,IF(AF12=5,1,IF(AF12=6,3,IF(AF12=7,5,IF(AF12=8,7,IF(AF12=9,9,0)))))))))</f>
        <v>0.33333333333333331</v>
      </c>
      <c r="AI12" s="150">
        <v>9</v>
      </c>
      <c r="AJ12" s="151">
        <f>'FACTORS &amp; OPTIONS'!B23</f>
        <v>0</v>
      </c>
      <c r="AK12" s="158">
        <f>IF(AS4&gt;0,(1/AS4),0)</f>
        <v>0</v>
      </c>
      <c r="AL12" s="77">
        <f>IF(AS5&gt;0,1/AS5,0)</f>
        <v>0</v>
      </c>
      <c r="AM12" s="77">
        <f>IF(AS6&gt;0,1/AS6,0)</f>
        <v>0</v>
      </c>
      <c r="AN12" s="77">
        <f>IF(AS7&gt;0,1/AS7,0)</f>
        <v>0</v>
      </c>
      <c r="AO12" s="77">
        <f>IF(AS8&gt;0,1/AS8,0)</f>
        <v>0</v>
      </c>
      <c r="AP12" s="77">
        <f>IF(AS9&gt;0,1/AS9,0)</f>
        <v>0</v>
      </c>
      <c r="AQ12" s="77">
        <f>IF(AS10&gt;0,1/AS10,0)</f>
        <v>0</v>
      </c>
      <c r="AR12" s="77">
        <f>IF(AS11&gt;0,1/AS11,0)</f>
        <v>0</v>
      </c>
      <c r="AS12" s="77">
        <f>IF(AI12&lt;=AO1,1,0)</f>
        <v>0</v>
      </c>
      <c r="AT12" s="159">
        <v>0</v>
      </c>
      <c r="AU12" s="21" t="e">
        <f>IF(AO1=1,AVERAGE(AK12/AK14),IF(AO1=2,AVERAGE(AK12/AK14,AL12/AL14),IF(AO1=3,AVERAGE(AK12/AK14,AL12/AL14,AM12/AM14),IF(AO1=4,AVERAGE(AK12/AK14,AL12/AL14,AM12/AM14,AN12/AN14),IF(AO1=5,AVERAGE(AK12/AK14,AL12/AL14,AM12/AM14,AN12/AN14,AO12/AO14),IF(AO1=6,AVERAGE(AK12/AK14,AL12/AL14,AM12/AM14,AN12/AN14,AO12/AO14,AP12/AP14),IF(AO1=7,AVERAGE(AK12/AK14,AL12/AL14,AM12/AM14,AN12/AN14,AO12/AO14,AP12/AP14,AQ12/AQ14),IF(AO1=8,AVERAGE(AK12/AK14,AL12/AL14,AM12/AM14,AN12/AN14,AO12/AO14,AP12/AP14,AQ12/AQ14,AR12/AR14),IF(AO1=9,AVERAGE(AK12/AK14,AL12/AL14,AM12/AM14,AN12/AN14,AO12/AO14,AP12/AP14,AQ12/AQ14,AR12/AR14,AS12/AS14),AVERAGE(AK12/AK14,AL12/AL14,AM12/AM14,AN12/AN14,AO12/AO14,AP12/AP14,AQ12/AQ14,AR12/AR14,AS12/AS14,AT12/AT14))))))))))</f>
        <v>#DIV/0!</v>
      </c>
      <c r="AV12" s="21" t="e">
        <v>#DIV/0!</v>
      </c>
      <c r="AW12" s="164">
        <v>5</v>
      </c>
      <c r="AX12" s="165">
        <f>IF(AW12=1,1/9,IF(AW12=2,1/7,IF(AW12=3,1/5,IF(AW12=4,1/3,IF(AW12=5,1,IF(AW12=6,3,IF(AW12=7,5,IF(AW12=8,7,IF(AW12=9,9,0)))))))))</f>
        <v>1</v>
      </c>
      <c r="AZ12" s="150">
        <v>9</v>
      </c>
      <c r="BA12" s="151">
        <f>'FACTORS &amp; OPTIONS'!B23</f>
        <v>0</v>
      </c>
      <c r="BB12" s="158">
        <f>IF(BJ4&gt;0,(1/BJ4),0)</f>
        <v>0</v>
      </c>
      <c r="BC12" s="77">
        <f>IF(BJ5&gt;0,1/BJ5,0)</f>
        <v>0</v>
      </c>
      <c r="BD12" s="77">
        <f>IF(BJ6&gt;0,1/BJ6,0)</f>
        <v>0</v>
      </c>
      <c r="BE12" s="77">
        <f>IF(BJ7&gt;0,1/BJ7,0)</f>
        <v>0</v>
      </c>
      <c r="BF12" s="77">
        <f>IF(BJ8&gt;0,1/BJ8,0)</f>
        <v>0</v>
      </c>
      <c r="BG12" s="77">
        <f>IF(BJ9&gt;0,1/BJ9,0)</f>
        <v>0</v>
      </c>
      <c r="BH12" s="77">
        <f>IF(BJ10&gt;0,1/BJ10,0)</f>
        <v>0</v>
      </c>
      <c r="BI12" s="77">
        <f>IF(BJ11&gt;0,1/BJ11,0)</f>
        <v>0</v>
      </c>
      <c r="BJ12" s="77">
        <f>IF(AZ12&lt;=BF1,1,0)</f>
        <v>0</v>
      </c>
      <c r="BK12" s="159">
        <v>0</v>
      </c>
      <c r="BL12" s="21" t="e">
        <f>IF(BF1=1,AVERAGE(BB12/BB14),IF(BF1=2,AVERAGE(BB12/BB14,BC12/BC14),IF(BF1=3,AVERAGE(BB12/BB14,BC12/BC14,BD12/BD14),IF(BF1=4,AVERAGE(BB12/BB14,BC12/BC14,BD12/BD14,BE12/BE14),IF(BF1=5,AVERAGE(BB12/BB14,BC12/BC14,BD12/BD14,BE12/BE14,BF12/BF14),IF(BF1=6,AVERAGE(BB12/BB14,BC12/BC14,BD12/BD14,BE12/BE14,BF12/BF14,BG12/BG14),IF(BF1=7,AVERAGE(BB12/BB14,BC12/BC14,BD12/BD14,BE12/BE14,BF12/BF14,BG12/BG14,BH12/BH14),IF(BF1=8,AVERAGE(BB12/BB14,BC12/BC14,BD12/BD14,BE12/BE14,BF12/BF14,BG12/BG14,BH12/BH14,BI12/BI14),IF(BF1=9,AVERAGE(BB12/BB14,BC12/BC14,BD12/BD14,BE12/BE14,BF12/BF14,BG12/BG14,BH12/BH14,BI12/BI14,BJ12/BJ14),AVERAGE(BB12/BB14,BC12/BC14,BD12/BD14,BE12/BE14,BF12/BF14,BG12/BG14,BH12/BH14,BI12/BI14,BJ12/BJ14,BK12/BK14))))))))))</f>
        <v>#DIV/0!</v>
      </c>
      <c r="BM12" s="21" t="e">
        <v>#DIV/0!</v>
      </c>
      <c r="BN12" s="164">
        <v>7</v>
      </c>
      <c r="BO12" s="165">
        <f>IF(BN12=1,1/9,IF(BN12=2,1/7,IF(BN12=3,1/5,IF(BN12=4,1/3,IF(BN12=5,1,IF(BN12=6,3,IF(BN12=7,5,IF(BN12=8,7,IF(BN12=9,9,0)))))))))</f>
        <v>5</v>
      </c>
      <c r="BQ12" s="150">
        <v>9</v>
      </c>
      <c r="BR12" s="151">
        <f>'FACTORS &amp; OPTIONS'!B23</f>
        <v>0</v>
      </c>
      <c r="BS12" s="158">
        <f>IF(CA4&gt;0,(1/CA4),0)</f>
        <v>0</v>
      </c>
      <c r="BT12" s="77">
        <f>IF(CA5&gt;0,1/CA5,0)</f>
        <v>0</v>
      </c>
      <c r="BU12" s="77">
        <f>IF(CA6&gt;0,1/CA6,0)</f>
        <v>0</v>
      </c>
      <c r="BV12" s="77">
        <f>IF(CA7&gt;0,1/CA7,0)</f>
        <v>0</v>
      </c>
      <c r="BW12" s="77">
        <f>IF(CA8&gt;0,1/CA8,0)</f>
        <v>0</v>
      </c>
      <c r="BX12" s="77">
        <f>IF(CA9&gt;0,1/CA9,0)</f>
        <v>0</v>
      </c>
      <c r="BY12" s="77">
        <f>IF(CA10&gt;0,1/CA10,0)</f>
        <v>0</v>
      </c>
      <c r="BZ12" s="77">
        <f>IF(CA11&gt;0,1/CA11,0)</f>
        <v>0</v>
      </c>
      <c r="CA12" s="77">
        <f>IF(BQ12&lt;=BW1,1,0)</f>
        <v>0</v>
      </c>
      <c r="CB12" s="159">
        <v>0</v>
      </c>
      <c r="CC12" s="21" t="e">
        <f>IF(BW1=1,AVERAGE(BS12/BS14),IF(BW1=2,AVERAGE(BS12/BS14,BT12/BT14),IF(BW1=3,AVERAGE(BS12/BS14,BT12/BT14,BU12/BU14),IF(BW1=4,AVERAGE(BS12/BS14,BT12/BT14,BU12/BU14,BV12/BV14),IF(BW1=5,AVERAGE(BS12/BS14,BT12/BT14,BU12/BU14,BV12/BV14,BW12/BW14),IF(BW1=6,AVERAGE(BS12/BS14,BT12/BT14,BU12/BU14,BV12/BV14,BW12/BW14,BX12/BX14),IF(BW1=7,AVERAGE(BS12/BS14,BT12/BT14,BU12/BU14,BV12/BV14,BW12/BW14,BX12/BX14,BY12/BY14),IF(BW1=8,AVERAGE(BS12/BS14,BT12/BT14,BU12/BU14,BV12/BV14,BW12/BW14,BX12/BX14,BY12/BY14,BZ12/BZ14),IF(BW1=9,AVERAGE(BS12/BS14,BT12/BT14,BU12/BU14,BV12/BV14,BW12/BW14,BX12/BX14,BY12/BY14,BZ12/BZ14,CA12/CA14),AVERAGE(BS12/BS14,BT12/BT14,BU12/BU14,BV12/BV14,BW12/BW14,BX12/BX14,BY12/BY14,BZ12/BZ14,CA12/CA14,CB12/CB14))))))))))</f>
        <v>#DIV/0!</v>
      </c>
      <c r="CD12" s="21" t="e">
        <v>#DIV/0!</v>
      </c>
      <c r="CE12" s="164">
        <v>2</v>
      </c>
      <c r="CF12" s="165">
        <f>IF(CE12=1,1/9,IF(CE12=2,1/7,IF(CE12=3,1/5,IF(CE12=4,1/3,IF(CE12=5,1,IF(CE12=6,3,IF(CE12=7,5,IF(CE12=8,7,IF(CE12=9,9,0)))))))))</f>
        <v>0.14285714285714285</v>
      </c>
      <c r="CH12" s="150">
        <v>9</v>
      </c>
      <c r="CI12" s="151">
        <f>'FACTORS &amp; OPTIONS'!B23</f>
        <v>0</v>
      </c>
      <c r="CJ12" s="158">
        <f>IF(CR4&gt;0,(1/CR4),0)</f>
        <v>0</v>
      </c>
      <c r="CK12" s="77">
        <f>IF(CR5&gt;0,1/CR5,0)</f>
        <v>0</v>
      </c>
      <c r="CL12" s="77">
        <f>IF(CR6&gt;0,1/CR6,0)</f>
        <v>0</v>
      </c>
      <c r="CM12" s="77">
        <f>IF(CR7&gt;0,1/CR7,0)</f>
        <v>0</v>
      </c>
      <c r="CN12" s="77">
        <f>IF(CR8&gt;0,1/CR8,0)</f>
        <v>0</v>
      </c>
      <c r="CO12" s="77">
        <f>IF(CR9&gt;0,1/CR9,0)</f>
        <v>0</v>
      </c>
      <c r="CP12" s="77">
        <f>IF(CR10&gt;0,1/CR10,0)</f>
        <v>0</v>
      </c>
      <c r="CQ12" s="77">
        <f>IF(CR11&gt;0,1/CR11,0)</f>
        <v>0</v>
      </c>
      <c r="CR12" s="77">
        <f>IF(CH12&lt;=CN1,1,0)</f>
        <v>0</v>
      </c>
      <c r="CS12" s="159">
        <v>0</v>
      </c>
      <c r="CT12" s="22" t="e">
        <f>IF(CN1=1,AVERAGE(CJ12/CJ14),IF(CN1=2,AVERAGE(CJ12/CJ14,CK12/CK14),IF(CN1=3,AVERAGE(CJ12/CJ14,CK12/CK14,CL12/CL14),IF(CN1=4,AVERAGE(CJ12/CJ14,CK12/CK14,CL12/CL14,CM12/CM14),IF(CN1=5,AVERAGE(CJ12/CJ14,CK12/CK14,CL12/CL14,CM12/CM14,CN12/CN14),IF(CN1=6,AVERAGE(CJ12/CJ14,CK12/CK14,CL12/CL14,CM12/CM14,CN12/CN14,CO12/CO14),IF(CN1=7,AVERAGE(CJ12/CJ14,CK12/CK14,CL12/CL14,CM12/CM14,CN12/CN14,CO12/CO14,CP12/CP14),IF(CN1=8,AVERAGE(CJ12/CJ14,CK12/CK14,CL12/CL14,CM12/CM14,CN12/CN14,CO12/CO14,CP12/CP14,CQ12/CQ14),IF(CN1=9,AVERAGE(CJ12/CJ14,CK12/CK14,CL12/CL14,CM12/CM14,CN12/CN14,CO12/CO14,CP12/CP14,CQ12/CQ14,CR12/CR14),AVERAGE(CJ12/CJ14,CK12/CK14,CL12/CL14,CM12/CM14,CN12/CN14,CO12/CO14,CP12/CP14,CQ12/CQ14,CR12/CR14,CS12/CS14))))))))))</f>
        <v>#DIV/0!</v>
      </c>
      <c r="CU12" s="21" t="e">
        <v>#DIV/0!</v>
      </c>
      <c r="CV12" s="164">
        <v>7</v>
      </c>
      <c r="CW12" s="165">
        <f>IF(CV12=1,1/9,IF(CV12=2,1/7,IF(CV12=3,1/5,IF(CV12=4,1/3,IF(CV12=5,1,IF(CV12=6,3,IF(CV12=7,5,IF(CV12=8,7,IF(CV12=9,9,0)))))))))</f>
        <v>5</v>
      </c>
      <c r="CY12" s="150">
        <v>9</v>
      </c>
      <c r="CZ12" s="151">
        <f>'FACTORS &amp; OPTIONS'!B23</f>
        <v>0</v>
      </c>
      <c r="DA12" s="158">
        <f>IF(DI4&gt;0,(1/DI4),0)</f>
        <v>0</v>
      </c>
      <c r="DB12" s="77">
        <f>IF(DI5&gt;0,1/DI5,0)</f>
        <v>0</v>
      </c>
      <c r="DC12" s="77">
        <f>IF(DI6&gt;0,1/DI6,0)</f>
        <v>0</v>
      </c>
      <c r="DD12" s="77">
        <f>IF(DI7&gt;0,1/DI7,0)</f>
        <v>0</v>
      </c>
      <c r="DE12" s="77">
        <f>IF(DI8&gt;0,1/DI8,0)</f>
        <v>0</v>
      </c>
      <c r="DF12" s="77">
        <f>IF(DI9&gt;0,1/DI9,0)</f>
        <v>0</v>
      </c>
      <c r="DG12" s="77">
        <f>IF(DI10&gt;0,1/DI10,0)</f>
        <v>0</v>
      </c>
      <c r="DH12" s="77">
        <f>IF(DI11&gt;0,1/DI11,0)</f>
        <v>0</v>
      </c>
      <c r="DI12" s="77">
        <f>IF(CY12&lt;=DE1,1,0)</f>
        <v>0</v>
      </c>
      <c r="DJ12" s="159">
        <v>0</v>
      </c>
      <c r="DK12" s="21" t="e">
        <f>IF(DE1=1,AVERAGE(DA12/DA14),IF(DE1=2,AVERAGE(DA12/DA14,DB12/DB14),IF(DE1=3,AVERAGE(DA12/DA14,DB12/DB14,DC12/DC14),IF(DE1=4,AVERAGE(DA12/DA14,DB12/DB14,DC12/DC14,DD12/DD14),IF(DE1=5,AVERAGE(DA12/DA14,DB12/DB14,DC12/DC14,DD12/DD14,DE12/DE14),IF(DE1=6,AVERAGE(DA12/DA14,DB12/DB14,DC12/DC14,DD12/DD14,DE12/DE14,DF12/DF14),IF(DE1=7,AVERAGE(DA12/DA14,DB12/DB14,DC12/DC14,DD12/DD14,DE12/DE14,DF12/DF14,DG12/DG14),IF(DE1=8,AVERAGE(DA12/DA14,DB12/DB14,DC12/DC14,DD12/DD14,DE12/DE14,DF12/DF14,DG12/DG14,DH12/DH14),IF(DE1=9,AVERAGE(DA12/DA14,DB12/DB14,DC12/DC14,DD12/DD14,DE12/DE14,DF12/DF14,DG12/DG14,DH12/DH14,DI12/DI14),AVERAGE(DA12/DA14,DB12/DB14,DC12/DC14,DD12/DD14,DE12/DE14,DF12/DF14,DG12/DG14,DH12/DH14,DI12/DI14,DJ12/DJ14))))))))))</f>
        <v>#DIV/0!</v>
      </c>
      <c r="DL12" s="21" t="e">
        <v>#DIV/0!</v>
      </c>
      <c r="DM12" s="164">
        <v>3</v>
      </c>
      <c r="DN12" s="165">
        <f>IF(DM12=1,1/9,IF(DM12=2,1/7,IF(DM12=3,1/5,IF(DM12=4,1/3,IF(DM12=5,1,IF(DM12=6,3,IF(DM12=7,5,IF(DM12=8,7,IF(DM12=9,9,0)))))))))</f>
        <v>0.2</v>
      </c>
      <c r="DP12" s="150">
        <v>9</v>
      </c>
      <c r="DQ12" s="151">
        <f>'FACTORS &amp; OPTIONS'!B23</f>
        <v>0</v>
      </c>
      <c r="DR12" s="158">
        <f>IF(DZ4&gt;0,(1/DZ4),0)</f>
        <v>0</v>
      </c>
      <c r="DS12" s="77">
        <f>IF(DZ5&gt;0,1/DZ5,0)</f>
        <v>0</v>
      </c>
      <c r="DT12" s="77">
        <f>IF(DZ6&gt;0,1/DZ6,0)</f>
        <v>0</v>
      </c>
      <c r="DU12" s="77">
        <f>IF(DZ7&gt;0,1/DZ7,0)</f>
        <v>0</v>
      </c>
      <c r="DV12" s="77">
        <f>IF(DZ8&gt;0,1/DZ8,0)</f>
        <v>0</v>
      </c>
      <c r="DW12" s="77">
        <f>IF(DZ9&gt;0,1/DZ9,0)</f>
        <v>0</v>
      </c>
      <c r="DX12" s="77">
        <f>IF(DZ10&gt;0,1/DZ10,0)</f>
        <v>0</v>
      </c>
      <c r="DY12" s="77">
        <f>IF(DZ11&gt;0,1/DZ11,0)</f>
        <v>0</v>
      </c>
      <c r="DZ12" s="77">
        <f>IF(DP12&lt;=DV1,1,0)</f>
        <v>0</v>
      </c>
      <c r="EA12" s="159">
        <v>0</v>
      </c>
      <c r="EB12" s="21" t="e">
        <f>IF(DV1=1,AVERAGE(DR12/DR14),IF(DV1=2,AVERAGE(DR12/DR14,DS12/DS14),IF(DV1=3,AVERAGE(DR12/DR14,DS12/DS14,DT12/DT14),IF(DV1=4,AVERAGE(DR12/DR14,DS12/DS14,DT12/DT14,DU12/DU14),IF(DV1=5,AVERAGE(DR12/DR14,DS12/DS14,DT12/DT14,DU12/DU14,DV12/DV14),IF(DV1=6,AVERAGE(DR12/DR14,DS12/DS14,DT12/DT14,DU12/DU14,DV12/DV14,DW12/DW14),IF(DV1=7,AVERAGE(DR12/DR14,DS12/DS14,DT12/DT14,DU12/DU14,DV12/DV14,DW12/DW14,DX12/DX14),IF(DV1=8,AVERAGE(DR12/DR14,DS12/DS14,DT12/DT14,DU12/DU14,DV12/DV14,DW12/DW14,DX12/DX14,DY12/DY14),IF(DV1=9,AVERAGE(DR12/DR14,DS12/DS14,DT12/DT14,DU12/DU14,DV12/DV14,DW12/DW14,DX12/DX14,DY12/DY14,DZ12/DZ14),AVERAGE(DR12/DR14,DS12/DS14,DT12/DT14,DU12/DU14,DV12/DV14,DW12/DW14,DX12/DX14,DY12/DY14,DZ12/DZ14,EA12/EA14))))))))))</f>
        <v>#DIV/0!</v>
      </c>
      <c r="EC12" s="21" t="e">
        <v>#DIV/0!</v>
      </c>
      <c r="ED12" s="164">
        <v>2</v>
      </c>
      <c r="EE12" s="165">
        <f>IF(ED12=1,1/9,IF(ED12=2,1/7,IF(ED12=3,1/5,IF(ED12=4,1/3,IF(ED12=5,1,IF(ED12=6,3,IF(ED12=7,5,IF(ED12=8,7,IF(ED12=9,9,0)))))))))</f>
        <v>0.14285714285714285</v>
      </c>
      <c r="EG12" s="150">
        <v>9</v>
      </c>
      <c r="EH12" s="151">
        <f>'FACTORS &amp; OPTIONS'!B23</f>
        <v>0</v>
      </c>
      <c r="EI12" s="158">
        <f>IF(EQ4&gt;0,(1/EQ4),0)</f>
        <v>0</v>
      </c>
      <c r="EJ12" s="77">
        <f>IF(EQ5&gt;0,1/EQ5,0)</f>
        <v>0</v>
      </c>
      <c r="EK12" s="77">
        <f>IF(EQ6&gt;0,1/EQ6,0)</f>
        <v>0</v>
      </c>
      <c r="EL12" s="77">
        <f>IF(EQ7&gt;0,1/EQ7,0)</f>
        <v>0</v>
      </c>
      <c r="EM12" s="77">
        <f>IF(EQ8&gt;0,1/EQ8,0)</f>
        <v>0</v>
      </c>
      <c r="EN12" s="77">
        <f>IF(EQ9&gt;0,1/EQ9,0)</f>
        <v>0</v>
      </c>
      <c r="EO12" s="77">
        <f>IF(EQ10&gt;0,1/EQ10,0)</f>
        <v>0</v>
      </c>
      <c r="EP12" s="77">
        <f>IF(EQ11&gt;0,1/EQ11,0)</f>
        <v>0</v>
      </c>
      <c r="EQ12" s="77">
        <f>IF(EG12&lt;=EM1,1,0)</f>
        <v>0</v>
      </c>
      <c r="ER12" s="159">
        <v>0</v>
      </c>
      <c r="ES12" s="21" t="e">
        <f>IF(EM1=1,AVERAGE(EI12/EI14),IF(EM1=2,AVERAGE(EI12/EI14,EJ12/EJ14),IF(EM1=3,AVERAGE(EI12/EI14,EJ12/EJ14,EK12/EK14),IF(EM1=4,AVERAGE(EI12/EI14,EJ12/EJ14,EK12/EK14,EL12/EL14),IF(EM1=5,AVERAGE(EI12/EI14,EJ12/EJ14,EK12/EK14,EL12/EL14,EM12/EM14),IF(EM1=6,AVERAGE(EI12/EI14,EJ12/EJ14,EK12/EK14,EL12/EL14,EM12/EM14,EN12/EN14),IF(EM1=7,AVERAGE(EI12/EI14,EJ12/EJ14,EK12/EK14,EL12/EL14,EM12/EM14,EN12/EN14,EO12/EO14),IF(EM1=8,AVERAGE(EI12/EI14,EJ12/EJ14,EK12/EK14,EL12/EL14,EM12/EM14,EN12/EN14,EO12/EO14,EP12/EP14),IF(EM1=9,AVERAGE(EI12/EI14,EJ12/EJ14,EK12/EK14,EL12/EL14,EM12/EM14,EN12/EN14,EO12/EO14,EP12/EP14,EQ12/EQ14),AVERAGE(EI12/EI14,EJ12/EJ14,EK12/EK14,EL12/EL14,EM12/EM14,EN12/EN14,EO12/EO14,EP12/EP14,EQ12/EQ14,ER12/ER14))))))))))</f>
        <v>#DIV/0!</v>
      </c>
      <c r="ET12" s="21" t="e">
        <v>#DIV/0!</v>
      </c>
      <c r="EU12" s="164">
        <v>5</v>
      </c>
      <c r="EV12" s="165">
        <f>IF(EU12=1,1/9,IF(EU12=2,1/7,IF(EU12=3,1/5,IF(EU12=4,1/3,IF(EU12=5,1,IF(EU12=6,3,IF(EU12=7,5,IF(EU12=8,7,IF(EU12=9,9,0)))))))))</f>
        <v>1</v>
      </c>
      <c r="EW12" s="157" t="str">
        <f>DN10</f>
        <v/>
      </c>
      <c r="EX12" s="157">
        <f>DN12</f>
        <v>0.2</v>
      </c>
      <c r="EY12" s="157"/>
      <c r="EZ12" s="157">
        <f t="shared" si="0"/>
        <v>0</v>
      </c>
      <c r="FA12" s="100"/>
      <c r="FD12" s="100"/>
      <c r="FE12" s="100"/>
      <c r="FF12" s="100"/>
      <c r="FG12" s="100"/>
      <c r="FH12" s="100"/>
      <c r="FI12" s="138"/>
      <c r="FJ12" s="138"/>
      <c r="FK12" s="138"/>
      <c r="FL12" s="138"/>
      <c r="FM12" s="138"/>
      <c r="FN12" s="138"/>
      <c r="FO12" s="138"/>
      <c r="FP12" s="138"/>
    </row>
    <row r="13" spans="1:213" x14ac:dyDescent="0.35">
      <c r="A13" s="150">
        <v>10</v>
      </c>
      <c r="B13" s="147">
        <f>'FACTORS &amp; OPTIONS'!B24</f>
        <v>0</v>
      </c>
      <c r="C13" s="65">
        <f>IF(L4&gt;0,(1/L4),0)</f>
        <v>0</v>
      </c>
      <c r="D13" s="65">
        <f>IF(L5&gt;0,1/L5,0)</f>
        <v>0</v>
      </c>
      <c r="E13" s="65">
        <f>IF(L6&gt;0,1/L6,0)</f>
        <v>0</v>
      </c>
      <c r="F13" s="65">
        <f>IF(L7&gt;0,1/L7,0)</f>
        <v>0</v>
      </c>
      <c r="G13" s="65">
        <f>IF(L8&gt;0,1/L8,0)</f>
        <v>0</v>
      </c>
      <c r="H13" s="65">
        <f>IF(L9&gt;0,1/L9,0)</f>
        <v>0</v>
      </c>
      <c r="I13" s="65">
        <f>IF(L10&gt;0,1/L10,0)</f>
        <v>0</v>
      </c>
      <c r="J13" s="65">
        <f>IF(L12&gt;0,1/L12,0)</f>
        <v>0</v>
      </c>
      <c r="K13" s="65">
        <f>IF(L12&gt;0,1/L12,0)</f>
        <v>0</v>
      </c>
      <c r="L13" s="65">
        <f>IF(A13&lt;=G1,1,0)</f>
        <v>0</v>
      </c>
      <c r="M13" s="21" t="e">
        <f>IF(G1=1,AVERAGE(C13/C14),IF(G1=2,AVERAGE(C13/C14,D13/D14),IF(G1=3,AVERAGE(C13/C14,D13/D14,E13/E14),IF(G1=4,AVERAGE(C13/C14,D13/D14,E13/E14,F13/F14),IF(G1=5,AVERAGE(C13/C14,D13/D14,E13/E14,F13/F14,G13/G14),IF(G1=6,AVERAGE(C13/C14,D13/D14,E13/E14,F13/F14,G13/G14,H13/H14),IF(G1=7,AVERAGE(C13/C14,D13/D14,E13/E14,F13/F14,G13/G14,H13/H14,I13/I14),IF(G1=8,AVERAGE(C13/C14,D13/D14,E13/E14,F13/F14,G13/G14,H13/H14,I13/I14,J13/J14),IF(G1=9,AVERAGE(C13/C14,D13/D14,E13/E14,F13/F14,G13/G14,H13/H14,I13/I14,J13/J14,K13/K14),AVERAGE(C13/C14,D13/D14,E13/E14,F13/F14,G13/G14,H13/H14,I13/I14,J13/J14,K13/K14,L13/L14))))))))))</f>
        <v>#DIV/0!</v>
      </c>
      <c r="N13" s="21" t="e">
        <v>#DIV/0!</v>
      </c>
      <c r="O13" s="164">
        <f>O12</f>
        <v>7</v>
      </c>
      <c r="P13" s="165">
        <f>10-O13</f>
        <v>3</v>
      </c>
      <c r="R13" s="150">
        <v>10</v>
      </c>
      <c r="S13" s="151">
        <f>'FACTORS &amp; OPTIONS'!B24</f>
        <v>0</v>
      </c>
      <c r="T13" s="77">
        <f>IF(AC4&gt;0,(1/AC4),0)</f>
        <v>0</v>
      </c>
      <c r="U13" s="77">
        <f>IF(AC5&gt;0,1/AC5,0)</f>
        <v>0</v>
      </c>
      <c r="V13" s="77">
        <f>IF(AC6&gt;0,1/AC6,0)</f>
        <v>0</v>
      </c>
      <c r="W13" s="77">
        <f>IF(AC7&gt;0,1/AC7,0)</f>
        <v>0</v>
      </c>
      <c r="X13" s="77">
        <f>IF(AC8&gt;0,1/AC8,0)</f>
        <v>0</v>
      </c>
      <c r="Y13" s="77">
        <f>IF(AC9&gt;0,1/AC9,0)</f>
        <v>0</v>
      </c>
      <c r="Z13" s="77">
        <f>IF(AC10&gt;0,1/AC10,0)</f>
        <v>0</v>
      </c>
      <c r="AA13" s="77">
        <f>IF(AC12&gt;0,1/AC12,0)</f>
        <v>0</v>
      </c>
      <c r="AB13" s="77">
        <f>IF(AC12&gt;0,1/AC12,0)</f>
        <v>0</v>
      </c>
      <c r="AC13" s="77">
        <f>IF(R13&lt;=X1,1,0)</f>
        <v>0</v>
      </c>
      <c r="AD13" s="21" t="e">
        <f>IF(X1=1,AVERAGE(T13/T14),IF(X1=2,AVERAGE(T13/T14,U13/U14),IF(X1=3,AVERAGE(T13/T14,U13/U14,V13/V14),IF(X1=4,AVERAGE(T13/T14,U13/U14,V13/V14,W13/W14),IF(X1=5,AVERAGE(T13/T14,U13/U14,V13/V14,W13/W14,X13/X14),IF(X1=6,AVERAGE(T13/T14,U13/U14,V13/V14,W13/W14,X13/X14,Y13/Y14),IF(X1=7,AVERAGE(T13/T14,U13/U14,V13/V14,W13/W14,X13/X14,Y13/Y14,Z13/Z14),IF(X1=8,AVERAGE(T13/T14,U13/U14,V13/V14,W13/W14,X13/X14,Y13/Y14,Z13/Z14,AA13/AA14),IF(X1=9,AVERAGE(T13/T14,U13/U14,V13/V14,W13/W14,X13/X14,Y13/Y14,Z13/Z14,AA13/AA14,AB13/AB14),AVERAGE(T13/T14,U13/U14,V13/V14,W13/W14,X13/X14,Y13/Y14,Z13/Z14,AA13/AA14,AB13/AB14,AC13/AC14))))))))))</f>
        <v>#DIV/0!</v>
      </c>
      <c r="AE13" s="21" t="e">
        <v>#DIV/0!</v>
      </c>
      <c r="AF13" s="164">
        <f>AF12</f>
        <v>4</v>
      </c>
      <c r="AG13" s="165">
        <f>10-AF13</f>
        <v>6</v>
      </c>
      <c r="AI13" s="150">
        <v>10</v>
      </c>
      <c r="AJ13" s="151">
        <f>'FACTORS &amp; OPTIONS'!B24</f>
        <v>0</v>
      </c>
      <c r="AK13" s="166">
        <f>IF(AT4&gt;0,(1/AT4),0)</f>
        <v>0</v>
      </c>
      <c r="AL13" s="167">
        <f>IF(AT5&gt;0,1/AT5,0)</f>
        <v>0</v>
      </c>
      <c r="AM13" s="167">
        <f>IF(AT6&gt;0,1/AT6,0)</f>
        <v>0</v>
      </c>
      <c r="AN13" s="167">
        <f>IF(AT7&gt;0,1/AT7,0)</f>
        <v>0</v>
      </c>
      <c r="AO13" s="167">
        <f>IF(AT8&gt;0,1/AT8,0)</f>
        <v>0</v>
      </c>
      <c r="AP13" s="167">
        <f>IF(AT9&gt;0,1/AT9,0)</f>
        <v>0</v>
      </c>
      <c r="AQ13" s="167">
        <f>IF(AT10&gt;0,1/AT10,0)</f>
        <v>0</v>
      </c>
      <c r="AR13" s="167">
        <f>IF(AT12&gt;0,1/AT12,0)</f>
        <v>0</v>
      </c>
      <c r="AS13" s="167">
        <f>IF(AT12&gt;0,1/AT12,0)</f>
        <v>0</v>
      </c>
      <c r="AT13" s="168">
        <f>IF(AI13&lt;=AO1,1,0)</f>
        <v>0</v>
      </c>
      <c r="AU13" s="21" t="e">
        <f>IF(AO1=1,AVERAGE(AK13/AK14),IF(AO1=2,AVERAGE(AK13/AK14,AL13/AL14),IF(AO1=3,AVERAGE(AK13/AK14,AL13/AL14,AM13/AM14),IF(AO1=4,AVERAGE(AK13/AK14,AL13/AL14,AM13/AM14,AN13/AN14),IF(AO1=5,AVERAGE(AK13/AK14,AL13/AL14,AM13/AM14,AN13/AN14,AO13/AO14),IF(AO1=6,AVERAGE(AK13/AK14,AL13/AL14,AM13/AM14,AN13/AN14,AO13/AO14,AP13/AP14),IF(AO1=7,AVERAGE(AK13/AK14,AL13/AL14,AM13/AM14,AN13/AN14,AO13/AO14,AP13/AP14,AQ13/AQ14),IF(AO1=8,AVERAGE(AK13/AK14,AL13/AL14,AM13/AM14,AN13/AN14,AO13/AO14,AP13/AP14,AQ13/AQ14,AR13/AR14),IF(AO1=9,AVERAGE(AK13/AK14,AL13/AL14,AM13/AM14,AN13/AN14,AO13/AO14,AP13/AP14,AQ13/AQ14,AR13/AR14,AS13/AS14),AVERAGE(AK13/AK14,AL13/AL14,AM13/AM14,AN13/AN14,AO13/AO14,AP13/AP14,AQ13/AQ14,AR13/AR14,AS13/AS14,AT13/AT14))))))))))</f>
        <v>#DIV/0!</v>
      </c>
      <c r="AV13" s="21" t="e">
        <v>#DIV/0!</v>
      </c>
      <c r="AW13" s="164">
        <f>AW12</f>
        <v>5</v>
      </c>
      <c r="AX13" s="165">
        <f>10-AW13</f>
        <v>5</v>
      </c>
      <c r="AZ13" s="150">
        <v>10</v>
      </c>
      <c r="BA13" s="151">
        <f>'FACTORS &amp; OPTIONS'!B24</f>
        <v>0</v>
      </c>
      <c r="BB13" s="166">
        <f>IF(BK4&gt;0,(1/BK4),0)</f>
        <v>0</v>
      </c>
      <c r="BC13" s="167">
        <f>IF(BK5&gt;0,1/BK5,0)</f>
        <v>0</v>
      </c>
      <c r="BD13" s="167">
        <f>IF(BK6&gt;0,1/BK6,0)</f>
        <v>0</v>
      </c>
      <c r="BE13" s="167">
        <f>IF(BK7&gt;0,1/BK7,0)</f>
        <v>0</v>
      </c>
      <c r="BF13" s="167">
        <f>IF(BK8&gt;0,1/BK8,0)</f>
        <v>0</v>
      </c>
      <c r="BG13" s="167">
        <f>IF(BK9&gt;0,1/BK9,0)</f>
        <v>0</v>
      </c>
      <c r="BH13" s="167">
        <f>IF(BK10&gt;0,1/BK10,0)</f>
        <v>0</v>
      </c>
      <c r="BI13" s="167">
        <f>IF(BK12&gt;0,1/BK12,0)</f>
        <v>0</v>
      </c>
      <c r="BJ13" s="167">
        <f>IF(BK12&gt;0,1/BK12,0)</f>
        <v>0</v>
      </c>
      <c r="BK13" s="168">
        <f>IF(AZ13&lt;=BF1,1,0)</f>
        <v>0</v>
      </c>
      <c r="BL13" s="21" t="e">
        <f>IF(BF1=1,AVERAGE(BB13/BB14),IF(BF1=2,AVERAGE(BB13/BB14,BC13/BC14),IF(BF1=3,AVERAGE(BB13/BB14,BC13/BC14,BD13/BD14),IF(BF1=4,AVERAGE(BB13/BB14,BC13/BC14,BD13/BD14,BE13/BE14),IF(BF1=5,AVERAGE(BB13/BB14,BC13/BC14,BD13/BD14,BE13/BE14,BF13/BF14),IF(BF1=6,AVERAGE(BB13/BB14,BC13/BC14,BD13/BD14,BE13/BE14,BF13/BF14,BG13/BG14),IF(BF1=7,AVERAGE(BB13/BB14,BC13/BC14,BD13/BD14,BE13/BE14,BF13/BF14,BG13/BG14,BH13/BH14),IF(BF1=8,AVERAGE(BB13/BB14,BC13/BC14,BD13/BD14,BE13/BE14,BF13/BF14,BG13/BG14,BH13/BH14,BI13/BI14),IF(BF1=9,AVERAGE(BB13/BB14,BC13/BC14,BD13/BD14,BE13/BE14,BF13/BF14,BG13/BG14,BH13/BH14,BI13/BI14,BJ13/BJ14),AVERAGE(BB13/BB14,BC13/BC14,BD13/BD14,BE13/BE14,BF13/BF14,BG13/BG14,BH13/BH14,BI13/BI14,BJ13/BJ14,BK13/BK14))))))))))</f>
        <v>#DIV/0!</v>
      </c>
      <c r="BM13" s="21" t="e">
        <v>#DIV/0!</v>
      </c>
      <c r="BN13" s="164">
        <f>BN12</f>
        <v>7</v>
      </c>
      <c r="BO13" s="165">
        <f>10-BN13</f>
        <v>3</v>
      </c>
      <c r="BQ13" s="150">
        <v>10</v>
      </c>
      <c r="BR13" s="151">
        <f>'FACTORS &amp; OPTIONS'!B24</f>
        <v>0</v>
      </c>
      <c r="BS13" s="166">
        <f>IF(CB4&gt;0,(1/CB4),0)</f>
        <v>0</v>
      </c>
      <c r="BT13" s="167">
        <f>IF(CB5&gt;0,1/CB5,0)</f>
        <v>0</v>
      </c>
      <c r="BU13" s="167">
        <f>IF(CB6&gt;0,1/CB6,0)</f>
        <v>0</v>
      </c>
      <c r="BV13" s="167">
        <f>IF(CB7&gt;0,1/CB7,0)</f>
        <v>0</v>
      </c>
      <c r="BW13" s="167">
        <f>IF(CB8&gt;0,1/CB8,0)</f>
        <v>0</v>
      </c>
      <c r="BX13" s="167">
        <f>IF(CB9&gt;0,1/CB9,0)</f>
        <v>0</v>
      </c>
      <c r="BY13" s="167">
        <f>IF(CB10&gt;0,1/CB10,0)</f>
        <v>0</v>
      </c>
      <c r="BZ13" s="167">
        <f>IF(CB12&gt;0,1/CB12,0)</f>
        <v>0</v>
      </c>
      <c r="CA13" s="167">
        <f>IF(CB12&gt;0,1/CB12,0)</f>
        <v>0</v>
      </c>
      <c r="CB13" s="168">
        <f>IF(BQ13&lt;=BW1,1,0)</f>
        <v>0</v>
      </c>
      <c r="CC13" s="21" t="e">
        <f>IF(BW1=1,AVERAGE(BS13/BS14),IF(BW1=2,AVERAGE(BS13/BS14,BT13/BT14),IF(BW1=3,AVERAGE(BS13/BS14,BT13/BT14,BU13/BU14),IF(BW1=4,AVERAGE(BS13/BS14,BT13/BT14,BU13/BU14,BV13/BV14),IF(BW1=5,AVERAGE(BS13/BS14,BT13/BT14,BU13/BU14,BV13/BV14,BW13/BW14),IF(BW1=6,AVERAGE(BS13/BS14,BT13/BT14,BU13/BU14,BV13/BV14,BW13/BW14,BX13/BX14),IF(BW1=7,AVERAGE(BS13/BS14,BT13/BT14,BU13/BU14,BV13/BV14,BW13/BW14,BX13/BX14,BY13/BY14),IF(BW1=8,AVERAGE(BS13/BS14,BT13/BT14,BU13/BU14,BV13/BV14,BW13/BW14,BX13/BX14,BY13/BY14,BZ13/BZ14),IF(BW1=9,AVERAGE(BS13/BS14,BT13/BT14,BU13/BU14,BV13/BV14,BW13/BW14,BX13/BX14,BY13/BY14,BZ13/BZ14,CA13/CA14),AVERAGE(BS13/BS14,BT13/BT14,BU13/BU14,BV13/BV14,BW13/BW14,BX13/BX14,BY13/BY14,BZ13/BZ14,CA13/CA14,CB13/CB14))))))))))</f>
        <v>#DIV/0!</v>
      </c>
      <c r="CD13" s="21" t="e">
        <v>#DIV/0!</v>
      </c>
      <c r="CE13" s="164">
        <f>CE12</f>
        <v>2</v>
      </c>
      <c r="CF13" s="165">
        <f>10-CE13</f>
        <v>8</v>
      </c>
      <c r="CH13" s="150">
        <v>10</v>
      </c>
      <c r="CI13" s="151">
        <f>'FACTORS &amp; OPTIONS'!B24</f>
        <v>0</v>
      </c>
      <c r="CJ13" s="166">
        <f>IF(CS4&gt;0,(1/CS4),0)</f>
        <v>0</v>
      </c>
      <c r="CK13" s="167">
        <f>IF(CS5&gt;0,1/CS5,0)</f>
        <v>0</v>
      </c>
      <c r="CL13" s="167">
        <f>IF(CS6&gt;0,1/CS6,0)</f>
        <v>0</v>
      </c>
      <c r="CM13" s="167">
        <f>IF(CS7&gt;0,1/CS7,0)</f>
        <v>0</v>
      </c>
      <c r="CN13" s="167">
        <f>IF(CS8&gt;0,1/CS8,0)</f>
        <v>0</v>
      </c>
      <c r="CO13" s="167">
        <f>IF(CS9&gt;0,1/CS9,0)</f>
        <v>0</v>
      </c>
      <c r="CP13" s="167">
        <f>IF(CS10&gt;0,1/CS10,0)</f>
        <v>0</v>
      </c>
      <c r="CQ13" s="167">
        <f>IF(CS12&gt;0,1/CS12,0)</f>
        <v>0</v>
      </c>
      <c r="CR13" s="167">
        <f>IF(CS12&gt;0,1/CS12,0)</f>
        <v>0</v>
      </c>
      <c r="CS13" s="168">
        <f>IF(CH13&lt;=CN1,1,0)</f>
        <v>0</v>
      </c>
      <c r="CT13" s="22" t="e">
        <f>IF(CN1=1,AVERAGE(CJ13/CJ14),IF(CN1=2,AVERAGE(CJ13/CJ14,CK13/CK14),IF(CN1=3,AVERAGE(CJ13/CJ14,CK13/CK14,CL13/CL14),IF(CN1=4,AVERAGE(CJ13/CJ14,CK13/CK14,CL13/CL14,CM13/CM14),IF(CN1=5,AVERAGE(CJ13/CJ14,CK13/CK14,CL13/CL14,CM13/CM14,CN13/CN14),IF(CN1=6,AVERAGE(CJ13/CJ14,CK13/CK14,CL13/CL14,CM13/CM14,CN13/CN14,CO13/CO14),IF(CN1=7,AVERAGE(CJ13/CJ14,CK13/CK14,CL13/CL14,CM13/CM14,CN13/CN14,CO13/CO14,CP13/CP14),IF(CN1=8,AVERAGE(CJ13/CJ14,CK13/CK14,CL13/CL14,CM13/CM14,CN13/CN14,CO13/CO14,CP13/CP14,CQ13/CQ14),IF(CN1=9,AVERAGE(CJ13/CJ14,CK13/CK14,CL13/CL14,CM13/CM14,CN13/CN14,CO13/CO14,CP13/CP14,CQ13/CQ14,CR13/CR14),AVERAGE(CJ13/CJ14,CK13/CK14,CL13/CL14,CM13/CM14,CN13/CN14,CO13/CO14,CP13/CP14,CQ13/CQ14,CR13/CR14,CS13/CS14))))))))))</f>
        <v>#DIV/0!</v>
      </c>
      <c r="CU13" s="21" t="e">
        <v>#DIV/0!</v>
      </c>
      <c r="CV13" s="164">
        <f>CV12</f>
        <v>7</v>
      </c>
      <c r="CW13" s="165">
        <f>10-CV13</f>
        <v>3</v>
      </c>
      <c r="CY13" s="150">
        <v>10</v>
      </c>
      <c r="CZ13" s="151">
        <f>'FACTORS &amp; OPTIONS'!B24</f>
        <v>0</v>
      </c>
      <c r="DA13" s="166">
        <f>IF(DJ4&gt;0,(1/DJ4),0)</f>
        <v>0</v>
      </c>
      <c r="DB13" s="167">
        <f>IF(DJ5&gt;0,1/DJ5,0)</f>
        <v>0</v>
      </c>
      <c r="DC13" s="167">
        <f>IF(DJ6&gt;0,1/DJ6,0)</f>
        <v>0</v>
      </c>
      <c r="DD13" s="167">
        <f>IF(DJ7&gt;0,1/DJ7,0)</f>
        <v>0</v>
      </c>
      <c r="DE13" s="167">
        <f>IF(DJ8&gt;0,1/DJ8,0)</f>
        <v>0</v>
      </c>
      <c r="DF13" s="167">
        <f>IF(DJ9&gt;0,1/DJ9,0)</f>
        <v>0</v>
      </c>
      <c r="DG13" s="167">
        <f>IF(DJ10&gt;0,1/DJ10,0)</f>
        <v>0</v>
      </c>
      <c r="DH13" s="167">
        <f>IF(DJ12&gt;0,1/DJ12,0)</f>
        <v>0</v>
      </c>
      <c r="DI13" s="167">
        <f>IF(DJ12&gt;0,1/DJ12,0)</f>
        <v>0</v>
      </c>
      <c r="DJ13" s="168">
        <f>IF(CY13&lt;=DE1,1,0)</f>
        <v>0</v>
      </c>
      <c r="DK13" s="21" t="e">
        <f>IF(DE1=1,AVERAGE(DA13/DA14),IF(DE1=2,AVERAGE(DA13/DA14,DB13/DB14),IF(DE1=3,AVERAGE(DA13/DA14,DB13/DB14,DC13/DC14),IF(DE1=4,AVERAGE(DA13/DA14,DB13/DB14,DC13/DC14,DD13/DD14),IF(DE1=5,AVERAGE(DA13/DA14,DB13/DB14,DC13/DC14,DD13/DD14,DE13/DE14),IF(DE1=6,AVERAGE(DA13/DA14,DB13/DB14,DC13/DC14,DD13/DD14,DE13/DE14,DF13/DF14),IF(DE1=7,AVERAGE(DA13/DA14,DB13/DB14,DC13/DC14,DD13/DD14,DE13/DE14,DF13/DF14,DG13/DG14),IF(DE1=8,AVERAGE(DA13/DA14,DB13/DB14,DC13/DC14,DD13/DD14,DE13/DE14,DF13/DF14,DG13/DG14,DH13/DH14),IF(DE1=9,AVERAGE(DA13/DA14,DB13/DB14,DC13/DC14,DD13/DD14,DE13/DE14,DF13/DF14,DG13/DG14,DH13/DH14,DI13/DI14),AVERAGE(DA13/DA14,DB13/DB14,DC13/DC14,DD13/DD14,DE13/DE14,DF13/DF14,DG13/DG14,DH13/DH14,DI13/DI14,DJ13/DJ14))))))))))</f>
        <v>#DIV/0!</v>
      </c>
      <c r="DL13" s="21" t="e">
        <v>#DIV/0!</v>
      </c>
      <c r="DM13" s="164">
        <f>DM12</f>
        <v>3</v>
      </c>
      <c r="DN13" s="165">
        <f>10-DM13</f>
        <v>7</v>
      </c>
      <c r="DP13" s="150">
        <v>10</v>
      </c>
      <c r="DQ13" s="151">
        <f>'FACTORS &amp; OPTIONS'!B24</f>
        <v>0</v>
      </c>
      <c r="DR13" s="166">
        <f>IF(EA4&gt;0,(1/EA4),0)</f>
        <v>0</v>
      </c>
      <c r="DS13" s="167">
        <f>IF(EA5&gt;0,1/EA5,0)</f>
        <v>0</v>
      </c>
      <c r="DT13" s="167">
        <f>IF(EA6&gt;0,1/EA6,0)</f>
        <v>0</v>
      </c>
      <c r="DU13" s="167">
        <f>IF(EA7&gt;0,1/EA7,0)</f>
        <v>0</v>
      </c>
      <c r="DV13" s="167">
        <f>IF(EA8&gt;0,1/EA8,0)</f>
        <v>0</v>
      </c>
      <c r="DW13" s="167">
        <f>IF(EA9&gt;0,1/EA9,0)</f>
        <v>0</v>
      </c>
      <c r="DX13" s="167">
        <f>IF(EA10&gt;0,1/EA10,0)</f>
        <v>0</v>
      </c>
      <c r="DY13" s="167">
        <f>IF(EA12&gt;0,1/EA12,0)</f>
        <v>0</v>
      </c>
      <c r="DZ13" s="167">
        <f>IF(EA12&gt;0,1/EA12,0)</f>
        <v>0</v>
      </c>
      <c r="EA13" s="168">
        <f>IF(DP13&lt;=DV1,1,0)</f>
        <v>0</v>
      </c>
      <c r="EB13" s="21" t="e">
        <f>IF(DV1=1,AVERAGE(DR13/DR14),IF(DV1=2,AVERAGE(DR13/DR14,DS13/DS14),IF(DV1=3,AVERAGE(DR13/DR14,DS13/DS14,DT13/DT14),IF(DV1=4,AVERAGE(DR13/DR14,DS13/DS14,DT13/DT14,DU13/DU14),IF(DV1=5,AVERAGE(DR13/DR14,DS13/DS14,DT13/DT14,DU13/DU14,DV13/DV14),IF(DV1=6,AVERAGE(DR13/DR14,DS13/DS14,DT13/DT14,DU13/DU14,DV13/DV14,DW13/DW14),IF(DV1=7,AVERAGE(DR13/DR14,DS13/DS14,DT13/DT14,DU13/DU14,DV13/DV14,DW13/DW14,DX13/DX14),IF(DV1=8,AVERAGE(DR13/DR14,DS13/DS14,DT13/DT14,DU13/DU14,DV13/DV14,DW13/DW14,DX13/DX14,DY13/DY14),IF(DV1=9,AVERAGE(DR13/DR14,DS13/DS14,DT13/DT14,DU13/DU14,DV13/DV14,DW13/DW14,DX13/DX14,DY13/DY14,DZ13/DZ14),AVERAGE(DR13/DR14,DS13/DS14,DT13/DT14,DU13/DU14,DV13/DV14,DW13/DW14,DX13/DX14,DY13/DY14,DZ13/DZ14,EA13/EA14))))))))))</f>
        <v>#DIV/0!</v>
      </c>
      <c r="EC13" s="21" t="e">
        <v>#DIV/0!</v>
      </c>
      <c r="ED13" s="164">
        <f>ED12</f>
        <v>2</v>
      </c>
      <c r="EE13" s="165">
        <f>10-ED13</f>
        <v>8</v>
      </c>
      <c r="EG13" s="150">
        <v>10</v>
      </c>
      <c r="EH13" s="151">
        <f>'FACTORS &amp; OPTIONS'!B24</f>
        <v>0</v>
      </c>
      <c r="EI13" s="166">
        <f>IF(ER4&gt;0,(1/ER4),0)</f>
        <v>0</v>
      </c>
      <c r="EJ13" s="167">
        <f>IF(ER5&gt;0,1/ER5,0)</f>
        <v>0</v>
      </c>
      <c r="EK13" s="167">
        <f>IF(ER6&gt;0,1/ER6,0)</f>
        <v>0</v>
      </c>
      <c r="EL13" s="167">
        <f>IF(ER7&gt;0,1/ER7,0)</f>
        <v>0</v>
      </c>
      <c r="EM13" s="167">
        <f>IF(ER8&gt;0,1/ER8,0)</f>
        <v>0</v>
      </c>
      <c r="EN13" s="167">
        <f>IF(ER9&gt;0,1/ER9,0)</f>
        <v>0</v>
      </c>
      <c r="EO13" s="167">
        <f>IF(ER10&gt;0,1/ER10,0)</f>
        <v>0</v>
      </c>
      <c r="EP13" s="167">
        <f>IF(ER12&gt;0,1/ER12,0)</f>
        <v>0</v>
      </c>
      <c r="EQ13" s="167">
        <f>IF(ER12&gt;0,1/ER12,0)</f>
        <v>0</v>
      </c>
      <c r="ER13" s="168">
        <f>IF(EG13&lt;=EM1,1,0)</f>
        <v>0</v>
      </c>
      <c r="ES13" s="21" t="e">
        <f>IF(EM1=1,AVERAGE(EI13/EI14),IF(EM1=2,AVERAGE(EI13/EI14,EJ13/EJ14),IF(EM1=3,AVERAGE(EI13/EI14,EJ13/EJ14,EK13/EK14),IF(EM1=4,AVERAGE(EI13/EI14,EJ13/EJ14,EK13/EK14,EL13/EL14),IF(EM1=5,AVERAGE(EI13/EI14,EJ13/EJ14,EK13/EK14,EL13/EL14,EM13/EM14),IF(EM1=6,AVERAGE(EI13/EI14,EJ13/EJ14,EK13/EK14,EL13/EL14,EM13/EM14,EN13/EN14),IF(EM1=7,AVERAGE(EI13/EI14,EJ13/EJ14,EK13/EK14,EL13/EL14,EM13/EM14,EN13/EN14,EO13/EO14),IF(EM1=8,AVERAGE(EI13/EI14,EJ13/EJ14,EK13/EK14,EL13/EL14,EM13/EM14,EN13/EN14,EO13/EO14,EP13/EP14),IF(EM1=9,AVERAGE(EI13/EI14,EJ13/EJ14,EK13/EK14,EL13/EL14,EM13/EM14,EN13/EN14,EO13/EO14,EP13/EP14,EQ13/EQ14),AVERAGE(EI13/EI14,EJ13/EJ14,EK13/EK14,EL13/EL14,EM13/EM14,EN13/EN14,EO13/EO14,EP13/EP14,EQ13/EQ14,ER13/ER14))))))))))</f>
        <v>#DIV/0!</v>
      </c>
      <c r="ET13" s="21" t="e">
        <v>#DIV/0!</v>
      </c>
      <c r="EU13" s="164">
        <f>EU12</f>
        <v>5</v>
      </c>
      <c r="EV13" s="165">
        <f>10-EU13</f>
        <v>5</v>
      </c>
      <c r="EW13" s="157" t="str">
        <f>EE10</f>
        <v/>
      </c>
      <c r="EX13" s="157">
        <f>EE12</f>
        <v>0.14285714285714285</v>
      </c>
      <c r="EY13" s="157"/>
      <c r="EZ13" s="157">
        <f t="shared" si="0"/>
        <v>0</v>
      </c>
      <c r="FA13" s="100"/>
      <c r="FD13" s="100"/>
      <c r="FE13" s="100"/>
      <c r="FF13" s="100"/>
      <c r="FG13" s="100"/>
      <c r="FH13" s="100"/>
      <c r="FI13" s="138"/>
      <c r="FJ13" s="138"/>
      <c r="FK13" s="138"/>
      <c r="FL13" s="138"/>
      <c r="FM13" s="138"/>
      <c r="FN13" s="138"/>
      <c r="FO13" s="138"/>
      <c r="FP13" s="138"/>
    </row>
    <row r="14" spans="1:213" ht="95.25" customHeight="1" thickBot="1" x14ac:dyDescent="0.5">
      <c r="A14" s="169"/>
      <c r="B14" s="170" t="s">
        <v>1</v>
      </c>
      <c r="C14" s="170">
        <f>SUM(C4:C13)</f>
        <v>0</v>
      </c>
      <c r="D14" s="170">
        <f t="shared" ref="D14:L14" si="1">SUM(D4:D13)</f>
        <v>0</v>
      </c>
      <c r="E14" s="170">
        <f t="shared" si="1"/>
        <v>0</v>
      </c>
      <c r="F14" s="170">
        <f t="shared" si="1"/>
        <v>0</v>
      </c>
      <c r="G14" s="170">
        <f t="shared" si="1"/>
        <v>0</v>
      </c>
      <c r="H14" s="170">
        <f t="shared" si="1"/>
        <v>0</v>
      </c>
      <c r="I14" s="170">
        <f t="shared" si="1"/>
        <v>0</v>
      </c>
      <c r="J14" s="170">
        <f t="shared" si="1"/>
        <v>0</v>
      </c>
      <c r="K14" s="170">
        <f t="shared" si="1"/>
        <v>0</v>
      </c>
      <c r="L14" s="170">
        <f t="shared" si="1"/>
        <v>0</v>
      </c>
      <c r="M14" s="171" t="e">
        <f>SUM(M4:M13)</f>
        <v>#DIV/0!</v>
      </c>
      <c r="N14" s="171" t="e">
        <f>SUM(N4:N13)</f>
        <v>#DIV/0!</v>
      </c>
      <c r="O14" s="172"/>
      <c r="P14" s="173"/>
      <c r="R14" s="174"/>
      <c r="S14" s="170" t="s">
        <v>1</v>
      </c>
      <c r="T14" s="170">
        <f>SUM(T4:T13)</f>
        <v>0</v>
      </c>
      <c r="U14" s="170">
        <f t="shared" ref="U14:AC14" si="2">SUM(U4:U13)</f>
        <v>0</v>
      </c>
      <c r="V14" s="170">
        <f t="shared" si="2"/>
        <v>0</v>
      </c>
      <c r="W14" s="170">
        <f t="shared" si="2"/>
        <v>0</v>
      </c>
      <c r="X14" s="170">
        <f t="shared" si="2"/>
        <v>0</v>
      </c>
      <c r="Y14" s="170">
        <f t="shared" si="2"/>
        <v>0</v>
      </c>
      <c r="Z14" s="170">
        <f t="shared" si="2"/>
        <v>0</v>
      </c>
      <c r="AA14" s="170">
        <f t="shared" si="2"/>
        <v>0</v>
      </c>
      <c r="AB14" s="170">
        <f t="shared" si="2"/>
        <v>0</v>
      </c>
      <c r="AC14" s="170">
        <f t="shared" si="2"/>
        <v>0</v>
      </c>
      <c r="AD14" s="171" t="e">
        <f>SUM(AD4:AD13)</f>
        <v>#DIV/0!</v>
      </c>
      <c r="AE14" s="171" t="e">
        <f>SUM(AE4:AE13)</f>
        <v>#DIV/0!</v>
      </c>
      <c r="AF14" s="172"/>
      <c r="AG14" s="173"/>
      <c r="AI14" s="174"/>
      <c r="AJ14" s="170" t="s">
        <v>1</v>
      </c>
      <c r="AK14" s="170">
        <f>SUM(AK4:AK13)</f>
        <v>0</v>
      </c>
      <c r="AL14" s="170">
        <f t="shared" ref="AL14:AT14" si="3">SUM(AL4:AL13)</f>
        <v>0</v>
      </c>
      <c r="AM14" s="170">
        <f t="shared" si="3"/>
        <v>0</v>
      </c>
      <c r="AN14" s="170">
        <f t="shared" si="3"/>
        <v>0</v>
      </c>
      <c r="AO14" s="170">
        <f t="shared" si="3"/>
        <v>0</v>
      </c>
      <c r="AP14" s="170">
        <f t="shared" si="3"/>
        <v>0</v>
      </c>
      <c r="AQ14" s="170">
        <f t="shared" si="3"/>
        <v>0</v>
      </c>
      <c r="AR14" s="170">
        <f t="shared" si="3"/>
        <v>0</v>
      </c>
      <c r="AS14" s="170">
        <f t="shared" si="3"/>
        <v>0</v>
      </c>
      <c r="AT14" s="170">
        <f t="shared" si="3"/>
        <v>0</v>
      </c>
      <c r="AU14" s="171" t="e">
        <f>SUM(AU4:AU13)</f>
        <v>#DIV/0!</v>
      </c>
      <c r="AV14" s="171" t="e">
        <f>SUM(AV4:AV13)</f>
        <v>#DIV/0!</v>
      </c>
      <c r="AW14" s="172"/>
      <c r="AX14" s="173"/>
      <c r="AZ14" s="174"/>
      <c r="BA14" s="170" t="s">
        <v>1</v>
      </c>
      <c r="BB14" s="170">
        <f>SUM(BB4:BB13)</f>
        <v>0</v>
      </c>
      <c r="BC14" s="170">
        <f t="shared" ref="BC14:BK14" si="4">SUM(BC4:BC13)</f>
        <v>0</v>
      </c>
      <c r="BD14" s="170">
        <f t="shared" si="4"/>
        <v>0</v>
      </c>
      <c r="BE14" s="170">
        <f t="shared" si="4"/>
        <v>0</v>
      </c>
      <c r="BF14" s="170">
        <f t="shared" si="4"/>
        <v>0</v>
      </c>
      <c r="BG14" s="170">
        <f t="shared" si="4"/>
        <v>0</v>
      </c>
      <c r="BH14" s="170">
        <f t="shared" si="4"/>
        <v>0</v>
      </c>
      <c r="BI14" s="170">
        <f t="shared" si="4"/>
        <v>0</v>
      </c>
      <c r="BJ14" s="170">
        <f t="shared" si="4"/>
        <v>0</v>
      </c>
      <c r="BK14" s="170">
        <f t="shared" si="4"/>
        <v>0</v>
      </c>
      <c r="BL14" s="171" t="e">
        <f>SUM(BL4:BL13)</f>
        <v>#DIV/0!</v>
      </c>
      <c r="BM14" s="171" t="e">
        <f>SUM(BM4:BM13)</f>
        <v>#DIV/0!</v>
      </c>
      <c r="BN14" s="172"/>
      <c r="BO14" s="173"/>
      <c r="BQ14" s="174"/>
      <c r="BR14" s="170" t="s">
        <v>1</v>
      </c>
      <c r="BS14" s="170">
        <f>SUM(BS4:BS13)</f>
        <v>0</v>
      </c>
      <c r="BT14" s="170">
        <f t="shared" ref="BT14:CB14" si="5">SUM(BT4:BT13)</f>
        <v>0</v>
      </c>
      <c r="BU14" s="170">
        <f t="shared" si="5"/>
        <v>0</v>
      </c>
      <c r="BV14" s="170">
        <f t="shared" si="5"/>
        <v>0</v>
      </c>
      <c r="BW14" s="170">
        <f t="shared" si="5"/>
        <v>0</v>
      </c>
      <c r="BX14" s="170">
        <f t="shared" si="5"/>
        <v>0</v>
      </c>
      <c r="BY14" s="170">
        <f t="shared" si="5"/>
        <v>0</v>
      </c>
      <c r="BZ14" s="170">
        <f t="shared" si="5"/>
        <v>0</v>
      </c>
      <c r="CA14" s="170">
        <f t="shared" si="5"/>
        <v>0</v>
      </c>
      <c r="CB14" s="170">
        <f t="shared" si="5"/>
        <v>0</v>
      </c>
      <c r="CC14" s="171" t="e">
        <f>SUM(CC4:CC13)</f>
        <v>#DIV/0!</v>
      </c>
      <c r="CD14" s="171" t="e">
        <f>SUM(CD4:CD13)</f>
        <v>#DIV/0!</v>
      </c>
      <c r="CE14" s="172"/>
      <c r="CF14" s="173"/>
      <c r="CH14" s="174"/>
      <c r="CI14" s="170" t="s">
        <v>1</v>
      </c>
      <c r="CJ14" s="170">
        <f>SUM(CJ4:CJ13)</f>
        <v>0</v>
      </c>
      <c r="CK14" s="170">
        <f t="shared" ref="CK14:CS14" si="6">SUM(CK4:CK13)</f>
        <v>0</v>
      </c>
      <c r="CL14" s="170">
        <f t="shared" si="6"/>
        <v>0</v>
      </c>
      <c r="CM14" s="170">
        <f t="shared" si="6"/>
        <v>0</v>
      </c>
      <c r="CN14" s="170">
        <f t="shared" si="6"/>
        <v>0</v>
      </c>
      <c r="CO14" s="170">
        <f t="shared" si="6"/>
        <v>0</v>
      </c>
      <c r="CP14" s="170">
        <f t="shared" si="6"/>
        <v>0</v>
      </c>
      <c r="CQ14" s="170">
        <f t="shared" si="6"/>
        <v>0</v>
      </c>
      <c r="CR14" s="170">
        <f t="shared" si="6"/>
        <v>0</v>
      </c>
      <c r="CS14" s="170">
        <f t="shared" si="6"/>
        <v>0</v>
      </c>
      <c r="CT14" s="175" t="e">
        <f>SUM(CT4:CT13)</f>
        <v>#DIV/0!</v>
      </c>
      <c r="CU14" s="175" t="e">
        <f>SUM(CU4:CU13)</f>
        <v>#DIV/0!</v>
      </c>
      <c r="CV14" s="170"/>
      <c r="CW14" s="176"/>
      <c r="CY14" s="174"/>
      <c r="CZ14" s="170" t="s">
        <v>1</v>
      </c>
      <c r="DA14" s="170">
        <f>SUM(DA4:DA13)</f>
        <v>0</v>
      </c>
      <c r="DB14" s="170">
        <f t="shared" ref="DB14:DJ14" si="7">SUM(DB4:DB13)</f>
        <v>0</v>
      </c>
      <c r="DC14" s="170">
        <f t="shared" si="7"/>
        <v>0</v>
      </c>
      <c r="DD14" s="170">
        <f t="shared" si="7"/>
        <v>0</v>
      </c>
      <c r="DE14" s="170">
        <f t="shared" si="7"/>
        <v>0</v>
      </c>
      <c r="DF14" s="170">
        <f t="shared" si="7"/>
        <v>0</v>
      </c>
      <c r="DG14" s="170">
        <f t="shared" si="7"/>
        <v>0</v>
      </c>
      <c r="DH14" s="170">
        <f t="shared" si="7"/>
        <v>0</v>
      </c>
      <c r="DI14" s="170">
        <f t="shared" si="7"/>
        <v>0</v>
      </c>
      <c r="DJ14" s="170">
        <f t="shared" si="7"/>
        <v>0</v>
      </c>
      <c r="DK14" s="171" t="e">
        <f>SUM(DK4:DK13)</f>
        <v>#DIV/0!</v>
      </c>
      <c r="DL14" s="171" t="e">
        <f>SUM(DL4:DL13)</f>
        <v>#DIV/0!</v>
      </c>
      <c r="DM14" s="172"/>
      <c r="DN14" s="173"/>
      <c r="DP14" s="174"/>
      <c r="DQ14" s="170" t="s">
        <v>1</v>
      </c>
      <c r="DR14" s="170">
        <f>SUM(DR4:DR13)</f>
        <v>0</v>
      </c>
      <c r="DS14" s="170">
        <f t="shared" ref="DS14:EA14" si="8">SUM(DS4:DS13)</f>
        <v>0</v>
      </c>
      <c r="DT14" s="170">
        <f t="shared" si="8"/>
        <v>0</v>
      </c>
      <c r="DU14" s="170">
        <f t="shared" si="8"/>
        <v>0</v>
      </c>
      <c r="DV14" s="170">
        <f t="shared" si="8"/>
        <v>0</v>
      </c>
      <c r="DW14" s="170">
        <f t="shared" si="8"/>
        <v>0</v>
      </c>
      <c r="DX14" s="170">
        <f t="shared" si="8"/>
        <v>0</v>
      </c>
      <c r="DY14" s="170">
        <f t="shared" si="8"/>
        <v>0</v>
      </c>
      <c r="DZ14" s="170">
        <f t="shared" si="8"/>
        <v>0</v>
      </c>
      <c r="EA14" s="170">
        <f t="shared" si="8"/>
        <v>0</v>
      </c>
      <c r="EB14" s="171" t="e">
        <f>SUM(EB4:EB13)</f>
        <v>#DIV/0!</v>
      </c>
      <c r="EC14" s="171" t="e">
        <f>SUM(EC4:EC13)</f>
        <v>#DIV/0!</v>
      </c>
      <c r="ED14" s="172"/>
      <c r="EE14" s="173"/>
      <c r="EG14" s="174"/>
      <c r="EH14" s="170" t="s">
        <v>1</v>
      </c>
      <c r="EI14" s="170">
        <f>SUM(EI4:EI13)</f>
        <v>0</v>
      </c>
      <c r="EJ14" s="170">
        <f t="shared" ref="EJ14:ER14" si="9">SUM(EJ4:EJ13)</f>
        <v>0</v>
      </c>
      <c r="EK14" s="170">
        <f t="shared" si="9"/>
        <v>0</v>
      </c>
      <c r="EL14" s="170">
        <f t="shared" si="9"/>
        <v>0</v>
      </c>
      <c r="EM14" s="170">
        <f t="shared" si="9"/>
        <v>0</v>
      </c>
      <c r="EN14" s="170">
        <f t="shared" si="9"/>
        <v>0</v>
      </c>
      <c r="EO14" s="170">
        <f t="shared" si="9"/>
        <v>0</v>
      </c>
      <c r="EP14" s="170">
        <f t="shared" si="9"/>
        <v>0</v>
      </c>
      <c r="EQ14" s="170">
        <f t="shared" si="9"/>
        <v>0</v>
      </c>
      <c r="ER14" s="170">
        <f t="shared" si="9"/>
        <v>0</v>
      </c>
      <c r="ES14" s="171" t="e">
        <f>SUM(ES4:ES13)</f>
        <v>#DIV/0!</v>
      </c>
      <c r="ET14" s="171" t="e">
        <f>SUM(ET4:ET13)</f>
        <v>#DIV/0!</v>
      </c>
      <c r="EU14" s="172"/>
      <c r="EV14" s="173"/>
      <c r="EW14" s="157" t="str">
        <f>EV10</f>
        <v/>
      </c>
      <c r="EX14" s="157">
        <f>EV12</f>
        <v>1</v>
      </c>
      <c r="EY14" s="157"/>
      <c r="EZ14" s="157">
        <f t="shared" si="0"/>
        <v>0</v>
      </c>
      <c r="FA14" s="100"/>
      <c r="FD14" s="100"/>
      <c r="FE14" s="100"/>
      <c r="FF14" s="100"/>
      <c r="FG14" s="100"/>
      <c r="FH14" s="100"/>
      <c r="FI14" s="138"/>
      <c r="FJ14" s="138"/>
      <c r="FK14" s="138"/>
      <c r="FL14" s="138"/>
      <c r="FM14" s="138"/>
      <c r="FN14" s="138"/>
      <c r="FO14" s="138"/>
      <c r="FP14" s="138"/>
    </row>
    <row r="15" spans="1:213" s="110" customFormat="1" ht="15" thickBot="1" x14ac:dyDescent="0.4">
      <c r="EW15" s="100"/>
      <c r="EX15" s="100"/>
      <c r="EY15" s="100"/>
      <c r="EZ15" s="100"/>
      <c r="FA15" s="100"/>
    </row>
    <row r="16" spans="1:213" ht="15" thickBot="1" x14ac:dyDescent="0.4">
      <c r="A16" s="209" t="s">
        <v>38</v>
      </c>
      <c r="B16" s="209"/>
      <c r="C16" s="210">
        <f>'FACTORS &amp; OPTIONS'!F3</f>
        <v>0</v>
      </c>
      <c r="D16" s="210"/>
      <c r="E16" s="210"/>
      <c r="F16" s="211"/>
      <c r="G16" s="134">
        <f>IF(O16&lt;=P16,'FACTORS &amp; OPTIONS'!B14,0)</f>
        <v>0</v>
      </c>
      <c r="H16" s="212">
        <f>'FACTORS &amp; OPTIONS'!F4</f>
        <v>0</v>
      </c>
      <c r="I16" s="209"/>
      <c r="J16" s="209"/>
      <c r="K16" s="209"/>
      <c r="L16" s="209"/>
      <c r="M16" s="209"/>
      <c r="N16" s="209"/>
      <c r="O16" s="135">
        <v>1</v>
      </c>
      <c r="P16" s="135">
        <f>'FACTORS &amp; OPTIONS'!G3</f>
        <v>0</v>
      </c>
      <c r="R16" s="209" t="s">
        <v>38</v>
      </c>
      <c r="S16" s="209"/>
      <c r="T16" s="210">
        <f>'FACTORS &amp; OPTIONS'!F3</f>
        <v>0</v>
      </c>
      <c r="U16" s="210"/>
      <c r="V16" s="210"/>
      <c r="W16" s="211"/>
      <c r="X16" s="134">
        <f>IF(AF16&lt;=P16,'FACTORS &amp; OPTIONS'!B14,0)</f>
        <v>0</v>
      </c>
      <c r="Y16" s="212">
        <f>'FACTORS &amp; OPTIONS'!F5</f>
        <v>0</v>
      </c>
      <c r="Z16" s="209"/>
      <c r="AA16" s="209"/>
      <c r="AB16" s="209"/>
      <c r="AC16" s="209"/>
      <c r="AD16" s="209"/>
      <c r="AE16" s="209"/>
      <c r="AF16" s="135">
        <v>2</v>
      </c>
      <c r="AG16" s="137"/>
      <c r="AI16" s="209" t="s">
        <v>38</v>
      </c>
      <c r="AJ16" s="209"/>
      <c r="AK16" s="210">
        <f>'FACTORS &amp; OPTIONS'!F3</f>
        <v>0</v>
      </c>
      <c r="AL16" s="210"/>
      <c r="AM16" s="210"/>
      <c r="AN16" s="211"/>
      <c r="AO16" s="134">
        <f>IF(AW16&lt;=P16,'FACTORS &amp; OPTIONS'!B14,0)</f>
        <v>0</v>
      </c>
      <c r="AP16" s="212">
        <f>'FACTORS &amp; OPTIONS'!F6</f>
        <v>0</v>
      </c>
      <c r="AQ16" s="209"/>
      <c r="AR16" s="209"/>
      <c r="AS16" s="209"/>
      <c r="AT16" s="209"/>
      <c r="AU16" s="209"/>
      <c r="AV16" s="209"/>
      <c r="AW16" s="135">
        <v>3</v>
      </c>
      <c r="AX16" s="137"/>
      <c r="AZ16" s="209" t="s">
        <v>38</v>
      </c>
      <c r="BA16" s="209"/>
      <c r="BB16" s="210">
        <f>'FACTORS &amp; OPTIONS'!F3</f>
        <v>0</v>
      </c>
      <c r="BC16" s="210"/>
      <c r="BD16" s="210"/>
      <c r="BE16" s="211"/>
      <c r="BF16" s="134">
        <f>IF(BN16&lt;=P16,'FACTORS &amp; OPTIONS'!B14,0)</f>
        <v>0</v>
      </c>
      <c r="BG16" s="212">
        <f>'FACTORS &amp; OPTIONS'!F7</f>
        <v>0</v>
      </c>
      <c r="BH16" s="209"/>
      <c r="BI16" s="209"/>
      <c r="BJ16" s="209"/>
      <c r="BK16" s="209"/>
      <c r="BL16" s="209"/>
      <c r="BM16" s="209"/>
      <c r="BN16" s="137">
        <v>4</v>
      </c>
      <c r="BO16" s="137"/>
      <c r="BQ16" s="209" t="s">
        <v>38</v>
      </c>
      <c r="BR16" s="209"/>
      <c r="BS16" s="210">
        <f>'FACTORS &amp; OPTIONS'!F3</f>
        <v>0</v>
      </c>
      <c r="BT16" s="210"/>
      <c r="BU16" s="210"/>
      <c r="BV16" s="211"/>
      <c r="BW16" s="134">
        <f>IF(CE16&lt;=P16,'FACTORS &amp; OPTIONS'!B14,0)</f>
        <v>0</v>
      </c>
      <c r="BX16" s="212">
        <f>'FACTORS &amp; OPTIONS'!F8</f>
        <v>0</v>
      </c>
      <c r="BY16" s="209"/>
      <c r="BZ16" s="209"/>
      <c r="CA16" s="209"/>
      <c r="CB16" s="209"/>
      <c r="CC16" s="209"/>
      <c r="CD16" s="209"/>
      <c r="CE16" s="137">
        <v>5</v>
      </c>
      <c r="CF16" s="137"/>
      <c r="CH16" s="209" t="s">
        <v>38</v>
      </c>
      <c r="CI16" s="209"/>
      <c r="CJ16" s="210">
        <f>'FACTORS &amp; OPTIONS'!F3</f>
        <v>0</v>
      </c>
      <c r="CK16" s="210"/>
      <c r="CL16" s="210"/>
      <c r="CM16" s="211"/>
      <c r="CN16" s="134">
        <f>IF(CV16&lt;=P16,'FACTORS &amp; OPTIONS'!B14,0)</f>
        <v>0</v>
      </c>
      <c r="CO16" s="212">
        <f>'FACTORS &amp; OPTIONS'!F9</f>
        <v>0</v>
      </c>
      <c r="CP16" s="209"/>
      <c r="CQ16" s="209"/>
      <c r="CR16" s="209"/>
      <c r="CS16" s="209"/>
      <c r="CT16" s="209"/>
      <c r="CU16" s="209"/>
      <c r="CV16" s="137">
        <v>6</v>
      </c>
      <c r="CW16" s="137"/>
      <c r="CY16" s="209" t="s">
        <v>38</v>
      </c>
      <c r="CZ16" s="209"/>
      <c r="DA16" s="210">
        <f>'FACTORS &amp; OPTIONS'!F3</f>
        <v>0</v>
      </c>
      <c r="DB16" s="210"/>
      <c r="DC16" s="210"/>
      <c r="DD16" s="211"/>
      <c r="DE16" s="134">
        <f>IF(DM16&lt;=P16,'FACTORS &amp; OPTIONS'!B14,0)</f>
        <v>0</v>
      </c>
      <c r="DF16" s="212">
        <f>'FACTORS &amp; OPTIONS'!F10</f>
        <v>0</v>
      </c>
      <c r="DG16" s="209"/>
      <c r="DH16" s="209"/>
      <c r="DI16" s="209"/>
      <c r="DJ16" s="209"/>
      <c r="DK16" s="209"/>
      <c r="DL16" s="209"/>
      <c r="DM16" s="137">
        <v>7</v>
      </c>
      <c r="DN16" s="137"/>
      <c r="DP16" s="217" t="s">
        <v>38</v>
      </c>
      <c r="DQ16" s="218"/>
      <c r="DR16" s="219">
        <f>'FACTORS &amp; OPTIONS'!F3</f>
        <v>0</v>
      </c>
      <c r="DS16" s="219"/>
      <c r="DT16" s="219"/>
      <c r="DU16" s="220"/>
      <c r="DV16" s="177">
        <f>IF(ED16&lt;=P16,'FACTORS &amp; OPTIONS'!B14,0)</f>
        <v>0</v>
      </c>
      <c r="DW16" s="221">
        <f>'FACTORS &amp; OPTIONS'!F11</f>
        <v>0</v>
      </c>
      <c r="DX16" s="218"/>
      <c r="DY16" s="218"/>
      <c r="DZ16" s="218"/>
      <c r="EA16" s="218"/>
      <c r="EB16" s="218"/>
      <c r="EC16" s="218"/>
      <c r="ED16" s="178">
        <v>8</v>
      </c>
      <c r="EE16" s="179"/>
      <c r="EG16" s="209" t="s">
        <v>38</v>
      </c>
      <c r="EH16" s="209"/>
      <c r="EI16" s="210">
        <f>'FACTORS &amp; OPTIONS'!F3</f>
        <v>0</v>
      </c>
      <c r="EJ16" s="210"/>
      <c r="EK16" s="210"/>
      <c r="EL16" s="211"/>
      <c r="EM16" s="134">
        <f>IF(EU16&lt;=P16,'FACTORS &amp; OPTIONS'!B14,0)</f>
        <v>0</v>
      </c>
      <c r="EN16" s="212">
        <f>'FACTORS &amp; OPTIONS'!F12</f>
        <v>0</v>
      </c>
      <c r="EO16" s="209"/>
      <c r="EP16" s="209"/>
      <c r="EQ16" s="209"/>
      <c r="ER16" s="209"/>
      <c r="ES16" s="209"/>
      <c r="ET16" s="209"/>
      <c r="EU16" s="137">
        <v>9</v>
      </c>
      <c r="EV16" s="137"/>
      <c r="EW16" s="100"/>
      <c r="EX16" s="100"/>
      <c r="EY16" s="100"/>
      <c r="EZ16" s="100"/>
      <c r="FA16" s="100"/>
      <c r="FC16" s="180"/>
      <c r="FD16" s="180"/>
      <c r="FE16" s="180"/>
      <c r="FF16" s="180"/>
      <c r="FG16" s="180"/>
      <c r="FH16" s="180"/>
      <c r="FI16" s="181"/>
      <c r="FJ16" s="181"/>
      <c r="FK16" s="181"/>
      <c r="FL16" s="181"/>
      <c r="FM16" s="181"/>
      <c r="FN16" s="181"/>
      <c r="FO16" s="181"/>
      <c r="FP16" s="181"/>
      <c r="FQ16" s="181"/>
      <c r="FR16" s="181"/>
      <c r="FS16" s="181"/>
      <c r="FT16" s="181"/>
      <c r="FU16" s="181"/>
      <c r="FV16" s="181"/>
      <c r="FW16" s="181"/>
      <c r="FX16" s="181"/>
      <c r="FY16" s="181"/>
      <c r="FZ16" s="181"/>
      <c r="GA16" s="181"/>
      <c r="GB16" s="181"/>
      <c r="GC16" s="181"/>
      <c r="GD16" s="181"/>
      <c r="GE16" s="181"/>
      <c r="GF16" s="181"/>
      <c r="GG16" s="181"/>
      <c r="GH16" s="181"/>
      <c r="GI16" s="181"/>
      <c r="GJ16" s="181"/>
      <c r="GK16" s="181"/>
      <c r="GL16" s="181"/>
      <c r="GM16" s="181"/>
      <c r="GN16" s="181"/>
      <c r="GO16" s="181"/>
      <c r="GP16" s="181"/>
      <c r="GQ16" s="181"/>
      <c r="GR16" s="181"/>
      <c r="GS16" s="181"/>
      <c r="GT16" s="181"/>
      <c r="GU16" s="181"/>
      <c r="GV16" s="181"/>
      <c r="GW16" s="181"/>
      <c r="GX16" s="181"/>
      <c r="GY16" s="181"/>
      <c r="GZ16" s="181"/>
      <c r="HA16" s="181"/>
      <c r="HB16" s="181"/>
      <c r="HC16" s="181"/>
      <c r="HD16" s="181"/>
      <c r="HE16" s="181"/>
    </row>
    <row r="17" spans="1:213" x14ac:dyDescent="0.35">
      <c r="A17" s="140" t="b">
        <v>0</v>
      </c>
      <c r="B17" s="141"/>
      <c r="C17" s="141">
        <v>1</v>
      </c>
      <c r="D17" s="141">
        <v>2</v>
      </c>
      <c r="E17" s="141">
        <v>3</v>
      </c>
      <c r="F17" s="141">
        <v>4</v>
      </c>
      <c r="G17" s="141">
        <v>5</v>
      </c>
      <c r="H17" s="141">
        <v>6</v>
      </c>
      <c r="I17" s="141">
        <v>7</v>
      </c>
      <c r="J17" s="141">
        <v>8</v>
      </c>
      <c r="K17" s="141">
        <v>9</v>
      </c>
      <c r="L17" s="141">
        <v>10</v>
      </c>
      <c r="M17" s="142"/>
      <c r="N17" s="142"/>
      <c r="O17" s="142"/>
      <c r="P17" s="143"/>
      <c r="R17" s="140" t="b">
        <v>0</v>
      </c>
      <c r="S17" s="141"/>
      <c r="T17" s="141">
        <v>1</v>
      </c>
      <c r="U17" s="141">
        <v>2</v>
      </c>
      <c r="V17" s="141">
        <v>3</v>
      </c>
      <c r="W17" s="141">
        <v>4</v>
      </c>
      <c r="X17" s="141">
        <v>5</v>
      </c>
      <c r="Y17" s="141">
        <v>6</v>
      </c>
      <c r="Z17" s="141">
        <v>7</v>
      </c>
      <c r="AA17" s="141">
        <v>8</v>
      </c>
      <c r="AB17" s="141">
        <v>9</v>
      </c>
      <c r="AC17" s="141">
        <v>10</v>
      </c>
      <c r="AD17" s="142"/>
      <c r="AE17" s="142"/>
      <c r="AF17" s="142"/>
      <c r="AG17" s="143"/>
      <c r="AI17" s="140" t="b">
        <v>0</v>
      </c>
      <c r="AJ17" s="141"/>
      <c r="AK17" s="141">
        <v>1</v>
      </c>
      <c r="AL17" s="141">
        <v>2</v>
      </c>
      <c r="AM17" s="141">
        <v>3</v>
      </c>
      <c r="AN17" s="141">
        <v>4</v>
      </c>
      <c r="AO17" s="141">
        <v>5</v>
      </c>
      <c r="AP17" s="141">
        <v>6</v>
      </c>
      <c r="AQ17" s="141">
        <v>7</v>
      </c>
      <c r="AR17" s="141">
        <v>8</v>
      </c>
      <c r="AS17" s="141">
        <v>9</v>
      </c>
      <c r="AT17" s="141">
        <v>10</v>
      </c>
      <c r="AU17" s="142"/>
      <c r="AV17" s="142"/>
      <c r="AW17" s="142"/>
      <c r="AX17" s="143"/>
      <c r="AZ17" s="140" t="b">
        <v>0</v>
      </c>
      <c r="BA17" s="141"/>
      <c r="BB17" s="141">
        <v>1</v>
      </c>
      <c r="BC17" s="141">
        <v>2</v>
      </c>
      <c r="BD17" s="141">
        <v>3</v>
      </c>
      <c r="BE17" s="141">
        <v>4</v>
      </c>
      <c r="BF17" s="141">
        <v>5</v>
      </c>
      <c r="BG17" s="141">
        <v>6</v>
      </c>
      <c r="BH17" s="141">
        <v>7</v>
      </c>
      <c r="BI17" s="141">
        <v>8</v>
      </c>
      <c r="BJ17" s="141">
        <v>9</v>
      </c>
      <c r="BK17" s="141">
        <v>10</v>
      </c>
      <c r="BL17" s="142"/>
      <c r="BM17" s="142"/>
      <c r="BN17" s="142"/>
      <c r="BO17" s="143"/>
      <c r="BQ17" s="140" t="b">
        <v>0</v>
      </c>
      <c r="BR17" s="141"/>
      <c r="BS17" s="141">
        <v>1</v>
      </c>
      <c r="BT17" s="141">
        <v>2</v>
      </c>
      <c r="BU17" s="141">
        <v>3</v>
      </c>
      <c r="BV17" s="141">
        <v>4</v>
      </c>
      <c r="BW17" s="141">
        <v>5</v>
      </c>
      <c r="BX17" s="141">
        <v>6</v>
      </c>
      <c r="BY17" s="141">
        <v>7</v>
      </c>
      <c r="BZ17" s="141">
        <v>8</v>
      </c>
      <c r="CA17" s="141">
        <v>9</v>
      </c>
      <c r="CB17" s="141">
        <v>10</v>
      </c>
      <c r="CC17" s="142"/>
      <c r="CD17" s="142"/>
      <c r="CE17" s="142"/>
      <c r="CF17" s="143"/>
      <c r="CH17" s="140" t="b">
        <v>0</v>
      </c>
      <c r="CI17" s="141"/>
      <c r="CJ17" s="141">
        <v>1</v>
      </c>
      <c r="CK17" s="141">
        <v>2</v>
      </c>
      <c r="CL17" s="141">
        <v>3</v>
      </c>
      <c r="CM17" s="141">
        <v>4</v>
      </c>
      <c r="CN17" s="141">
        <v>5</v>
      </c>
      <c r="CO17" s="141">
        <v>6</v>
      </c>
      <c r="CP17" s="141">
        <v>7</v>
      </c>
      <c r="CQ17" s="141">
        <v>8</v>
      </c>
      <c r="CR17" s="141">
        <v>9</v>
      </c>
      <c r="CS17" s="141">
        <v>10</v>
      </c>
      <c r="CT17" s="142"/>
      <c r="CU17" s="142"/>
      <c r="CV17" s="142"/>
      <c r="CW17" s="143"/>
      <c r="CY17" s="140" t="b">
        <v>0</v>
      </c>
      <c r="CZ17" s="141"/>
      <c r="DA17" s="141">
        <v>1</v>
      </c>
      <c r="DB17" s="141">
        <v>2</v>
      </c>
      <c r="DC17" s="141">
        <v>3</v>
      </c>
      <c r="DD17" s="141">
        <v>4</v>
      </c>
      <c r="DE17" s="141">
        <v>5</v>
      </c>
      <c r="DF17" s="141">
        <v>6</v>
      </c>
      <c r="DG17" s="141">
        <v>7</v>
      </c>
      <c r="DH17" s="141">
        <v>8</v>
      </c>
      <c r="DI17" s="141">
        <v>9</v>
      </c>
      <c r="DJ17" s="141">
        <v>10</v>
      </c>
      <c r="DK17" s="142"/>
      <c r="DL17" s="142"/>
      <c r="DM17" s="142"/>
      <c r="DN17" s="143"/>
      <c r="DP17" s="140" t="b">
        <v>0</v>
      </c>
      <c r="DQ17" s="141"/>
      <c r="DR17" s="141">
        <v>1</v>
      </c>
      <c r="DS17" s="141">
        <v>2</v>
      </c>
      <c r="DT17" s="141">
        <v>3</v>
      </c>
      <c r="DU17" s="141">
        <v>4</v>
      </c>
      <c r="DV17" s="141">
        <v>5</v>
      </c>
      <c r="DW17" s="141">
        <v>6</v>
      </c>
      <c r="DX17" s="141">
        <v>7</v>
      </c>
      <c r="DY17" s="141">
        <v>8</v>
      </c>
      <c r="DZ17" s="141">
        <v>9</v>
      </c>
      <c r="EA17" s="141">
        <v>10</v>
      </c>
      <c r="EB17" s="142"/>
      <c r="EC17" s="142"/>
      <c r="ED17" s="142"/>
      <c r="EE17" s="143"/>
      <c r="EG17" s="140" t="b">
        <v>0</v>
      </c>
      <c r="EH17" s="141"/>
      <c r="EI17" s="141">
        <v>1</v>
      </c>
      <c r="EJ17" s="141">
        <v>2</v>
      </c>
      <c r="EK17" s="141">
        <v>3</v>
      </c>
      <c r="EL17" s="141">
        <v>4</v>
      </c>
      <c r="EM17" s="141">
        <v>5</v>
      </c>
      <c r="EN17" s="141">
        <v>6</v>
      </c>
      <c r="EO17" s="141">
        <v>7</v>
      </c>
      <c r="EP17" s="141">
        <v>8</v>
      </c>
      <c r="EQ17" s="141">
        <v>9</v>
      </c>
      <c r="ER17" s="141">
        <v>10</v>
      </c>
      <c r="ES17" s="142"/>
      <c r="ET17" s="142"/>
      <c r="EU17" s="142"/>
      <c r="EV17" s="143"/>
      <c r="EW17" s="100"/>
      <c r="EX17" s="100"/>
      <c r="EY17" s="100"/>
      <c r="EZ17" s="100"/>
      <c r="FA17" s="100"/>
      <c r="FB17" s="180"/>
      <c r="FC17" s="180"/>
      <c r="FD17" s="180"/>
      <c r="FE17" s="180"/>
      <c r="FF17" s="180"/>
      <c r="FG17" s="180"/>
      <c r="FH17" s="180"/>
      <c r="FI17" s="181"/>
      <c r="FJ17" s="181"/>
      <c r="FK17" s="181"/>
      <c r="FL17" s="181"/>
      <c r="FM17" s="181"/>
      <c r="FN17" s="181"/>
      <c r="FO17" s="181"/>
      <c r="FP17" s="181"/>
      <c r="FQ17" s="181"/>
      <c r="FR17" s="181"/>
      <c r="FS17" s="181"/>
      <c r="FT17" s="181"/>
      <c r="FU17" s="181"/>
      <c r="FV17" s="181"/>
      <c r="FW17" s="181"/>
      <c r="FX17" s="181"/>
      <c r="FY17" s="181"/>
      <c r="FZ17" s="181"/>
      <c r="GA17" s="181"/>
      <c r="GB17" s="181"/>
      <c r="GC17" s="181"/>
      <c r="GD17" s="181"/>
      <c r="GE17" s="181"/>
      <c r="GF17" s="181"/>
      <c r="GG17" s="181"/>
      <c r="GH17" s="181"/>
      <c r="GI17" s="181"/>
      <c r="GJ17" s="181"/>
      <c r="GK17" s="181"/>
      <c r="GL17" s="181"/>
      <c r="GM17" s="181"/>
      <c r="GN17" s="181"/>
      <c r="GO17" s="181"/>
      <c r="GP17" s="181"/>
      <c r="GQ17" s="181"/>
      <c r="GR17" s="181"/>
      <c r="GS17" s="181"/>
      <c r="GT17" s="181"/>
      <c r="GU17" s="181"/>
      <c r="GV17" s="181"/>
      <c r="GW17" s="181"/>
      <c r="GX17" s="181"/>
      <c r="GY17" s="181"/>
      <c r="GZ17" s="181"/>
      <c r="HA17" s="181"/>
      <c r="HB17" s="181"/>
      <c r="HC17" s="181"/>
      <c r="HD17" s="181"/>
      <c r="HE17" s="181"/>
    </row>
    <row r="18" spans="1:213" x14ac:dyDescent="0.35">
      <c r="A18" s="150"/>
      <c r="B18" s="22"/>
      <c r="C18" s="151">
        <f t="array" ref="C18:L18">TRANSPOSE(B19:B28)</f>
        <v>0</v>
      </c>
      <c r="D18" s="151">
        <v>0</v>
      </c>
      <c r="E18" s="151">
        <v>0</v>
      </c>
      <c r="F18" s="151">
        <v>0</v>
      </c>
      <c r="G18" s="151">
        <v>0</v>
      </c>
      <c r="H18" s="151">
        <v>0</v>
      </c>
      <c r="I18" s="151">
        <v>0</v>
      </c>
      <c r="J18" s="151">
        <v>0</v>
      </c>
      <c r="K18" s="151">
        <v>0</v>
      </c>
      <c r="L18" s="151">
        <v>0</v>
      </c>
      <c r="M18" s="148" t="s">
        <v>11</v>
      </c>
      <c r="N18" s="149" t="s">
        <v>2</v>
      </c>
      <c r="O18" s="213" t="s">
        <v>3</v>
      </c>
      <c r="P18" s="214"/>
      <c r="R18" s="150"/>
      <c r="S18" s="22"/>
      <c r="T18" s="151">
        <f t="array" ref="T18:AC18">TRANSPOSE(S19:S28)</f>
        <v>0</v>
      </c>
      <c r="U18" s="151">
        <v>0</v>
      </c>
      <c r="V18" s="151">
        <v>0</v>
      </c>
      <c r="W18" s="151">
        <v>0</v>
      </c>
      <c r="X18" s="151">
        <v>0</v>
      </c>
      <c r="Y18" s="151">
        <v>0</v>
      </c>
      <c r="Z18" s="151">
        <v>0</v>
      </c>
      <c r="AA18" s="151">
        <v>0</v>
      </c>
      <c r="AB18" s="151">
        <v>0</v>
      </c>
      <c r="AC18" s="151">
        <v>0</v>
      </c>
      <c r="AD18" s="148" t="s">
        <v>11</v>
      </c>
      <c r="AE18" s="149" t="s">
        <v>2</v>
      </c>
      <c r="AF18" s="213" t="s">
        <v>3</v>
      </c>
      <c r="AG18" s="214"/>
      <c r="AI18" s="150"/>
      <c r="AJ18" s="22"/>
      <c r="AK18" s="151">
        <f t="array" ref="AK18:AT18">TRANSPOSE(AJ19:AJ28)</f>
        <v>0</v>
      </c>
      <c r="AL18" s="151">
        <v>0</v>
      </c>
      <c r="AM18" s="151">
        <v>0</v>
      </c>
      <c r="AN18" s="151">
        <v>0</v>
      </c>
      <c r="AO18" s="151">
        <v>0</v>
      </c>
      <c r="AP18" s="151">
        <v>0</v>
      </c>
      <c r="AQ18" s="151">
        <v>0</v>
      </c>
      <c r="AR18" s="151">
        <v>0</v>
      </c>
      <c r="AS18" s="151">
        <v>0</v>
      </c>
      <c r="AT18" s="151">
        <v>0</v>
      </c>
      <c r="AU18" s="148" t="s">
        <v>11</v>
      </c>
      <c r="AV18" s="149" t="s">
        <v>2</v>
      </c>
      <c r="AW18" s="213" t="s">
        <v>3</v>
      </c>
      <c r="AX18" s="214"/>
      <c r="AZ18" s="150"/>
      <c r="BA18" s="22"/>
      <c r="BB18" s="151">
        <f t="array" ref="BB18:BK18">TRANSPOSE(BA19:BA28)</f>
        <v>0</v>
      </c>
      <c r="BC18" s="151">
        <v>0</v>
      </c>
      <c r="BD18" s="151">
        <v>0</v>
      </c>
      <c r="BE18" s="151">
        <v>0</v>
      </c>
      <c r="BF18" s="151">
        <v>0</v>
      </c>
      <c r="BG18" s="151">
        <v>0</v>
      </c>
      <c r="BH18" s="151">
        <v>0</v>
      </c>
      <c r="BI18" s="151">
        <v>0</v>
      </c>
      <c r="BJ18" s="151">
        <v>0</v>
      </c>
      <c r="BK18" s="151">
        <v>0</v>
      </c>
      <c r="BL18" s="148" t="s">
        <v>11</v>
      </c>
      <c r="BM18" s="149" t="s">
        <v>2</v>
      </c>
      <c r="BN18" s="213" t="s">
        <v>3</v>
      </c>
      <c r="BO18" s="214"/>
      <c r="BQ18" s="150"/>
      <c r="BR18" s="22"/>
      <c r="BS18" s="151">
        <f t="array" ref="BS18:CB18">TRANSPOSE(BR19:BR28)</f>
        <v>0</v>
      </c>
      <c r="BT18" s="151">
        <v>0</v>
      </c>
      <c r="BU18" s="151">
        <v>0</v>
      </c>
      <c r="BV18" s="151">
        <v>0</v>
      </c>
      <c r="BW18" s="151">
        <v>0</v>
      </c>
      <c r="BX18" s="151">
        <v>0</v>
      </c>
      <c r="BY18" s="151">
        <v>0</v>
      </c>
      <c r="BZ18" s="151">
        <v>0</v>
      </c>
      <c r="CA18" s="151">
        <v>0</v>
      </c>
      <c r="CB18" s="151">
        <v>0</v>
      </c>
      <c r="CC18" s="148" t="s">
        <v>11</v>
      </c>
      <c r="CD18" s="149" t="s">
        <v>2</v>
      </c>
      <c r="CE18" s="213" t="s">
        <v>3</v>
      </c>
      <c r="CF18" s="214"/>
      <c r="CH18" s="150"/>
      <c r="CI18" s="22"/>
      <c r="CJ18" s="151">
        <f t="array" ref="CJ18:CS18">TRANSPOSE(CI19:CI28)</f>
        <v>0</v>
      </c>
      <c r="CK18" s="151">
        <v>0</v>
      </c>
      <c r="CL18" s="151">
        <v>0</v>
      </c>
      <c r="CM18" s="151">
        <v>0</v>
      </c>
      <c r="CN18" s="151">
        <v>0</v>
      </c>
      <c r="CO18" s="151">
        <v>0</v>
      </c>
      <c r="CP18" s="151">
        <v>0</v>
      </c>
      <c r="CQ18" s="151">
        <v>0</v>
      </c>
      <c r="CR18" s="151">
        <v>0</v>
      </c>
      <c r="CS18" s="151">
        <v>0</v>
      </c>
      <c r="CT18" s="148" t="s">
        <v>11</v>
      </c>
      <c r="CU18" s="149" t="s">
        <v>2</v>
      </c>
      <c r="CV18" s="213" t="s">
        <v>3</v>
      </c>
      <c r="CW18" s="214"/>
      <c r="CY18" s="150"/>
      <c r="CZ18" s="22"/>
      <c r="DA18" s="151">
        <f t="array" ref="DA18:DJ18">TRANSPOSE(CZ19:CZ28)</f>
        <v>0</v>
      </c>
      <c r="DB18" s="151">
        <v>0</v>
      </c>
      <c r="DC18" s="151">
        <v>0</v>
      </c>
      <c r="DD18" s="151">
        <v>0</v>
      </c>
      <c r="DE18" s="151">
        <v>0</v>
      </c>
      <c r="DF18" s="151">
        <v>0</v>
      </c>
      <c r="DG18" s="151">
        <v>0</v>
      </c>
      <c r="DH18" s="151">
        <v>0</v>
      </c>
      <c r="DI18" s="151">
        <v>0</v>
      </c>
      <c r="DJ18" s="151">
        <v>0</v>
      </c>
      <c r="DK18" s="148" t="s">
        <v>11</v>
      </c>
      <c r="DL18" s="149" t="s">
        <v>2</v>
      </c>
      <c r="DM18" s="213" t="s">
        <v>3</v>
      </c>
      <c r="DN18" s="214"/>
      <c r="DP18" s="150"/>
      <c r="DQ18" s="22"/>
      <c r="DR18" s="151">
        <f t="array" ref="DR18:EA18">TRANSPOSE(DQ19:DQ28)</f>
        <v>0</v>
      </c>
      <c r="DS18" s="151">
        <v>0</v>
      </c>
      <c r="DT18" s="151">
        <v>0</v>
      </c>
      <c r="DU18" s="151">
        <v>0</v>
      </c>
      <c r="DV18" s="151">
        <v>0</v>
      </c>
      <c r="DW18" s="151">
        <v>0</v>
      </c>
      <c r="DX18" s="151">
        <v>0</v>
      </c>
      <c r="DY18" s="151">
        <v>0</v>
      </c>
      <c r="DZ18" s="151">
        <v>0</v>
      </c>
      <c r="EA18" s="151">
        <v>0</v>
      </c>
      <c r="EB18" s="148" t="s">
        <v>11</v>
      </c>
      <c r="EC18" s="149" t="s">
        <v>2</v>
      </c>
      <c r="ED18" s="213" t="s">
        <v>3</v>
      </c>
      <c r="EE18" s="222"/>
      <c r="EG18" s="150"/>
      <c r="EH18" s="22"/>
      <c r="EI18" s="151">
        <f t="array" ref="EI18:ER18">TRANSPOSE(EH19:EH28)</f>
        <v>0</v>
      </c>
      <c r="EJ18" s="151">
        <v>0</v>
      </c>
      <c r="EK18" s="151">
        <v>0</v>
      </c>
      <c r="EL18" s="151">
        <v>0</v>
      </c>
      <c r="EM18" s="151">
        <v>0</v>
      </c>
      <c r="EN18" s="151">
        <v>0</v>
      </c>
      <c r="EO18" s="151">
        <v>0</v>
      </c>
      <c r="EP18" s="151">
        <v>0</v>
      </c>
      <c r="EQ18" s="151">
        <v>0</v>
      </c>
      <c r="ER18" s="151">
        <v>0</v>
      </c>
      <c r="ES18" s="148" t="s">
        <v>11</v>
      </c>
      <c r="ET18" s="149" t="s">
        <v>2</v>
      </c>
      <c r="EU18" s="213" t="s">
        <v>3</v>
      </c>
      <c r="EV18" s="214"/>
      <c r="EW18" s="100"/>
      <c r="EX18" s="100"/>
      <c r="EY18" s="100"/>
      <c r="EZ18" s="100"/>
      <c r="FA18" s="100"/>
      <c r="FB18" s="180"/>
      <c r="FC18" s="180"/>
      <c r="FD18" s="180"/>
      <c r="FE18" s="180"/>
      <c r="FF18" s="180"/>
      <c r="FG18" s="180"/>
      <c r="FH18" s="180"/>
      <c r="FI18" s="181"/>
      <c r="FJ18" s="181"/>
      <c r="FK18" s="181"/>
      <c r="FL18" s="181"/>
      <c r="FM18" s="181"/>
      <c r="FN18" s="181"/>
      <c r="FO18" s="181"/>
      <c r="FP18" s="181"/>
      <c r="FQ18" s="181"/>
      <c r="FR18" s="181"/>
      <c r="FS18" s="181"/>
      <c r="FT18" s="181"/>
      <c r="FU18" s="181"/>
      <c r="FV18" s="181"/>
      <c r="FW18" s="181"/>
      <c r="FX18" s="181"/>
      <c r="FY18" s="181"/>
      <c r="FZ18" s="181"/>
      <c r="GA18" s="181"/>
      <c r="GB18" s="181"/>
      <c r="GC18" s="181"/>
      <c r="GD18" s="181"/>
      <c r="GE18" s="181"/>
      <c r="GF18" s="181"/>
      <c r="GG18" s="181"/>
      <c r="GH18" s="181"/>
      <c r="GI18" s="181"/>
      <c r="GJ18" s="181"/>
      <c r="GK18" s="181"/>
      <c r="GL18" s="181"/>
      <c r="GM18" s="181"/>
      <c r="GN18" s="181"/>
      <c r="GO18" s="181"/>
      <c r="GP18" s="181"/>
      <c r="GQ18" s="181"/>
      <c r="GR18" s="181"/>
      <c r="GS18" s="181"/>
      <c r="GT18" s="181"/>
      <c r="GU18" s="181"/>
      <c r="GV18" s="181"/>
      <c r="GW18" s="181"/>
      <c r="GX18" s="181"/>
      <c r="GY18" s="181"/>
      <c r="GZ18" s="181"/>
      <c r="HA18" s="181"/>
      <c r="HB18" s="181"/>
      <c r="HC18" s="181"/>
      <c r="HD18" s="181"/>
      <c r="HE18" s="181"/>
    </row>
    <row r="19" spans="1:213" x14ac:dyDescent="0.35">
      <c r="A19" s="150">
        <v>1</v>
      </c>
      <c r="B19" s="151">
        <f>'FACTORS &amp; OPTIONS'!B15</f>
        <v>0</v>
      </c>
      <c r="C19" s="77">
        <f>IF(A19&lt;=G16,1,0)</f>
        <v>0</v>
      </c>
      <c r="D19" s="78">
        <v>0</v>
      </c>
      <c r="E19" s="78">
        <v>0</v>
      </c>
      <c r="F19" s="78">
        <v>0</v>
      </c>
      <c r="G19" s="78">
        <v>0</v>
      </c>
      <c r="H19" s="78">
        <v>0</v>
      </c>
      <c r="I19" s="78">
        <v>0</v>
      </c>
      <c r="J19" s="78">
        <v>0</v>
      </c>
      <c r="K19" s="78">
        <v>0</v>
      </c>
      <c r="L19" s="78">
        <v>0</v>
      </c>
      <c r="M19" s="21" t="e">
        <f>IF(G16=1,AVERAGE(C19/C29),IF(G16=2,AVERAGE(C19/C29,D19/D29),IF(G16=3,AVERAGE(C19/C29,D19/D29,E19/E29),IF(G16=4,AVERAGE(C19/C29,D19/D29,E19/E29,F19/F29),IF(G16=5,AVERAGE(C19/C29,D19/D29,E19/E29,F19/F29,G19/G29),IF(G16=6,AVERAGE(C19/C29,D19/D29,E19/E29,F19/F29,G19/G29,H19/H29),IF(G16=7,AVERAGE(C19/C29,D19/D29,E19/E29,F19/F29,G19/G29,H19/H29,I19/I29),IF(G16=8,AVERAGE(C19/C29,D19/D29,E19/E29,F19/F29,G19/G29,H19/H29,I19/I29,J19/J29),IF(G16=9,AVERAGE(C19/C29,D19/D29,E19/E29,F19/F29,G19/G29,H19/H29,I19/I29,J19/J29,K19/K29),AVERAGE(C19/C29,D19/D29,E19/E29,F19/F29,G19/G29,H19/H29,I19/I29,J19/J29,K19/K29,L19/L29))))))))))</f>
        <v>#DIV/0!</v>
      </c>
      <c r="N19" s="21" t="e">
        <f t="array" ref="N19:N28">MMULT(C19:L28,M19:M28)</f>
        <v>#DIV/0!</v>
      </c>
      <c r="O19" s="152" t="s">
        <v>4</v>
      </c>
      <c r="P19" s="153" t="e">
        <f>(N29-G16)/(G16-1)</f>
        <v>#DIV/0!</v>
      </c>
      <c r="R19" s="150">
        <v>1</v>
      </c>
      <c r="S19" s="151">
        <f>'FACTORS &amp; OPTIONS'!B15</f>
        <v>0</v>
      </c>
      <c r="T19" s="77">
        <f>IF(R19&lt;=X16,1,0)</f>
        <v>0</v>
      </c>
      <c r="U19" s="108">
        <v>0</v>
      </c>
      <c r="V19" s="108">
        <v>0</v>
      </c>
      <c r="W19" s="78">
        <v>0</v>
      </c>
      <c r="X19" s="78">
        <v>0</v>
      </c>
      <c r="Y19" s="78">
        <v>0</v>
      </c>
      <c r="Z19" s="78">
        <v>0</v>
      </c>
      <c r="AA19" s="78">
        <v>0</v>
      </c>
      <c r="AB19" s="78">
        <v>0</v>
      </c>
      <c r="AC19" s="78">
        <v>0</v>
      </c>
      <c r="AD19" s="21" t="e">
        <f>IF(X16=1,AVERAGE(T19/T29),IF(X16=2,AVERAGE(T19/T29,U19/U29),IF(X16=3,AVERAGE(T19/T29,U19/U29,V19/V29),IF(X16=4,AVERAGE(T19/T29,U19/U29,V19/V29,W19/W29),IF(X16=5,AVERAGE(T19/T29,U19/U29,V19/V29,W19/W29,X19/X29),IF(X16=6,AVERAGE(T19/T29,U19/U29,V19/V29,W19/W29,X19/X29,Y19/Y29),IF(X16=7,AVERAGE(T19/T29,U19/U29,V19/V29,W19/W29,X19/X29,Y19/Y29,Z19/Z29),IF(X16=8,AVERAGE(T19/T29,U19/U29,V19/V29,W19/W29,X19/X29,Y19/Y29,Z19/Z29,AA19/AA29),IF(X16=9,AVERAGE(T19/T29,U19/U29,V19/V29,W19/W29,X19/X29,Y19/Y29,Z19/Z29,AA19/AA29,AB19/AB29),AVERAGE(T19/T29,U19/U29,V19/V29,W19/W29,X19/X29,Y19/Y29,Z19/Z29,AA19/AA29,AB19/AB29,AC19/AC29))))))))))</f>
        <v>#DIV/0!</v>
      </c>
      <c r="AE19" s="21" t="e">
        <f t="array" ref="AE19:AE28">MMULT(T19:AC28,AD19:AD28)</f>
        <v>#DIV/0!</v>
      </c>
      <c r="AF19" s="152" t="s">
        <v>4</v>
      </c>
      <c r="AG19" s="153" t="e">
        <f>(AE29-X16)/(X16-1)</f>
        <v>#DIV/0!</v>
      </c>
      <c r="AI19" s="150">
        <v>1</v>
      </c>
      <c r="AJ19" s="151">
        <f>'FACTORS &amp; OPTIONS'!B15</f>
        <v>0</v>
      </c>
      <c r="AK19" s="154">
        <f>IF(AI19&lt;=AO16,1,0)</f>
        <v>0</v>
      </c>
      <c r="AL19" s="155">
        <v>0</v>
      </c>
      <c r="AM19" s="155">
        <v>0</v>
      </c>
      <c r="AN19" s="155">
        <v>0</v>
      </c>
      <c r="AO19" s="155">
        <v>0</v>
      </c>
      <c r="AP19" s="155">
        <v>0</v>
      </c>
      <c r="AQ19" s="155">
        <v>0</v>
      </c>
      <c r="AR19" s="155">
        <v>0</v>
      </c>
      <c r="AS19" s="155">
        <v>0</v>
      </c>
      <c r="AT19" s="156">
        <v>0</v>
      </c>
      <c r="AU19" s="21" t="e">
        <f>IF(AO16=1,AVERAGE(AK19/AK29),IF(AO16=2,AVERAGE(AK19/AK29,AL19/AL29),IF(AO16=3,AVERAGE(AK19/AK29,AL19/AL29,AM19/AM29),IF(AO16=4,AVERAGE(AK19/AK29,AL19/AL29,AM19/AM29,AN19/AN29),IF(AO16=5,AVERAGE(AK19/AK29,AL19/AL29,AM19/AM29,AN19/AN29,AO19/AO29),IF(AO16=6,AVERAGE(AK19/AK29,AL19/AL29,AM19/AM29,AN19/AN29,AO19/AO29,AP19/AP29),IF(AO16=7,AVERAGE(AK19/AK29,AL19/AL29,AM19/AM29,AN19/AN29,AO19/AO29,AP19/AP29,AQ19/AQ29),IF(AO16=8,AVERAGE(AK19/AK29,AL19/AL29,AM19/AM29,AN19/AN29,AO19/AO29,AP19/AP29,AQ19/AQ29,AR19/AR29),IF(AO16=9,AVERAGE(AK19/AK29,AL19/AL29,AM19/AM29,AN19/AN29,AO19/AO29,AP19/AP29,AQ19/AQ29,AR19/AR29,AS19/AS29),AVERAGE(AK19/AK29,AL19/AL29,AM19/AM29,AN19/AN29,AO19/AO29,AP19/AP29,AQ19/AQ29,AR19/AR29,AS19/AS29,AT19/AT29))))))))))</f>
        <v>#DIV/0!</v>
      </c>
      <c r="AV19" s="21" t="e">
        <f t="array" ref="AV19:AV28">MMULT(AK19:AT28,AU19:AU28)</f>
        <v>#DIV/0!</v>
      </c>
      <c r="AW19" s="152" t="s">
        <v>4</v>
      </c>
      <c r="AX19" s="153" t="e">
        <f>(AV29-AO16)/(AO16-1)</f>
        <v>#DIV/0!</v>
      </c>
      <c r="AZ19" s="150">
        <v>1</v>
      </c>
      <c r="BA19" s="151">
        <f>'FACTORS &amp; OPTIONS'!B15</f>
        <v>0</v>
      </c>
      <c r="BB19" s="154">
        <f>IF(AZ19&lt;=BF16,1,0)</f>
        <v>0</v>
      </c>
      <c r="BC19" s="155">
        <v>0</v>
      </c>
      <c r="BD19" s="155">
        <v>0</v>
      </c>
      <c r="BE19" s="155">
        <v>0</v>
      </c>
      <c r="BF19" s="155">
        <v>0</v>
      </c>
      <c r="BG19" s="155">
        <v>0</v>
      </c>
      <c r="BH19" s="155">
        <v>0</v>
      </c>
      <c r="BI19" s="155">
        <v>0</v>
      </c>
      <c r="BJ19" s="155">
        <v>0</v>
      </c>
      <c r="BK19" s="156">
        <v>0</v>
      </c>
      <c r="BL19" s="21" t="e">
        <f>IF(BF16=1,AVERAGE(BB19/BB29),IF(BF16=2,AVERAGE(BB19/BB29,BC19/BC29),IF(BF16=3,AVERAGE(BB19/BB29,BC19/BC29,BD19/BD29),IF(BF16=4,AVERAGE(BB19/BB29,BC19/BC29,BD19/BD29,BE19/BE29),IF(BF16=5,AVERAGE(BB19/BB29,BC19/BC29,BD19/BD29,BE19/BE29,BF19/BF29),IF(BF16=6,AVERAGE(BB19/BB29,BC19/BC29,BD19/BD29,BE19/BE29,BF19/BF29,BG19/BG29),IF(BF16=7,AVERAGE(BB19/BB29,BC19/BC29,BD19/BD29,BE19/BE29,BF19/BF29,BG19/BG29,BH19/BH29),IF(BF16=8,AVERAGE(BB19/BB29,BC19/BC29,BD19/BD29,BE19/BE29,BF19/BF29,BG19/BG29,BH19/BH29,BI19/BI29),IF(BF16=9,AVERAGE(BB19/BB29,BC19/BC29,BD19/BD29,BE19/BE29,BF19/BF29,BG19/BG29,BH19/BH29,BI19/BI29,BJ19/BJ29),AVERAGE(BB19/BB29,BC19/BC29,BD19/BD29,BE19/BE29,BF19/BF29,BG19/BG29,BH19/BH29,BI19/BI29,BJ19/BJ29,BK19/BK29))))))))))</f>
        <v>#DIV/0!</v>
      </c>
      <c r="BM19" s="21" t="e">
        <f t="array" ref="BM19:BM28">MMULT(BB19:BK28,BL19:BL28)</f>
        <v>#DIV/0!</v>
      </c>
      <c r="BN19" s="152" t="s">
        <v>4</v>
      </c>
      <c r="BO19" s="153" t="e">
        <f>(BM29-BF16)/(BF16-1)</f>
        <v>#DIV/0!</v>
      </c>
      <c r="BQ19" s="150">
        <v>1</v>
      </c>
      <c r="BR19" s="151">
        <f>'FACTORS &amp; OPTIONS'!B15</f>
        <v>0</v>
      </c>
      <c r="BS19" s="154">
        <f>IF(BQ19&lt;=BW16,1,0)</f>
        <v>0</v>
      </c>
      <c r="BT19" s="155">
        <v>0</v>
      </c>
      <c r="BU19" s="155">
        <v>0</v>
      </c>
      <c r="BV19" s="155">
        <v>0</v>
      </c>
      <c r="BW19" s="155">
        <v>0</v>
      </c>
      <c r="BX19" s="155">
        <v>0</v>
      </c>
      <c r="BY19" s="155">
        <v>0</v>
      </c>
      <c r="BZ19" s="155">
        <v>0</v>
      </c>
      <c r="CA19" s="155">
        <v>0</v>
      </c>
      <c r="CB19" s="156">
        <v>0</v>
      </c>
      <c r="CC19" s="21" t="e">
        <f>IF(BW16=1,AVERAGE(BS19/BS29),IF(BW16=2,AVERAGE(BS19/BS29,BT19/BT29),IF(BW16=3,AVERAGE(BS19/BS29,BT19/BT29,BU19/BU29),IF(BW16=4,AVERAGE(BS19/BS29,BT19/BT29,BU19/BU29,BV19/BV29),IF(BW16=5,AVERAGE(BS19/BS29,BT19/BT29,BU19/BU29,BV19/BV29,BW19/BW29),IF(BW16=6,AVERAGE(BS19/BS29,BT19/BT29,BU19/BU29,BV19/BV29,BW19/BW29,BX19/BX29),IF(BW16=7,AVERAGE(BS19/BS29,BT19/BT29,BU19/BU29,BV19/BV29,BW19/BW29,BX19/BX29,BY19/BY29),IF(BW16=8,AVERAGE(BS19/BS29,BT19/BT29,BU19/BU29,BV19/BV29,BW19/BW29,BX19/BX29,BY19/BY29,BZ19/BZ29),IF(BW16=9,AVERAGE(BS19/BS29,BT19/BT29,BU19/BU29,BV19/BV29,BW19/BW29,BX19/BX29,BY19/BY29,BZ19/BZ29,CA19/CA29),AVERAGE(BS19/BS29,BT19/BT29,BU19/BU29,BV19/BV29,BW19/BW29,BX19/BX29,BY19/BY29,BZ19/BZ29,CA19/CA29,CB19/CB29))))))))))</f>
        <v>#DIV/0!</v>
      </c>
      <c r="CD19" s="21" t="e">
        <f t="array" ref="CD19:CD28">MMULT(BS19:CB28,CC19:CC28)</f>
        <v>#DIV/0!</v>
      </c>
      <c r="CE19" s="152" t="s">
        <v>4</v>
      </c>
      <c r="CF19" s="153" t="e">
        <f>(CD29-BW16)/(BW16-1)</f>
        <v>#DIV/0!</v>
      </c>
      <c r="CH19" s="150">
        <v>1</v>
      </c>
      <c r="CI19" s="151">
        <f>'FACTORS &amp; OPTIONS'!B15</f>
        <v>0</v>
      </c>
      <c r="CJ19" s="154">
        <f>IF(CH19&lt;=CN16,1,0)</f>
        <v>0</v>
      </c>
      <c r="CK19" s="155">
        <v>0</v>
      </c>
      <c r="CL19" s="155">
        <v>0</v>
      </c>
      <c r="CM19" s="155">
        <v>0</v>
      </c>
      <c r="CN19" s="155">
        <v>0</v>
      </c>
      <c r="CO19" s="155">
        <v>0</v>
      </c>
      <c r="CP19" s="155">
        <v>0</v>
      </c>
      <c r="CQ19" s="155">
        <v>0</v>
      </c>
      <c r="CR19" s="155">
        <v>0</v>
      </c>
      <c r="CS19" s="156">
        <v>0</v>
      </c>
      <c r="CT19" s="21" t="e">
        <f>IF(CN16=1,AVERAGE(CJ19/CJ29),IF(CN16=2,AVERAGE(CJ19/CJ29,CK19/CK29),IF(CN16=3,AVERAGE(CJ19/CJ29,CK19/CK29,CL19/CL29),IF(CN16=4,AVERAGE(CJ19/CJ29,CK19/CK29,CL19/CL29,CM19/CM29),IF(CN16=5,AVERAGE(CJ19/CJ29,CK19/CK29,CL19/CL29,CM19/CM29,CN19/CN29),IF(CN16=6,AVERAGE(CJ19/CJ29,CK19/CK29,CL19/CL29,CM19/CM29,CN19/CN29,CO19/CO29),IF(CN16=7,AVERAGE(CJ19/CJ29,CK19/CK29,CL19/CL29,CM19/CM29,CN19/CN29,CO19/CO29,CP19/CP29),IF(CN16=8,AVERAGE(CJ19/CJ29,CK19/CK29,CL19/CL29,CM19/CM29,CN19/CN29,CO19/CO29,CP19/CP29,CQ19/CQ29),IF(CN16=9,AVERAGE(CJ19/CJ29,CK19/CK29,CL19/CL29,CM19/CM29,CN19/CN29,CO19/CO29,CP19/CP29,CQ19/CQ29,CR19/CR29),AVERAGE(CJ19/CJ29,CK19/CK29,CL19/CL29,CM19/CM29,CN19/CN29,CO19/CO29,CP19/CP29,CQ19/CQ29,CR19/CR29,CS19/CS29))))))))))</f>
        <v>#DIV/0!</v>
      </c>
      <c r="CU19" s="21" t="e">
        <f t="array" ref="CU19:CU28">MMULT(CJ19:CS28,CT19:CT28)</f>
        <v>#DIV/0!</v>
      </c>
      <c r="CV19" s="152" t="s">
        <v>4</v>
      </c>
      <c r="CW19" s="153" t="e">
        <f>(CU29-CN16)/(CN16-1)</f>
        <v>#DIV/0!</v>
      </c>
      <c r="CY19" s="150">
        <v>1</v>
      </c>
      <c r="CZ19" s="151">
        <f>'FACTORS &amp; OPTIONS'!B15</f>
        <v>0</v>
      </c>
      <c r="DA19" s="154">
        <f>IF(CY19&lt;=DE16,1,0)</f>
        <v>0</v>
      </c>
      <c r="DB19" s="155">
        <v>0</v>
      </c>
      <c r="DC19" s="155">
        <v>0</v>
      </c>
      <c r="DD19" s="155">
        <v>0</v>
      </c>
      <c r="DE19" s="155">
        <v>0</v>
      </c>
      <c r="DF19" s="155">
        <v>0</v>
      </c>
      <c r="DG19" s="155">
        <v>0</v>
      </c>
      <c r="DH19" s="155">
        <v>0</v>
      </c>
      <c r="DI19" s="155">
        <v>0</v>
      </c>
      <c r="DJ19" s="156">
        <v>0</v>
      </c>
      <c r="DK19" s="21" t="e">
        <f>IF(DE16=1,AVERAGE(DA19/DA29),IF(DE16=2,AVERAGE(DA19/DA29,DB19/DB29),IF(DE16=3,AVERAGE(DA19/DA29,DB19/DB29,DC19/DC29),IF(DE16=4,AVERAGE(DA19/DA29,DB19/DB29,DC19/DC29,DD19/DD29),IF(DE16=5,AVERAGE(DA19/DA29,DB19/DB29,DC19/DC29,DD19/DD29,DE19/DE29),IF(DE16=6,AVERAGE(DA19/DA29,DB19/DB29,DC19/DC29,DD19/DD29,DE19/DE29,DF19/DF29),IF(DE16=7,AVERAGE(DA19/DA29,DB19/DB29,DC19/DC29,DD19/DD29,DE19/DE29,DF19/DF29,DG19/DG29),IF(DE16=8,AVERAGE(DA19/DA29,DB19/DB29,DC19/DC29,DD19/DD29,DE19/DE29,DF19/DF29,DG19/DG29,DH19/DH29),IF(DE16=9,AVERAGE(DA19/DA29,DB19/DB29,DC19/DC29,DD19/DD29,DE19/DE29,DF19/DF29,DG19/DG29,DH19/DH29,DI19/DI29),AVERAGE(DA19/DA29,DB19/DB29,DC19/DC29,DD19/DD29,DE19/DE29,DF19/DF29,DG19/DG29,DH19/DH29,DI19/DI29,DJ19/DJ29))))))))))</f>
        <v>#DIV/0!</v>
      </c>
      <c r="DL19" s="21" t="e">
        <f t="array" ref="DL19:DL28">MMULT(DA19:DJ28,DK19:DK28)</f>
        <v>#DIV/0!</v>
      </c>
      <c r="DM19" s="152" t="s">
        <v>4</v>
      </c>
      <c r="DN19" s="153" t="e">
        <f>(DL29-DE16)/(DE16-1)</f>
        <v>#DIV/0!</v>
      </c>
      <c r="DP19" s="150">
        <v>1</v>
      </c>
      <c r="DQ19" s="151">
        <f>'FACTORS &amp; OPTIONS'!B15</f>
        <v>0</v>
      </c>
      <c r="DR19" s="154">
        <f>IF(DP19&lt;=DV16,1,0)</f>
        <v>0</v>
      </c>
      <c r="DS19" s="155">
        <v>0</v>
      </c>
      <c r="DT19" s="155">
        <v>0</v>
      </c>
      <c r="DU19" s="155">
        <v>0</v>
      </c>
      <c r="DV19" s="155">
        <v>0</v>
      </c>
      <c r="DW19" s="155">
        <v>0</v>
      </c>
      <c r="DX19" s="155">
        <v>0</v>
      </c>
      <c r="DY19" s="155">
        <v>0</v>
      </c>
      <c r="DZ19" s="155">
        <v>0</v>
      </c>
      <c r="EA19" s="156">
        <v>0</v>
      </c>
      <c r="EB19" s="21" t="e">
        <f>IF(DV16=1,AVERAGE(DR19/DR29),IF(DV16=2,AVERAGE(DR19/DR29,DS19/DS29),IF(DV16=3,AVERAGE(DR19/DR29,DS19/DS29,DT19/DT29),IF(DV16=4,AVERAGE(DR19/DR29,DS19/DS29,DT19/DT29,DU19/DU29),IF(DV16=5,AVERAGE(DR19/DR29,DS19/DS29,DT19/DT29,DU19/DU29,DV19/DV29),IF(DV16=6,AVERAGE(DR19/DR29,DS19/DS29,DT19/DT29,DU19/DU29,DV19/DV29,DW19/DW29),IF(DV16=7,AVERAGE(DR19/DR29,DS19/DS29,DT19/DT29,DU19/DU29,DV19/DV29,DW19/DW29,DX19/DX29),IF(DV16=8,AVERAGE(DR19/DR29,DS19/DS29,DT19/DT29,DU19/DU29,DV19/DV29,DW19/DW29,DX19/DX29,DY19/DY29),IF(DV16=9,AVERAGE(DR19/DR29,DS19/DS29,DT19/DT29,DU19/DU29,DV19/DV29,DW19/DW29,DX19/DX29,DY19/DY29,DZ19/DZ29),AVERAGE(DR19/DR29,DS19/DS29,DT19/DT29,DU19/DU29,DV19/DV29,DW19/DW29,DX19/DX29,DY19/DY29,DZ19/DZ29,EA19/EA29))))))))))</f>
        <v>#DIV/0!</v>
      </c>
      <c r="EC19" s="21" t="e">
        <f t="array" ref="EC19:EC28">MMULT(DR19:EA28,EB19:EB28)</f>
        <v>#DIV/0!</v>
      </c>
      <c r="ED19" s="152" t="s">
        <v>4</v>
      </c>
      <c r="EE19" s="182" t="e">
        <f>(EC29-DV16)/(DV16-1)</f>
        <v>#DIV/0!</v>
      </c>
      <c r="EG19" s="150">
        <v>1</v>
      </c>
      <c r="EH19" s="151">
        <f>'FACTORS &amp; OPTIONS'!B15</f>
        <v>0</v>
      </c>
      <c r="EI19" s="154">
        <f>IF(EG19&lt;=EM16,1,0)</f>
        <v>0</v>
      </c>
      <c r="EJ19" s="155">
        <v>0</v>
      </c>
      <c r="EK19" s="155">
        <v>0</v>
      </c>
      <c r="EL19" s="155">
        <v>0</v>
      </c>
      <c r="EM19" s="155">
        <v>0</v>
      </c>
      <c r="EN19" s="155">
        <v>0</v>
      </c>
      <c r="EO19" s="155">
        <v>0</v>
      </c>
      <c r="EP19" s="155">
        <v>0</v>
      </c>
      <c r="EQ19" s="155">
        <v>0</v>
      </c>
      <c r="ER19" s="156">
        <v>0</v>
      </c>
      <c r="ES19" s="21" t="e">
        <f>IF(EM16=1,AVERAGE(EI19/EI29),IF(EM16=2,AVERAGE(EI19/EI29,EJ19/EJ29),IF(EM16=3,AVERAGE(EI19/EI29,EJ19/EJ29,EK19/EK29),IF(EM16=4,AVERAGE(EI19/EI29,EJ19/EJ29,EK19/EK29,EL19/EL29),IF(EM16=5,AVERAGE(EI19/EI29,EJ19/EJ29,EK19/EK29,EL19/EL29,EM19/EM29),IF(EM16=6,AVERAGE(EI19/EI29,EJ19/EJ29,EK19/EK29,EL19/EL29,EM19/EM29,EN19/EN29),IF(EM16=7,AVERAGE(EI19/EI29,EJ19/EJ29,EK19/EK29,EL19/EL29,EM19/EM29,EN19/EN29,EO19/EO29),IF(EM16=8,AVERAGE(EI19/EI29,EJ19/EJ29,EK19/EK29,EL19/EL29,EM19/EM29,EN19/EN29,EO19/EO29,EP19/EP29),IF(EM16=9,AVERAGE(EI19/EI29,EJ19/EJ29,EK19/EK29,EL19/EL29,EM19/EM29,EN19/EN29,EO19/EO29,EP19/EP29,EQ19/EQ29),AVERAGE(EI19/EI29,EJ19/EJ29,EK19/EK29,EL19/EL29,EM19/EM29,EN19/EN29,EO19/EO29,EP19/EP29,EQ19/EQ29,ER19/ER29))))))))))</f>
        <v>#DIV/0!</v>
      </c>
      <c r="ET19" s="21" t="e">
        <f t="array" ref="ET19:ET28">MMULT(EI19:ER28,ES19:ES28)</f>
        <v>#DIV/0!</v>
      </c>
      <c r="EU19" s="152" t="s">
        <v>4</v>
      </c>
      <c r="EV19" s="153" t="e">
        <f>(ET29-EM16)/(EM16-1)</f>
        <v>#DIV/0!</v>
      </c>
      <c r="EW19" s="100"/>
      <c r="EX19" s="100"/>
      <c r="EY19" s="100"/>
      <c r="EZ19" s="100"/>
      <c r="FA19" s="100"/>
      <c r="FB19" s="180"/>
      <c r="FC19" s="180"/>
      <c r="FD19" s="180"/>
      <c r="FE19" s="180"/>
      <c r="FF19" s="180"/>
      <c r="FG19" s="180"/>
      <c r="FH19" s="180"/>
      <c r="FI19" s="181"/>
      <c r="FJ19" s="181"/>
      <c r="FK19" s="181"/>
      <c r="FL19" s="181"/>
      <c r="FM19" s="181"/>
      <c r="FN19" s="181"/>
      <c r="FO19" s="181"/>
      <c r="FP19" s="181"/>
      <c r="FQ19" s="181"/>
      <c r="FR19" s="181"/>
      <c r="FS19" s="181"/>
      <c r="FT19" s="181"/>
      <c r="FU19" s="181"/>
      <c r="FV19" s="181"/>
      <c r="FW19" s="181"/>
      <c r="FX19" s="181"/>
      <c r="FY19" s="181"/>
      <c r="FZ19" s="181"/>
      <c r="GA19" s="181"/>
      <c r="GB19" s="181"/>
      <c r="GC19" s="181"/>
      <c r="GD19" s="181"/>
      <c r="GE19" s="181"/>
      <c r="GF19" s="181"/>
      <c r="GG19" s="181"/>
      <c r="GH19" s="181"/>
      <c r="GI19" s="181"/>
      <c r="GJ19" s="181"/>
      <c r="GK19" s="181"/>
      <c r="GL19" s="181"/>
      <c r="GM19" s="181"/>
      <c r="GN19" s="181"/>
      <c r="GO19" s="181"/>
      <c r="GP19" s="181"/>
      <c r="GQ19" s="181"/>
      <c r="GR19" s="181"/>
      <c r="GS19" s="181"/>
      <c r="GT19" s="181"/>
      <c r="GU19" s="181"/>
      <c r="GV19" s="181"/>
      <c r="GW19" s="181"/>
      <c r="GX19" s="181"/>
      <c r="GY19" s="181"/>
      <c r="GZ19" s="181"/>
      <c r="HA19" s="181"/>
      <c r="HB19" s="181"/>
      <c r="HC19" s="181"/>
      <c r="HD19" s="181"/>
      <c r="HE19" s="181"/>
    </row>
    <row r="20" spans="1:213" x14ac:dyDescent="0.35">
      <c r="A20" s="150">
        <v>2</v>
      </c>
      <c r="B20" s="151">
        <f>'FACTORS &amp; OPTIONS'!B16</f>
        <v>0</v>
      </c>
      <c r="C20" s="77">
        <f>IF(D19&gt;0,(1/D19),0)</f>
        <v>0</v>
      </c>
      <c r="D20" s="77">
        <f>IF(A20&lt;=G16,1,0)</f>
        <v>0</v>
      </c>
      <c r="E20" s="78">
        <v>0</v>
      </c>
      <c r="F20" s="78">
        <v>0</v>
      </c>
      <c r="G20" s="78">
        <v>0</v>
      </c>
      <c r="H20" s="78">
        <v>0</v>
      </c>
      <c r="I20" s="78">
        <v>0</v>
      </c>
      <c r="J20" s="78">
        <v>0</v>
      </c>
      <c r="K20" s="78">
        <v>0</v>
      </c>
      <c r="L20" s="78">
        <v>0</v>
      </c>
      <c r="M20" s="21" t="e">
        <f>IF(G16=1,AVERAGE(C20/C29),IF(G16=2,AVERAGE(C20/C29,D20/D29),IF(G16=3,AVERAGE(C20/C29,D20/D29,E20/E29),IF(G16=4,AVERAGE(C20/C29,D20/D29,E20/E29,F20/F29),IF(G16=5,AVERAGE(C20/C29,D20/D29,E20/E29,F20/F29,G20/G29),IF(G16=6,AVERAGE(C20/C29,D20/D29,E20/E29,F20/F29,G20/G29,H20/H29),IF(G16=7,AVERAGE(C20/C29,D20/D29,E20/E29,F20/F29,G20/G29,H20/H29,I20/I29),IF(G16=8,AVERAGE(C20/C29,D20/D29,E20/E29,F20/F29,G20/G29,H20/H29,I20/I29,J20/J29),IF(G16=9,AVERAGE(C20/C29,D20/D29,E20/E29,F20/F29,G20/G29,H20/H29,I20/I29,J20/J29,K20/K29),AVERAGE(C20/C29,D20/D29,E20/E29,F20/F29,G20/G29,H20/H29,I20/I29,J20/J29,K20/K29,L20/L29))))))))))</f>
        <v>#DIV/0!</v>
      </c>
      <c r="N20" s="21" t="e">
        <v>#DIV/0!</v>
      </c>
      <c r="O20" s="152" t="s">
        <v>5</v>
      </c>
      <c r="P20" s="153">
        <f>IF(G16=1,0,IF(G16=2,0,IF(G16=3,0.58,IF(G16=4,0.9,IF(G16=5,1.12,IF(G16=6,1.24,IF(G16=7,1.32,IF(G16=8,1.41,IF(G16=9,1.45,IF(G16=10,1.49,1))))))))))</f>
        <v>1</v>
      </c>
      <c r="R20" s="150">
        <v>2</v>
      </c>
      <c r="S20" s="151">
        <f>'FACTORS &amp; OPTIONS'!B16</f>
        <v>0</v>
      </c>
      <c r="T20" s="77">
        <f>IF(U19&gt;0,(1/U19),0)</f>
        <v>0</v>
      </c>
      <c r="U20" s="77">
        <f>IF(R20&lt;=X16,1,0)</f>
        <v>0</v>
      </c>
      <c r="V20" s="78">
        <v>0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8">
        <v>0</v>
      </c>
      <c r="AD20" s="21" t="e">
        <f>IF(X16=1,AVERAGE(T20/T29),IF(X16=2,AVERAGE(T20/T29,U20/U29),IF(X16=3,AVERAGE(T20/T29,U20/U29,V20/V29),IF(X16=4,AVERAGE(T20/T29,U20/U29,V20/V29,W20/W29),IF(X16=5,AVERAGE(T20/T29,U20/U29,V20/V29,W20/W29,X20/X29),IF(X16=6,AVERAGE(T20/T29,U20/U29,V20/V29,W20/W29,X20/X29,Y20/Y29),IF(X16=7,AVERAGE(T20/T29,U20/U29,V20/V29,W20/W29,X20/X29,Y20/Y29,Z20/Z29),IF(X16=8,AVERAGE(T20/T29,U20/U29,V20/V29,W20/W29,X20/X29,Y20/Y29,Z20/Z29,AA20/AA29),IF(X16=9,AVERAGE(T20/T29,U20/U29,V20/V29,W20/W29,X20/X29,Y20/Y29,Z20/Z29,AA20/AA29,AB20/AB29),AVERAGE(T20/T29,U20/U29,V20/V29,W20/W29,X20/X29,Y20/Y29,Z20/Z29,AA20/AA29,AB20/AB29,AC20/AC29))))))))))</f>
        <v>#DIV/0!</v>
      </c>
      <c r="AE20" s="21" t="e">
        <v>#DIV/0!</v>
      </c>
      <c r="AF20" s="152" t="s">
        <v>5</v>
      </c>
      <c r="AG20" s="153">
        <f>IF(X16=1,0,IF(X16=2,0,IF(X16=3,0.58,IF(X16=4,0.9,IF(X16=5,1.12,IF(X16=6,1.24,IF(X16=7,1.32,IF(X16=8,1.41,IF(X16=9,1.45,IF(X16=10,1.49,1))))))))))</f>
        <v>1</v>
      </c>
      <c r="AI20" s="150">
        <v>2</v>
      </c>
      <c r="AJ20" s="151">
        <f>'FACTORS &amp; OPTIONS'!B16</f>
        <v>0</v>
      </c>
      <c r="AK20" s="158">
        <f>IF(AL19&gt;0,(1/AL19),0)</f>
        <v>0</v>
      </c>
      <c r="AL20" s="77">
        <f>IF(AI20&lt;=AO16,1,0)</f>
        <v>0</v>
      </c>
      <c r="AM20" s="78">
        <v>0</v>
      </c>
      <c r="AN20" s="78">
        <v>0</v>
      </c>
      <c r="AO20" s="78">
        <v>0</v>
      </c>
      <c r="AP20" s="78">
        <v>0</v>
      </c>
      <c r="AQ20" s="78">
        <v>0</v>
      </c>
      <c r="AR20" s="78">
        <v>0</v>
      </c>
      <c r="AS20" s="78">
        <v>0</v>
      </c>
      <c r="AT20" s="159">
        <v>0</v>
      </c>
      <c r="AU20" s="21" t="e">
        <f>IF(AO16=1,AVERAGE(AK20/AK29),IF(AO16=2,AVERAGE(AK20/AK29,AL20/AL29),IF(AO16=3,AVERAGE(AK20/AK29,AL20/AL29,AM20/AM29),IF(AO16=4,AVERAGE(AK20/AK29,AL20/AL29,AM20/AM29,AN20/AN29),IF(AO16=5,AVERAGE(AK20/AK29,AL20/AL29,AM20/AM29,AN20/AN29,AO20/AO29),IF(AO16=6,AVERAGE(AK20/AK29,AL20/AL29,AM20/AM29,AN20/AN29,AO20/AO29,AP20/AP29),IF(AO16=7,AVERAGE(AK20/AK29,AL20/AL29,AM20/AM29,AN20/AN29,AO20/AO29,AP20/AP29,AQ20/AQ29),IF(AO16=8,AVERAGE(AK20/AK29,AL20/AL29,AM20/AM29,AN20/AN29,AO20/AO29,AP20/AP29,AQ20/AQ29,AR20/AR29),IF(AO16=9,AVERAGE(AK20/AK29,AL20/AL29,AM20/AM29,AN20/AN29,AO20/AO29,AP20/AP29,AQ20/AQ29,AR20/AR29,AS20/AS29),AVERAGE(AK20/AK29,AL20/AL29,AM20/AM29,AN20/AN29,AO20/AO29,AP20/AP29,AQ20/AQ29,AR20/AR29,AS20/AS29,AT20/AT29))))))))))</f>
        <v>#DIV/0!</v>
      </c>
      <c r="AV20" s="21" t="e">
        <v>#DIV/0!</v>
      </c>
      <c r="AW20" s="152" t="s">
        <v>5</v>
      </c>
      <c r="AX20" s="153">
        <f>IF(AO16=1,0,IF(AO16=2,0,IF(AO16=3,0.58,IF(AO16=4,0.9,IF(AO16=5,1.12,IF(AO16=6,1.24,IF(AO16=7,1.32,IF(AO16=8,1.41,IF(AO16=9,1.45,IF(AO16=10,1.49,1))))))))))</f>
        <v>1</v>
      </c>
      <c r="AZ20" s="150">
        <v>2</v>
      </c>
      <c r="BA20" s="151">
        <f>'FACTORS &amp; OPTIONS'!B16</f>
        <v>0</v>
      </c>
      <c r="BB20" s="158">
        <f>IF(BC19&gt;0,(1/BC19),0)</f>
        <v>0</v>
      </c>
      <c r="BC20" s="77">
        <f>IF(AZ20&lt;=BF16,1,0)</f>
        <v>0</v>
      </c>
      <c r="BD20" s="78">
        <v>0</v>
      </c>
      <c r="BE20" s="78">
        <v>0</v>
      </c>
      <c r="BF20" s="78">
        <v>0</v>
      </c>
      <c r="BG20" s="78">
        <v>0</v>
      </c>
      <c r="BH20" s="78">
        <v>0</v>
      </c>
      <c r="BI20" s="78">
        <v>0</v>
      </c>
      <c r="BJ20" s="78">
        <v>0</v>
      </c>
      <c r="BK20" s="159">
        <v>0</v>
      </c>
      <c r="BL20" s="21" t="e">
        <f>IF(BF16=1,AVERAGE(BB20/BB29),IF(BF16=2,AVERAGE(BB20/BB29,BC20/BC29),IF(BF16=3,AVERAGE(BB20/BB29,BC20/BC29,BD20/BD29),IF(BF16=4,AVERAGE(BB20/BB29,BC20/BC29,BD20/BD29,BE20/BE29),IF(BF16=5,AVERAGE(BB20/BB29,BC20/BC29,BD20/BD29,BE20/BE29,BF20/BF29),IF(BF16=6,AVERAGE(BB20/BB29,BC20/BC29,BD20/BD29,BE20/BE29,BF20/BF29,BG20/BG29),IF(BF16=7,AVERAGE(BB20/BB29,BC20/BC29,BD20/BD29,BE20/BE29,BF20/BF29,BG20/BG29,BH20/BH29),IF(BF16=8,AVERAGE(BB20/BB29,BC20/BC29,BD20/BD29,BE20/BE29,BF20/BF29,BG20/BG29,BH20/BH29,BI20/BI29),IF(BF16=9,AVERAGE(BB20/BB29,BC20/BC29,BD20/BD29,BE20/BE29,BF20/BF29,BG20/BG29,BH20/BH29,BI20/BI29,BJ20/BJ29),AVERAGE(BB20/BB29,BC20/BC29,BD20/BD29,BE20/BE29,BF20/BF29,BG20/BG29,BH20/BH29,BI20/BI29,BJ20/BJ29,BK20/BK29))))))))))</f>
        <v>#DIV/0!</v>
      </c>
      <c r="BM20" s="21" t="e">
        <v>#DIV/0!</v>
      </c>
      <c r="BN20" s="152" t="s">
        <v>5</v>
      </c>
      <c r="BO20" s="153">
        <f>IF(BF16=1,0,IF(BF16=2,0,IF(BF16=3,0.58,IF(BF16=4,0.9,IF(BF16=5,1.12,IF(BF16=6,1.24,IF(BF16=7,1.32,IF(BF16=8,1.41,IF(BF16=9,1.45,IF(BF16=10,1.49,1))))))))))</f>
        <v>1</v>
      </c>
      <c r="BQ20" s="150">
        <v>2</v>
      </c>
      <c r="BR20" s="151">
        <f>'FACTORS &amp; OPTIONS'!B16</f>
        <v>0</v>
      </c>
      <c r="BS20" s="158">
        <f>IF(BT19&gt;0,(1/BT19),0)</f>
        <v>0</v>
      </c>
      <c r="BT20" s="77">
        <f>IF(BQ20&lt;=BW16,1,0)</f>
        <v>0</v>
      </c>
      <c r="BU20" s="78">
        <v>0</v>
      </c>
      <c r="BV20" s="78">
        <v>0</v>
      </c>
      <c r="BW20" s="78">
        <v>0</v>
      </c>
      <c r="BX20" s="78">
        <v>0</v>
      </c>
      <c r="BY20" s="78">
        <v>0</v>
      </c>
      <c r="BZ20" s="78">
        <v>0</v>
      </c>
      <c r="CA20" s="78">
        <v>0</v>
      </c>
      <c r="CB20" s="159">
        <v>0</v>
      </c>
      <c r="CC20" s="21" t="e">
        <f>IF(BW16=1,AVERAGE(BS20/BS29),IF(BW16=2,AVERAGE(BS20/BS29,BT20/BT29),IF(BW16=3,AVERAGE(BS20/BS29,BT20/BT29,BU20/BU29),IF(BW16=4,AVERAGE(BS20/BS29,BT20/BT29,BU20/BU29,BV20/BV29),IF(BW16=5,AVERAGE(BS20/BS29,BT20/BT29,BU20/BU29,BV20/BV29,BW20/BW29),IF(BW16=6,AVERAGE(BS20/BS29,BT20/BT29,BU20/BU29,BV20/BV29,BW20/BW29,BX20/BX29),IF(BW16=7,AVERAGE(BS20/BS29,BT20/BT29,BU20/BU29,BV20/BV29,BW20/BW29,BX20/BX29,BY20/BY29),IF(BW16=8,AVERAGE(BS20/BS29,BT20/BT29,BU20/BU29,BV20/BV29,BW20/BW29,BX20/BX29,BY20/BY29,BZ20/BZ29),IF(BW16=9,AVERAGE(BS20/BS29,BT20/BT29,BU20/BU29,BV20/BV29,BW20/BW29,BX20/BX29,BY20/BY29,BZ20/BZ29,CA20/CA29),AVERAGE(BS20/BS29,BT20/BT29,BU20/BU29,BV20/BV29,BW20/BW29,BX20/BX29,BY20/BY29,BZ20/BZ29,CA20/CA29,CB20/CB29))))))))))</f>
        <v>#DIV/0!</v>
      </c>
      <c r="CD20" s="21" t="e">
        <v>#DIV/0!</v>
      </c>
      <c r="CE20" s="152" t="s">
        <v>5</v>
      </c>
      <c r="CF20" s="153">
        <f>IF(BW16=1,0,IF(BW16=2,0,IF(BW16=3,0.58,IF(BW16=4,0.9,IF(BW16=5,1.12,IF(BW16=6,1.24,IF(BW16=7,1.32,IF(BW16=8,1.41,IF(BW16=9,1.45,IF(BW16=10,1.49,1))))))))))</f>
        <v>1</v>
      </c>
      <c r="CH20" s="150">
        <v>2</v>
      </c>
      <c r="CI20" s="151">
        <f>'FACTORS &amp; OPTIONS'!B16</f>
        <v>0</v>
      </c>
      <c r="CJ20" s="158">
        <f>IF(CK19&gt;0,(1/CK19),0)</f>
        <v>0</v>
      </c>
      <c r="CK20" s="77">
        <f>IF(CH20&lt;=CN16,1,0)</f>
        <v>0</v>
      </c>
      <c r="CL20" s="78">
        <v>0</v>
      </c>
      <c r="CM20" s="78">
        <v>0</v>
      </c>
      <c r="CN20" s="78">
        <v>0</v>
      </c>
      <c r="CO20" s="78">
        <v>0</v>
      </c>
      <c r="CP20" s="78">
        <v>0</v>
      </c>
      <c r="CQ20" s="78">
        <v>0</v>
      </c>
      <c r="CR20" s="78">
        <v>0</v>
      </c>
      <c r="CS20" s="159">
        <v>0</v>
      </c>
      <c r="CT20" s="21" t="e">
        <f>IF(CN16=1,AVERAGE(CJ20/CJ29),IF(CN16=2,AVERAGE(CJ20/CJ29,CK20/CK29),IF(CN16=3,AVERAGE(CJ20/CJ29,CK20/CK29,CL20/CL29),IF(CN16=4,AVERAGE(CJ20/CJ29,CK20/CK29,CL20/CL29,CM20/CM29),IF(CN16=5,AVERAGE(CJ20/CJ29,CK20/CK29,CL20/CL29,CM20/CM29,CN20/CN29),IF(CN16=6,AVERAGE(CJ20/CJ29,CK20/CK29,CL20/CL29,CM20/CM29,CN20/CN29,CO20/CO29),IF(CN16=7,AVERAGE(CJ20/CJ29,CK20/CK29,CL20/CL29,CM20/CM29,CN20/CN29,CO20/CO29,CP20/CP29),IF(CN16=8,AVERAGE(CJ20/CJ29,CK20/CK29,CL20/CL29,CM20/CM29,CN20/CN29,CO20/CO29,CP20/CP29,CQ20/CQ29),IF(CN16=9,AVERAGE(CJ20/CJ29,CK20/CK29,CL20/CL29,CM20/CM29,CN20/CN29,CO20/CO29,CP20/CP29,CQ20/CQ29,CR20/CR29),AVERAGE(CJ20/CJ29,CK20/CK29,CL20/CL29,CM20/CM29,CN20/CN29,CO20/CO29,CP20/CP29,CQ20/CQ29,CR20/CR29,CS20/CS29))))))))))</f>
        <v>#DIV/0!</v>
      </c>
      <c r="CU20" s="21" t="e">
        <v>#DIV/0!</v>
      </c>
      <c r="CV20" s="152" t="s">
        <v>5</v>
      </c>
      <c r="CW20" s="153">
        <f>IF(CN16=1,0,IF(CN16=2,0,IF(CN16=3,0.58,IF(CN16=4,0.9,IF(CN16=5,1.12,IF(CN16=6,1.24,IF(CN16=7,1.32,IF(CN16=8,1.41,IF(CN16=9,1.45,IF(CN16=10,1.49,1))))))))))</f>
        <v>1</v>
      </c>
      <c r="CY20" s="150">
        <v>2</v>
      </c>
      <c r="CZ20" s="151">
        <f>'FACTORS &amp; OPTIONS'!B16</f>
        <v>0</v>
      </c>
      <c r="DA20" s="158">
        <f>IF(DB19&gt;0,(1/DB19),0)</f>
        <v>0</v>
      </c>
      <c r="DB20" s="77">
        <f>IF(CY20&lt;=DE16,1,0)</f>
        <v>0</v>
      </c>
      <c r="DC20" s="78">
        <v>0</v>
      </c>
      <c r="DD20" s="78">
        <v>0</v>
      </c>
      <c r="DE20" s="78">
        <v>0</v>
      </c>
      <c r="DF20" s="78">
        <v>0</v>
      </c>
      <c r="DG20" s="78">
        <v>0</v>
      </c>
      <c r="DH20" s="78">
        <v>0</v>
      </c>
      <c r="DI20" s="78">
        <v>0</v>
      </c>
      <c r="DJ20" s="159">
        <v>0</v>
      </c>
      <c r="DK20" s="21" t="e">
        <f>IF(DE16=1,AVERAGE(DA20/DA29),IF(DE16=2,AVERAGE(DA20/DA29,DB20/DB29),IF(DE16=3,AVERAGE(DA20/DA29,DB20/DB29,DC20/DC29),IF(DE16=4,AVERAGE(DA20/DA29,DB20/DB29,DC20/DC29,DD20/DD29),IF(DE16=5,AVERAGE(DA20/DA29,DB20/DB29,DC20/DC29,DD20/DD29,DE20/DE29),IF(DE16=6,AVERAGE(DA20/DA29,DB20/DB29,DC20/DC29,DD20/DD29,DE20/DE29,DF20/DF29),IF(DE16=7,AVERAGE(DA20/DA29,DB20/DB29,DC20/DC29,DD20/DD29,DE20/DE29,DF20/DF29,DG20/DG29),IF(DE16=8,AVERAGE(DA20/DA29,DB20/DB29,DC20/DC29,DD20/DD29,DE20/DE29,DF20/DF29,DG20/DG29,DH20/DH29),IF(DE16=9,AVERAGE(DA20/DA29,DB20/DB29,DC20/DC29,DD20/DD29,DE20/DE29,DF20/DF29,DG20/DG29,DH20/DH29,DI20/DI29),AVERAGE(DA20/DA29,DB20/DB29,DC20/DC29,DD20/DD29,DE20/DE29,DF20/DF29,DG20/DG29,DH20/DH29,DI20/DI29,DJ20/DJ29))))))))))</f>
        <v>#DIV/0!</v>
      </c>
      <c r="DL20" s="21" t="e">
        <v>#DIV/0!</v>
      </c>
      <c r="DM20" s="152" t="s">
        <v>5</v>
      </c>
      <c r="DN20" s="153">
        <f>IF(DE16=1,0,IF(DE16=2,0,IF(DE16=3,0.58,IF(DE16=4,0.9,IF(DE16=5,1.12,IF(DE16=6,1.24,IF(DE16=7,1.32,IF(DE16=8,1.41,IF(DE16=9,1.45,IF(DE16=10,1.49,1))))))))))</f>
        <v>1</v>
      </c>
      <c r="DP20" s="150">
        <v>2</v>
      </c>
      <c r="DQ20" s="151">
        <f>'FACTORS &amp; OPTIONS'!B16</f>
        <v>0</v>
      </c>
      <c r="DR20" s="158">
        <f>IF(DS19&gt;0,(1/DS19),0)</f>
        <v>0</v>
      </c>
      <c r="DS20" s="77">
        <f>IF(DP20&lt;=DV16,1,0)</f>
        <v>0</v>
      </c>
      <c r="DT20" s="78">
        <v>0</v>
      </c>
      <c r="DU20" s="78">
        <v>0</v>
      </c>
      <c r="DV20" s="78">
        <v>0</v>
      </c>
      <c r="DW20" s="78">
        <v>0</v>
      </c>
      <c r="DX20" s="78">
        <v>0</v>
      </c>
      <c r="DY20" s="78">
        <v>0</v>
      </c>
      <c r="DZ20" s="78">
        <v>0</v>
      </c>
      <c r="EA20" s="159">
        <v>0</v>
      </c>
      <c r="EB20" s="21" t="e">
        <f>IF(DV16=1,AVERAGE(DR20/DR29),IF(DV16=2,AVERAGE(DR20/DR29,DS20/DS29),IF(DV16=3,AVERAGE(DR20/DR29,DS20/DS29,DT20/DT29),IF(DV16=4,AVERAGE(DR20/DR29,DS20/DS29,DT20/DT29,DU20/DU29),IF(DV16=5,AVERAGE(DR20/DR29,DS20/DS29,DT20/DT29,DU20/DU29,DV20/DV29),IF(DV16=6,AVERAGE(DR20/DR29,DS20/DS29,DT20/DT29,DU20/DU29,DV20/DV29,DW20/DW29),IF(DV16=7,AVERAGE(DR20/DR29,DS20/DS29,DT20/DT29,DU20/DU29,DV20/DV29,DW20/DW29,DX20/DX29),IF(DV16=8,AVERAGE(DR20/DR29,DS20/DS29,DT20/DT29,DU20/DU29,DV20/DV29,DW20/DW29,DX20/DX29,DY20/DY29),IF(DV16=9,AVERAGE(DR20/DR29,DS20/DS29,DT20/DT29,DU20/DU29,DV20/DV29,DW20/DW29,DX20/DX29,DY20/DY29,DZ20/DZ29),AVERAGE(DR20/DR29,DS20/DS29,DT20/DT29,DU20/DU29,DV20/DV29,DW20/DW29,DX20/DX29,DY20/DY29,DZ20/DZ29,EA20/EA29))))))))))</f>
        <v>#DIV/0!</v>
      </c>
      <c r="EC20" s="21" t="e">
        <v>#DIV/0!</v>
      </c>
      <c r="ED20" s="152" t="s">
        <v>5</v>
      </c>
      <c r="EE20" s="182">
        <f>IF(DV16=1,0,IF(DV16=2,0,IF(DV16=3,0.58,IF(DV16=4,0.9,IF(DV16=5,1.12,IF(DV16=6,1.24,IF(DV16=7,1.32,IF(DV16=8,1.41,IF(DV16=9,1.45,IF(DV16=10,1.49,1))))))))))</f>
        <v>1</v>
      </c>
      <c r="EG20" s="150">
        <v>2</v>
      </c>
      <c r="EH20" s="151">
        <f>'FACTORS &amp; OPTIONS'!B16</f>
        <v>0</v>
      </c>
      <c r="EI20" s="158">
        <f>IF(EJ19&gt;0,(1/EJ19),0)</f>
        <v>0</v>
      </c>
      <c r="EJ20" s="77">
        <f>IF(EG20&lt;=EM16,1,0)</f>
        <v>0</v>
      </c>
      <c r="EK20" s="78">
        <v>0</v>
      </c>
      <c r="EL20" s="78">
        <v>0</v>
      </c>
      <c r="EM20" s="78">
        <v>0</v>
      </c>
      <c r="EN20" s="78">
        <v>0</v>
      </c>
      <c r="EO20" s="78">
        <v>0</v>
      </c>
      <c r="EP20" s="78">
        <v>0</v>
      </c>
      <c r="EQ20" s="78">
        <v>0</v>
      </c>
      <c r="ER20" s="159">
        <v>0</v>
      </c>
      <c r="ES20" s="21" t="e">
        <f>IF(EM16=1,AVERAGE(EI20/EI29),IF(EM16=2,AVERAGE(EI20/EI29,EJ20/EJ29),IF(EM16=3,AVERAGE(EI20/EI29,EJ20/EJ29,EK20/EK29),IF(EM16=4,AVERAGE(EI20/EI29,EJ20/EJ29,EK20/EK29,EL20/EL29),IF(EM16=5,AVERAGE(EI20/EI29,EJ20/EJ29,EK20/EK29,EL20/EL29,EM20/EM29),IF(EM16=6,AVERAGE(EI20/EI29,EJ20/EJ29,EK20/EK29,EL20/EL29,EM20/EM29,EN20/EN29),IF(EM16=7,AVERAGE(EI20/EI29,EJ20/EJ29,EK20/EK29,EL20/EL29,EM20/EM29,EN20/EN29,EO20/EO29),IF(EM16=8,AVERAGE(EI20/EI29,EJ20/EJ29,EK20/EK29,EL20/EL29,EM20/EM29,EN20/EN29,EO20/EO29,EP20/EP29),IF(EM16=9,AVERAGE(EI20/EI29,EJ20/EJ29,EK20/EK29,EL20/EL29,EM20/EM29,EN20/EN29,EO20/EO29,EP20/EP29,EQ20/EQ29),AVERAGE(EI20/EI29,EJ20/EJ29,EK20/EK29,EL20/EL29,EM20/EM29,EN20/EN29,EO20/EO29,EP20/EP29,EQ20/EQ29,ER20/ER29))))))))))</f>
        <v>#DIV/0!</v>
      </c>
      <c r="ET20" s="21" t="e">
        <v>#DIV/0!</v>
      </c>
      <c r="EU20" s="152" t="s">
        <v>5</v>
      </c>
      <c r="EV20" s="153">
        <f>IF(EM16=1,0,IF(EM16=2,0,IF(EM16=3,0.58,IF(EM16=4,0.9,IF(EM16=5,1.12,IF(EM16=6,1.24,IF(EM16=7,1.32,IF(EM16=8,1.41,IF(EM16=9,1.45,IF(EM16=10,1.49,1))))))))))</f>
        <v>1</v>
      </c>
      <c r="EW20" s="157">
        <v>2</v>
      </c>
      <c r="EX20" s="157"/>
      <c r="EY20" s="157"/>
      <c r="EZ20" s="157"/>
      <c r="FA20" s="157"/>
      <c r="FB20" s="180"/>
      <c r="FC20" s="180"/>
      <c r="FD20" s="180"/>
      <c r="FE20" s="180"/>
      <c r="FF20" s="180"/>
      <c r="FG20" s="180"/>
      <c r="FH20" s="180"/>
      <c r="FI20" s="181"/>
      <c r="FJ20" s="181"/>
      <c r="FK20" s="181"/>
      <c r="FL20" s="181"/>
      <c r="FM20" s="181"/>
      <c r="FN20" s="181"/>
      <c r="FO20" s="181"/>
      <c r="FP20" s="181"/>
      <c r="FQ20" s="181"/>
      <c r="FR20" s="181"/>
      <c r="FS20" s="181"/>
      <c r="FT20" s="181"/>
      <c r="FU20" s="181"/>
      <c r="FV20" s="181"/>
      <c r="FW20" s="181"/>
      <c r="FX20" s="181"/>
      <c r="FY20" s="181"/>
      <c r="FZ20" s="181"/>
      <c r="GA20" s="181"/>
      <c r="GB20" s="181"/>
      <c r="GC20" s="181"/>
      <c r="GD20" s="181"/>
      <c r="GE20" s="181"/>
      <c r="GF20" s="181"/>
      <c r="GG20" s="181"/>
      <c r="GH20" s="181"/>
      <c r="GI20" s="181"/>
      <c r="GJ20" s="181"/>
      <c r="GK20" s="181"/>
      <c r="GL20" s="181"/>
      <c r="GM20" s="181"/>
      <c r="GN20" s="181"/>
      <c r="GO20" s="181"/>
      <c r="GP20" s="181"/>
      <c r="GQ20" s="181"/>
      <c r="GR20" s="181"/>
      <c r="GS20" s="181"/>
      <c r="GT20" s="181"/>
      <c r="GU20" s="181"/>
      <c r="GV20" s="181"/>
      <c r="GW20" s="181"/>
      <c r="GX20" s="181"/>
      <c r="GY20" s="181"/>
      <c r="GZ20" s="181"/>
      <c r="HA20" s="181"/>
      <c r="HB20" s="181"/>
      <c r="HC20" s="181"/>
      <c r="HD20" s="181"/>
      <c r="HE20" s="181"/>
    </row>
    <row r="21" spans="1:213" x14ac:dyDescent="0.35">
      <c r="A21" s="150">
        <v>3</v>
      </c>
      <c r="B21" s="151">
        <f>'FACTORS &amp; OPTIONS'!B17</f>
        <v>0</v>
      </c>
      <c r="C21" s="77">
        <f>IF(E19&gt;0,(1/E19),0)</f>
        <v>0</v>
      </c>
      <c r="D21" s="77">
        <f>IF(E20&gt;0,1/E20,0)</f>
        <v>0</v>
      </c>
      <c r="E21" s="77">
        <f>IF(A21&lt;=G16,1,0)</f>
        <v>0</v>
      </c>
      <c r="F21" s="78">
        <v>0</v>
      </c>
      <c r="G21" s="78">
        <v>0</v>
      </c>
      <c r="H21" s="78">
        <v>0</v>
      </c>
      <c r="I21" s="78">
        <v>0</v>
      </c>
      <c r="J21" s="78">
        <v>0</v>
      </c>
      <c r="K21" s="78">
        <v>0</v>
      </c>
      <c r="L21" s="78">
        <v>0</v>
      </c>
      <c r="M21" s="21" t="e">
        <f>IF(G16=1,AVERAGE(C21/C29),IF(G16=2,AVERAGE(C21/C29,D21/D29),IF(G16=3,AVERAGE(C21/C29,D21/D29,E21/E29),IF(G16=4,AVERAGE(C21/C29,D21/D29,E21/E29,F21/F29),IF(G16=5,AVERAGE(C21/C29,D21/D29,E21/E29,F21/F29,G21/G29),IF(G16=6,AVERAGE(C21/C29,D21/D29,E21/E29,F21/F29,G21/G29,H21/H29),IF(G16=7,AVERAGE(C21/C29,D21/D29,E21/E29,F21/F29,G21/G29,H21/H29,I21/I29),IF(G16=8,AVERAGE(C21/C29,D21/D29,E21/E29,F21/F29,G21/G29,H21/H29,I21/I29,J21/J29),IF(G16=9,AVERAGE(C21/C29,D21/D29,E21/E29,F21/F29,G21/G29,H21/H29,I21/I29,J21/J29,K21/K29),AVERAGE(C21/C29,D21/D29,E21/E29,F21/F29,G21/G29,H21/H29,I21/I29,J21/J29,K21/K29,L21/L29))))))))))</f>
        <v>#DIV/0!</v>
      </c>
      <c r="N21" s="21" t="e">
        <v>#DIV/0!</v>
      </c>
      <c r="O21" s="152" t="s">
        <v>6</v>
      </c>
      <c r="P21" s="153">
        <f>IFERROR(P19/P20,0)</f>
        <v>0</v>
      </c>
      <c r="R21" s="150">
        <v>3</v>
      </c>
      <c r="S21" s="151">
        <f>'FACTORS &amp; OPTIONS'!B17</f>
        <v>0</v>
      </c>
      <c r="T21" s="77">
        <f>IF(V19&gt;0,(1/V19),0)</f>
        <v>0</v>
      </c>
      <c r="U21" s="77">
        <f>IF(V20&gt;0,1/V20,0)</f>
        <v>0</v>
      </c>
      <c r="V21" s="77">
        <f>IF(R21&lt;=X16,1,0)</f>
        <v>0</v>
      </c>
      <c r="W21" s="78">
        <v>0</v>
      </c>
      <c r="X21" s="78">
        <v>0</v>
      </c>
      <c r="Y21" s="78">
        <v>0</v>
      </c>
      <c r="Z21" s="78">
        <v>0</v>
      </c>
      <c r="AA21" s="78">
        <v>0</v>
      </c>
      <c r="AB21" s="78">
        <v>0</v>
      </c>
      <c r="AC21" s="78">
        <v>0</v>
      </c>
      <c r="AD21" s="21" t="e">
        <f>IF(X16=1,AVERAGE(T21/T29),IF(X16=2,AVERAGE(T21/T29,U21/U29),IF(X16=3,AVERAGE(T21/T29,U21/U29,V21/V29),IF(X16=4,AVERAGE(T21/T29,U21/U29,V21/V29,W21/W29),IF(X16=5,AVERAGE(T21/T29,U21/U29,V21/V29,W21/W29,X21/X29),IF(X16=6,AVERAGE(T21/T29,U21/U29,V21/V29,W21/W29,X21/X29,Y21/Y29),IF(X16=7,AVERAGE(T21/T29,U21/U29,V21/V29,W21/W29,X21/X29,Y21/Y29,Z21/Z29),IF(X16=8,AVERAGE(T21/T29,U21/U29,V21/V29,W21/W29,X21/X29,Y21/Y29,Z21/Z29,AA21/AA29),IF(X16=9,AVERAGE(T21/T29,U21/U29,V21/V29,W21/W29,X21/X29,Y21/Y29,Z21/Z29,AA21/AA29,AB21/AB29),AVERAGE(T21/T29,U21/U29,V21/V29,W21/W29,X21/X29,Y21/Y29,Z21/Z29,AA21/AA29,AB21/AB29,AC21/AC29))))))))))</f>
        <v>#DIV/0!</v>
      </c>
      <c r="AE21" s="21" t="e">
        <v>#DIV/0!</v>
      </c>
      <c r="AF21" s="152" t="s">
        <v>6</v>
      </c>
      <c r="AG21" s="153">
        <f>IFERROR(AG19/AG20,0)</f>
        <v>0</v>
      </c>
      <c r="AI21" s="150">
        <v>3</v>
      </c>
      <c r="AJ21" s="151">
        <f>'FACTORS &amp; OPTIONS'!B17</f>
        <v>0</v>
      </c>
      <c r="AK21" s="158">
        <f>IF(AM19&gt;0,(1/AM19),0)</f>
        <v>0</v>
      </c>
      <c r="AL21" s="77">
        <f>IF(AM20&gt;0,1/AM20,0)</f>
        <v>0</v>
      </c>
      <c r="AM21" s="77">
        <f>IF(AI21&lt;=AO16,1,0)</f>
        <v>0</v>
      </c>
      <c r="AN21" s="78">
        <v>0</v>
      </c>
      <c r="AO21" s="78">
        <v>0</v>
      </c>
      <c r="AP21" s="78">
        <v>0</v>
      </c>
      <c r="AQ21" s="78">
        <v>0</v>
      </c>
      <c r="AR21" s="78">
        <v>0</v>
      </c>
      <c r="AS21" s="78">
        <v>0</v>
      </c>
      <c r="AT21" s="159">
        <v>0</v>
      </c>
      <c r="AU21" s="21" t="e">
        <f>IF(AO16=1,AVERAGE(AK21/AK29),IF(AO16=2,AVERAGE(AK21/AK29,AL21/AL29),IF(AO16=3,AVERAGE(AK21/AK29,AL21/AL29,AM21/AM29),IF(AO16=4,AVERAGE(AK21/AK29,AL21/AL29,AM21/AM29,AN21/AN29),IF(AO16=5,AVERAGE(AK21/AK29,AL21/AL29,AM21/AM29,AN21/AN29,AO21/AO29),IF(AO16=6,AVERAGE(AK21/AK29,AL21/AL29,AM21/AM29,AN21/AN29,AO21/AO29,AP21/AP29),IF(AO16=7,AVERAGE(AK21/AK29,AL21/AL29,AM21/AM29,AN21/AN29,AO21/AO29,AP21/AP29,AQ21/AQ29),IF(AO16=8,AVERAGE(AK21/AK29,AL21/AL29,AM21/AM29,AN21/AN29,AO21/AO29,AP21/AP29,AQ21/AQ29,AR21/AR29),IF(AO16=9,AVERAGE(AK21/AK29,AL21/AL29,AM21/AM29,AN21/AN29,AO21/AO29,AP21/AP29,AQ21/AQ29,AR21/AR29,AS21/AS29),AVERAGE(AK21/AK29,AL21/AL29,AM21/AM29,AN21/AN29,AO21/AO29,AP21/AP29,AQ21/AQ29,AR21/AR29,AS21/AS29,AT21/AT29))))))))))</f>
        <v>#DIV/0!</v>
      </c>
      <c r="AV21" s="21" t="e">
        <v>#DIV/0!</v>
      </c>
      <c r="AW21" s="152" t="s">
        <v>6</v>
      </c>
      <c r="AX21" s="153">
        <f>IFERROR(AX19/AX20,0)</f>
        <v>0</v>
      </c>
      <c r="AZ21" s="150">
        <v>3</v>
      </c>
      <c r="BA21" s="151">
        <f>'FACTORS &amp; OPTIONS'!B17</f>
        <v>0</v>
      </c>
      <c r="BB21" s="158">
        <f>IF(BD19&gt;0,(1/BD19),0)</f>
        <v>0</v>
      </c>
      <c r="BC21" s="77">
        <f>IF(BD20&gt;0,1/BD20,0)</f>
        <v>0</v>
      </c>
      <c r="BD21" s="77">
        <f>IF(AZ21&lt;=BF16,1,0)</f>
        <v>0</v>
      </c>
      <c r="BE21" s="78">
        <v>0</v>
      </c>
      <c r="BF21" s="78">
        <v>0</v>
      </c>
      <c r="BG21" s="78">
        <v>0</v>
      </c>
      <c r="BH21" s="78">
        <v>0</v>
      </c>
      <c r="BI21" s="78">
        <v>0</v>
      </c>
      <c r="BJ21" s="78">
        <v>0</v>
      </c>
      <c r="BK21" s="159">
        <v>0</v>
      </c>
      <c r="BL21" s="21" t="e">
        <f>IF(BF16=1,AVERAGE(BB21/BB29),IF(BF16=2,AVERAGE(BB21/BB29,BC21/BC29),IF(BF16=3,AVERAGE(BB21/BB29,BC21/BC29,BD21/BD29),IF(BF16=4,AVERAGE(BB21/BB29,BC21/BC29,BD21/BD29,BE21/BE29),IF(BF16=5,AVERAGE(BB21/BB29,BC21/BC29,BD21/BD29,BE21/BE29,BF21/BF29),IF(BF16=6,AVERAGE(BB21/BB29,BC21/BC29,BD21/BD29,BE21/BE29,BF21/BF29,BG21/BG29),IF(BF16=7,AVERAGE(BB21/BB29,BC21/BC29,BD21/BD29,BE21/BE29,BF21/BF29,BG21/BG29,BH21/BH29),IF(BF16=8,AVERAGE(BB21/BB29,BC21/BC29,BD21/BD29,BE21/BE29,BF21/BF29,BG21/BG29,BH21/BH29,BI21/BI29),IF(BF16=9,AVERAGE(BB21/BB29,BC21/BC29,BD21/BD29,BE21/BE29,BF21/BF29,BG21/BG29,BH21/BH29,BI21/BI29,BJ21/BJ29),AVERAGE(BB21/BB29,BC21/BC29,BD21/BD29,BE21/BE29,BF21/BF29,BG21/BG29,BH21/BH29,BI21/BI29,BJ21/BJ29,BK21/BK29))))))))))</f>
        <v>#DIV/0!</v>
      </c>
      <c r="BM21" s="21" t="e">
        <v>#DIV/0!</v>
      </c>
      <c r="BN21" s="152" t="s">
        <v>6</v>
      </c>
      <c r="BO21" s="153">
        <f>IFERROR(BO19/BO20,0)</f>
        <v>0</v>
      </c>
      <c r="BQ21" s="150">
        <v>3</v>
      </c>
      <c r="BR21" s="151">
        <f>'FACTORS &amp; OPTIONS'!B17</f>
        <v>0</v>
      </c>
      <c r="BS21" s="158">
        <f>IF(BU19&gt;0,(1/BU19),0)</f>
        <v>0</v>
      </c>
      <c r="BT21" s="77">
        <f>IF(BU20&gt;0,1/BU20,0)</f>
        <v>0</v>
      </c>
      <c r="BU21" s="77">
        <f>IF(BQ21&lt;=BW16,1,0)</f>
        <v>0</v>
      </c>
      <c r="BV21" s="78">
        <v>0</v>
      </c>
      <c r="BW21" s="78">
        <v>0</v>
      </c>
      <c r="BX21" s="78">
        <v>0</v>
      </c>
      <c r="BY21" s="78">
        <v>0</v>
      </c>
      <c r="BZ21" s="78">
        <v>0</v>
      </c>
      <c r="CA21" s="78">
        <v>0</v>
      </c>
      <c r="CB21" s="159">
        <v>0</v>
      </c>
      <c r="CC21" s="21" t="e">
        <f>IF(BW16=1,AVERAGE(BS21/BS29),IF(BW16=2,AVERAGE(BS21/BS29,BT21/BT29),IF(BW16=3,AVERAGE(BS21/BS29,BT21/BT29,BU21/BU29),IF(BW16=4,AVERAGE(BS21/BS29,BT21/BT29,BU21/BU29,BV21/BV29),IF(BW16=5,AVERAGE(BS21/BS29,BT21/BT29,BU21/BU29,BV21/BV29,BW21/BW29),IF(BW16=6,AVERAGE(BS21/BS29,BT21/BT29,BU21/BU29,BV21/BV29,BW21/BW29,BX21/BX29),IF(BW16=7,AVERAGE(BS21/BS29,BT21/BT29,BU21/BU29,BV21/BV29,BW21/BW29,BX21/BX29,BY21/BY29),IF(BW16=8,AVERAGE(BS21/BS29,BT21/BT29,BU21/BU29,BV21/BV29,BW21/BW29,BX21/BX29,BY21/BY29,BZ21/BZ29),IF(BW16=9,AVERAGE(BS21/BS29,BT21/BT29,BU21/BU29,BV21/BV29,BW21/BW29,BX21/BX29,BY21/BY29,BZ21/BZ29,CA21/CA29),AVERAGE(BS21/BS29,BT21/BT29,BU21/BU29,BV21/BV29,BW21/BW29,BX21/BX29,BY21/BY29,BZ21/BZ29,CA21/CA29,CB21/CB29))))))))))</f>
        <v>#DIV/0!</v>
      </c>
      <c r="CD21" s="21" t="e">
        <v>#DIV/0!</v>
      </c>
      <c r="CE21" s="152" t="s">
        <v>6</v>
      </c>
      <c r="CF21" s="153">
        <f>IFERROR(CF19/CF20,0)</f>
        <v>0</v>
      </c>
      <c r="CH21" s="150">
        <v>3</v>
      </c>
      <c r="CI21" s="151">
        <f>'FACTORS &amp; OPTIONS'!B17</f>
        <v>0</v>
      </c>
      <c r="CJ21" s="158">
        <f>IF(CL19&gt;0,(1/CL19),0)</f>
        <v>0</v>
      </c>
      <c r="CK21" s="77">
        <f>IF(CL20&gt;0,1/CL20,0)</f>
        <v>0</v>
      </c>
      <c r="CL21" s="77">
        <f>IF(CH21&lt;=CN16,1,0)</f>
        <v>0</v>
      </c>
      <c r="CM21" s="78">
        <v>0</v>
      </c>
      <c r="CN21" s="78">
        <v>0</v>
      </c>
      <c r="CO21" s="78">
        <v>0</v>
      </c>
      <c r="CP21" s="78">
        <v>0</v>
      </c>
      <c r="CQ21" s="78">
        <v>0</v>
      </c>
      <c r="CR21" s="78">
        <v>0</v>
      </c>
      <c r="CS21" s="159">
        <v>0</v>
      </c>
      <c r="CT21" s="21" t="e">
        <f>IF(CN16=1,AVERAGE(CJ21/CJ29),IF(CN16=2,AVERAGE(CJ21/CJ29,CK21/CK29),IF(CN16=3,AVERAGE(CJ21/CJ29,CK21/CK29,CL21/CL29),IF(CN16=4,AVERAGE(CJ21/CJ29,CK21/CK29,CL21/CL29,CM21/CM29),IF(CN16=5,AVERAGE(CJ21/CJ29,CK21/CK29,CL21/CL29,CM21/CM29,CN21/CN29),IF(CN16=6,AVERAGE(CJ21/CJ29,CK21/CK29,CL21/CL29,CM21/CM29,CN21/CN29,CO21/CO29),IF(CN16=7,AVERAGE(CJ21/CJ29,CK21/CK29,CL21/CL29,CM21/CM29,CN21/CN29,CO21/CO29,CP21/CP29),IF(CN16=8,AVERAGE(CJ21/CJ29,CK21/CK29,CL21/CL29,CM21/CM29,CN21/CN29,CO21/CO29,CP21/CP29,CQ21/CQ29),IF(CN16=9,AVERAGE(CJ21/CJ29,CK21/CK29,CL21/CL29,CM21/CM29,CN21/CN29,CO21/CO29,CP21/CP29,CQ21/CQ29,CR21/CR29),AVERAGE(CJ21/CJ29,CK21/CK29,CL21/CL29,CM21/CM29,CN21/CN29,CO21/CO29,CP21/CP29,CQ21/CQ29,CR21/CR29,CS21/CS29))))))))))</f>
        <v>#DIV/0!</v>
      </c>
      <c r="CU21" s="21" t="e">
        <v>#DIV/0!</v>
      </c>
      <c r="CV21" s="152" t="s">
        <v>6</v>
      </c>
      <c r="CW21" s="153">
        <f>IFERROR(CW19/CW20,0)</f>
        <v>0</v>
      </c>
      <c r="CY21" s="150">
        <v>3</v>
      </c>
      <c r="CZ21" s="151">
        <f>'FACTORS &amp; OPTIONS'!B17</f>
        <v>0</v>
      </c>
      <c r="DA21" s="158">
        <f>IF(DC19&gt;0,(1/DC19),0)</f>
        <v>0</v>
      </c>
      <c r="DB21" s="77">
        <f>IF(DC20&gt;0,1/DC20,0)</f>
        <v>0</v>
      </c>
      <c r="DC21" s="77">
        <f>IF(CY21&lt;=DE16,1,0)</f>
        <v>0</v>
      </c>
      <c r="DD21" s="78">
        <v>0</v>
      </c>
      <c r="DE21" s="78">
        <v>0</v>
      </c>
      <c r="DF21" s="78">
        <v>0</v>
      </c>
      <c r="DG21" s="78">
        <v>0</v>
      </c>
      <c r="DH21" s="78">
        <v>0</v>
      </c>
      <c r="DI21" s="78">
        <v>0</v>
      </c>
      <c r="DJ21" s="159">
        <v>0</v>
      </c>
      <c r="DK21" s="21" t="e">
        <f>IF(DE16=1,AVERAGE(DA21/DA29),IF(DE16=2,AVERAGE(DA21/DA29,DB21/DB29),IF(DE16=3,AVERAGE(DA21/DA29,DB21/DB29,DC21/DC29),IF(DE16=4,AVERAGE(DA21/DA29,DB21/DB29,DC21/DC29,DD21/DD29),IF(DE16=5,AVERAGE(DA21/DA29,DB21/DB29,DC21/DC29,DD21/DD29,DE21/DE29),IF(DE16=6,AVERAGE(DA21/DA29,DB21/DB29,DC21/DC29,DD21/DD29,DE21/DE29,DF21/DF29),IF(DE16=7,AVERAGE(DA21/DA29,DB21/DB29,DC21/DC29,DD21/DD29,DE21/DE29,DF21/DF29,DG21/DG29),IF(DE16=8,AVERAGE(DA21/DA29,DB21/DB29,DC21/DC29,DD21/DD29,DE21/DE29,DF21/DF29,DG21/DG29,DH21/DH29),IF(DE16=9,AVERAGE(DA21/DA29,DB21/DB29,DC21/DC29,DD21/DD29,DE21/DE29,DF21/DF29,DG21/DG29,DH21/DH29,DI21/DI29),AVERAGE(DA21/DA29,DB21/DB29,DC21/DC29,DD21/DD29,DE21/DE29,DF21/DF29,DG21/DG29,DH21/DH29,DI21/DI29,DJ21/DJ29))))))))))</f>
        <v>#DIV/0!</v>
      </c>
      <c r="DL21" s="21" t="e">
        <v>#DIV/0!</v>
      </c>
      <c r="DM21" s="152" t="s">
        <v>6</v>
      </c>
      <c r="DN21" s="153">
        <f>IFERROR(DN19/DN20,0)</f>
        <v>0</v>
      </c>
      <c r="DP21" s="150">
        <v>3</v>
      </c>
      <c r="DQ21" s="151">
        <f>'FACTORS &amp; OPTIONS'!B17</f>
        <v>0</v>
      </c>
      <c r="DR21" s="158">
        <f>IF(DT19&gt;0,(1/DT19),0)</f>
        <v>0</v>
      </c>
      <c r="DS21" s="77">
        <f>IF(DT20&gt;0,1/DT20,0)</f>
        <v>0</v>
      </c>
      <c r="DT21" s="77">
        <f>IF(DP21&lt;=DV16,1,0)</f>
        <v>0</v>
      </c>
      <c r="DU21" s="78">
        <v>0</v>
      </c>
      <c r="DV21" s="78">
        <v>0</v>
      </c>
      <c r="DW21" s="78">
        <v>0</v>
      </c>
      <c r="DX21" s="78">
        <v>0</v>
      </c>
      <c r="DY21" s="78">
        <v>0</v>
      </c>
      <c r="DZ21" s="78">
        <v>0</v>
      </c>
      <c r="EA21" s="159">
        <v>0</v>
      </c>
      <c r="EB21" s="21" t="e">
        <f>IF(DV16=1,AVERAGE(DR21/DR29),IF(DV16=2,AVERAGE(DR21/DR29,DS21/DS29),IF(DV16=3,AVERAGE(DR21/DR29,DS21/DS29,DT21/DT29),IF(DV16=4,AVERAGE(DR21/DR29,DS21/DS29,DT21/DT29,DU21/DU29),IF(DV16=5,AVERAGE(DR21/DR29,DS21/DS29,DT21/DT29,DU21/DU29,DV21/DV29),IF(DV16=6,AVERAGE(DR21/DR29,DS21/DS29,DT21/DT29,DU21/DU29,DV21/DV29,DW21/DW29),IF(DV16=7,AVERAGE(DR21/DR29,DS21/DS29,DT21/DT29,DU21/DU29,DV21/DV29,DW21/DW29,DX21/DX29),IF(DV16=8,AVERAGE(DR21/DR29,DS21/DS29,DT21/DT29,DU21/DU29,DV21/DV29,DW21/DW29,DX21/DX29,DY21/DY29),IF(DV16=9,AVERAGE(DR21/DR29,DS21/DS29,DT21/DT29,DU21/DU29,DV21/DV29,DW21/DW29,DX21/DX29,DY21/DY29,DZ21/DZ29),AVERAGE(DR21/DR29,DS21/DS29,DT21/DT29,DU21/DU29,DV21/DV29,DW21/DW29,DX21/DX29,DY21/DY29,DZ21/DZ29,EA21/EA29))))))))))</f>
        <v>#DIV/0!</v>
      </c>
      <c r="EC21" s="21" t="e">
        <v>#DIV/0!</v>
      </c>
      <c r="ED21" s="152" t="s">
        <v>6</v>
      </c>
      <c r="EE21" s="182">
        <f>IFERROR(EE19/EE20,0)</f>
        <v>0</v>
      </c>
      <c r="EG21" s="150">
        <v>3</v>
      </c>
      <c r="EH21" s="151">
        <f>'FACTORS &amp; OPTIONS'!B17</f>
        <v>0</v>
      </c>
      <c r="EI21" s="158">
        <f>IF(EK19&gt;0,(1/EK19),0)</f>
        <v>0</v>
      </c>
      <c r="EJ21" s="77">
        <f>IF(EK20&gt;0,1/EK20,0)</f>
        <v>0</v>
      </c>
      <c r="EK21" s="77">
        <f>IF(EG21&lt;=EM16,1,0)</f>
        <v>0</v>
      </c>
      <c r="EL21" s="78">
        <v>0</v>
      </c>
      <c r="EM21" s="78">
        <v>0</v>
      </c>
      <c r="EN21" s="78">
        <v>0</v>
      </c>
      <c r="EO21" s="78">
        <v>0</v>
      </c>
      <c r="EP21" s="78">
        <v>0</v>
      </c>
      <c r="EQ21" s="78">
        <v>0</v>
      </c>
      <c r="ER21" s="159">
        <v>0</v>
      </c>
      <c r="ES21" s="21" t="e">
        <f>IF(EM16=1,AVERAGE(EI21/EI29),IF(EM16=2,AVERAGE(EI21/EI29,EJ21/EJ29),IF(EM16=3,AVERAGE(EI21/EI29,EJ21/EJ29,EK21/EK29),IF(EM16=4,AVERAGE(EI21/EI29,EJ21/EJ29,EK21/EK29,EL21/EL29),IF(EM16=5,AVERAGE(EI21/EI29,EJ21/EJ29,EK21/EK29,EL21/EL29,EM21/EM29),IF(EM16=6,AVERAGE(EI21/EI29,EJ21/EJ29,EK21/EK29,EL21/EL29,EM21/EM29,EN21/EN29),IF(EM16=7,AVERAGE(EI21/EI29,EJ21/EJ29,EK21/EK29,EL21/EL29,EM21/EM29,EN21/EN29,EO21/EO29),IF(EM16=8,AVERAGE(EI21/EI29,EJ21/EJ29,EK21/EK29,EL21/EL29,EM21/EM29,EN21/EN29,EO21/EO29,EP21/EP29),IF(EM16=9,AVERAGE(EI21/EI29,EJ21/EJ29,EK21/EK29,EL21/EL29,EM21/EM29,EN21/EN29,EO21/EO29,EP21/EP29,EQ21/EQ29),AVERAGE(EI21/EI29,EJ21/EJ29,EK21/EK29,EL21/EL29,EM21/EM29,EN21/EN29,EO21/EO29,EP21/EP29,EQ21/EQ29,ER21/ER29))))))))))</f>
        <v>#DIV/0!</v>
      </c>
      <c r="ET21" s="21" t="e">
        <v>#DIV/0!</v>
      </c>
      <c r="EU21" s="152" t="s">
        <v>6</v>
      </c>
      <c r="EV21" s="153">
        <f>IFERROR(EV19/EV20,0)</f>
        <v>0</v>
      </c>
      <c r="EW21" s="157" t="str">
        <f>P25</f>
        <v/>
      </c>
      <c r="EX21" s="157">
        <f>P27</f>
        <v>3</v>
      </c>
      <c r="EY21" s="157"/>
      <c r="EZ21" s="157">
        <f>LEN(EW21)</f>
        <v>0</v>
      </c>
      <c r="FA21" s="157"/>
      <c r="FB21" s="180"/>
      <c r="FC21" s="180"/>
      <c r="FD21" s="180"/>
      <c r="FE21" s="180"/>
      <c r="FF21" s="180"/>
      <c r="FG21" s="180"/>
      <c r="FH21" s="180"/>
      <c r="FI21" s="181"/>
      <c r="FJ21" s="181"/>
      <c r="FK21" s="181"/>
      <c r="FL21" s="181"/>
      <c r="FM21" s="181"/>
      <c r="FN21" s="181"/>
      <c r="FO21" s="181"/>
      <c r="FP21" s="181"/>
      <c r="FQ21" s="181"/>
      <c r="FR21" s="181"/>
      <c r="FS21" s="181"/>
      <c r="FT21" s="181"/>
      <c r="FU21" s="181"/>
      <c r="FV21" s="181"/>
      <c r="FW21" s="181"/>
      <c r="FX21" s="181"/>
      <c r="FY21" s="181"/>
      <c r="FZ21" s="181"/>
      <c r="GA21" s="181"/>
      <c r="GB21" s="181"/>
      <c r="GC21" s="181"/>
      <c r="GD21" s="181"/>
      <c r="GE21" s="181"/>
      <c r="GF21" s="181"/>
      <c r="GG21" s="181"/>
      <c r="GH21" s="181"/>
      <c r="GI21" s="181"/>
      <c r="GJ21" s="181"/>
      <c r="GK21" s="181"/>
      <c r="GL21" s="181"/>
      <c r="GM21" s="181"/>
      <c r="GN21" s="181"/>
      <c r="GO21" s="181"/>
      <c r="GP21" s="181"/>
      <c r="GQ21" s="181"/>
      <c r="GR21" s="181"/>
      <c r="GS21" s="181"/>
      <c r="GT21" s="181"/>
      <c r="GU21" s="181"/>
      <c r="GV21" s="181"/>
      <c r="GW21" s="181"/>
      <c r="GX21" s="181"/>
      <c r="GY21" s="181"/>
      <c r="GZ21" s="181"/>
      <c r="HA21" s="181"/>
      <c r="HB21" s="181"/>
      <c r="HC21" s="181"/>
      <c r="HD21" s="181"/>
      <c r="HE21" s="181"/>
    </row>
    <row r="22" spans="1:213" x14ac:dyDescent="0.35">
      <c r="A22" s="150">
        <v>4</v>
      </c>
      <c r="B22" s="151">
        <f>'FACTORS &amp; OPTIONS'!B18</f>
        <v>0</v>
      </c>
      <c r="C22" s="77">
        <f>IF(F19&gt;0,(1/F19),0)</f>
        <v>0</v>
      </c>
      <c r="D22" s="77">
        <f>IF(F20&gt;0,1/F20,0)</f>
        <v>0</v>
      </c>
      <c r="E22" s="77">
        <f>IF(F21&gt;0,1/F21,0)</f>
        <v>0</v>
      </c>
      <c r="F22" s="77">
        <f>IF(A22&lt;=G16,1,0)</f>
        <v>0</v>
      </c>
      <c r="G22" s="78">
        <v>0</v>
      </c>
      <c r="H22" s="78">
        <v>0</v>
      </c>
      <c r="I22" s="78">
        <v>0</v>
      </c>
      <c r="J22" s="78">
        <v>0</v>
      </c>
      <c r="K22" s="78">
        <v>0</v>
      </c>
      <c r="L22" s="78">
        <v>0</v>
      </c>
      <c r="M22" s="21" t="e">
        <f>IF(G16=1,AVERAGE(C22/C29),IF(G16=2,AVERAGE(C22/C29,D22/D29),IF(G16=3,AVERAGE(C22/C29,D22/D29,E22/E29),IF(G16=4,AVERAGE(C22/C29,D22/D29,E22/E29,F22/F29),IF(G16=5,AVERAGE(C22/C29,D22/D29,E22/E29,F22/F29,G22/G29),IF(G16=6,AVERAGE(C22/C29,D22/D29,E22/E29,F22/F29,G22/G29,H22/H29),IF(G16=7,AVERAGE(C22/C29,D22/D29,E22/E29,F22/F29,G22/G29,H22/H29,I22/I29),IF(G16=8,AVERAGE(C22/C29,D22/D29,E22/E29,F22/F29,G22/G29,H22/H29,I22/I29,J22/J29),IF(G16=9,AVERAGE(C22/C29,D22/D29,E22/E29,F22/F29,G22/G29,H22/H29,I22/I29,J22/J29,K22/K29),AVERAGE(C22/C29,D22/D29,E22/E29,F22/F29,G22/G29,H22/H29,I22/I29,J22/J29,K22/K29,L22/L29))))))))))</f>
        <v>#DIV/0!</v>
      </c>
      <c r="N22" s="21" t="e">
        <v>#DIV/0!</v>
      </c>
      <c r="O22" s="152" t="s">
        <v>7</v>
      </c>
      <c r="P22" s="160" t="str">
        <f>IF(P21&lt;0.1,"YES","NO")</f>
        <v>YES</v>
      </c>
      <c r="R22" s="150">
        <v>4</v>
      </c>
      <c r="S22" s="151">
        <f>'FACTORS &amp; OPTIONS'!B18</f>
        <v>0</v>
      </c>
      <c r="T22" s="77">
        <f>IF(W19&gt;0,(1/W19),0)</f>
        <v>0</v>
      </c>
      <c r="U22" s="77">
        <f>IF(W20&gt;0,1/W20,0)</f>
        <v>0</v>
      </c>
      <c r="V22" s="77">
        <f>IF(W21&gt;0,1/W21,0)</f>
        <v>0</v>
      </c>
      <c r="W22" s="77">
        <f>IF(R22&lt;=X16,1,0)</f>
        <v>0</v>
      </c>
      <c r="X22" s="78">
        <v>0</v>
      </c>
      <c r="Y22" s="78">
        <v>0</v>
      </c>
      <c r="Z22" s="78">
        <v>0</v>
      </c>
      <c r="AA22" s="78">
        <v>0</v>
      </c>
      <c r="AB22" s="78">
        <v>0</v>
      </c>
      <c r="AC22" s="78">
        <v>0</v>
      </c>
      <c r="AD22" s="21" t="e">
        <f>IF(X16=1,AVERAGE(T22/T29),IF(X16=2,AVERAGE(T22/T29,U22/U29),IF(X16=3,AVERAGE(T22/T29,U22/U29,V22/V29),IF(X16=4,AVERAGE(T22/T29,U22/U29,V22/V29,W22/W29),IF(X16=5,AVERAGE(T22/T29,U22/U29,V22/V29,W22/W29,X22/X29),IF(X16=6,AVERAGE(T22/T29,U22/U29,V22/V29,W22/W29,X22/X29,Y22/Y29),IF(X16=7,AVERAGE(T22/T29,U22/U29,V22/V29,W22/W29,X22/X29,Y22/Y29,Z22/Z29),IF(X16=8,AVERAGE(T22/T29,U22/U29,V22/V29,W22/W29,X22/X29,Y22/Y29,Z22/Z29,AA22/AA29),IF(X16=9,AVERAGE(T22/T29,U22/U29,V22/V29,W22/W29,X22/X29,Y22/Y29,Z22/Z29,AA22/AA29,AB22/AB29),AVERAGE(T22/T29,U22/U29,V22/V29,W22/W29,X22/X29,Y22/Y29,Z22/Z29,AA22/AA29,AB22/AB29,AC22/AC29))))))))))</f>
        <v>#DIV/0!</v>
      </c>
      <c r="AE22" s="21" t="e">
        <v>#DIV/0!</v>
      </c>
      <c r="AF22" s="152" t="s">
        <v>7</v>
      </c>
      <c r="AG22" s="160" t="str">
        <f>IF(AG21&lt;0.1,"YES","NO")</f>
        <v>YES</v>
      </c>
      <c r="AI22" s="150">
        <v>4</v>
      </c>
      <c r="AJ22" s="151">
        <f>'FACTORS &amp; OPTIONS'!B18</f>
        <v>0</v>
      </c>
      <c r="AK22" s="158">
        <f>IF(AN19&gt;0,(1/AN19),0)</f>
        <v>0</v>
      </c>
      <c r="AL22" s="77">
        <f>IF(AN20&gt;0,1/AN20,0)</f>
        <v>0</v>
      </c>
      <c r="AM22" s="77">
        <f>IF(AN21&gt;0,1/AN21,0)</f>
        <v>0</v>
      </c>
      <c r="AN22" s="77">
        <f>IF(AI22&lt;=AO16,1,0)</f>
        <v>0</v>
      </c>
      <c r="AO22" s="78">
        <v>0</v>
      </c>
      <c r="AP22" s="78">
        <v>0</v>
      </c>
      <c r="AQ22" s="78">
        <v>0</v>
      </c>
      <c r="AR22" s="78">
        <v>0</v>
      </c>
      <c r="AS22" s="78">
        <v>0</v>
      </c>
      <c r="AT22" s="159">
        <v>0</v>
      </c>
      <c r="AU22" s="21" t="e">
        <f>IF(AO16=1,AVERAGE(AK22/AK29),IF(AO16=2,AVERAGE(AK22/AK29,AL22/AL29),IF(AO16=3,AVERAGE(AK22/AK29,AL22/AL29,AM22/AM29),IF(AO16=4,AVERAGE(AK22/AK29,AL22/AL29,AM22/AM29,AN22/AN29),IF(AO16=5,AVERAGE(AK22/AK29,AL22/AL29,AM22/AM29,AN22/AN29,AO22/AO29),IF(AO16=6,AVERAGE(AK22/AK29,AL22/AL29,AM22/AM29,AN22/AN29,AO22/AO29,AP22/AP29),IF(AO16=7,AVERAGE(AK22/AK29,AL22/AL29,AM22/AM29,AN22/AN29,AO22/AO29,AP22/AP29,AQ22/AQ29),IF(AO16=8,AVERAGE(AK22/AK29,AL22/AL29,AM22/AM29,AN22/AN29,AO22/AO29,AP22/AP29,AQ22/AQ29,AR22/AR29),IF(AO16=9,AVERAGE(AK22/AK29,AL22/AL29,AM22/AM29,AN22/AN29,AO22/AO29,AP22/AP29,AQ22/AQ29,AR22/AR29,AS22/AS29),AVERAGE(AK22/AK29,AL22/AL29,AM22/AM29,AN22/AN29,AO22/AO29,AP22/AP29,AQ22/AQ29,AR22/AR29,AS22/AS29,AT22/AT29))))))))))</f>
        <v>#DIV/0!</v>
      </c>
      <c r="AV22" s="21" t="e">
        <v>#DIV/0!</v>
      </c>
      <c r="AW22" s="152" t="s">
        <v>7</v>
      </c>
      <c r="AX22" s="160" t="str">
        <f>IF(AX21&lt;0.1,"YES","NO")</f>
        <v>YES</v>
      </c>
      <c r="AZ22" s="150">
        <v>4</v>
      </c>
      <c r="BA22" s="151">
        <f>'FACTORS &amp; OPTIONS'!B18</f>
        <v>0</v>
      </c>
      <c r="BB22" s="158">
        <f>IF(BE19&gt;0,(1/BE19),0)</f>
        <v>0</v>
      </c>
      <c r="BC22" s="77">
        <f>IF(BE20&gt;0,1/BE20,0)</f>
        <v>0</v>
      </c>
      <c r="BD22" s="77">
        <f>IF(BE21&gt;0,1/BE21,0)</f>
        <v>0</v>
      </c>
      <c r="BE22" s="77">
        <f>IF(AZ22&lt;=BF16,1,0)</f>
        <v>0</v>
      </c>
      <c r="BF22" s="78">
        <v>0</v>
      </c>
      <c r="BG22" s="78">
        <v>0</v>
      </c>
      <c r="BH22" s="78">
        <v>0</v>
      </c>
      <c r="BI22" s="78">
        <v>0</v>
      </c>
      <c r="BJ22" s="78">
        <v>0</v>
      </c>
      <c r="BK22" s="159">
        <v>0</v>
      </c>
      <c r="BL22" s="21" t="e">
        <f>IF(BF16=1,AVERAGE(BB22/BB29),IF(BF16=2,AVERAGE(BB22/BB29,BC22/BC29),IF(BF16=3,AVERAGE(BB22/BB29,BC22/BC29,BD22/BD29),IF(BF16=4,AVERAGE(BB22/BB29,BC22/BC29,BD22/BD29,BE22/BE29),IF(BF16=5,AVERAGE(BB22/BB29,BC22/BC29,BD22/BD29,BE22/BE29,BF22/BF29),IF(BF16=6,AVERAGE(BB22/BB29,BC22/BC29,BD22/BD29,BE22/BE29,BF22/BF29,BG22/BG29),IF(BF16=7,AVERAGE(BB22/BB29,BC22/BC29,BD22/BD29,BE22/BE29,BF22/BF29,BG22/BG29,BH22/BH29),IF(BF16=8,AVERAGE(BB22/BB29,BC22/BC29,BD22/BD29,BE22/BE29,BF22/BF29,BG22/BG29,BH22/BH29,BI22/BI29),IF(BF16=9,AVERAGE(BB22/BB29,BC22/BC29,BD22/BD29,BE22/BE29,BF22/BF29,BG22/BG29,BH22/BH29,BI22/BI29,BJ22/BJ29),AVERAGE(BB22/BB29,BC22/BC29,BD22/BD29,BE22/BE29,BF22/BF29,BG22/BG29,BH22/BH29,BI22/BI29,BJ22/BJ29,BK22/BK29))))))))))</f>
        <v>#DIV/0!</v>
      </c>
      <c r="BM22" s="21" t="e">
        <v>#DIV/0!</v>
      </c>
      <c r="BN22" s="152" t="s">
        <v>7</v>
      </c>
      <c r="BO22" s="160" t="str">
        <f>IF(BO21&lt;0.1,"YES","NO")</f>
        <v>YES</v>
      </c>
      <c r="BQ22" s="150">
        <v>4</v>
      </c>
      <c r="BR22" s="151">
        <f>'FACTORS &amp; OPTIONS'!B18</f>
        <v>0</v>
      </c>
      <c r="BS22" s="158">
        <f>IF(BV19&gt;0,(1/BV19),0)</f>
        <v>0</v>
      </c>
      <c r="BT22" s="77">
        <f>IF(BV20&gt;0,1/BV20,0)</f>
        <v>0</v>
      </c>
      <c r="BU22" s="77">
        <f>IF(BV21&gt;0,1/BV21,0)</f>
        <v>0</v>
      </c>
      <c r="BV22" s="77">
        <f>IF(BQ22&lt;=BW16,1,0)</f>
        <v>0</v>
      </c>
      <c r="BW22" s="78">
        <v>0</v>
      </c>
      <c r="BX22" s="78">
        <v>0</v>
      </c>
      <c r="BY22" s="78">
        <v>0</v>
      </c>
      <c r="BZ22" s="78">
        <v>0</v>
      </c>
      <c r="CA22" s="78">
        <v>0</v>
      </c>
      <c r="CB22" s="159">
        <v>0</v>
      </c>
      <c r="CC22" s="21" t="e">
        <f>IF(BW16=1,AVERAGE(BS22/BS29),IF(BW16=2,AVERAGE(BS22/BS29,BT22/BT29),IF(BW16=3,AVERAGE(BS22/BS29,BT22/BT29,BU22/BU29),IF(BW16=4,AVERAGE(BS22/BS29,BT22/BT29,BU22/BU29,BV22/BV29),IF(BW16=5,AVERAGE(BS22/BS29,BT22/BT29,BU22/BU29,BV22/BV29,BW22/BW29),IF(BW16=6,AVERAGE(BS22/BS29,BT22/BT29,BU22/BU29,BV22/BV29,BW22/BW29,BX22/BX29),IF(BW16=7,AVERAGE(BS22/BS29,BT22/BT29,BU22/BU29,BV22/BV29,BW22/BW29,BX22/BX29,BY22/BY29),IF(BW16=8,AVERAGE(BS22/BS29,BT22/BT29,BU22/BU29,BV22/BV29,BW22/BW29,BX22/BX29,BY22/BY29,BZ22/BZ29),IF(BW16=9,AVERAGE(BS22/BS29,BT22/BT29,BU22/BU29,BV22/BV29,BW22/BW29,BX22/BX29,BY22/BY29,BZ22/BZ29,CA22/CA29),AVERAGE(BS22/BS29,BT22/BT29,BU22/BU29,BV22/BV29,BW22/BW29,BX22/BX29,BY22/BY29,BZ22/BZ29,CA22/CA29,CB22/CB29))))))))))</f>
        <v>#DIV/0!</v>
      </c>
      <c r="CD22" s="21" t="e">
        <v>#DIV/0!</v>
      </c>
      <c r="CE22" s="152" t="s">
        <v>7</v>
      </c>
      <c r="CF22" s="160" t="str">
        <f>IF(CF21&lt;0.1,"YES","NO")</f>
        <v>YES</v>
      </c>
      <c r="CH22" s="150">
        <v>4</v>
      </c>
      <c r="CI22" s="151">
        <f>'FACTORS &amp; OPTIONS'!B18</f>
        <v>0</v>
      </c>
      <c r="CJ22" s="158">
        <f>IF(CM19&gt;0,(1/CM19),0)</f>
        <v>0</v>
      </c>
      <c r="CK22" s="77">
        <f>IF(CM20&gt;0,1/CM20,0)</f>
        <v>0</v>
      </c>
      <c r="CL22" s="77">
        <f>IF(CM21&gt;0,1/CM21,0)</f>
        <v>0</v>
      </c>
      <c r="CM22" s="77">
        <f>IF(CH22&lt;=CN16,1,0)</f>
        <v>0</v>
      </c>
      <c r="CN22" s="78">
        <v>0</v>
      </c>
      <c r="CO22" s="78">
        <v>0</v>
      </c>
      <c r="CP22" s="78">
        <v>0</v>
      </c>
      <c r="CQ22" s="78">
        <v>0</v>
      </c>
      <c r="CR22" s="78">
        <v>0</v>
      </c>
      <c r="CS22" s="159">
        <v>0</v>
      </c>
      <c r="CT22" s="21" t="e">
        <f>IF(CN16=1,AVERAGE(CJ22/CJ29),IF(CN16=2,AVERAGE(CJ22/CJ29,CK22/CK29),IF(CN16=3,AVERAGE(CJ22/CJ29,CK22/CK29,CL22/CL29),IF(CN16=4,AVERAGE(CJ22/CJ29,CK22/CK29,CL22/CL29,CM22/CM29),IF(CN16=5,AVERAGE(CJ22/CJ29,CK22/CK29,CL22/CL29,CM22/CM29,CN22/CN29),IF(CN16=6,AVERAGE(CJ22/CJ29,CK22/CK29,CL22/CL29,CM22/CM29,CN22/CN29,CO22/CO29),IF(CN16=7,AVERAGE(CJ22/CJ29,CK22/CK29,CL22/CL29,CM22/CM29,CN22/CN29,CO22/CO29,CP22/CP29),IF(CN16=8,AVERAGE(CJ22/CJ29,CK22/CK29,CL22/CL29,CM22/CM29,CN22/CN29,CO22/CO29,CP22/CP29,CQ22/CQ29),IF(CN16=9,AVERAGE(CJ22/CJ29,CK22/CK29,CL22/CL29,CM22/CM29,CN22/CN29,CO22/CO29,CP22/CP29,CQ22/CQ29,CR22/CR29),AVERAGE(CJ22/CJ29,CK22/CK29,CL22/CL29,CM22/CM29,CN22/CN29,CO22/CO29,CP22/CP29,CQ22/CQ29,CR22/CR29,CS22/CS29))))))))))</f>
        <v>#DIV/0!</v>
      </c>
      <c r="CU22" s="21" t="e">
        <v>#DIV/0!</v>
      </c>
      <c r="CV22" s="152" t="s">
        <v>7</v>
      </c>
      <c r="CW22" s="160" t="str">
        <f>IF(CW21&lt;0.1,"YES","NO")</f>
        <v>YES</v>
      </c>
      <c r="CY22" s="150">
        <v>4</v>
      </c>
      <c r="CZ22" s="151">
        <f>'FACTORS &amp; OPTIONS'!B18</f>
        <v>0</v>
      </c>
      <c r="DA22" s="158">
        <f>IF(DD19&gt;0,(1/DD19),0)</f>
        <v>0</v>
      </c>
      <c r="DB22" s="77">
        <f>IF(DD20&gt;0,1/DD20,0)</f>
        <v>0</v>
      </c>
      <c r="DC22" s="77">
        <f>IF(DD21&gt;0,1/DD21,0)</f>
        <v>0</v>
      </c>
      <c r="DD22" s="77">
        <f>IF(CY22&lt;=DE16,1,0)</f>
        <v>0</v>
      </c>
      <c r="DE22" s="78">
        <v>0</v>
      </c>
      <c r="DF22" s="78">
        <v>0</v>
      </c>
      <c r="DG22" s="78">
        <v>0</v>
      </c>
      <c r="DH22" s="78">
        <v>0</v>
      </c>
      <c r="DI22" s="78">
        <v>0</v>
      </c>
      <c r="DJ22" s="159">
        <v>0</v>
      </c>
      <c r="DK22" s="21" t="e">
        <f>IF(DE16=1,AVERAGE(DA22/DA29),IF(DE16=2,AVERAGE(DA22/DA29,DB22/DB29),IF(DE16=3,AVERAGE(DA22/DA29,DB22/DB29,DC22/DC29),IF(DE16=4,AVERAGE(DA22/DA29,DB22/DB29,DC22/DC29,DD22/DD29),IF(DE16=5,AVERAGE(DA22/DA29,DB22/DB29,DC22/DC29,DD22/DD29,DE22/DE29),IF(DE16=6,AVERAGE(DA22/DA29,DB22/DB29,DC22/DC29,DD22/DD29,DE22/DE29,DF22/DF29),IF(DE16=7,AVERAGE(DA22/DA29,DB22/DB29,DC22/DC29,DD22/DD29,DE22/DE29,DF22/DF29,DG22/DG29),IF(DE16=8,AVERAGE(DA22/DA29,DB22/DB29,DC22/DC29,DD22/DD29,DE22/DE29,DF22/DF29,DG22/DG29,DH22/DH29),IF(DE16=9,AVERAGE(DA22/DA29,DB22/DB29,DC22/DC29,DD22/DD29,DE22/DE29,DF22/DF29,DG22/DG29,DH22/DH29,DI22/DI29),AVERAGE(DA22/DA29,DB22/DB29,DC22/DC29,DD22/DD29,DE22/DE29,DF22/DF29,DG22/DG29,DH22/DH29,DI22/DI29,DJ22/DJ29))))))))))</f>
        <v>#DIV/0!</v>
      </c>
      <c r="DL22" s="21" t="e">
        <v>#DIV/0!</v>
      </c>
      <c r="DM22" s="152" t="s">
        <v>7</v>
      </c>
      <c r="DN22" s="160" t="str">
        <f>IF(DN21&lt;0.1,"YES","NO")</f>
        <v>YES</v>
      </c>
      <c r="DP22" s="150">
        <v>4</v>
      </c>
      <c r="DQ22" s="151">
        <f>'FACTORS &amp; OPTIONS'!B18</f>
        <v>0</v>
      </c>
      <c r="DR22" s="158">
        <f>IF(DU19&gt;0,(1/DU19),0)</f>
        <v>0</v>
      </c>
      <c r="DS22" s="77">
        <f>IF(DU20&gt;0,1/DU20,0)</f>
        <v>0</v>
      </c>
      <c r="DT22" s="77">
        <f>IF(DU21&gt;0,1/DU21,0)</f>
        <v>0</v>
      </c>
      <c r="DU22" s="77">
        <f>IF(DP22&lt;=DV16,1,0)</f>
        <v>0</v>
      </c>
      <c r="DV22" s="78">
        <v>0</v>
      </c>
      <c r="DW22" s="78">
        <v>0</v>
      </c>
      <c r="DX22" s="78">
        <v>0</v>
      </c>
      <c r="DY22" s="78">
        <v>0</v>
      </c>
      <c r="DZ22" s="78">
        <v>0</v>
      </c>
      <c r="EA22" s="159">
        <v>0</v>
      </c>
      <c r="EB22" s="21" t="e">
        <f>IF(DV16=1,AVERAGE(DR22/DR29),IF(DV16=2,AVERAGE(DR22/DR29,DS22/DS29),IF(DV16=3,AVERAGE(DR22/DR29,DS22/DS29,DT22/DT29),IF(DV16=4,AVERAGE(DR22/DR29,DS22/DS29,DT22/DT29,DU22/DU29),IF(DV16=5,AVERAGE(DR22/DR29,DS22/DS29,DT22/DT29,DU22/DU29,DV22/DV29),IF(DV16=6,AVERAGE(DR22/DR29,DS22/DS29,DT22/DT29,DU22/DU29,DV22/DV29,DW22/DW29),IF(DV16=7,AVERAGE(DR22/DR29,DS22/DS29,DT22/DT29,DU22/DU29,DV22/DV29,DW22/DW29,DX22/DX29),IF(DV16=8,AVERAGE(DR22/DR29,DS22/DS29,DT22/DT29,DU22/DU29,DV22/DV29,DW22/DW29,DX22/DX29,DY22/DY29),IF(DV16=9,AVERAGE(DR22/DR29,DS22/DS29,DT22/DT29,DU22/DU29,DV22/DV29,DW22/DW29,DX22/DX29,DY22/DY29,DZ22/DZ29),AVERAGE(DR22/DR29,DS22/DS29,DT22/DT29,DU22/DU29,DV22/DV29,DW22/DW29,DX22/DX29,DY22/DY29,DZ22/DZ29,EA22/EA29))))))))))</f>
        <v>#DIV/0!</v>
      </c>
      <c r="EC22" s="21" t="e">
        <v>#DIV/0!</v>
      </c>
      <c r="ED22" s="152" t="s">
        <v>7</v>
      </c>
      <c r="EE22" s="161" t="str">
        <f>IF(EE21&lt;0.1,"YES","NO")</f>
        <v>YES</v>
      </c>
      <c r="EG22" s="150">
        <v>4</v>
      </c>
      <c r="EH22" s="151">
        <f>'FACTORS &amp; OPTIONS'!B18</f>
        <v>0</v>
      </c>
      <c r="EI22" s="158">
        <f>IF(EL19&gt;0,(1/EL19),0)</f>
        <v>0</v>
      </c>
      <c r="EJ22" s="77">
        <f>IF(EL20&gt;0,1/EL20,0)</f>
        <v>0</v>
      </c>
      <c r="EK22" s="77">
        <f>IF(EL21&gt;0,1/EL21,0)</f>
        <v>0</v>
      </c>
      <c r="EL22" s="77">
        <f>IF(EG22&lt;=EM16,1,0)</f>
        <v>0</v>
      </c>
      <c r="EM22" s="78">
        <v>0</v>
      </c>
      <c r="EN22" s="78">
        <v>0</v>
      </c>
      <c r="EO22" s="78">
        <v>0</v>
      </c>
      <c r="EP22" s="78">
        <v>0</v>
      </c>
      <c r="EQ22" s="78">
        <v>0</v>
      </c>
      <c r="ER22" s="159">
        <v>0</v>
      </c>
      <c r="ES22" s="21" t="e">
        <f>IF(EM16=1,AVERAGE(EI22/EI29),IF(EM16=2,AVERAGE(EI22/EI29,EJ22/EJ29),IF(EM16=3,AVERAGE(EI22/EI29,EJ22/EJ29,EK22/EK29),IF(EM16=4,AVERAGE(EI22/EI29,EJ22/EJ29,EK22/EK29,EL22/EL29),IF(EM16=5,AVERAGE(EI22/EI29,EJ22/EJ29,EK22/EK29,EL22/EL29,EM22/EM29),IF(EM16=6,AVERAGE(EI22/EI29,EJ22/EJ29,EK22/EK29,EL22/EL29,EM22/EM29,EN22/EN29),IF(EM16=7,AVERAGE(EI22/EI29,EJ22/EJ29,EK22/EK29,EL22/EL29,EM22/EM29,EN22/EN29,EO22/EO29),IF(EM16=8,AVERAGE(EI22/EI29,EJ22/EJ29,EK22/EK29,EL22/EL29,EM22/EM29,EN22/EN29,EO22/EO29,EP22/EP29),IF(EM16=9,AVERAGE(EI22/EI29,EJ22/EJ29,EK22/EK29,EL22/EL29,EM22/EM29,EN22/EN29,EO22/EO29,EP22/EP29,EQ22/EQ29),AVERAGE(EI22/EI29,EJ22/EJ29,EK22/EK29,EL22/EL29,EM22/EM29,EN22/EN29,EO22/EO29,EP22/EP29,EQ22/EQ29,ER22/ER29))))))))))</f>
        <v>#DIV/0!</v>
      </c>
      <c r="ET22" s="21" t="e">
        <v>#DIV/0!</v>
      </c>
      <c r="EU22" s="152" t="s">
        <v>7</v>
      </c>
      <c r="EV22" s="160" t="str">
        <f>IF(EV21&lt;0.1,"YES","NO")</f>
        <v>YES</v>
      </c>
      <c r="EW22" s="157" t="str">
        <f>AG25</f>
        <v/>
      </c>
      <c r="EX22" s="157">
        <f>AG27</f>
        <v>5</v>
      </c>
      <c r="EY22" s="157"/>
      <c r="EZ22" s="157">
        <f t="shared" ref="EZ22:EZ29" si="10">LEN(EW22)</f>
        <v>0</v>
      </c>
      <c r="FA22" s="157"/>
      <c r="FB22" s="180"/>
      <c r="FC22" s="180"/>
      <c r="FD22" s="180"/>
      <c r="FE22" s="180"/>
      <c r="FF22" s="180"/>
      <c r="FG22" s="180"/>
      <c r="FH22" s="183"/>
      <c r="FI22" s="181"/>
      <c r="FJ22" s="181"/>
      <c r="FK22" s="181"/>
      <c r="FL22" s="181"/>
      <c r="FM22" s="181"/>
      <c r="FN22" s="181"/>
      <c r="FO22" s="181"/>
      <c r="FP22" s="181"/>
      <c r="FQ22" s="181"/>
      <c r="FR22" s="181"/>
      <c r="FS22" s="181"/>
      <c r="FT22" s="181"/>
      <c r="FU22" s="181"/>
      <c r="FV22" s="181"/>
      <c r="FW22" s="181"/>
      <c r="FX22" s="181"/>
      <c r="FY22" s="181"/>
      <c r="FZ22" s="181"/>
      <c r="GA22" s="181"/>
      <c r="GB22" s="181"/>
      <c r="GC22" s="181"/>
      <c r="GD22" s="181"/>
      <c r="GE22" s="181"/>
      <c r="GF22" s="181"/>
      <c r="GG22" s="181"/>
      <c r="GH22" s="181"/>
      <c r="GI22" s="181"/>
      <c r="GJ22" s="181"/>
      <c r="GK22" s="181"/>
      <c r="GL22" s="181"/>
      <c r="GM22" s="181"/>
      <c r="GN22" s="181"/>
      <c r="GO22" s="181"/>
      <c r="GP22" s="181"/>
      <c r="GQ22" s="181"/>
      <c r="GR22" s="181"/>
      <c r="GS22" s="181"/>
      <c r="GT22" s="181"/>
      <c r="GU22" s="181"/>
      <c r="GV22" s="181"/>
      <c r="GW22" s="181"/>
      <c r="GX22" s="181"/>
      <c r="GY22" s="181"/>
      <c r="GZ22" s="181"/>
      <c r="HA22" s="181"/>
      <c r="HB22" s="181"/>
      <c r="HC22" s="181"/>
      <c r="HD22" s="181"/>
      <c r="HE22" s="181"/>
    </row>
    <row r="23" spans="1:213" x14ac:dyDescent="0.35">
      <c r="A23" s="150">
        <v>5</v>
      </c>
      <c r="B23" s="151">
        <f>'FACTORS &amp; OPTIONS'!B19</f>
        <v>0</v>
      </c>
      <c r="C23" s="77">
        <f>IF(G19&gt;0,(1/G19),0)</f>
        <v>0</v>
      </c>
      <c r="D23" s="77">
        <f>IF(G20&gt;0,1/G20,0)</f>
        <v>0</v>
      </c>
      <c r="E23" s="77">
        <f>IF(G21&gt;0,1/G21,0)</f>
        <v>0</v>
      </c>
      <c r="F23" s="77">
        <f>IF(G22&gt;0,1/G22,0)</f>
        <v>0</v>
      </c>
      <c r="G23" s="77">
        <f>IF(A23&lt;=G16,1,0)</f>
        <v>0</v>
      </c>
      <c r="H23" s="78">
        <v>0</v>
      </c>
      <c r="I23" s="78">
        <v>0</v>
      </c>
      <c r="J23" s="78">
        <v>0</v>
      </c>
      <c r="K23" s="78">
        <v>0</v>
      </c>
      <c r="L23" s="78">
        <v>0</v>
      </c>
      <c r="M23" s="21" t="e">
        <f>IF(G16=1,AVERAGE(C23/C29),IF(G16=2,AVERAGE(C23/C29,D23/D29),IF(G16=3,AVERAGE(C23/C29,D23/D29,E23/E29),IF(G16=4,AVERAGE(C23/C29,D23/D29,E23/E29,F23/F29),IF(G16=5,AVERAGE(C23/C29,D23/D29,E23/E29,F23/F29,G23/G29),IF(G16=6,AVERAGE(C23/C29,D23/D29,E23/E29,F23/F29,G23/G29,H23/H29),IF(G16=7,AVERAGE(C23/C29,D23/D29,E23/E29,F23/F29,G23/G29,H23/H29,I23/I29),IF(G16=8,AVERAGE(C23/C29,D23/D29,E23/E29,F23/F29,G23/G29,H23/H29,I23/I29,J23/J29),IF(G16=9,AVERAGE(C23/C29,D23/D29,E23/E29,F23/F29,G23/G29,H23/H29,I23/I29,J23/J29,K23/K29),AVERAGE(C23/C29,D23/D29,E23/E29,F23/F29,G23/G29,H23/H29,I23/I29,J23/J29,K23/K29,L23/L29))))))))))</f>
        <v>#DIV/0!</v>
      </c>
      <c r="N23" s="21" t="e">
        <v>#DIV/0!</v>
      </c>
      <c r="O23" s="215" t="str">
        <f>IF(P21&lt;0.1,"CONSISTENT","NON CONSISTENT")</f>
        <v>CONSISTENT</v>
      </c>
      <c r="P23" s="216"/>
      <c r="R23" s="150">
        <v>5</v>
      </c>
      <c r="S23" s="151">
        <f>'FACTORS &amp; OPTIONS'!B19</f>
        <v>0</v>
      </c>
      <c r="T23" s="77">
        <f>IF(X19&gt;0,(1/X19),0)</f>
        <v>0</v>
      </c>
      <c r="U23" s="77">
        <f>IF(X20&gt;0,1/X20,0)</f>
        <v>0</v>
      </c>
      <c r="V23" s="77">
        <f>IF(X21&gt;0,1/X21,0)</f>
        <v>0</v>
      </c>
      <c r="W23" s="77">
        <f>IF(X22&gt;0,1/X22,0)</f>
        <v>0</v>
      </c>
      <c r="X23" s="77">
        <f>IF(R23&lt;=X16,1,0)</f>
        <v>0</v>
      </c>
      <c r="Y23" s="78">
        <v>0</v>
      </c>
      <c r="Z23" s="78">
        <v>0</v>
      </c>
      <c r="AA23" s="78">
        <v>0</v>
      </c>
      <c r="AB23" s="78">
        <v>0</v>
      </c>
      <c r="AC23" s="78">
        <v>0</v>
      </c>
      <c r="AD23" s="21" t="e">
        <f>IF(X16=1,AVERAGE(T23/T29),IF(X16=2,AVERAGE(T23/T29,U23/U29),IF(X16=3,AVERAGE(T23/T29,U23/U29,V23/V29),IF(X16=4,AVERAGE(T23/T29,U23/U29,V23/V29,W23/W29),IF(X16=5,AVERAGE(T23/T29,U23/U29,V23/V29,W23/W29,X23/X29),IF(X16=6,AVERAGE(T23/T29,U23/U29,V23/V29,W23/W29,X23/X29,Y23/Y29),IF(X16=7,AVERAGE(T23/T29,U23/U29,V23/V29,W23/W29,X23/X29,Y23/Y29,Z23/Z29),IF(X16=8,AVERAGE(T23/T29,U23/U29,V23/V29,W23/W29,X23/X29,Y23/Y29,Z23/Z29,AA23/AA29),IF(X16=9,AVERAGE(T23/T29,U23/U29,V23/V29,W23/W29,X23/X29,Y23/Y29,Z23/Z29,AA23/AA29,AB23/AB29),AVERAGE(T23/T29,U23/U29,V23/V29,W23/W29,X23/X29,Y23/Y29,Z23/Z29,AA23/AA29,AB23/AB29,AC23/AC29))))))))))</f>
        <v>#DIV/0!</v>
      </c>
      <c r="AE23" s="21" t="e">
        <v>#DIV/0!</v>
      </c>
      <c r="AF23" s="215" t="str">
        <f>IF(AG21&lt;0.1,"CONSISTENT","NON CONSISTENT")</f>
        <v>CONSISTENT</v>
      </c>
      <c r="AG23" s="216"/>
      <c r="AI23" s="150">
        <v>5</v>
      </c>
      <c r="AJ23" s="151">
        <f>'FACTORS &amp; OPTIONS'!B19</f>
        <v>0</v>
      </c>
      <c r="AK23" s="158">
        <f>IF(AO19&gt;0,(1/AO19),0)</f>
        <v>0</v>
      </c>
      <c r="AL23" s="77">
        <f>IF(AO20&gt;0,1/AO20,0)</f>
        <v>0</v>
      </c>
      <c r="AM23" s="77">
        <f>IF(AO21&gt;0,1/AO21,0)</f>
        <v>0</v>
      </c>
      <c r="AN23" s="77">
        <f>IF(AO22&gt;0,1/AO22,0)</f>
        <v>0</v>
      </c>
      <c r="AO23" s="77">
        <f>IF(AI23&lt;=AO16,1,0)</f>
        <v>0</v>
      </c>
      <c r="AP23" s="78">
        <v>0</v>
      </c>
      <c r="AQ23" s="78">
        <v>0</v>
      </c>
      <c r="AR23" s="78">
        <v>0</v>
      </c>
      <c r="AS23" s="78">
        <v>0</v>
      </c>
      <c r="AT23" s="159">
        <v>0</v>
      </c>
      <c r="AU23" s="21" t="e">
        <f>IF(AO16=1,AVERAGE(AK23/AK29),IF(AO16=2,AVERAGE(AK23/AK29,AL23/AL29),IF(AO16=3,AVERAGE(AK23/AK29,AL23/AL29,AM23/AM29),IF(AO16=4,AVERAGE(AK23/AK29,AL23/AL29,AM23/AM29,AN23/AN29),IF(AO16=5,AVERAGE(AK23/AK29,AL23/AL29,AM23/AM29,AN23/AN29,AO23/AO29),IF(AO16=6,AVERAGE(AK23/AK29,AL23/AL29,AM23/AM29,AN23/AN29,AO23/AO29,AP23/AP29),IF(AO16=7,AVERAGE(AK23/AK29,AL23/AL29,AM23/AM29,AN23/AN29,AO23/AO29,AP23/AP29,AQ23/AQ29),IF(AO16=8,AVERAGE(AK23/AK29,AL23/AL29,AM23/AM29,AN23/AN29,AO23/AO29,AP23/AP29,AQ23/AQ29,AR23/AR29),IF(AO16=9,AVERAGE(AK23/AK29,AL23/AL29,AM23/AM29,AN23/AN29,AO23/AO29,AP23/AP29,AQ23/AQ29,AR23/AR29,AS23/AS29),AVERAGE(AK23/AK29,AL23/AL29,AM23/AM29,AN23/AN29,AO23/AO29,AP23/AP29,AQ23/AQ29,AR23/AR29,AS23/AS29,AT23/AT29))))))))))</f>
        <v>#DIV/0!</v>
      </c>
      <c r="AV23" s="21" t="e">
        <v>#DIV/0!</v>
      </c>
      <c r="AW23" s="215" t="str">
        <f>IF(AX21&lt;0.1,"CONSISTENT","NON CONSISTENT")</f>
        <v>CONSISTENT</v>
      </c>
      <c r="AX23" s="216"/>
      <c r="AZ23" s="150">
        <v>5</v>
      </c>
      <c r="BA23" s="151">
        <f>'FACTORS &amp; OPTIONS'!B19</f>
        <v>0</v>
      </c>
      <c r="BB23" s="158">
        <f>IF(BF19&gt;0,(1/BF19),0)</f>
        <v>0</v>
      </c>
      <c r="BC23" s="77">
        <f>IF(BF20&gt;0,1/BF20,0)</f>
        <v>0</v>
      </c>
      <c r="BD23" s="77">
        <f>IF(BF21&gt;0,1/BF21,0)</f>
        <v>0</v>
      </c>
      <c r="BE23" s="77">
        <f>IF(BF22&gt;0,1/BF22,0)</f>
        <v>0</v>
      </c>
      <c r="BF23" s="77">
        <f>IF(AZ23&lt;=BF16,1,0)</f>
        <v>0</v>
      </c>
      <c r="BG23" s="78">
        <v>0</v>
      </c>
      <c r="BH23" s="78">
        <v>0</v>
      </c>
      <c r="BI23" s="78">
        <v>0</v>
      </c>
      <c r="BJ23" s="78">
        <v>0</v>
      </c>
      <c r="BK23" s="159">
        <v>0</v>
      </c>
      <c r="BL23" s="21" t="e">
        <f>IF(BF16=1,AVERAGE(BB23/BB29),IF(BF16=2,AVERAGE(BB23/BB29,BC23/BC29),IF(BF16=3,AVERAGE(BB23/BB29,BC23/BC29,BD23/BD29),IF(BF16=4,AVERAGE(BB23/BB29,BC23/BC29,BD23/BD29,BE23/BE29),IF(BF16=5,AVERAGE(BB23/BB29,BC23/BC29,BD23/BD29,BE23/BE29,BF23/BF29),IF(BF16=6,AVERAGE(BB23/BB29,BC23/BC29,BD23/BD29,BE23/BE29,BF23/BF29,BG23/BG29),IF(BF16=7,AVERAGE(BB23/BB29,BC23/BC29,BD23/BD29,BE23/BE29,BF23/BF29,BG23/BG29,BH23/BH29),IF(BF16=8,AVERAGE(BB23/BB29,BC23/BC29,BD23/BD29,BE23/BE29,BF23/BF29,BG23/BG29,BH23/BH29,BI23/BI29),IF(BF16=9,AVERAGE(BB23/BB29,BC23/BC29,BD23/BD29,BE23/BE29,BF23/BF29,BG23/BG29,BH23/BH29,BI23/BI29,BJ23/BJ29),AVERAGE(BB23/BB29,BC23/BC29,BD23/BD29,BE23/BE29,BF23/BF29,BG23/BG29,BH23/BH29,BI23/BI29,BJ23/BJ29,BK23/BK29))))))))))</f>
        <v>#DIV/0!</v>
      </c>
      <c r="BM23" s="21" t="e">
        <v>#DIV/0!</v>
      </c>
      <c r="BN23" s="215" t="str">
        <f>IF(BO21&lt;0.1,"CONSISTENT","NON CONSISTENT")</f>
        <v>CONSISTENT</v>
      </c>
      <c r="BO23" s="216"/>
      <c r="BQ23" s="150">
        <v>5</v>
      </c>
      <c r="BR23" s="151">
        <f>'FACTORS &amp; OPTIONS'!B19</f>
        <v>0</v>
      </c>
      <c r="BS23" s="158">
        <f>IF(BW19&gt;0,(1/BW19),0)</f>
        <v>0</v>
      </c>
      <c r="BT23" s="77">
        <f>IF(BW20&gt;0,1/BW20,0)</f>
        <v>0</v>
      </c>
      <c r="BU23" s="77">
        <f>IF(BW21&gt;0,1/BW21,0)</f>
        <v>0</v>
      </c>
      <c r="BV23" s="77">
        <f>IF(BW22&gt;0,1/BW22,0)</f>
        <v>0</v>
      </c>
      <c r="BW23" s="77">
        <f>IF(BQ23&lt;=BW16,1,0)</f>
        <v>0</v>
      </c>
      <c r="BX23" s="78">
        <v>0</v>
      </c>
      <c r="BY23" s="78">
        <v>0</v>
      </c>
      <c r="BZ23" s="78">
        <v>0</v>
      </c>
      <c r="CA23" s="78">
        <v>0</v>
      </c>
      <c r="CB23" s="159">
        <v>0</v>
      </c>
      <c r="CC23" s="21" t="e">
        <f>IF(BW16=1,AVERAGE(BS23/BS29),IF(BW16=2,AVERAGE(BS23/BS29,BT23/BT29),IF(BW16=3,AVERAGE(BS23/BS29,BT23/BT29,BU23/BU29),IF(BW16=4,AVERAGE(BS23/BS29,BT23/BT29,BU23/BU29,BV23/BV29),IF(BW16=5,AVERAGE(BS23/BS29,BT23/BT29,BU23/BU29,BV23/BV29,BW23/BW29),IF(BW16=6,AVERAGE(BS23/BS29,BT23/BT29,BU23/BU29,BV23/BV29,BW23/BW29,BX23/BX29),IF(BW16=7,AVERAGE(BS23/BS29,BT23/BT29,BU23/BU29,BV23/BV29,BW23/BW29,BX23/BX29,BY23/BY29),IF(BW16=8,AVERAGE(BS23/BS29,BT23/BT29,BU23/BU29,BV23/BV29,BW23/BW29,BX23/BX29,BY23/BY29,BZ23/BZ29),IF(BW16=9,AVERAGE(BS23/BS29,BT23/BT29,BU23/BU29,BV23/BV29,BW23/BW29,BX23/BX29,BY23/BY29,BZ23/BZ29,CA23/CA29),AVERAGE(BS23/BS29,BT23/BT29,BU23/BU29,BV23/BV29,BW23/BW29,BX23/BX29,BY23/BY29,BZ23/BZ29,CA23/CA29,CB23/CB29))))))))))</f>
        <v>#DIV/0!</v>
      </c>
      <c r="CD23" s="21" t="e">
        <v>#DIV/0!</v>
      </c>
      <c r="CE23" s="215" t="str">
        <f>IF(CF21&lt;0.1,"CONSISTENT","NON CONSISTENT")</f>
        <v>CONSISTENT</v>
      </c>
      <c r="CF23" s="216"/>
      <c r="CH23" s="150">
        <v>5</v>
      </c>
      <c r="CI23" s="151">
        <f>'FACTORS &amp; OPTIONS'!B19</f>
        <v>0</v>
      </c>
      <c r="CJ23" s="158">
        <f>IF(CN19&gt;0,(1/CN19),0)</f>
        <v>0</v>
      </c>
      <c r="CK23" s="77">
        <f>IF(CN20&gt;0,1/CN20,0)</f>
        <v>0</v>
      </c>
      <c r="CL23" s="77">
        <f>IF(CN21&gt;0,1/CN21,0)</f>
        <v>0</v>
      </c>
      <c r="CM23" s="77">
        <f>IF(CN22&gt;0,1/CN22,0)</f>
        <v>0</v>
      </c>
      <c r="CN23" s="77">
        <f>IF(CH23&lt;=CN16,1,0)</f>
        <v>0</v>
      </c>
      <c r="CO23" s="78">
        <v>0</v>
      </c>
      <c r="CP23" s="78">
        <v>0</v>
      </c>
      <c r="CQ23" s="78">
        <v>0</v>
      </c>
      <c r="CR23" s="78">
        <v>0</v>
      </c>
      <c r="CS23" s="159">
        <v>0</v>
      </c>
      <c r="CT23" s="21" t="e">
        <f>IF(CN16=1,AVERAGE(CJ23/CJ29),IF(CN16=2,AVERAGE(CJ23/CJ29,CK23/CK29),IF(CN16=3,AVERAGE(CJ23/CJ29,CK23/CK29,CL23/CL29),IF(CN16=4,AVERAGE(CJ23/CJ29,CK23/CK29,CL23/CL29,CM23/CM29),IF(CN16=5,AVERAGE(CJ23/CJ29,CK23/CK29,CL23/CL29,CM23/CM29,CN23/CN29),IF(CN16=6,AVERAGE(CJ23/CJ29,CK23/CK29,CL23/CL29,CM23/CM29,CN23/CN29,CO23/CO29),IF(CN16=7,AVERAGE(CJ23/CJ29,CK23/CK29,CL23/CL29,CM23/CM29,CN23/CN29,CO23/CO29,CP23/CP29),IF(CN16=8,AVERAGE(CJ23/CJ29,CK23/CK29,CL23/CL29,CM23/CM29,CN23/CN29,CO23/CO29,CP23/CP29,CQ23/CQ29),IF(CN16=9,AVERAGE(CJ23/CJ29,CK23/CK29,CL23/CL29,CM23/CM29,CN23/CN29,CO23/CO29,CP23/CP29,CQ23/CQ29,CR23/CR29),AVERAGE(CJ23/CJ29,CK23/CK29,CL23/CL29,CM23/CM29,CN23/CN29,CO23/CO29,CP23/CP29,CQ23/CQ29,CR23/CR29,CS23/CS29))))))))))</f>
        <v>#DIV/0!</v>
      </c>
      <c r="CU23" s="21" t="e">
        <v>#DIV/0!</v>
      </c>
      <c r="CV23" s="215" t="str">
        <f>IF(CW21&lt;0.1,"CONSISTENT","NON CONSISTENT")</f>
        <v>CONSISTENT</v>
      </c>
      <c r="CW23" s="216"/>
      <c r="CY23" s="150">
        <v>5</v>
      </c>
      <c r="CZ23" s="151">
        <f>'FACTORS &amp; OPTIONS'!B19</f>
        <v>0</v>
      </c>
      <c r="DA23" s="158">
        <f>IF(DE19&gt;0,(1/DE19),0)</f>
        <v>0</v>
      </c>
      <c r="DB23" s="77">
        <f>IF(DE20&gt;0,1/DE20,0)</f>
        <v>0</v>
      </c>
      <c r="DC23" s="77">
        <f>IF(DE21&gt;0,1/DE21,0)</f>
        <v>0</v>
      </c>
      <c r="DD23" s="77">
        <f>IF(DE22&gt;0,1/DE22,0)</f>
        <v>0</v>
      </c>
      <c r="DE23" s="77">
        <f>IF(CY23&lt;=DE16,1,0)</f>
        <v>0</v>
      </c>
      <c r="DF23" s="78">
        <v>0</v>
      </c>
      <c r="DG23" s="78">
        <v>0</v>
      </c>
      <c r="DH23" s="78">
        <v>0</v>
      </c>
      <c r="DI23" s="78">
        <v>0</v>
      </c>
      <c r="DJ23" s="159">
        <v>0</v>
      </c>
      <c r="DK23" s="21" t="e">
        <f>IF(DE16=1,AVERAGE(DA23/DA29),IF(DE16=2,AVERAGE(DA23/DA29,DB23/DB29),IF(DE16=3,AVERAGE(DA23/DA29,DB23/DB29,DC23/DC29),IF(DE16=4,AVERAGE(DA23/DA29,DB23/DB29,DC23/DC29,DD23/DD29),IF(DE16=5,AVERAGE(DA23/DA29,DB23/DB29,DC23/DC29,DD23/DD29,DE23/DE29),IF(DE16=6,AVERAGE(DA23/DA29,DB23/DB29,DC23/DC29,DD23/DD29,DE23/DE29,DF23/DF29),IF(DE16=7,AVERAGE(DA23/DA29,DB23/DB29,DC23/DC29,DD23/DD29,DE23/DE29,DF23/DF29,DG23/DG29),IF(DE16=8,AVERAGE(DA23/DA29,DB23/DB29,DC23/DC29,DD23/DD29,DE23/DE29,DF23/DF29,DG23/DG29,DH23/DH29),IF(DE16=9,AVERAGE(DA23/DA29,DB23/DB29,DC23/DC29,DD23/DD29,DE23/DE29,DF23/DF29,DG23/DG29,DH23/DH29,DI23/DI29),AVERAGE(DA23/DA29,DB23/DB29,DC23/DC29,DD23/DD29,DE23/DE29,DF23/DF29,DG23/DG29,DH23/DH29,DI23/DI29,DJ23/DJ29))))))))))</f>
        <v>#DIV/0!</v>
      </c>
      <c r="DL23" s="21" t="e">
        <v>#DIV/0!</v>
      </c>
      <c r="DM23" s="215" t="str">
        <f>IF(DN21&lt;0.1,"CONSISTENT","NON CONSISTENT")</f>
        <v>CONSISTENT</v>
      </c>
      <c r="DN23" s="216"/>
      <c r="DP23" s="150">
        <v>5</v>
      </c>
      <c r="DQ23" s="151">
        <f>'FACTORS &amp; OPTIONS'!B19</f>
        <v>0</v>
      </c>
      <c r="DR23" s="158">
        <f>IF(DV19&gt;0,(1/DV19),0)</f>
        <v>0</v>
      </c>
      <c r="DS23" s="77">
        <f>IF(DV20&gt;0,1/DV20,0)</f>
        <v>0</v>
      </c>
      <c r="DT23" s="77">
        <f>IF(DV21&gt;0,1/DV21,0)</f>
        <v>0</v>
      </c>
      <c r="DU23" s="77">
        <f>IF(DV22&gt;0,1/DV22,0)</f>
        <v>0</v>
      </c>
      <c r="DV23" s="77">
        <f>IF(DP23&lt;=DV16,1,0)</f>
        <v>0</v>
      </c>
      <c r="DW23" s="78">
        <v>0</v>
      </c>
      <c r="DX23" s="78">
        <v>0</v>
      </c>
      <c r="DY23" s="78">
        <v>0</v>
      </c>
      <c r="DZ23" s="78">
        <v>0</v>
      </c>
      <c r="EA23" s="159">
        <v>0</v>
      </c>
      <c r="EB23" s="21" t="e">
        <f>IF(DV16=1,AVERAGE(DR23/DR29),IF(DV16=2,AVERAGE(DR23/DR29,DS23/DS29),IF(DV16=3,AVERAGE(DR23/DR29,DS23/DS29,DT23/DT29),IF(DV16=4,AVERAGE(DR23/DR29,DS23/DS29,DT23/DT29,DU23/DU29),IF(DV16=5,AVERAGE(DR23/DR29,DS23/DS29,DT23/DT29,DU23/DU29,DV23/DV29),IF(DV16=6,AVERAGE(DR23/DR29,DS23/DS29,DT23/DT29,DU23/DU29,DV23/DV29,DW23/DW29),IF(DV16=7,AVERAGE(DR23/DR29,DS23/DS29,DT23/DT29,DU23/DU29,DV23/DV29,DW23/DW29,DX23/DX29),IF(DV16=8,AVERAGE(DR23/DR29,DS23/DS29,DT23/DT29,DU23/DU29,DV23/DV29,DW23/DW29,DX23/DX29,DY23/DY29),IF(DV16=9,AVERAGE(DR23/DR29,DS23/DS29,DT23/DT29,DU23/DU29,DV23/DV29,DW23/DW29,DX23/DX29,DY23/DY29,DZ23/DZ29),AVERAGE(DR23/DR29,DS23/DS29,DT23/DT29,DU23/DU29,DV23/DV29,DW23/DW29,DX23/DX29,DY23/DY29,DZ23/DZ29,EA23/EA29))))))))))</f>
        <v>#DIV/0!</v>
      </c>
      <c r="EC23" s="21" t="e">
        <v>#DIV/0!</v>
      </c>
      <c r="ED23" s="215" t="str">
        <f>IF(EE21&lt;0.1,"CONSISTENT","NON CONSISTENT")</f>
        <v>CONSISTENT</v>
      </c>
      <c r="EE23" s="216"/>
      <c r="EG23" s="150">
        <v>5</v>
      </c>
      <c r="EH23" s="151">
        <f>'FACTORS &amp; OPTIONS'!B19</f>
        <v>0</v>
      </c>
      <c r="EI23" s="158">
        <f>IF(EM19&gt;0,(1/EM19),0)</f>
        <v>0</v>
      </c>
      <c r="EJ23" s="77">
        <f>IF(EM20&gt;0,1/EM20,0)</f>
        <v>0</v>
      </c>
      <c r="EK23" s="77">
        <f>IF(EM21&gt;0,1/EM21,0)</f>
        <v>0</v>
      </c>
      <c r="EL23" s="77">
        <f>IF(EM22&gt;0,1/EM22,0)</f>
        <v>0</v>
      </c>
      <c r="EM23" s="77">
        <f>IF(EG23&lt;=EM16,1,0)</f>
        <v>0</v>
      </c>
      <c r="EN23" s="78">
        <v>0</v>
      </c>
      <c r="EO23" s="78">
        <v>0</v>
      </c>
      <c r="EP23" s="78">
        <v>0</v>
      </c>
      <c r="EQ23" s="78">
        <v>0</v>
      </c>
      <c r="ER23" s="159">
        <v>0</v>
      </c>
      <c r="ES23" s="21" t="e">
        <f>IF(EM16=1,AVERAGE(EI23/EI29),IF(EM16=2,AVERAGE(EI23/EI29,EJ23/EJ29),IF(EM16=3,AVERAGE(EI23/EI29,EJ23/EJ29,EK23/EK29),IF(EM16=4,AVERAGE(EI23/EI29,EJ23/EJ29,EK23/EK29,EL23/EL29),IF(EM16=5,AVERAGE(EI23/EI29,EJ23/EJ29,EK23/EK29,EL23/EL29,EM23/EM29),IF(EM16=6,AVERAGE(EI23/EI29,EJ23/EJ29,EK23/EK29,EL23/EL29,EM23/EM29,EN23/EN29),IF(EM16=7,AVERAGE(EI23/EI29,EJ23/EJ29,EK23/EK29,EL23/EL29,EM23/EM29,EN23/EN29,EO23/EO29),IF(EM16=8,AVERAGE(EI23/EI29,EJ23/EJ29,EK23/EK29,EL23/EL29,EM23/EM29,EN23/EN29,EO23/EO29,EP23/EP29),IF(EM16=9,AVERAGE(EI23/EI29,EJ23/EJ29,EK23/EK29,EL23/EL29,EM23/EM29,EN23/EN29,EO23/EO29,EP23/EP29,EQ23/EQ29),AVERAGE(EI23/EI29,EJ23/EJ29,EK23/EK29,EL23/EL29,EM23/EM29,EN23/EN29,EO23/EO29,EP23/EP29,EQ23/EQ29,ER23/ER29))))))))))</f>
        <v>#DIV/0!</v>
      </c>
      <c r="ET23" s="21" t="e">
        <v>#DIV/0!</v>
      </c>
      <c r="EU23" s="215" t="str">
        <f>IF(EV21&lt;0.1,"CONSISTENT","NON CONSISTENT")</f>
        <v>CONSISTENT</v>
      </c>
      <c r="EV23" s="216"/>
      <c r="EW23" s="157" t="str">
        <f>AX25</f>
        <v/>
      </c>
      <c r="EX23" s="157">
        <f>AX27</f>
        <v>1</v>
      </c>
      <c r="EY23" s="157">
        <f>IF(EZ21&lt;&gt;0,EX21,IF(EZ22&lt;&gt;0,EX22,IF(EZ23&lt;&gt;0,EX23,IF(EZ24&lt;&gt;0,EX24,IF(EZ25&lt;&gt;0,EX25,IF(EZ26&lt;&gt;0,EX26,IF(EZ27&lt;&gt;0,EX27,IF(EZ28&lt;&gt;0,EX28,IF(EZ29&lt;&gt;0,EX29,0)))))))))</f>
        <v>0</v>
      </c>
      <c r="EZ23" s="157">
        <f t="shared" si="10"/>
        <v>0</v>
      </c>
      <c r="FA23" s="157" t="s">
        <v>69</v>
      </c>
      <c r="FB23" s="180"/>
      <c r="FC23" s="180"/>
      <c r="FD23" s="180"/>
      <c r="FE23" s="180"/>
      <c r="FF23" s="180"/>
      <c r="FG23" s="180"/>
      <c r="FH23" s="180"/>
      <c r="FI23" s="181"/>
      <c r="FJ23" s="181"/>
      <c r="FK23" s="181"/>
      <c r="FL23" s="181"/>
      <c r="FM23" s="181"/>
      <c r="FN23" s="181"/>
      <c r="FO23" s="181"/>
      <c r="FP23" s="181"/>
      <c r="FQ23" s="181"/>
      <c r="FR23" s="181"/>
      <c r="FS23" s="181"/>
      <c r="FT23" s="181"/>
      <c r="FU23" s="181"/>
      <c r="FV23" s="181"/>
      <c r="FW23" s="181"/>
      <c r="FX23" s="181"/>
      <c r="FY23" s="181"/>
      <c r="FZ23" s="181"/>
      <c r="GA23" s="181"/>
      <c r="GB23" s="181"/>
      <c r="GC23" s="181"/>
      <c r="GD23" s="181"/>
      <c r="GE23" s="181"/>
      <c r="GF23" s="181"/>
      <c r="GG23" s="181"/>
      <c r="GH23" s="181"/>
      <c r="GI23" s="181"/>
      <c r="GJ23" s="181"/>
      <c r="GK23" s="181"/>
      <c r="GL23" s="181"/>
      <c r="GM23" s="181"/>
      <c r="GN23" s="181"/>
      <c r="GO23" s="181"/>
      <c r="GP23" s="181"/>
      <c r="GQ23" s="181"/>
      <c r="GR23" s="181"/>
      <c r="GS23" s="181"/>
      <c r="GT23" s="181"/>
      <c r="GU23" s="181"/>
      <c r="GV23" s="181"/>
      <c r="GW23" s="181"/>
      <c r="GX23" s="181"/>
      <c r="GY23" s="181"/>
      <c r="GZ23" s="181"/>
      <c r="HA23" s="181"/>
      <c r="HB23" s="181"/>
      <c r="HC23" s="181"/>
      <c r="HD23" s="181"/>
      <c r="HE23" s="181"/>
    </row>
    <row r="24" spans="1:213" x14ac:dyDescent="0.35">
      <c r="A24" s="150">
        <v>6</v>
      </c>
      <c r="B24" s="151">
        <f>'FACTORS &amp; OPTIONS'!B20</f>
        <v>0</v>
      </c>
      <c r="C24" s="77">
        <f>IF(H19&gt;0,(1/H19),0)</f>
        <v>0</v>
      </c>
      <c r="D24" s="77">
        <f>IF(H20&gt;0,1/H20,0)</f>
        <v>0</v>
      </c>
      <c r="E24" s="77">
        <f>IF(H21&gt;0,1/H21,0)</f>
        <v>0</v>
      </c>
      <c r="F24" s="77">
        <f>IF(H22&gt;0,1/H22,0)</f>
        <v>0</v>
      </c>
      <c r="G24" s="77">
        <f>IF(H23&gt;0,1/H23,0)</f>
        <v>0</v>
      </c>
      <c r="H24" s="77">
        <f>IF(A24&lt;=G16,1,0)</f>
        <v>0</v>
      </c>
      <c r="I24" s="78">
        <v>0</v>
      </c>
      <c r="J24" s="78">
        <v>0</v>
      </c>
      <c r="K24" s="78">
        <v>0</v>
      </c>
      <c r="L24" s="78">
        <v>0</v>
      </c>
      <c r="M24" s="21" t="e">
        <f>IF(G16=1,AVERAGE(C24/C29),IF(G16=2,AVERAGE(C24/C29,D24/D29),IF(G16=3,AVERAGE(C24/C29,D24/D29,E24/E29),IF(G16=4,AVERAGE(C24/C29,D24/D29,E24/E29,F24/F29),IF(G16=5,AVERAGE(C24/C29,D24/D29,E24/E29,F24/F29,G24/G29),IF(G16=6,AVERAGE(C24/C29,D24/D29,E24/E29,F24/F29,G24/G29,H24/H29),IF(G16=7,AVERAGE(C24/C29,D24/D29,E24/E29,F24/F29,G24/G29,H24/H29,I24/I29),IF(G16=8,AVERAGE(C24/C29,D24/D29,E24/E29,F24/F29,G24/G29,H24/H29,I24/I29,J24/J29),IF(G16=9,AVERAGE(C24/C29,D24/D29,E24/E29,F24/F29,G24/G29,H24/H29,I24/I29,J24/J29,K24/K29),AVERAGE(C24/C29,D24/D29,E24/E29,F24/F29,G24/G29,H24/H29,I24/I29,J24/J29,K24/K29,L24/L29))))))))))</f>
        <v>#DIV/0!</v>
      </c>
      <c r="N24" s="21" t="e">
        <v>#DIV/0!</v>
      </c>
      <c r="O24" s="162" t="e">
        <f>INDEX(B19:B28,$Q$2-18,1)</f>
        <v>#VALUE!</v>
      </c>
      <c r="P24" s="163" t="str">
        <f>IFERROR(O24,"")</f>
        <v/>
      </c>
      <c r="R24" s="150">
        <v>6</v>
      </c>
      <c r="S24" s="151">
        <f>'FACTORS &amp; OPTIONS'!B20</f>
        <v>0</v>
      </c>
      <c r="T24" s="77">
        <f>IF(Y19&gt;0,(1/Y19),0)</f>
        <v>0</v>
      </c>
      <c r="U24" s="77">
        <f>IF(Y20&gt;0,1/Y20,0)</f>
        <v>0</v>
      </c>
      <c r="V24" s="77">
        <f>IF(Y21&gt;0,1/Y21,0)</f>
        <v>0</v>
      </c>
      <c r="W24" s="77">
        <f>IF(Y22&gt;0,1/Y22,0)</f>
        <v>0</v>
      </c>
      <c r="X24" s="77">
        <f>IF(Y23&gt;0,1/Y23,0)</f>
        <v>0</v>
      </c>
      <c r="Y24" s="77">
        <f>IF(R24&lt;=X16,1,0)</f>
        <v>0</v>
      </c>
      <c r="Z24" s="78">
        <v>0</v>
      </c>
      <c r="AA24" s="78">
        <v>0</v>
      </c>
      <c r="AB24" s="78">
        <v>0</v>
      </c>
      <c r="AC24" s="78">
        <v>0</v>
      </c>
      <c r="AD24" s="21" t="e">
        <f>IF(X16=1,AVERAGE(T24/T29),IF(X16=2,AVERAGE(T24/T29,U24/U29),IF(X16=3,AVERAGE(T24/T29,U24/U29,V24/V29),IF(X16=4,AVERAGE(T24/T29,U24/U29,V24/V29,W24/W29),IF(X16=5,AVERAGE(T24/T29,U24/U29,V24/V29,W24/W29,X24/X29),IF(X16=6,AVERAGE(T24/T29,U24/U29,V24/V29,W24/W29,X24/X29,Y24/Y29),IF(X16=7,AVERAGE(T24/T29,U24/U29,V24/V29,W24/W29,X24/X29,Y24/Y29,Z24/Z29),IF(X16=8,AVERAGE(T24/T29,U24/U29,V24/V29,W24/W29,X24/X29,Y24/Y29,Z24/Z29,AA24/AA29),IF(X16=9,AVERAGE(T24/T29,U24/U29,V24/V29,W24/W29,X24/X29,Y24/Y29,Z24/Z29,AA24/AA29,AB24/AB29),AVERAGE(T24/T29,U24/U29,V24/V29,W24/W29,X24/X29,Y24/Y29,Z24/Z29,AA24/AA29,AB24/AB29,AC24/AC29))))))))))</f>
        <v>#DIV/0!</v>
      </c>
      <c r="AE24" s="21" t="e">
        <v>#DIV/0!</v>
      </c>
      <c r="AF24" s="162" t="e">
        <f>INDEX(S19:S28,$Q$2-18,1)</f>
        <v>#VALUE!</v>
      </c>
      <c r="AG24" s="163" t="str">
        <f>IFERROR(AF24,"")</f>
        <v/>
      </c>
      <c r="AI24" s="150">
        <v>6</v>
      </c>
      <c r="AJ24" s="151">
        <f>'FACTORS &amp; OPTIONS'!B20</f>
        <v>0</v>
      </c>
      <c r="AK24" s="158">
        <f>IF(AP19&gt;0,(1/AP19),0)</f>
        <v>0</v>
      </c>
      <c r="AL24" s="77">
        <f>IF(AP20&gt;0,1/AP20,0)</f>
        <v>0</v>
      </c>
      <c r="AM24" s="77">
        <f>IF(AP21&gt;0,1/AP21,0)</f>
        <v>0</v>
      </c>
      <c r="AN24" s="77">
        <f>IF(AP22&gt;0,1/AP22,0)</f>
        <v>0</v>
      </c>
      <c r="AO24" s="77">
        <f>IF(AP23&gt;0,1/AP23,0)</f>
        <v>0</v>
      </c>
      <c r="AP24" s="77">
        <f>IF(AI24&lt;=AO16,1,0)</f>
        <v>0</v>
      </c>
      <c r="AQ24" s="78">
        <v>0</v>
      </c>
      <c r="AR24" s="78">
        <v>0</v>
      </c>
      <c r="AS24" s="78">
        <v>0</v>
      </c>
      <c r="AT24" s="159">
        <v>0</v>
      </c>
      <c r="AU24" s="21" t="e">
        <f>IF(AO16=1,AVERAGE(AK24/AK29),IF(AO16=2,AVERAGE(AK24/AK29,AL24/AL29),IF(AO16=3,AVERAGE(AK24/AK29,AL24/AL29,AM24/AM29),IF(AO16=4,AVERAGE(AK24/AK29,AL24/AL29,AM24/AM29,AN24/AN29),IF(AO16=5,AVERAGE(AK24/AK29,AL24/AL29,AM24/AM29,AN24/AN29,AO24/AO29),IF(AO16=6,AVERAGE(AK24/AK29,AL24/AL29,AM24/AM29,AN24/AN29,AO24/AO29,AP24/AP29),IF(AO16=7,AVERAGE(AK24/AK29,AL24/AL29,AM24/AM29,AN24/AN29,AO24/AO29,AP24/AP29,AQ24/AQ29),IF(AO16=8,AVERAGE(AK24/AK29,AL24/AL29,AM24/AM29,AN24/AN29,AO24/AO29,AP24/AP29,AQ24/AQ29,AR24/AR29),IF(AO16=9,AVERAGE(AK24/AK29,AL24/AL29,AM24/AM29,AN24/AN29,AO24/AO29,AP24/AP29,AQ24/AQ29,AR24/AR29,AS24/AS29),AVERAGE(AK24/AK29,AL24/AL29,AM24/AM29,AN24/AN29,AO24/AO29,AP24/AP29,AQ24/AQ29,AR24/AR29,AS24/AS29,AT24/AT29))))))))))</f>
        <v>#DIV/0!</v>
      </c>
      <c r="AV24" s="21" t="e">
        <v>#DIV/0!</v>
      </c>
      <c r="AW24" s="162" t="e">
        <f>INDEX(AJ19:AJ28,$Q$2-18,1)</f>
        <v>#VALUE!</v>
      </c>
      <c r="AX24" s="163" t="str">
        <f>IFERROR(AW24,"")</f>
        <v/>
      </c>
      <c r="AZ24" s="150">
        <v>6</v>
      </c>
      <c r="BA24" s="151">
        <f>'FACTORS &amp; OPTIONS'!B20</f>
        <v>0</v>
      </c>
      <c r="BB24" s="158">
        <f>IF(BG19&gt;0,(1/BG19),0)</f>
        <v>0</v>
      </c>
      <c r="BC24" s="77">
        <f>IF(BG20&gt;0,1/BG20,0)</f>
        <v>0</v>
      </c>
      <c r="BD24" s="77">
        <f>IF(BG21&gt;0,1/BG21,0)</f>
        <v>0</v>
      </c>
      <c r="BE24" s="77">
        <f>IF(BG22&gt;0,1/BG22,0)</f>
        <v>0</v>
      </c>
      <c r="BF24" s="77">
        <f>IF(BG23&gt;0,1/BG23,0)</f>
        <v>0</v>
      </c>
      <c r="BG24" s="77">
        <f>IF(AZ24&lt;=BF16,1,0)</f>
        <v>0</v>
      </c>
      <c r="BH24" s="78">
        <v>0</v>
      </c>
      <c r="BI24" s="78">
        <v>0</v>
      </c>
      <c r="BJ24" s="78">
        <v>0</v>
      </c>
      <c r="BK24" s="159">
        <v>0</v>
      </c>
      <c r="BL24" s="21" t="e">
        <f>IF(BF16=1,AVERAGE(BB24/BB29),IF(BF16=2,AVERAGE(BB24/BB29,BC24/BC29),IF(BF16=3,AVERAGE(BB24/BB29,BC24/BC29,BD24/BD29),IF(BF16=4,AVERAGE(BB24/BB29,BC24/BC29,BD24/BD29,BE24/BE29),IF(BF16=5,AVERAGE(BB24/BB29,BC24/BC29,BD24/BD29,BE24/BE29,BF24/BF29),IF(BF16=6,AVERAGE(BB24/BB29,BC24/BC29,BD24/BD29,BE24/BE29,BF24/BF29,BG24/BG29),IF(BF16=7,AVERAGE(BB24/BB29,BC24/BC29,BD24/BD29,BE24/BE29,BF24/BF29,BG24/BG29,BH24/BH29),IF(BF16=8,AVERAGE(BB24/BB29,BC24/BC29,BD24/BD29,BE24/BE29,BF24/BF29,BG24/BG29,BH24/BH29,BI24/BI29),IF(BF16=9,AVERAGE(BB24/BB29,BC24/BC29,BD24/BD29,BE24/BE29,BF24/BF29,BG24/BG29,BH24/BH29,BI24/BI29,BJ24/BJ29),AVERAGE(BB24/BB29,BC24/BC29,BD24/BD29,BE24/BE29,BF24/BF29,BG24/BG29,BH24/BH29,BI24/BI29,BJ24/BJ29,BK24/BK29))))))))))</f>
        <v>#DIV/0!</v>
      </c>
      <c r="BM24" s="21" t="e">
        <v>#DIV/0!</v>
      </c>
      <c r="BN24" s="162" t="e">
        <f>INDEX(BA19:BA28,$Q$2-18,1)</f>
        <v>#VALUE!</v>
      </c>
      <c r="BO24" s="163" t="str">
        <f>IFERROR(BN24,"")</f>
        <v/>
      </c>
      <c r="BQ24" s="150">
        <v>6</v>
      </c>
      <c r="BR24" s="151">
        <f>'FACTORS &amp; OPTIONS'!B20</f>
        <v>0</v>
      </c>
      <c r="BS24" s="158">
        <f>IF(BX19&gt;0,(1/BX19),0)</f>
        <v>0</v>
      </c>
      <c r="BT24" s="77">
        <f>IF(BX20&gt;0,1/BX20,0)</f>
        <v>0</v>
      </c>
      <c r="BU24" s="77">
        <f>IF(BX21&gt;0,1/BX21,0)</f>
        <v>0</v>
      </c>
      <c r="BV24" s="77">
        <f>IF(BX22&gt;0,1/BX22,0)</f>
        <v>0</v>
      </c>
      <c r="BW24" s="77">
        <f>IF(BX23&gt;0,1/BX23,0)</f>
        <v>0</v>
      </c>
      <c r="BX24" s="77">
        <f>IF(BQ24&lt;=BW16,1,0)</f>
        <v>0</v>
      </c>
      <c r="BY24" s="78">
        <v>0</v>
      </c>
      <c r="BZ24" s="78">
        <v>0</v>
      </c>
      <c r="CA24" s="78">
        <v>0</v>
      </c>
      <c r="CB24" s="159">
        <v>0</v>
      </c>
      <c r="CC24" s="21" t="e">
        <f>IF(BW16=1,AVERAGE(BS24/BS29),IF(BW16=2,AVERAGE(BS24/BS29,BT24/BT29),IF(BW16=3,AVERAGE(BS24/BS29,BT24/BT29,BU24/BU29),IF(BW16=4,AVERAGE(BS24/BS29,BT24/BT29,BU24/BU29,BV24/BV29),IF(BW16=5,AVERAGE(BS24/BS29,BT24/BT29,BU24/BU29,BV24/BV29,BW24/BW29),IF(BW16=6,AVERAGE(BS24/BS29,BT24/BT29,BU24/BU29,BV24/BV29,BW24/BW29,BX24/BX29),IF(BW16=7,AVERAGE(BS24/BS29,BT24/BT29,BU24/BU29,BV24/BV29,BW24/BW29,BX24/BX29,BY24/BY29),IF(BW16=8,AVERAGE(BS24/BS29,BT24/BT29,BU24/BU29,BV24/BV29,BW24/BW29,BX24/BX29,BY24/BY29,BZ24/BZ29),IF(BW16=9,AVERAGE(BS24/BS29,BT24/BT29,BU24/BU29,BV24/BV29,BW24/BW29,BX24/BX29,BY24/BY29,BZ24/BZ29,CA24/CA29),AVERAGE(BS24/BS29,BT24/BT29,BU24/BU29,BV24/BV29,BW24/BW29,BX24/BX29,BY24/BY29,BZ24/BZ29,CA24/CA29,CB24/CB29))))))))))</f>
        <v>#DIV/0!</v>
      </c>
      <c r="CD24" s="21" t="e">
        <v>#DIV/0!</v>
      </c>
      <c r="CE24" s="162" t="e">
        <f>INDEX(BR19:BR28,$Q$2-18,1)</f>
        <v>#VALUE!</v>
      </c>
      <c r="CF24" s="163" t="str">
        <f>IFERROR(CE24,"")</f>
        <v/>
      </c>
      <c r="CH24" s="150">
        <v>6</v>
      </c>
      <c r="CI24" s="151">
        <f>'FACTORS &amp; OPTIONS'!B20</f>
        <v>0</v>
      </c>
      <c r="CJ24" s="158">
        <f>IF(CO19&gt;0,(1/CO19),0)</f>
        <v>0</v>
      </c>
      <c r="CK24" s="77">
        <f>IF(CO20&gt;0,1/CO20,0)</f>
        <v>0</v>
      </c>
      <c r="CL24" s="77">
        <f>IF(CO21&gt;0,1/CO21,0)</f>
        <v>0</v>
      </c>
      <c r="CM24" s="77">
        <f>IF(CO22&gt;0,1/CO22,0)</f>
        <v>0</v>
      </c>
      <c r="CN24" s="77">
        <f>IF(CO23&gt;0,1/CO23,0)</f>
        <v>0</v>
      </c>
      <c r="CO24" s="77">
        <f>IF(CH24&lt;=CN16,1,0)</f>
        <v>0</v>
      </c>
      <c r="CP24" s="78">
        <v>0</v>
      </c>
      <c r="CQ24" s="78">
        <v>0</v>
      </c>
      <c r="CR24" s="78">
        <v>0</v>
      </c>
      <c r="CS24" s="159">
        <v>0</v>
      </c>
      <c r="CT24" s="21" t="e">
        <f>IF(CN16=1,AVERAGE(CJ24/CJ29),IF(CN16=2,AVERAGE(CJ24/CJ29,CK24/CK29),IF(CN16=3,AVERAGE(CJ24/CJ29,CK24/CK29,CL24/CL29),IF(CN16=4,AVERAGE(CJ24/CJ29,CK24/CK29,CL24/CL29,CM24/CM29),IF(CN16=5,AVERAGE(CJ24/CJ29,CK24/CK29,CL24/CL29,CM24/CM29,CN24/CN29),IF(CN16=6,AVERAGE(CJ24/CJ29,CK24/CK29,CL24/CL29,CM24/CM29,CN24/CN29,CO24/CO29),IF(CN16=7,AVERAGE(CJ24/CJ29,CK24/CK29,CL24/CL29,CM24/CM29,CN24/CN29,CO24/CO29,CP24/CP29),IF(CN16=8,AVERAGE(CJ24/CJ29,CK24/CK29,CL24/CL29,CM24/CM29,CN24/CN29,CO24/CO29,CP24/CP29,CQ24/CQ29),IF(CN16=9,AVERAGE(CJ24/CJ29,CK24/CK29,CL24/CL29,CM24/CM29,CN24/CN29,CO24/CO29,CP24/CP29,CQ24/CQ29,CR24/CR29),AVERAGE(CJ24/CJ29,CK24/CK29,CL24/CL29,CM24/CM29,CN24/CN29,CO24/CO29,CP24/CP29,CQ24/CQ29,CR24/CR29,CS24/CS29))))))))))</f>
        <v>#DIV/0!</v>
      </c>
      <c r="CU24" s="21" t="e">
        <v>#DIV/0!</v>
      </c>
      <c r="CV24" s="162" t="e">
        <f>INDEX(CI19:CI28,$Q$2-18,1)</f>
        <v>#VALUE!</v>
      </c>
      <c r="CW24" s="163" t="str">
        <f>IFERROR(CV24,"")</f>
        <v/>
      </c>
      <c r="CY24" s="150">
        <v>6</v>
      </c>
      <c r="CZ24" s="151">
        <f>'FACTORS &amp; OPTIONS'!B20</f>
        <v>0</v>
      </c>
      <c r="DA24" s="158">
        <f>IF(DF19&gt;0,(1/DF19),0)</f>
        <v>0</v>
      </c>
      <c r="DB24" s="77">
        <f>IF(DF20&gt;0,1/DF20,0)</f>
        <v>0</v>
      </c>
      <c r="DC24" s="77">
        <f>IF(DF21&gt;0,1/DF21,0)</f>
        <v>0</v>
      </c>
      <c r="DD24" s="77">
        <f>IF(DF22&gt;0,1/DF22,0)</f>
        <v>0</v>
      </c>
      <c r="DE24" s="77">
        <f>IF(DF23&gt;0,1/DF23,0)</f>
        <v>0</v>
      </c>
      <c r="DF24" s="77">
        <f>IF(CY24&lt;=DE16,1,0)</f>
        <v>0</v>
      </c>
      <c r="DG24" s="78">
        <v>0</v>
      </c>
      <c r="DH24" s="78">
        <v>0</v>
      </c>
      <c r="DI24" s="78">
        <v>0</v>
      </c>
      <c r="DJ24" s="159">
        <v>0</v>
      </c>
      <c r="DK24" s="21" t="e">
        <f>IF(DE16=1,AVERAGE(DA24/DA29),IF(DE16=2,AVERAGE(DA24/DA29,DB24/DB29),IF(DE16=3,AVERAGE(DA24/DA29,DB24/DB29,DC24/DC29),IF(DE16=4,AVERAGE(DA24/DA29,DB24/DB29,DC24/DC29,DD24/DD29),IF(DE16=5,AVERAGE(DA24/DA29,DB24/DB29,DC24/DC29,DD24/DD29,DE24/DE29),IF(DE16=6,AVERAGE(DA24/DA29,DB24/DB29,DC24/DC29,DD24/DD29,DE24/DE29,DF24/DF29),IF(DE16=7,AVERAGE(DA24/DA29,DB24/DB29,DC24/DC29,DD24/DD29,DE24/DE29,DF24/DF29,DG24/DG29),IF(DE16=8,AVERAGE(DA24/DA29,DB24/DB29,DC24/DC29,DD24/DD29,DE24/DE29,DF24/DF29,DG24/DG29,DH24/DH29),IF(DE16=9,AVERAGE(DA24/DA29,DB24/DB29,DC24/DC29,DD24/DD29,DE24/DE29,DF24/DF29,DG24/DG29,DH24/DH29,DI24/DI29),AVERAGE(DA24/DA29,DB24/DB29,DC24/DC29,DD24/DD29,DE24/DE29,DF24/DF29,DG24/DG29,DH24/DH29,DI24/DI29,DJ24/DJ29))))))))))</f>
        <v>#DIV/0!</v>
      </c>
      <c r="DL24" s="21" t="e">
        <v>#DIV/0!</v>
      </c>
      <c r="DM24" s="162" t="e">
        <f>INDEX(CZ19:CZ28,$Q$2-18,1)</f>
        <v>#VALUE!</v>
      </c>
      <c r="DN24" s="163" t="str">
        <f>IFERROR(DM24,"")</f>
        <v/>
      </c>
      <c r="DP24" s="150">
        <v>6</v>
      </c>
      <c r="DQ24" s="151">
        <f>'FACTORS &amp; OPTIONS'!B20</f>
        <v>0</v>
      </c>
      <c r="DR24" s="158">
        <f>IF(DW19&gt;0,(1/DW19),0)</f>
        <v>0</v>
      </c>
      <c r="DS24" s="77">
        <f>IF(DW20&gt;0,1/DW20,0)</f>
        <v>0</v>
      </c>
      <c r="DT24" s="77">
        <f>IF(DW21&gt;0,1/DW21,0)</f>
        <v>0</v>
      </c>
      <c r="DU24" s="77">
        <f>IF(DW22&gt;0,1/DW22,0)</f>
        <v>0</v>
      </c>
      <c r="DV24" s="77">
        <f>IF(DW23&gt;0,1/DW23,0)</f>
        <v>0</v>
      </c>
      <c r="DW24" s="77">
        <f>IF(DP24&lt;=DV16,1,0)</f>
        <v>0</v>
      </c>
      <c r="DX24" s="78">
        <v>0</v>
      </c>
      <c r="DY24" s="78">
        <v>0</v>
      </c>
      <c r="DZ24" s="78">
        <v>0</v>
      </c>
      <c r="EA24" s="159">
        <v>0</v>
      </c>
      <c r="EB24" s="21" t="e">
        <f>IF(DV16=1,AVERAGE(DR24/DR29),IF(DV16=2,AVERAGE(DR24/DR29,DS24/DS29),IF(DV16=3,AVERAGE(DR24/DR29,DS24/DS29,DT24/DT29),IF(DV16=4,AVERAGE(DR24/DR29,DS24/DS29,DT24/DT29,DU24/DU29),IF(DV16=5,AVERAGE(DR24/DR29,DS24/DS29,DT24/DT29,DU24/DU29,DV24/DV29),IF(DV16=6,AVERAGE(DR24/DR29,DS24/DS29,DT24/DT29,DU24/DU29,DV24/DV29,DW24/DW29),IF(DV16=7,AVERAGE(DR24/DR29,DS24/DS29,DT24/DT29,DU24/DU29,DV24/DV29,DW24/DW29,DX24/DX29),IF(DV16=8,AVERAGE(DR24/DR29,DS24/DS29,DT24/DT29,DU24/DU29,DV24/DV29,DW24/DW29,DX24/DX29,DY24/DY29),IF(DV16=9,AVERAGE(DR24/DR29,DS24/DS29,DT24/DT29,DU24/DU29,DV24/DV29,DW24/DW29,DX24/DX29,DY24/DY29,DZ24/DZ29),AVERAGE(DR24/DR29,DS24/DS29,DT24/DT29,DU24/DU29,DV24/DV29,DW24/DW29,DX24/DX29,DY24/DY29,DZ24/DZ29,EA24/EA29))))))))))</f>
        <v>#DIV/0!</v>
      </c>
      <c r="EC24" s="21" t="e">
        <v>#DIV/0!</v>
      </c>
      <c r="ED24" s="162" t="e">
        <f>INDEX(DQ19:DQ28,$Q$2-18,1)</f>
        <v>#VALUE!</v>
      </c>
      <c r="EE24" s="163" t="str">
        <f>IFERROR(ED24,"")</f>
        <v/>
      </c>
      <c r="EG24" s="150">
        <v>6</v>
      </c>
      <c r="EH24" s="151">
        <f>'FACTORS &amp; OPTIONS'!B20</f>
        <v>0</v>
      </c>
      <c r="EI24" s="158">
        <f>IF(EN19&gt;0,(1/EN19),0)</f>
        <v>0</v>
      </c>
      <c r="EJ24" s="77">
        <f>IF(EN20&gt;0,1/EN20,0)</f>
        <v>0</v>
      </c>
      <c r="EK24" s="77">
        <f>IF(EN21&gt;0,1/EN21,0)</f>
        <v>0</v>
      </c>
      <c r="EL24" s="77">
        <f>IF(EN22&gt;0,1/EN22,0)</f>
        <v>0</v>
      </c>
      <c r="EM24" s="77">
        <f>IF(EN23&gt;0,1/EN23,0)</f>
        <v>0</v>
      </c>
      <c r="EN24" s="77">
        <f>IF(EG24&lt;=EM16,1,0)</f>
        <v>0</v>
      </c>
      <c r="EO24" s="78">
        <v>0</v>
      </c>
      <c r="EP24" s="78">
        <v>0</v>
      </c>
      <c r="EQ24" s="78">
        <v>0</v>
      </c>
      <c r="ER24" s="159">
        <v>0</v>
      </c>
      <c r="ES24" s="21" t="e">
        <f>IF(EM16=1,AVERAGE(EI24/EI29),IF(EM16=2,AVERAGE(EI24/EI29,EJ24/EJ29),IF(EM16=3,AVERAGE(EI24/EI29,EJ24/EJ29,EK24/EK29),IF(EM16=4,AVERAGE(EI24/EI29,EJ24/EJ29,EK24/EK29,EL24/EL29),IF(EM16=5,AVERAGE(EI24/EI29,EJ24/EJ29,EK24/EK29,EL24/EL29,EM24/EM29),IF(EM16=6,AVERAGE(EI24/EI29,EJ24/EJ29,EK24/EK29,EL24/EL29,EM24/EM29,EN24/EN29),IF(EM16=7,AVERAGE(EI24/EI29,EJ24/EJ29,EK24/EK29,EL24/EL29,EM24/EM29,EN24/EN29,EO24/EO29),IF(EM16=8,AVERAGE(EI24/EI29,EJ24/EJ29,EK24/EK29,EL24/EL29,EM24/EM29,EN24/EN29,EO24/EO29,EP24/EP29),IF(EM16=9,AVERAGE(EI24/EI29,EJ24/EJ29,EK24/EK29,EL24/EL29,EM24/EM29,EN24/EN29,EO24/EO29,EP24/EP29,EQ24/EQ29),AVERAGE(EI24/EI29,EJ24/EJ29,EK24/EK29,EL24/EL29,EM24/EM29,EN24/EN29,EO24/EO29,EP24/EP29,EQ24/EQ29,ER24/ER29))))))))))</f>
        <v>#DIV/0!</v>
      </c>
      <c r="ET24" s="21" t="e">
        <v>#DIV/0!</v>
      </c>
      <c r="EU24" s="162" t="e">
        <f>INDEX(EH19:EH28,$Q$2-18,1)</f>
        <v>#VALUE!</v>
      </c>
      <c r="EV24" s="163" t="str">
        <f>IFERROR(EU24,"")</f>
        <v/>
      </c>
      <c r="EW24" s="157" t="str">
        <f>BO25</f>
        <v/>
      </c>
      <c r="EX24" s="157">
        <f>BO27</f>
        <v>1</v>
      </c>
      <c r="EY24" s="157"/>
      <c r="EZ24" s="157">
        <f t="shared" si="10"/>
        <v>0</v>
      </c>
      <c r="FA24" s="157"/>
      <c r="FB24" s="180"/>
      <c r="FC24" s="180"/>
      <c r="FD24" s="180"/>
      <c r="FE24" s="180"/>
      <c r="FF24" s="180"/>
      <c r="FG24" s="180"/>
      <c r="FH24" s="180"/>
      <c r="FI24" s="181"/>
      <c r="FJ24" s="181"/>
      <c r="FK24" s="181"/>
      <c r="FL24" s="181"/>
      <c r="FM24" s="181"/>
      <c r="FN24" s="181"/>
      <c r="FO24" s="181"/>
      <c r="FP24" s="181"/>
      <c r="FQ24" s="181"/>
      <c r="FR24" s="181"/>
      <c r="FS24" s="181"/>
      <c r="FT24" s="181"/>
      <c r="FU24" s="181"/>
      <c r="FV24" s="181"/>
      <c r="FW24" s="181"/>
      <c r="FX24" s="181"/>
      <c r="FY24" s="181"/>
      <c r="FZ24" s="181"/>
      <c r="GA24" s="181"/>
      <c r="GB24" s="181"/>
      <c r="GC24" s="181"/>
      <c r="GD24" s="181"/>
      <c r="GE24" s="181"/>
      <c r="GF24" s="181"/>
      <c r="GG24" s="181"/>
      <c r="GH24" s="181"/>
      <c r="GI24" s="181"/>
      <c r="GJ24" s="181"/>
      <c r="GK24" s="181"/>
      <c r="GL24" s="181"/>
      <c r="GM24" s="181"/>
      <c r="GN24" s="181"/>
      <c r="GO24" s="181"/>
      <c r="GP24" s="181"/>
      <c r="GQ24" s="181"/>
      <c r="GR24" s="181"/>
      <c r="GS24" s="181"/>
      <c r="GT24" s="181"/>
      <c r="GU24" s="181"/>
      <c r="GV24" s="181"/>
      <c r="GW24" s="181"/>
      <c r="GX24" s="181"/>
      <c r="GY24" s="181"/>
      <c r="GZ24" s="181"/>
      <c r="HA24" s="181"/>
      <c r="HB24" s="181"/>
      <c r="HC24" s="181"/>
      <c r="HD24" s="181"/>
      <c r="HE24" s="181"/>
    </row>
    <row r="25" spans="1:213" x14ac:dyDescent="0.35">
      <c r="A25" s="150">
        <v>7</v>
      </c>
      <c r="B25" s="151">
        <f>'FACTORS &amp; OPTIONS'!B21</f>
        <v>0</v>
      </c>
      <c r="C25" s="77">
        <f>IF(I19&gt;0,(1/I19),0)</f>
        <v>0</v>
      </c>
      <c r="D25" s="77">
        <f>IF(I20&gt;0,1/I20,0)</f>
        <v>0</v>
      </c>
      <c r="E25" s="77">
        <f>IF(I21&gt;0,1/I21,0)</f>
        <v>0</v>
      </c>
      <c r="F25" s="77">
        <f>IF(I22&gt;0,1/I22,0)</f>
        <v>0</v>
      </c>
      <c r="G25" s="77">
        <f>IF(I23&gt;0,1/I23,0)</f>
        <v>0</v>
      </c>
      <c r="H25" s="77">
        <f>IF(I24&gt;0,1/I24,0)</f>
        <v>0</v>
      </c>
      <c r="I25" s="77">
        <f>IF(A25&lt;=G16,1,0)</f>
        <v>0</v>
      </c>
      <c r="J25" s="78">
        <v>0</v>
      </c>
      <c r="K25" s="78">
        <v>0</v>
      </c>
      <c r="L25" s="78">
        <v>0</v>
      </c>
      <c r="M25" s="21" t="e">
        <f>IF(G16=1,AVERAGE(C25/C29),IF(G16=2,AVERAGE(C25/C29,D25/D29),IF(G16=3,AVERAGE(C25/C29,D25/D29,E25/E29),IF(G16=4,AVERAGE(C25/C29,D25/D29,E25/E29,F25/F29),IF(G16=5,AVERAGE(C25/C29,D25/D29,E25/E29,F25/F29,G25/G29),IF(G16=6,AVERAGE(C25/C29,D25/D29,E25/E29,F25/F29,G25/G29,H25/H29),IF(G16=7,AVERAGE(C25/C29,D25/D29,E25/E29,F25/F29,G25/G29,H25/H29,I25/I29),IF(G16=8,AVERAGE(C25/C29,D25/D29,E25/E29,F25/F29,G25/G29,H25/H29,I25/I29,J25/J29),IF(G16=9,AVERAGE(C25/C29,D25/D29,E25/E29,F25/F29,G25/G29,H25/H29,I25/I29,J25/J29,K25/K29),AVERAGE(C25/C29,D25/D29,E25/E29,F25/F29,G25/G29,H25/H29,I25/I29,J25/J29,K25/K29,L25/L29))))))))))</f>
        <v>#DIV/0!</v>
      </c>
      <c r="N25" s="21" t="e">
        <v>#DIV/0!</v>
      </c>
      <c r="O25" s="162">
        <f>INDEX(C18:L18,1,$Q$3-2)</f>
        <v>0</v>
      </c>
      <c r="P25" s="184" t="str">
        <f>IF($Q$2&gt;=19,IF($Q$2&lt;=28,IF($Q$3&gt;=3,IF(Q3&lt;=12,P24,""),""),""),"")</f>
        <v/>
      </c>
      <c r="R25" s="150">
        <v>7</v>
      </c>
      <c r="S25" s="151">
        <f>'FACTORS &amp; OPTIONS'!B21</f>
        <v>0</v>
      </c>
      <c r="T25" s="77">
        <f>IF(Z19&gt;0,(1/Z19),0)</f>
        <v>0</v>
      </c>
      <c r="U25" s="77">
        <f>IF(Z20&gt;0,1/Z20,0)</f>
        <v>0</v>
      </c>
      <c r="V25" s="77">
        <f>IF(Z21&gt;0,1/Z21,0)</f>
        <v>0</v>
      </c>
      <c r="W25" s="77">
        <f>IF(Z22&gt;0,1/Z22,0)</f>
        <v>0</v>
      </c>
      <c r="X25" s="77">
        <f>IF(Z23&gt;0,1/Z23,0)</f>
        <v>0</v>
      </c>
      <c r="Y25" s="77">
        <f>IF(Z24&gt;0,1/Z24,0)</f>
        <v>0</v>
      </c>
      <c r="Z25" s="77">
        <f>IF(R25&lt;=X16,1,0)</f>
        <v>0</v>
      </c>
      <c r="AA25" s="78">
        <v>0</v>
      </c>
      <c r="AB25" s="78">
        <v>0</v>
      </c>
      <c r="AC25" s="78">
        <v>0</v>
      </c>
      <c r="AD25" s="21" t="e">
        <f>IF(X16=1,AVERAGE(T25/T29),IF(X16=2,AVERAGE(T25/T29,U25/U29),IF(X16=3,AVERAGE(T25/T29,U25/U29,V25/V29),IF(X16=4,AVERAGE(T25/T29,U25/U29,V25/V29,W25/W29),IF(X16=5,AVERAGE(T25/T29,U25/U29,V25/V29,W25/W29,X25/X29),IF(X16=6,AVERAGE(T25/T29,U25/U29,V25/V29,W25/W29,X25/X29,Y25/Y29),IF(X16=7,AVERAGE(T25/T29,U25/U29,V25/V29,W25/W29,X25/X29,Y25/Y29,Z25/Z29),IF(X16=8,AVERAGE(T25/T29,U25/U29,V25/V29,W25/W29,X25/X29,Y25/Y29,Z25/Z29,AA25/AA29),IF(X16=9,AVERAGE(T25/T29,U25/U29,V25/V29,W25/W29,X25/X29,Y25/Y29,Z25/Z29,AA25/AA29,AB25/AB29),AVERAGE(T25/T29,U25/U29,V25/V29,W25/W29,X25/X29,Y25/Y29,Z25/Z29,AA25/AA29,AB25/AB29,AC25/AC29))))))))))</f>
        <v>#DIV/0!</v>
      </c>
      <c r="AE25" s="21" t="e">
        <v>#DIV/0!</v>
      </c>
      <c r="AF25" s="162" t="e">
        <f>INDEX(T18:AC18,1,$Q$3-19)</f>
        <v>#VALUE!</v>
      </c>
      <c r="AG25" s="184" t="str">
        <f>IF($Q$2&gt;=19,IF($Q$2&lt;=28,IF($Q$3&gt;=20,IF(Q3&lt;=29,AG24,""),""),""),"")</f>
        <v/>
      </c>
      <c r="AI25" s="150">
        <v>7</v>
      </c>
      <c r="AJ25" s="151">
        <f>'FACTORS &amp; OPTIONS'!B21</f>
        <v>0</v>
      </c>
      <c r="AK25" s="158">
        <f>IF(AQ19&gt;0,(1/AQ19),0)</f>
        <v>0</v>
      </c>
      <c r="AL25" s="77">
        <f>IF(AQ20&gt;0,1/AQ20,0)</f>
        <v>0</v>
      </c>
      <c r="AM25" s="77">
        <f>IF(AQ21&gt;0,1/AQ21,0)</f>
        <v>0</v>
      </c>
      <c r="AN25" s="77">
        <f>IF(AQ22&gt;0,1/AQ22,0)</f>
        <v>0</v>
      </c>
      <c r="AO25" s="77">
        <f>IF(AQ23&gt;0,1/AQ23,0)</f>
        <v>0</v>
      </c>
      <c r="AP25" s="77">
        <f>IF(AQ24&gt;0,1/AQ24,0)</f>
        <v>0</v>
      </c>
      <c r="AQ25" s="77">
        <f>IF(AI25&lt;=AO16,1,0)</f>
        <v>0</v>
      </c>
      <c r="AR25" s="78">
        <v>0</v>
      </c>
      <c r="AS25" s="78">
        <v>0</v>
      </c>
      <c r="AT25" s="159">
        <v>0</v>
      </c>
      <c r="AU25" s="21" t="e">
        <f>IF(AO16=1,AVERAGE(AK25/AK29),IF(AO16=2,AVERAGE(AK25/AK29,AL25/AL29),IF(AO16=3,AVERAGE(AK25/AK29,AL25/AL29,AM25/AM29),IF(AO16=4,AVERAGE(AK25/AK29,AL25/AL29,AM25/AM29,AN25/AN29),IF(AO16=5,AVERAGE(AK25/AK29,AL25/AL29,AM25/AM29,AN25/AN29,AO25/AO29),IF(AO16=6,AVERAGE(AK25/AK29,AL25/AL29,AM25/AM29,AN25/AN29,AO25/AO29,AP25/AP29),IF(AO16=7,AVERAGE(AK25/AK29,AL25/AL29,AM25/AM29,AN25/AN29,AO25/AO29,AP25/AP29,AQ25/AQ29),IF(AO16=8,AVERAGE(AK25/AK29,AL25/AL29,AM25/AM29,AN25/AN29,AO25/AO29,AP25/AP29,AQ25/AQ29,AR25/AR29),IF(AO16=9,AVERAGE(AK25/AK29,AL25/AL29,AM25/AM29,AN25/AN29,AO25/AO29,AP25/AP29,AQ25/AQ29,AR25/AR29,AS25/AS29),AVERAGE(AK25/AK29,AL25/AL29,AM25/AM29,AN25/AN29,AO25/AO29,AP25/AP29,AQ25/AQ29,AR25/AR29,AS25/AS29,AT25/AT29))))))))))</f>
        <v>#DIV/0!</v>
      </c>
      <c r="AV25" s="21" t="e">
        <v>#DIV/0!</v>
      </c>
      <c r="AW25" s="164" t="e">
        <f>INDEX(AK18:AT18,1,$Q$3-36)</f>
        <v>#VALUE!</v>
      </c>
      <c r="AX25" s="165" t="str">
        <f>IF($Q$2&gt;=19,IF($Q$2&lt;=28,IF($Q$3&gt;=37,IF(Q3&lt;=46,AX24,""),""),""),"")</f>
        <v/>
      </c>
      <c r="AZ25" s="150">
        <v>7</v>
      </c>
      <c r="BA25" s="151">
        <f>'FACTORS &amp; OPTIONS'!B21</f>
        <v>0</v>
      </c>
      <c r="BB25" s="158">
        <f>IF(BH19&gt;0,(1/BH19),0)</f>
        <v>0</v>
      </c>
      <c r="BC25" s="77">
        <f>IF(BH20&gt;0,1/BH20,0)</f>
        <v>0</v>
      </c>
      <c r="BD25" s="77">
        <f>IF(BH21&gt;0,1/BH21,0)</f>
        <v>0</v>
      </c>
      <c r="BE25" s="77">
        <f>IF(BH22&gt;0,1/BH22,0)</f>
        <v>0</v>
      </c>
      <c r="BF25" s="77">
        <f>IF(BH23&gt;0,1/BH23,0)</f>
        <v>0</v>
      </c>
      <c r="BG25" s="77">
        <f>IF(BH24&gt;0,1/BH24,0)</f>
        <v>0</v>
      </c>
      <c r="BH25" s="77">
        <f>IF(AZ25&lt;=BF16,1,0)</f>
        <v>0</v>
      </c>
      <c r="BI25" s="78">
        <v>0</v>
      </c>
      <c r="BJ25" s="78">
        <v>0</v>
      </c>
      <c r="BK25" s="159">
        <v>0</v>
      </c>
      <c r="BL25" s="21" t="e">
        <f>IF(BF16=1,AVERAGE(BB25/BB29),IF(BF16=2,AVERAGE(BB25/BB29,BC25/BC29),IF(BF16=3,AVERAGE(BB25/BB29,BC25/BC29,BD25/BD29),IF(BF16=4,AVERAGE(BB25/BB29,BC25/BC29,BD25/BD29,BE25/BE29),IF(BF16=5,AVERAGE(BB25/BB29,BC25/BC29,BD25/BD29,BE25/BE29,BF25/BF29),IF(BF16=6,AVERAGE(BB25/BB29,BC25/BC29,BD25/BD29,BE25/BE29,BF25/BF29,BG25/BG29),IF(BF16=7,AVERAGE(BB25/BB29,BC25/BC29,BD25/BD29,BE25/BE29,BF25/BF29,BG25/BG29,BH25/BH29),IF(BF16=8,AVERAGE(BB25/BB29,BC25/BC29,BD25/BD29,BE25/BE29,BF25/BF29,BG25/BG29,BH25/BH29,BI25/BI29),IF(BF16=9,AVERAGE(BB25/BB29,BC25/BC29,BD25/BD29,BE25/BE29,BF25/BF29,BG25/BG29,BH25/BH29,BI25/BI29,BJ25/BJ29),AVERAGE(BB25/BB29,BC25/BC29,BD25/BD29,BE25/BE29,BF25/BF29,BG25/BG29,BH25/BH29,BI25/BI29,BJ25/BJ29,BK25/BK29))))))))))</f>
        <v>#DIV/0!</v>
      </c>
      <c r="BM25" s="21" t="e">
        <v>#DIV/0!</v>
      </c>
      <c r="BN25" s="164" t="e">
        <f>INDEX(BB18:BK18,1,$Q$3-53)</f>
        <v>#VALUE!</v>
      </c>
      <c r="BO25" s="165" t="str">
        <f>IF($Q$2&gt;=19,IF($Q$2&lt;=28,IF($Q$3&gt;=54,IF(Q3&lt;=63,BO24,""),""),""),"")</f>
        <v/>
      </c>
      <c r="BQ25" s="150">
        <v>7</v>
      </c>
      <c r="BR25" s="151">
        <f>'FACTORS &amp; OPTIONS'!B21</f>
        <v>0</v>
      </c>
      <c r="BS25" s="158">
        <f>IF(BY19&gt;0,(1/BY19),0)</f>
        <v>0</v>
      </c>
      <c r="BT25" s="77">
        <f>IF(BY20&gt;0,1/BY20,0)</f>
        <v>0</v>
      </c>
      <c r="BU25" s="77">
        <f>IF(BY21&gt;0,1/BY21,0)</f>
        <v>0</v>
      </c>
      <c r="BV25" s="77">
        <f>IF(BY22&gt;0,1/BY22,0)</f>
        <v>0</v>
      </c>
      <c r="BW25" s="77">
        <f>IF(BY23&gt;0,1/BY23,0)</f>
        <v>0</v>
      </c>
      <c r="BX25" s="77">
        <f>IF(BY24&gt;0,1/BY24,0)</f>
        <v>0</v>
      </c>
      <c r="BY25" s="77">
        <f>IF(BQ25&lt;=BW16,1,0)</f>
        <v>0</v>
      </c>
      <c r="BZ25" s="78">
        <v>0</v>
      </c>
      <c r="CA25" s="78">
        <v>0</v>
      </c>
      <c r="CB25" s="159">
        <v>0</v>
      </c>
      <c r="CC25" s="21" t="e">
        <f>IF(BW16=1,AVERAGE(BS25/BS29),IF(BW16=2,AVERAGE(BS25/BS29,BT25/BT29),IF(BW16=3,AVERAGE(BS25/BS29,BT25/BT29,BU25/BU29),IF(BW16=4,AVERAGE(BS25/BS29,BT25/BT29,BU25/BU29,BV25/BV29),IF(BW16=5,AVERAGE(BS25/BS29,BT25/BT29,BU25/BU29,BV25/BV29,BW25/BW29),IF(BW16=6,AVERAGE(BS25/BS29,BT25/BT29,BU25/BU29,BV25/BV29,BW25/BW29,BX25/BX29),IF(BW16=7,AVERAGE(BS25/BS29,BT25/BT29,BU25/BU29,BV25/BV29,BW25/BW29,BX25/BX29,BY25/BY29),IF(BW16=8,AVERAGE(BS25/BS29,BT25/BT29,BU25/BU29,BV25/BV29,BW25/BW29,BX25/BX29,BY25/BY29,BZ25/BZ29),IF(BW16=9,AVERAGE(BS25/BS29,BT25/BT29,BU25/BU29,BV25/BV29,BW25/BW29,BX25/BX29,BY25/BY29,BZ25/BZ29,CA25/CA29),AVERAGE(BS25/BS29,BT25/BT29,BU25/BU29,BV25/BV29,BW25/BW29,BX25/BX29,BY25/BY29,BZ25/BZ29,CA25/CA29,CB25/CB29))))))))))</f>
        <v>#DIV/0!</v>
      </c>
      <c r="CD25" s="21" t="e">
        <v>#DIV/0!</v>
      </c>
      <c r="CE25" s="164" t="e">
        <f>INDEX(BS18:CB18,1,$Q$3-70)</f>
        <v>#VALUE!</v>
      </c>
      <c r="CF25" s="165" t="str">
        <f>IF($Q$2&gt;=19,IF($Q$2&lt;=28,IF($Q$3&gt;=71,IF($Q$3&lt;=80,CF24,""),""),""),"")</f>
        <v/>
      </c>
      <c r="CH25" s="150">
        <v>7</v>
      </c>
      <c r="CI25" s="151">
        <f>'FACTORS &amp; OPTIONS'!B21</f>
        <v>0</v>
      </c>
      <c r="CJ25" s="158">
        <f>IF(CP19&gt;0,(1/CP19),0)</f>
        <v>0</v>
      </c>
      <c r="CK25" s="77">
        <f>IF(CP20&gt;0,1/CP20,0)</f>
        <v>0</v>
      </c>
      <c r="CL25" s="77">
        <f>IF(CP21&gt;0,1/CP21,0)</f>
        <v>0</v>
      </c>
      <c r="CM25" s="77">
        <f>IF(CP22&gt;0,1/CP22,0)</f>
        <v>0</v>
      </c>
      <c r="CN25" s="77">
        <f>IF(CP23&gt;0,1/CP23,0)</f>
        <v>0</v>
      </c>
      <c r="CO25" s="77">
        <f>IF(CP24&gt;0,1/CP24,0)</f>
        <v>0</v>
      </c>
      <c r="CP25" s="77">
        <f>IF(CH25&lt;=CN16,1,0)</f>
        <v>0</v>
      </c>
      <c r="CQ25" s="78">
        <v>0</v>
      </c>
      <c r="CR25" s="78">
        <v>0</v>
      </c>
      <c r="CS25" s="159">
        <v>0</v>
      </c>
      <c r="CT25" s="21" t="e">
        <f>IF(CN16=1,AVERAGE(CJ25/CJ29),IF(CN16=2,AVERAGE(CJ25/CJ29,CK25/CK29),IF(CN16=3,AVERAGE(CJ25/CJ29,CK25/CK29,CL25/CL29),IF(CN16=4,AVERAGE(CJ25/CJ29,CK25/CK29,CL25/CL29,CM25/CM29),IF(CN16=5,AVERAGE(CJ25/CJ29,CK25/CK29,CL25/CL29,CM25/CM29,CN25/CN29),IF(CN16=6,AVERAGE(CJ25/CJ29,CK25/CK29,CL25/CL29,CM25/CM29,CN25/CN29,CO25/CO29),IF(CN16=7,AVERAGE(CJ25/CJ29,CK25/CK29,CL25/CL29,CM25/CM29,CN25/CN29,CO25/CO29,CP25/CP29),IF(CN16=8,AVERAGE(CJ25/CJ29,CK25/CK29,CL25/CL29,CM25/CM29,CN25/CN29,CO25/CO29,CP25/CP29,CQ25/CQ29),IF(CN16=9,AVERAGE(CJ25/CJ29,CK25/CK29,CL25/CL29,CM25/CM29,CN25/CN29,CO25/CO29,CP25/CP29,CQ25/CQ29,CR25/CR29),AVERAGE(CJ25/CJ29,CK25/CK29,CL25/CL29,CM25/CM29,CN25/CN29,CO25/CO29,CP25/CP29,CQ25/CQ29,CR25/CR29,CS25/CS29))))))))))</f>
        <v>#DIV/0!</v>
      </c>
      <c r="CU25" s="21" t="e">
        <v>#DIV/0!</v>
      </c>
      <c r="CV25" s="164" t="e">
        <f>INDEX(CJ18:CS18,1,$Q$3-87)</f>
        <v>#VALUE!</v>
      </c>
      <c r="CW25" s="165" t="str">
        <f>IF($Q$2&gt;=19,IF($Q$2&lt;=28,IF($Q$3&gt;=88,IF($Q$3&lt;=97,CW24,""),""),""),"")</f>
        <v/>
      </c>
      <c r="CY25" s="150">
        <v>7</v>
      </c>
      <c r="CZ25" s="151">
        <f>'FACTORS &amp; OPTIONS'!B21</f>
        <v>0</v>
      </c>
      <c r="DA25" s="158">
        <f>IF(DG19&gt;0,(1/DG19),0)</f>
        <v>0</v>
      </c>
      <c r="DB25" s="77">
        <f>IF(DG20&gt;0,1/DG20,0)</f>
        <v>0</v>
      </c>
      <c r="DC25" s="77">
        <f>IF(DG21&gt;0,1/DG21,0)</f>
        <v>0</v>
      </c>
      <c r="DD25" s="77">
        <f>IF(DG22&gt;0,1/DG22,0)</f>
        <v>0</v>
      </c>
      <c r="DE25" s="77">
        <f>IF(DG23&gt;0,1/DG23,0)</f>
        <v>0</v>
      </c>
      <c r="DF25" s="77">
        <f>IF(DG24&gt;0,1/DG24,0)</f>
        <v>0</v>
      </c>
      <c r="DG25" s="77">
        <f>IF(CY25&lt;=DE16,1,0)</f>
        <v>0</v>
      </c>
      <c r="DH25" s="78">
        <v>0</v>
      </c>
      <c r="DI25" s="78">
        <v>0</v>
      </c>
      <c r="DJ25" s="159">
        <v>0</v>
      </c>
      <c r="DK25" s="21" t="e">
        <f>IF(DE16=1,AVERAGE(DA25/DA29),IF(DE16=2,AVERAGE(DA25/DA29,DB25/DB29),IF(DE16=3,AVERAGE(DA25/DA29,DB25/DB29,DC25/DC29),IF(DE16=4,AVERAGE(DA25/DA29,DB25/DB29,DC25/DC29,DD25/DD29),IF(DE16=5,AVERAGE(DA25/DA29,DB25/DB29,DC25/DC29,DD25/DD29,DE25/DE29),IF(DE16=6,AVERAGE(DA25/DA29,DB25/DB29,DC25/DC29,DD25/DD29,DE25/DE29,DF25/DF29),IF(DE16=7,AVERAGE(DA25/DA29,DB25/DB29,DC25/DC29,DD25/DD29,DE25/DE29,DF25/DF29,DG25/DG29),IF(DE16=8,AVERAGE(DA25/DA29,DB25/DB29,DC25/DC29,DD25/DD29,DE25/DE29,DF25/DF29,DG25/DG29,DH25/DH29),IF(DE16=9,AVERAGE(DA25/DA29,DB25/DB29,DC25/DC29,DD25/DD29,DE25/DE29,DF25/DF29,DG25/DG29,DH25/DH29,DI25/DI29),AVERAGE(DA25/DA29,DB25/DB29,DC25/DC29,DD25/DD29,DE25/DE29,DF25/DF29,DG25/DG29,DH25/DH29,DI25/DI29,DJ25/DJ29))))))))))</f>
        <v>#DIV/0!</v>
      </c>
      <c r="DL25" s="21" t="e">
        <v>#DIV/0!</v>
      </c>
      <c r="DM25" s="164" t="e">
        <f>INDEX(DA18:DJ18,1,$Q$3-104)</f>
        <v>#VALUE!</v>
      </c>
      <c r="DN25" s="165" t="str">
        <f>IF($Q$2&gt;=19,IF($Q$2&lt;=28,IF($Q$3&gt;=105,IF($Q$3&lt;=114,DN24,""),""),""),"")</f>
        <v/>
      </c>
      <c r="DP25" s="150">
        <v>7</v>
      </c>
      <c r="DQ25" s="151">
        <f>'FACTORS &amp; OPTIONS'!B21</f>
        <v>0</v>
      </c>
      <c r="DR25" s="158">
        <f>IF(DX19&gt;0,(1/DX19),0)</f>
        <v>0</v>
      </c>
      <c r="DS25" s="77">
        <f>IF(DX20&gt;0,1/DX20,0)</f>
        <v>0</v>
      </c>
      <c r="DT25" s="77">
        <f>IF(DX21&gt;0,1/DX21,0)</f>
        <v>0</v>
      </c>
      <c r="DU25" s="77">
        <f>IF(DX22&gt;0,1/DX22,0)</f>
        <v>0</v>
      </c>
      <c r="DV25" s="77">
        <f>IF(DX23&gt;0,1/DX23,0)</f>
        <v>0</v>
      </c>
      <c r="DW25" s="77">
        <f>IF(DX24&gt;0,1/DX24,0)</f>
        <v>0</v>
      </c>
      <c r="DX25" s="77">
        <f>IF(DP25&lt;=DV16,1,0)</f>
        <v>0</v>
      </c>
      <c r="DY25" s="78">
        <v>0</v>
      </c>
      <c r="DZ25" s="78">
        <v>0</v>
      </c>
      <c r="EA25" s="159">
        <v>0</v>
      </c>
      <c r="EB25" s="21" t="e">
        <f>IF(DV16=1,AVERAGE(DR25/DR29),IF(DV16=2,AVERAGE(DR25/DR29,DS25/DS29),IF(DV16=3,AVERAGE(DR25/DR29,DS25/DS29,DT25/DT29),IF(DV16=4,AVERAGE(DR25/DR29,DS25/DS29,DT25/DT29,DU25/DU29),IF(DV16=5,AVERAGE(DR25/DR29,DS25/DS29,DT25/DT29,DU25/DU29,DV25/DV29),IF(DV16=6,AVERAGE(DR25/DR29,DS25/DS29,DT25/DT29,DU25/DU29,DV25/DV29,DW25/DW29),IF(DV16=7,AVERAGE(DR25/DR29,DS25/DS29,DT25/DT29,DU25/DU29,DV25/DV29,DW25/DW29,DX25/DX29),IF(DV16=8,AVERAGE(DR25/DR29,DS25/DS29,DT25/DT29,DU25/DU29,DV25/DV29,DW25/DW29,DX25/DX29,DY25/DY29),IF(DV16=9,AVERAGE(DR25/DR29,DS25/DS29,DT25/DT29,DU25/DU29,DV25/DV29,DW25/DW29,DX25/DX29,DY25/DY29,DZ25/DZ29),AVERAGE(DR25/DR29,DS25/DS29,DT25/DT29,DU25/DU29,DV25/DV29,DW25/DW29,DX25/DX29,DY25/DY29,DZ25/DZ29,EA25/EA29))))))))))</f>
        <v>#DIV/0!</v>
      </c>
      <c r="EC25" s="21" t="e">
        <v>#DIV/0!</v>
      </c>
      <c r="ED25" s="164" t="e">
        <f>INDEX(DR18:EA18,1,$Q$3-121)</f>
        <v>#VALUE!</v>
      </c>
      <c r="EE25" s="165" t="str">
        <f>IF($Q$2&gt;=19,IF($Q$2&lt;=28,IF($Q$3&gt;=122,IF($Q$3&lt;=131,EE24,""),""),""),"")</f>
        <v/>
      </c>
      <c r="EG25" s="150">
        <v>7</v>
      </c>
      <c r="EH25" s="151">
        <f>'FACTORS &amp; OPTIONS'!B21</f>
        <v>0</v>
      </c>
      <c r="EI25" s="158">
        <f>IF(EO19&gt;0,(1/EO19),0)</f>
        <v>0</v>
      </c>
      <c r="EJ25" s="77">
        <f>IF(EO20&gt;0,1/EO20,0)</f>
        <v>0</v>
      </c>
      <c r="EK25" s="77">
        <f>IF(EO21&gt;0,1/EO21,0)</f>
        <v>0</v>
      </c>
      <c r="EL25" s="77">
        <f>IF(EO22&gt;0,1/EO22,0)</f>
        <v>0</v>
      </c>
      <c r="EM25" s="77">
        <f>IF(EO23&gt;0,1/EO23,0)</f>
        <v>0</v>
      </c>
      <c r="EN25" s="77">
        <f>IF(EO24&gt;0,1/EO24,0)</f>
        <v>0</v>
      </c>
      <c r="EO25" s="77">
        <f>IF(EG25&lt;=EM16,1,0)</f>
        <v>0</v>
      </c>
      <c r="EP25" s="78">
        <v>0</v>
      </c>
      <c r="EQ25" s="78">
        <v>0</v>
      </c>
      <c r="ER25" s="159">
        <v>0</v>
      </c>
      <c r="ES25" s="21" t="e">
        <f>IF(EM16=1,AVERAGE(EI25/EI29),IF(EM16=2,AVERAGE(EI25/EI29,EJ25/EJ29),IF(EM16=3,AVERAGE(EI25/EI29,EJ25/EJ29,EK25/EK29),IF(EM16=4,AVERAGE(EI25/EI29,EJ25/EJ29,EK25/EK29,EL25/EL29),IF(EM16=5,AVERAGE(EI25/EI29,EJ25/EJ29,EK25/EK29,EL25/EL29,EM25/EM29),IF(EM16=6,AVERAGE(EI25/EI29,EJ25/EJ29,EK25/EK29,EL25/EL29,EM25/EM29,EN25/EN29),IF(EM16=7,AVERAGE(EI25/EI29,EJ25/EJ29,EK25/EK29,EL25/EL29,EM25/EM29,EN25/EN29,EO25/EO29),IF(EM16=8,AVERAGE(EI25/EI29,EJ25/EJ29,EK25/EK29,EL25/EL29,EM25/EM29,EN25/EN29,EO25/EO29,EP25/EP29),IF(EM16=9,AVERAGE(EI25/EI29,EJ25/EJ29,EK25/EK29,EL25/EL29,EM25/EM29,EN25/EN29,EO25/EO29,EP25/EP29,EQ25/EQ29),AVERAGE(EI25/EI29,EJ25/EJ29,EK25/EK29,EL25/EL29,EM25/EM29,EN25/EN29,EO25/EO29,EP25/EP29,EQ25/EQ29,ER25/ER29))))))))))</f>
        <v>#DIV/0!</v>
      </c>
      <c r="ET25" s="21" t="e">
        <v>#DIV/0!</v>
      </c>
      <c r="EU25" s="164" t="e">
        <f>INDEX(EI18:ER18,1,$Q$3-138)</f>
        <v>#VALUE!</v>
      </c>
      <c r="EV25" s="165" t="str">
        <f>IF($Q$2&gt;=19,IF($Q$2&lt;=28,IF($Q$3&gt;=139,IF($Q$3&lt;=148,EV24,""),""),""),"")</f>
        <v/>
      </c>
      <c r="EW25" s="157" t="str">
        <f>CF25</f>
        <v/>
      </c>
      <c r="EX25" s="157">
        <f>CF27</f>
        <v>1</v>
      </c>
      <c r="EY25" s="157">
        <f>IF(EW21&lt;&gt;0,EX21,IF(EW22&lt;&gt;0,EX22,0))</f>
        <v>3</v>
      </c>
      <c r="EZ25" s="157">
        <f t="shared" si="10"/>
        <v>0</v>
      </c>
      <c r="FA25" s="157"/>
      <c r="FB25" s="180"/>
      <c r="FC25" s="180"/>
      <c r="FD25" s="180"/>
      <c r="FE25" s="180"/>
      <c r="FF25" s="180"/>
      <c r="FG25" s="180"/>
      <c r="FH25" s="180"/>
      <c r="FI25" s="181"/>
      <c r="FJ25" s="181"/>
      <c r="FK25" s="181"/>
      <c r="FL25" s="181"/>
      <c r="FM25" s="181"/>
      <c r="FN25" s="181"/>
      <c r="FO25" s="181"/>
      <c r="FP25" s="181"/>
      <c r="FQ25" s="181"/>
      <c r="FR25" s="181"/>
      <c r="FS25" s="181"/>
      <c r="FT25" s="181"/>
      <c r="FU25" s="181"/>
      <c r="FV25" s="181"/>
      <c r="FW25" s="181"/>
      <c r="FX25" s="181"/>
      <c r="FY25" s="181"/>
      <c r="FZ25" s="181"/>
      <c r="GA25" s="181"/>
      <c r="GB25" s="181"/>
      <c r="GC25" s="181"/>
      <c r="GD25" s="181"/>
      <c r="GE25" s="181"/>
      <c r="GF25" s="181"/>
      <c r="GG25" s="181"/>
      <c r="GH25" s="181"/>
      <c r="GI25" s="181"/>
      <c r="GJ25" s="181"/>
      <c r="GK25" s="181"/>
      <c r="GL25" s="181"/>
      <c r="GM25" s="181"/>
      <c r="GN25" s="181"/>
      <c r="GO25" s="181"/>
      <c r="GP25" s="181"/>
      <c r="GQ25" s="181"/>
      <c r="GR25" s="181"/>
      <c r="GS25" s="181"/>
      <c r="GT25" s="181"/>
      <c r="GU25" s="181"/>
      <c r="GV25" s="181"/>
      <c r="GW25" s="181"/>
      <c r="GX25" s="181"/>
      <c r="GY25" s="181"/>
      <c r="GZ25" s="181"/>
      <c r="HA25" s="181"/>
      <c r="HB25" s="181"/>
      <c r="HC25" s="181"/>
      <c r="HD25" s="181"/>
      <c r="HE25" s="181"/>
    </row>
    <row r="26" spans="1:213" x14ac:dyDescent="0.35">
      <c r="A26" s="150">
        <v>8</v>
      </c>
      <c r="B26" s="151">
        <f>'FACTORS &amp; OPTIONS'!B22</f>
        <v>0</v>
      </c>
      <c r="C26" s="77">
        <f>IF(J19&gt;0,(1/J19),0)</f>
        <v>0</v>
      </c>
      <c r="D26" s="77">
        <f>IF(J20&gt;0,1/J20,0)</f>
        <v>0</v>
      </c>
      <c r="E26" s="77">
        <f>IF(J21&gt;0,1/J21,0)</f>
        <v>0</v>
      </c>
      <c r="F26" s="77">
        <f>IF(J22&gt;0,1/J22,0)</f>
        <v>0</v>
      </c>
      <c r="G26" s="77">
        <f>IF(J23&gt;0,1/J23,0)</f>
        <v>0</v>
      </c>
      <c r="H26" s="77">
        <f>IF(J24&gt;0,1/J24,0)</f>
        <v>0</v>
      </c>
      <c r="I26" s="77">
        <f>IF(J25&gt;0,1/J25,0)</f>
        <v>0</v>
      </c>
      <c r="J26" s="77">
        <f>IF(A26&lt;=G16,1,0)</f>
        <v>0</v>
      </c>
      <c r="K26" s="78">
        <v>0</v>
      </c>
      <c r="L26" s="78">
        <v>0</v>
      </c>
      <c r="M26" s="21" t="e">
        <f>IF(G16=1,AVERAGE(C26/C29),IF(G16=2,AVERAGE(C26/C29,D26/D29),IF(G16=3,AVERAGE(C26/C29,D26/D29,E26/E29),IF(G16=4,AVERAGE(C26/C29,D26/D29,E26/E29,F26/F29),IF(G16=5,AVERAGE(C26/C29,D26/D29,E26/E29,F26/F29,G26/G29),IF(G16=6,AVERAGE(C26/C29,D26/D29,E26/E29,F26/F29,G26/G29,H26/H29),IF(G16=7,AVERAGE(C26/C29,D26/D29,E26/E29,F26/F29,G26/G29,H26/H29,I26/I29),IF(G16=8,AVERAGE(C26/C29,D26/D29,E26/E29,F26/F29,G26/G29,H26/H29,I26/I29,J26/J29),IF(G16=9,AVERAGE(C26/C29,D26/D29,E26/E29,F26/F29,G26/G29,H26/H29,I26/I29,J26/J29,K26/K29),AVERAGE(C26/C29,D26/D29,E26/E29,F26/F29,G26/G29,H26/H29,I26/I29,J26/J29,K26/K29,L26/L29))))))))))</f>
        <v>#DIV/0!</v>
      </c>
      <c r="N26" s="21" t="e">
        <v>#DIV/0!</v>
      </c>
      <c r="O26" s="162">
        <f>IFERROR(O25,"")</f>
        <v>0</v>
      </c>
      <c r="P26" s="184" t="str">
        <f>IF($Q$2&gt;=19,IF($Q$2&lt;=28,O26,""),"")</f>
        <v/>
      </c>
      <c r="R26" s="150">
        <v>8</v>
      </c>
      <c r="S26" s="151">
        <f>'FACTORS &amp; OPTIONS'!B22</f>
        <v>0</v>
      </c>
      <c r="T26" s="77">
        <f>IF(AA19&gt;0,(1/AA19),0)</f>
        <v>0</v>
      </c>
      <c r="U26" s="77">
        <f>IF(AA20&gt;0,1/AA20,0)</f>
        <v>0</v>
      </c>
      <c r="V26" s="77">
        <f>IF(AA21&gt;0,1/AA21,0)</f>
        <v>0</v>
      </c>
      <c r="W26" s="77">
        <f>IF(AA22&gt;0,1/AA22,0)</f>
        <v>0</v>
      </c>
      <c r="X26" s="77">
        <f>IF(AA23&gt;0,1/AA23,0)</f>
        <v>0</v>
      </c>
      <c r="Y26" s="77">
        <f>IF(AA24&gt;0,1/AA24,0)</f>
        <v>0</v>
      </c>
      <c r="Z26" s="77">
        <f>IF(AA25&gt;0,1/AA25,0)</f>
        <v>0</v>
      </c>
      <c r="AA26" s="77">
        <f>IF(R26&lt;=X16,1,0)</f>
        <v>0</v>
      </c>
      <c r="AB26" s="78">
        <v>0</v>
      </c>
      <c r="AC26" s="78">
        <v>0</v>
      </c>
      <c r="AD26" s="21" t="e">
        <f>IF(X16=1,AVERAGE(T26/T29),IF(X16=2,AVERAGE(T26/T29,U26/U29),IF(X16=3,AVERAGE(T26/T29,U26/U29,V26/V29),IF(X16=4,AVERAGE(T26/T29,U26/U29,V26/V29,W26/W29),IF(X16=5,AVERAGE(T26/T29,U26/U29,V26/V29,W26/W29,X26/X29),IF(X16=6,AVERAGE(T26/T29,U26/U29,V26/V29,W26/W29,X26/X29,Y26/Y29),IF(X16=7,AVERAGE(T26/T29,U26/U29,V26/V29,W26/W29,X26/X29,Y26/Y29,Z26/Z29),IF(X16=8,AVERAGE(T26/T29,U26/U29,V26/V29,W26/W29,X26/X29,Y26/Y29,Z26/Z29,AA26/AA29),IF(X16=9,AVERAGE(T26/T29,U26/U29,V26/V29,W26/W29,X26/X29,Y26/Y29,Z26/Z29,AA26/AA29,AB26/AB29),AVERAGE(T26/T29,U26/U29,V26/V29,W26/W29,X26/X29,Y26/Y29,Z26/Z29,AA26/AA29,AB26/AB29,AC26/AC29))))))))))</f>
        <v>#DIV/0!</v>
      </c>
      <c r="AE26" s="21" t="e">
        <v>#DIV/0!</v>
      </c>
      <c r="AF26" s="162" t="str">
        <f>IFERROR(AF25,"")</f>
        <v/>
      </c>
      <c r="AG26" s="184" t="str">
        <f>IF($Q$2&gt;=19,IF($Q$2&lt;=28,AF26,""),"")</f>
        <v/>
      </c>
      <c r="AI26" s="150">
        <v>8</v>
      </c>
      <c r="AJ26" s="151">
        <f>'FACTORS &amp; OPTIONS'!B22</f>
        <v>0</v>
      </c>
      <c r="AK26" s="158">
        <f>IF(AR19&gt;0,(1/AR19),0)</f>
        <v>0</v>
      </c>
      <c r="AL26" s="77">
        <f>IF(AR20&gt;0,1/AR20,0)</f>
        <v>0</v>
      </c>
      <c r="AM26" s="77">
        <f>IF(AR21&gt;0,1/AR21,0)</f>
        <v>0</v>
      </c>
      <c r="AN26" s="77">
        <f>IF(AR22&gt;0,1/AR22,0)</f>
        <v>0</v>
      </c>
      <c r="AO26" s="77">
        <f>IF(AR23&gt;0,1/AR23,0)</f>
        <v>0</v>
      </c>
      <c r="AP26" s="77">
        <f>IF(AR24&gt;0,1/AR24,0)</f>
        <v>0</v>
      </c>
      <c r="AQ26" s="77">
        <f>IF(AR25&gt;0,1/AR25,0)</f>
        <v>0</v>
      </c>
      <c r="AR26" s="77">
        <f>IF(AI26&lt;=AO16,1,0)</f>
        <v>0</v>
      </c>
      <c r="AS26" s="78">
        <v>0</v>
      </c>
      <c r="AT26" s="159">
        <v>0</v>
      </c>
      <c r="AU26" s="21" t="e">
        <f>IF(AO16=1,AVERAGE(AK26/AK29),IF(AO16=2,AVERAGE(AK26/AK29,AL26/AL29),IF(AO16=3,AVERAGE(AK26/AK29,AL26/AL29,AM26/AM29),IF(AO16=4,AVERAGE(AK26/AK29,AL26/AL29,AM26/AM29,AN26/AN29),IF(AO16=5,AVERAGE(AK26/AK29,AL26/AL29,AM26/AM29,AN26/AN29,AO26/AO29),IF(AO16=6,AVERAGE(AK26/AK29,AL26/AL29,AM26/AM29,AN26/AN29,AO26/AO29,AP26/AP29),IF(AO16=7,AVERAGE(AK26/AK29,AL26/AL29,AM26/AM29,AN26/AN29,AO26/AO29,AP26/AP29,AQ26/AQ29),IF(AO16=8,AVERAGE(AK26/AK29,AL26/AL29,AM26/AM29,AN26/AN29,AO26/AO29,AP26/AP29,AQ26/AQ29,AR26/AR29),IF(AO16=9,AVERAGE(AK26/AK29,AL26/AL29,AM26/AM29,AN26/AN29,AO26/AO29,AP26/AP29,AQ26/AQ29,AR26/AR29,AS26/AS29),AVERAGE(AK26/AK29,AL26/AL29,AM26/AM29,AN26/AN29,AO26/AO29,AP26/AP29,AQ26/AQ29,AR26/AR29,AS26/AS29,AT26/AT29))))))))))</f>
        <v>#DIV/0!</v>
      </c>
      <c r="AV26" s="21" t="e">
        <v>#DIV/0!</v>
      </c>
      <c r="AW26" s="164" t="str">
        <f>IFERROR(AW25,"")</f>
        <v/>
      </c>
      <c r="AX26" s="165" t="str">
        <f>IF($Q$2&gt;=19,IF($Q$2&lt;=28,AW26,""),"")</f>
        <v/>
      </c>
      <c r="AZ26" s="150">
        <v>8</v>
      </c>
      <c r="BA26" s="151">
        <f>'FACTORS &amp; OPTIONS'!B22</f>
        <v>0</v>
      </c>
      <c r="BB26" s="158">
        <f>IF(BI19&gt;0,(1/BI19),0)</f>
        <v>0</v>
      </c>
      <c r="BC26" s="77">
        <f>IF(BI20&gt;0,1/BI20,0)</f>
        <v>0</v>
      </c>
      <c r="BD26" s="77">
        <f>IF(BI21&gt;0,1/BI21,0)</f>
        <v>0</v>
      </c>
      <c r="BE26" s="77">
        <f>IF(BI22&gt;0,1/BI22,0)</f>
        <v>0</v>
      </c>
      <c r="BF26" s="77">
        <f>IF(BI23&gt;0,1/BI23,0)</f>
        <v>0</v>
      </c>
      <c r="BG26" s="77">
        <f>IF(BI24&gt;0,1/BI24,0)</f>
        <v>0</v>
      </c>
      <c r="BH26" s="77">
        <f>IF(BI25&gt;0,1/BI25,0)</f>
        <v>0</v>
      </c>
      <c r="BI26" s="77">
        <f>IF(AZ26&lt;=BF16,1,0)</f>
        <v>0</v>
      </c>
      <c r="BJ26" s="78">
        <v>0</v>
      </c>
      <c r="BK26" s="159">
        <v>0</v>
      </c>
      <c r="BL26" s="21" t="e">
        <f>IF(BF16=1,AVERAGE(BB26/BB29),IF(BF16=2,AVERAGE(BB26/BB29,BC26/BC29),IF(BF16=3,AVERAGE(BB26/BB29,BC26/BC29,BD26/BD29),IF(BF16=4,AVERAGE(BB26/BB29,BC26/BC29,BD26/BD29,BE26/BE29),IF(BF16=5,AVERAGE(BB26/BB29,BC26/BC29,BD26/BD29,BE26/BE29,BF26/BF29),IF(BF16=6,AVERAGE(BB26/BB29,BC26/BC29,BD26/BD29,BE26/BE29,BF26/BF29,BG26/BG29),IF(BF16=7,AVERAGE(BB26/BB29,BC26/BC29,BD26/BD29,BE26/BE29,BF26/BF29,BG26/BG29,BH26/BH29),IF(BF16=8,AVERAGE(BB26/BB29,BC26/BC29,BD26/BD29,BE26/BE29,BF26/BF29,BG26/BG29,BH26/BH29,BI26/BI29),IF(BF16=9,AVERAGE(BB26/BB29,BC26/BC29,BD26/BD29,BE26/BE29,BF26/BF29,BG26/BG29,BH26/BH29,BI26/BI29,BJ26/BJ29),AVERAGE(BB26/BB29,BC26/BC29,BD26/BD29,BE26/BE29,BF26/BF29,BG26/BG29,BH26/BH29,BI26/BI29,BJ26/BJ29,BK26/BK29))))))))))</f>
        <v>#DIV/0!</v>
      </c>
      <c r="BM26" s="21" t="e">
        <v>#DIV/0!</v>
      </c>
      <c r="BN26" s="164" t="str">
        <f>IFERROR(BN25,"")</f>
        <v/>
      </c>
      <c r="BO26" s="165" t="str">
        <f>IF($Q$2&gt;=19,IF($Q$2&lt;=28,BN26,""),"")</f>
        <v/>
      </c>
      <c r="BQ26" s="150">
        <v>8</v>
      </c>
      <c r="BR26" s="151">
        <f>'FACTORS &amp; OPTIONS'!B22</f>
        <v>0</v>
      </c>
      <c r="BS26" s="158">
        <f>IF(BZ19&gt;0,(1/BZ19),0)</f>
        <v>0</v>
      </c>
      <c r="BT26" s="77">
        <f>IF(BZ20&gt;0,1/BZ20,0)</f>
        <v>0</v>
      </c>
      <c r="BU26" s="77">
        <f>IF(BZ21&gt;0,1/BZ21,0)</f>
        <v>0</v>
      </c>
      <c r="BV26" s="77">
        <f>IF(BZ22&gt;0,1/BZ22,0)</f>
        <v>0</v>
      </c>
      <c r="BW26" s="77">
        <f>IF(BZ23&gt;0,1/BZ23,0)</f>
        <v>0</v>
      </c>
      <c r="BX26" s="77">
        <f>IF(BZ24&gt;0,1/BZ24,0)</f>
        <v>0</v>
      </c>
      <c r="BY26" s="77">
        <f>IF(BZ25&gt;0,1/BZ25,0)</f>
        <v>0</v>
      </c>
      <c r="BZ26" s="77">
        <f>IF(BQ26&lt;=BW16,1,0)</f>
        <v>0</v>
      </c>
      <c r="CA26" s="78">
        <v>0</v>
      </c>
      <c r="CB26" s="159">
        <v>0</v>
      </c>
      <c r="CC26" s="21" t="e">
        <f>IF(BW16=1,AVERAGE(BS26/BS29),IF(BW16=2,AVERAGE(BS26/BS29,BT26/BT29),IF(BW16=3,AVERAGE(BS26/BS29,BT26/BT29,BU26/BU29),IF(BW16=4,AVERAGE(BS26/BS29,BT26/BT29,BU26/BU29,BV26/BV29),IF(BW16=5,AVERAGE(BS26/BS29,BT26/BT29,BU26/BU29,BV26/BV29,BW26/BW29),IF(BW16=6,AVERAGE(BS26/BS29,BT26/BT29,BU26/BU29,BV26/BV29,BW26/BW29,BX26/BX29),IF(BW16=7,AVERAGE(BS26/BS29,BT26/BT29,BU26/BU29,BV26/BV29,BW26/BW29,BX26/BX29,BY26/BY29),IF(BW16=8,AVERAGE(BS26/BS29,BT26/BT29,BU26/BU29,BV26/BV29,BW26/BW29,BX26/BX29,BY26/BY29,BZ26/BZ29),IF(BW16=9,AVERAGE(BS26/BS29,BT26/BT29,BU26/BU29,BV26/BV29,BW26/BW29,BX26/BX29,BY26/BY29,BZ26/BZ29,CA26/CA29),AVERAGE(BS26/BS29,BT26/BT29,BU26/BU29,BV26/BV29,BW26/BW29,BX26/BX29,BY26/BY29,BZ26/BZ29,CA26/CA29,CB26/CB29))))))))))</f>
        <v>#DIV/0!</v>
      </c>
      <c r="CD26" s="21" t="e">
        <v>#DIV/0!</v>
      </c>
      <c r="CE26" s="164" t="str">
        <f>IFERROR(CE25,"")</f>
        <v/>
      </c>
      <c r="CF26" s="165" t="str">
        <f>IF($Q$2&gt;=19,IF($Q$2&lt;=28,CE26,""),"")</f>
        <v/>
      </c>
      <c r="CH26" s="150">
        <v>8</v>
      </c>
      <c r="CI26" s="151">
        <f>'FACTORS &amp; OPTIONS'!B22</f>
        <v>0</v>
      </c>
      <c r="CJ26" s="158">
        <f>IF(CQ19&gt;0,(1/CQ19),0)</f>
        <v>0</v>
      </c>
      <c r="CK26" s="77">
        <f>IF(CQ20&gt;0,1/CQ20,0)</f>
        <v>0</v>
      </c>
      <c r="CL26" s="77">
        <f>IF(CQ21&gt;0,1/CQ21,0)</f>
        <v>0</v>
      </c>
      <c r="CM26" s="77">
        <f>IF(CQ22&gt;0,1/CQ22,0)</f>
        <v>0</v>
      </c>
      <c r="CN26" s="77">
        <f>IF(CQ23&gt;0,1/CQ23,0)</f>
        <v>0</v>
      </c>
      <c r="CO26" s="77">
        <f>IF(CQ24&gt;0,1/CQ24,0)</f>
        <v>0</v>
      </c>
      <c r="CP26" s="77">
        <f>IF(CQ25&gt;0,1/CQ25,0)</f>
        <v>0</v>
      </c>
      <c r="CQ26" s="77">
        <f>IF(CH26&lt;=CN16,1,0)</f>
        <v>0</v>
      </c>
      <c r="CR26" s="78">
        <v>0</v>
      </c>
      <c r="CS26" s="159">
        <v>0</v>
      </c>
      <c r="CT26" s="21" t="e">
        <f>IF(CN16=1,AVERAGE(CJ26/CJ29),IF(CN16=2,AVERAGE(CJ26/CJ29,CK26/CK29),IF(CN16=3,AVERAGE(CJ26/CJ29,CK26/CK29,CL26/CL29),IF(CN16=4,AVERAGE(CJ26/CJ29,CK26/CK29,CL26/CL29,CM26/CM29),IF(CN16=5,AVERAGE(CJ26/CJ29,CK26/CK29,CL26/CL29,CM26/CM29,CN26/CN29),IF(CN16=6,AVERAGE(CJ26/CJ29,CK26/CK29,CL26/CL29,CM26/CM29,CN26/CN29,CO26/CO29),IF(CN16=7,AVERAGE(CJ26/CJ29,CK26/CK29,CL26/CL29,CM26/CM29,CN26/CN29,CO26/CO29,CP26/CP29),IF(CN16=8,AVERAGE(CJ26/CJ29,CK26/CK29,CL26/CL29,CM26/CM29,CN26/CN29,CO26/CO29,CP26/CP29,CQ26/CQ29),IF(CN16=9,AVERAGE(CJ26/CJ29,CK26/CK29,CL26/CL29,CM26/CM29,CN26/CN29,CO26/CO29,CP26/CP29,CQ26/CQ29,CR26/CR29),AVERAGE(CJ26/CJ29,CK26/CK29,CL26/CL29,CM26/CM29,CN26/CN29,CO26/CO29,CP26/CP29,CQ26/CQ29,CR26/CR29,CS26/CS29))))))))))</f>
        <v>#DIV/0!</v>
      </c>
      <c r="CU26" s="21" t="e">
        <v>#DIV/0!</v>
      </c>
      <c r="CV26" s="164" t="str">
        <f>IFERROR(CV25,"")</f>
        <v/>
      </c>
      <c r="CW26" s="165" t="str">
        <f>IF($Q$2&gt;=19,IF($Q$2&lt;=28,CV26,""),"")</f>
        <v/>
      </c>
      <c r="CY26" s="150">
        <v>8</v>
      </c>
      <c r="CZ26" s="151">
        <f>'FACTORS &amp; OPTIONS'!B22</f>
        <v>0</v>
      </c>
      <c r="DA26" s="158">
        <f>IF(DH19&gt;0,(1/DH19),0)</f>
        <v>0</v>
      </c>
      <c r="DB26" s="77">
        <f>IF(DH20&gt;0,1/DH20,0)</f>
        <v>0</v>
      </c>
      <c r="DC26" s="77">
        <f>IF(DH21&gt;0,1/DH21,0)</f>
        <v>0</v>
      </c>
      <c r="DD26" s="77">
        <f>IF(DH22&gt;0,1/DH22,0)</f>
        <v>0</v>
      </c>
      <c r="DE26" s="77">
        <f>IF(DH23&gt;0,1/DH23,0)</f>
        <v>0</v>
      </c>
      <c r="DF26" s="77">
        <f>IF(DH24&gt;0,1/DH24,0)</f>
        <v>0</v>
      </c>
      <c r="DG26" s="77">
        <f>IF(DH25&gt;0,1/DH25,0)</f>
        <v>0</v>
      </c>
      <c r="DH26" s="77">
        <f>IF(CY26&lt;=DE16,1,0)</f>
        <v>0</v>
      </c>
      <c r="DI26" s="78">
        <v>0</v>
      </c>
      <c r="DJ26" s="159">
        <v>0</v>
      </c>
      <c r="DK26" s="21" t="e">
        <f>IF(DE16=1,AVERAGE(DA26/DA29),IF(DE16=2,AVERAGE(DA26/DA29,DB26/DB29),IF(DE16=3,AVERAGE(DA26/DA29,DB26/DB29,DC26/DC29),IF(DE16=4,AVERAGE(DA26/DA29,DB26/DB29,DC26/DC29,DD26/DD29),IF(DE16=5,AVERAGE(DA26/DA29,DB26/DB29,DC26/DC29,DD26/DD29,DE26/DE29),IF(DE16=6,AVERAGE(DA26/DA29,DB26/DB29,DC26/DC29,DD26/DD29,DE26/DE29,DF26/DF29),IF(DE16=7,AVERAGE(DA26/DA29,DB26/DB29,DC26/DC29,DD26/DD29,DE26/DE29,DF26/DF29,DG26/DG29),IF(DE16=8,AVERAGE(DA26/DA29,DB26/DB29,DC26/DC29,DD26/DD29,DE26/DE29,DF26/DF29,DG26/DG29,DH26/DH29),IF(DE16=9,AVERAGE(DA26/DA29,DB26/DB29,DC26/DC29,DD26/DD29,DE26/DE29,DF26/DF29,DG26/DG29,DH26/DH29,DI26/DI29),AVERAGE(DA26/DA29,DB26/DB29,DC26/DC29,DD26/DD29,DE26/DE29,DF26/DF29,DG26/DG29,DH26/DH29,DI26/DI29,DJ26/DJ29))))))))))</f>
        <v>#DIV/0!</v>
      </c>
      <c r="DL26" s="21" t="e">
        <v>#DIV/0!</v>
      </c>
      <c r="DM26" s="164" t="str">
        <f>IFERROR(DM25,"")</f>
        <v/>
      </c>
      <c r="DN26" s="165" t="str">
        <f>IF($Q$2&gt;=19,IF($Q$2&lt;=28,DM26,""),"")</f>
        <v/>
      </c>
      <c r="DP26" s="150">
        <v>8</v>
      </c>
      <c r="DQ26" s="151">
        <f>'FACTORS &amp; OPTIONS'!B22</f>
        <v>0</v>
      </c>
      <c r="DR26" s="158">
        <f>IF(DY19&gt;0,(1/DY19),0)</f>
        <v>0</v>
      </c>
      <c r="DS26" s="77">
        <f>IF(DY20&gt;0,1/DY20,0)</f>
        <v>0</v>
      </c>
      <c r="DT26" s="77">
        <f>IF(DY21&gt;0,1/DY21,0)</f>
        <v>0</v>
      </c>
      <c r="DU26" s="77">
        <f>IF(DY22&gt;0,1/DY22,0)</f>
        <v>0</v>
      </c>
      <c r="DV26" s="77">
        <f>IF(DY23&gt;0,1/DY23,0)</f>
        <v>0</v>
      </c>
      <c r="DW26" s="77">
        <f>IF(DY24&gt;0,1/DY24,0)</f>
        <v>0</v>
      </c>
      <c r="DX26" s="77">
        <f>IF(DY25&gt;0,1/DY25,0)</f>
        <v>0</v>
      </c>
      <c r="DY26" s="77">
        <f>IF(DP26&lt;=DV16,1,0)</f>
        <v>0</v>
      </c>
      <c r="DZ26" s="78">
        <v>0</v>
      </c>
      <c r="EA26" s="159">
        <v>0</v>
      </c>
      <c r="EB26" s="21" t="e">
        <f>IF(DV16=1,AVERAGE(DR26/DR29),IF(DV16=2,AVERAGE(DR26/DR29,DS26/DS29),IF(DV16=3,AVERAGE(DR26/DR29,DS26/DS29,DT26/DT29),IF(DV16=4,AVERAGE(DR26/DR29,DS26/DS29,DT26/DT29,DU26/DU29),IF(DV16=5,AVERAGE(DR26/DR29,DS26/DS29,DT26/DT29,DU26/DU29,DV26/DV29),IF(DV16=6,AVERAGE(DR26/DR29,DS26/DS29,DT26/DT29,DU26/DU29,DV26/DV29,DW26/DW29),IF(DV16=7,AVERAGE(DR26/DR29,DS26/DS29,DT26/DT29,DU26/DU29,DV26/DV29,DW26/DW29,DX26/DX29),IF(DV16=8,AVERAGE(DR26/DR29,DS26/DS29,DT26/DT29,DU26/DU29,DV26/DV29,DW26/DW29,DX26/DX29,DY26/DY29),IF(DV16=9,AVERAGE(DR26/DR29,DS26/DS29,DT26/DT29,DU26/DU29,DV26/DV29,DW26/DW29,DX26/DX29,DY26/DY29,DZ26/DZ29),AVERAGE(DR26/DR29,DS26/DS29,DT26/DT29,DU26/DU29,DV26/DV29,DW26/DW29,DX26/DX29,DY26/DY29,DZ26/DZ29,EA26/EA29))))))))))</f>
        <v>#DIV/0!</v>
      </c>
      <c r="EC26" s="21" t="e">
        <v>#DIV/0!</v>
      </c>
      <c r="ED26" s="164" t="str">
        <f>IFERROR(ED25,"")</f>
        <v/>
      </c>
      <c r="EE26" s="165" t="str">
        <f>IF($Q$2&gt;=19,IF($Q$2&lt;=28,ED26,""),"")</f>
        <v/>
      </c>
      <c r="EG26" s="150">
        <v>8</v>
      </c>
      <c r="EH26" s="151">
        <f>'FACTORS &amp; OPTIONS'!B22</f>
        <v>0</v>
      </c>
      <c r="EI26" s="158">
        <f>IF(EP19&gt;0,(1/EP19),0)</f>
        <v>0</v>
      </c>
      <c r="EJ26" s="77">
        <f>IF(EP20&gt;0,1/EP20,0)</f>
        <v>0</v>
      </c>
      <c r="EK26" s="77">
        <f>IF(EP21&gt;0,1/EP21,0)</f>
        <v>0</v>
      </c>
      <c r="EL26" s="77">
        <f>IF(EP22&gt;0,1/EP22,0)</f>
        <v>0</v>
      </c>
      <c r="EM26" s="77">
        <f>IF(EP23&gt;0,1/EP23,0)</f>
        <v>0</v>
      </c>
      <c r="EN26" s="77">
        <f>IF(EP24&gt;0,1/EP24,0)</f>
        <v>0</v>
      </c>
      <c r="EO26" s="77">
        <f>IF(EP25&gt;0,1/EP25,0)</f>
        <v>0</v>
      </c>
      <c r="EP26" s="77">
        <f>IF(EG26&lt;=EM16,1,0)</f>
        <v>0</v>
      </c>
      <c r="EQ26" s="78">
        <v>0</v>
      </c>
      <c r="ER26" s="159">
        <v>0</v>
      </c>
      <c r="ES26" s="21" t="e">
        <f>IF(EM16=1,AVERAGE(EI26/EI29),IF(EM16=2,AVERAGE(EI26/EI29,EJ26/EJ29),IF(EM16=3,AVERAGE(EI26/EI29,EJ26/EJ29,EK26/EK29),IF(EM16=4,AVERAGE(EI26/EI29,EJ26/EJ29,EK26/EK29,EL26/EL29),IF(EM16=5,AVERAGE(EI26/EI29,EJ26/EJ29,EK26/EK29,EL26/EL29,EM26/EM29),IF(EM16=6,AVERAGE(EI26/EI29,EJ26/EJ29,EK26/EK29,EL26/EL29,EM26/EM29,EN26/EN29),IF(EM16=7,AVERAGE(EI26/EI29,EJ26/EJ29,EK26/EK29,EL26/EL29,EM26/EM29,EN26/EN29,EO26/EO29),IF(EM16=8,AVERAGE(EI26/EI29,EJ26/EJ29,EK26/EK29,EL26/EL29,EM26/EM29,EN26/EN29,EO26/EO29,EP26/EP29),IF(EM16=9,AVERAGE(EI26/EI29,EJ26/EJ29,EK26/EK29,EL26/EL29,EM26/EM29,EN26/EN29,EO26/EO29,EP26/EP29,EQ26/EQ29),AVERAGE(EI26/EI29,EJ26/EJ29,EK26/EK29,EL26/EL29,EM26/EM29,EN26/EN29,EO26/EO29,EP26/EP29,EQ26/EQ29,ER26/ER29))))))))))</f>
        <v>#DIV/0!</v>
      </c>
      <c r="ET26" s="21" t="e">
        <v>#DIV/0!</v>
      </c>
      <c r="EU26" s="164" t="str">
        <f>IFERROR(EU25,"")</f>
        <v/>
      </c>
      <c r="EV26" s="165" t="str">
        <f>IF($Q$2&gt;=19,IF($Q$2&lt;=28,EU26,""),"")</f>
        <v/>
      </c>
      <c r="EW26" s="157" t="str">
        <f>CW25</f>
        <v/>
      </c>
      <c r="EX26" s="157">
        <f>CW27</f>
        <v>3</v>
      </c>
      <c r="EY26" s="157"/>
      <c r="EZ26" s="157">
        <f t="shared" si="10"/>
        <v>0</v>
      </c>
      <c r="FA26" s="157"/>
      <c r="FB26" s="180"/>
      <c r="FC26" s="180"/>
      <c r="FD26" s="180"/>
      <c r="FE26" s="180"/>
      <c r="FF26" s="180"/>
      <c r="FG26" s="180"/>
      <c r="FH26" s="180"/>
      <c r="FI26" s="181"/>
      <c r="FJ26" s="181"/>
      <c r="FK26" s="181"/>
      <c r="FL26" s="181"/>
      <c r="FM26" s="181"/>
      <c r="FN26" s="181"/>
      <c r="FO26" s="181"/>
      <c r="FP26" s="181"/>
      <c r="FQ26" s="181"/>
      <c r="FR26" s="181"/>
      <c r="FS26" s="181"/>
      <c r="FT26" s="181"/>
      <c r="FU26" s="181"/>
      <c r="FV26" s="181"/>
      <c r="FW26" s="181"/>
      <c r="FX26" s="181"/>
      <c r="FY26" s="181"/>
      <c r="FZ26" s="181"/>
      <c r="GA26" s="181"/>
      <c r="GB26" s="181"/>
      <c r="GC26" s="181"/>
      <c r="GD26" s="181"/>
      <c r="GE26" s="181"/>
      <c r="GF26" s="181"/>
      <c r="GG26" s="181"/>
      <c r="GH26" s="181"/>
      <c r="GI26" s="181"/>
      <c r="GJ26" s="181"/>
      <c r="GK26" s="181"/>
      <c r="GL26" s="181"/>
      <c r="GM26" s="181"/>
      <c r="GN26" s="181"/>
      <c r="GO26" s="181"/>
      <c r="GP26" s="181"/>
      <c r="GQ26" s="181"/>
      <c r="GR26" s="181"/>
      <c r="GS26" s="181"/>
      <c r="GT26" s="181"/>
      <c r="GU26" s="181"/>
      <c r="GV26" s="181"/>
      <c r="GW26" s="181"/>
      <c r="GX26" s="181"/>
      <c r="GY26" s="181"/>
      <c r="GZ26" s="181"/>
      <c r="HA26" s="181"/>
      <c r="HB26" s="181"/>
      <c r="HC26" s="181"/>
      <c r="HD26" s="181"/>
      <c r="HE26" s="181"/>
    </row>
    <row r="27" spans="1:213" x14ac:dyDescent="0.35">
      <c r="A27" s="150">
        <v>9</v>
      </c>
      <c r="B27" s="151">
        <f>'FACTORS &amp; OPTIONS'!B23</f>
        <v>0</v>
      </c>
      <c r="C27" s="77">
        <f>IF(K19&gt;0,(1/K19),0)</f>
        <v>0</v>
      </c>
      <c r="D27" s="77">
        <f>IF(K20&gt;0,1/K20,0)</f>
        <v>0</v>
      </c>
      <c r="E27" s="77">
        <f>IF(K21&gt;0,1/K21,0)</f>
        <v>0</v>
      </c>
      <c r="F27" s="77">
        <f>IF(K22&gt;0,1/K22,0)</f>
        <v>0</v>
      </c>
      <c r="G27" s="77">
        <f>IF(K23&gt;0,1/K23,0)</f>
        <v>0</v>
      </c>
      <c r="H27" s="77">
        <f>IF(K24&gt;0,1/K24,0)</f>
        <v>0</v>
      </c>
      <c r="I27" s="77">
        <f>IF(K25&gt;0,1/K25,0)</f>
        <v>0</v>
      </c>
      <c r="J27" s="77">
        <f>IF(K26&gt;0,1/K26,0)</f>
        <v>0</v>
      </c>
      <c r="K27" s="77">
        <f>IF(A27&lt;=G16,1,0)</f>
        <v>0</v>
      </c>
      <c r="L27" s="78">
        <v>0</v>
      </c>
      <c r="M27" s="21" t="e">
        <f>IF(G16=1,AVERAGE(C27/C29),IF(G16=2,AVERAGE(C27/C29,D27/D29),IF(G16=3,AVERAGE(C27/C29,D27/D29,E27/E29),IF(G16=4,AVERAGE(C27/C29,D27/D29,E27/E29,F27/F29),IF(G16=5,AVERAGE(C27/C29,D27/D29,E27/E29,F27/F29,G27/G29),IF(G16=6,AVERAGE(C27/C29,D27/D29,E27/E29,F27/F29,G27/G29,H27/H29),IF(G16=7,AVERAGE(C27/C29,D27/D29,E27/E29,F27/F29,G27/G29,H27/H29,I27/I29),IF(G16=8,AVERAGE(C27/C29,D27/D29,E27/E29,F27/F29,G27/G29,H27/H29,I27/I29,J27/J29),IF(G16=9,AVERAGE(C27/C29,D27/D29,E27/E29,F27/F29,G27/G29,H27/H29,I27/I29,J27/J29,K27/K29),AVERAGE(C27/C29,D27/D29,E27/E29,F27/F29,G27/G29,H27/H29,I27/I29,J27/J29,K27/K29,L27/L29))))))))))</f>
        <v>#DIV/0!</v>
      </c>
      <c r="N27" s="21" t="e">
        <v>#DIV/0!</v>
      </c>
      <c r="O27" s="162">
        <v>6</v>
      </c>
      <c r="P27" s="184">
        <f>IF(O27=1,1/9,IF(O27=2,1/7,IF(O27=3,1/5,IF(O27=4,1/3,IF(O27=5,1,IF(O27=6,3,IF(O27=7,5,IF(O27=8,7,IF(O27=9,9,0)))))))))</f>
        <v>3</v>
      </c>
      <c r="R27" s="150">
        <v>9</v>
      </c>
      <c r="S27" s="151">
        <f>'FACTORS &amp; OPTIONS'!B23</f>
        <v>0</v>
      </c>
      <c r="T27" s="77">
        <f>IF(AB19&gt;0,(1/AB19),0)</f>
        <v>0</v>
      </c>
      <c r="U27" s="77">
        <f>IF(AB20&gt;0,1/AB20,0)</f>
        <v>0</v>
      </c>
      <c r="V27" s="77">
        <f>IF(AB21&gt;0,1/AB21,0)</f>
        <v>0</v>
      </c>
      <c r="W27" s="77">
        <f>IF(AB22&gt;0,1/AB22,0)</f>
        <v>0</v>
      </c>
      <c r="X27" s="77">
        <f>IF(AB23&gt;0,1/AB23,0)</f>
        <v>0</v>
      </c>
      <c r="Y27" s="77">
        <f>IF(AB24&gt;0,1/AB24,0)</f>
        <v>0</v>
      </c>
      <c r="Z27" s="77">
        <f>IF(AB25&gt;0,1/AB25,0)</f>
        <v>0</v>
      </c>
      <c r="AA27" s="77">
        <f>IF(AB26&gt;0,1/AB26,0)</f>
        <v>0</v>
      </c>
      <c r="AB27" s="77">
        <f>IF(R27&lt;=X16,1,0)</f>
        <v>0</v>
      </c>
      <c r="AC27" s="78">
        <v>0</v>
      </c>
      <c r="AD27" s="21" t="e">
        <f>IF(X16=1,AVERAGE(T27/T29),IF(X16=2,AVERAGE(T27/T29,U27/U29),IF(X16=3,AVERAGE(T27/T29,U27/U29,V27/V29),IF(X16=4,AVERAGE(T27/T29,U27/U29,V27/V29,W27/W29),IF(X16=5,AVERAGE(T27/T29,U27/U29,V27/V29,W27/W29,X27/X29),IF(X16=6,AVERAGE(T27/T29,U27/U29,V27/V29,W27/W29,X27/X29,Y27/Y29),IF(X16=7,AVERAGE(T27/T29,U27/U29,V27/V29,W27/W29,X27/X29,Y27/Y29,Z27/Z29),IF(X16=8,AVERAGE(T27/T29,U27/U29,V27/V29,W27/W29,X27/X29,Y27/Y29,Z27/Z29,AA27/AA29),IF(X16=9,AVERAGE(T27/T29,U27/U29,V27/V29,W27/W29,X27/X29,Y27/Y29,Z27/Z29,AA27/AA29,AB27/AB29),AVERAGE(T27/T29,U27/U29,V27/V29,W27/W29,X27/X29,Y27/Y29,Z27/Z29,AA27/AA29,AB27/AB29,AC27/AC29))))))))))</f>
        <v>#DIV/0!</v>
      </c>
      <c r="AE27" s="21" t="e">
        <v>#DIV/0!</v>
      </c>
      <c r="AF27" s="162">
        <v>7</v>
      </c>
      <c r="AG27" s="184">
        <f>IF(AF27=1,1/9,IF(AF27=2,1/7,IF(AF27=3,1/5,IF(AF27=4,1/3,IF(AF27=5,1,IF(AF27=6,3,IF(AF27=7,5,IF(AF27=8,7,IF(AF27=9,9,0)))))))))</f>
        <v>5</v>
      </c>
      <c r="AI27" s="150">
        <v>9</v>
      </c>
      <c r="AJ27" s="151">
        <f>'FACTORS &amp; OPTIONS'!B23</f>
        <v>0</v>
      </c>
      <c r="AK27" s="158">
        <f>IF(AS19&gt;0,(1/AS19),0)</f>
        <v>0</v>
      </c>
      <c r="AL27" s="77">
        <f>IF(AS20&gt;0,1/AS20,0)</f>
        <v>0</v>
      </c>
      <c r="AM27" s="77">
        <f>IF(AS21&gt;0,1/AS21,0)</f>
        <v>0</v>
      </c>
      <c r="AN27" s="77">
        <f>IF(AS22&gt;0,1/AS22,0)</f>
        <v>0</v>
      </c>
      <c r="AO27" s="77">
        <f>IF(AS23&gt;0,1/AS23,0)</f>
        <v>0</v>
      </c>
      <c r="AP27" s="77">
        <f>IF(AS24&gt;0,1/AS24,0)</f>
        <v>0</v>
      </c>
      <c r="AQ27" s="77">
        <f>IF(AS25&gt;0,1/AS25,0)</f>
        <v>0</v>
      </c>
      <c r="AR27" s="77">
        <f>IF(AS26&gt;0,1/AS26,0)</f>
        <v>0</v>
      </c>
      <c r="AS27" s="77">
        <f>IF(AI27&lt;=AO16,1,0)</f>
        <v>0</v>
      </c>
      <c r="AT27" s="159">
        <v>0</v>
      </c>
      <c r="AU27" s="21" t="e">
        <f>IF(AO16=1,AVERAGE(AK27/AK29),IF(AO16=2,AVERAGE(AK27/AK29,AL27/AL29),IF(AO16=3,AVERAGE(AK27/AK29,AL27/AL29,AM27/AM29),IF(AO16=4,AVERAGE(AK27/AK29,AL27/AL29,AM27/AM29,AN27/AN29),IF(AO16=5,AVERAGE(AK27/AK29,AL27/AL29,AM27/AM29,AN27/AN29,AO27/AO29),IF(AO16=6,AVERAGE(AK27/AK29,AL27/AL29,AM27/AM29,AN27/AN29,AO27/AO29,AP27/AP29),IF(AO16=7,AVERAGE(AK27/AK29,AL27/AL29,AM27/AM29,AN27/AN29,AO27/AO29,AP27/AP29,AQ27/AQ29),IF(AO16=8,AVERAGE(AK27/AK29,AL27/AL29,AM27/AM29,AN27/AN29,AO27/AO29,AP27/AP29,AQ27/AQ29,AR27/AR29),IF(AO16=9,AVERAGE(AK27/AK29,AL27/AL29,AM27/AM29,AN27/AN29,AO27/AO29,AP27/AP29,AQ27/AQ29,AR27/AR29,AS27/AS29),AVERAGE(AK27/AK29,AL27/AL29,AM27/AM29,AN27/AN29,AO27/AO29,AP27/AP29,AQ27/AQ29,AR27/AR29,AS27/AS29,AT27/AT29))))))))))</f>
        <v>#DIV/0!</v>
      </c>
      <c r="AV27" s="21" t="e">
        <v>#DIV/0!</v>
      </c>
      <c r="AW27" s="164">
        <v>5</v>
      </c>
      <c r="AX27" s="165">
        <f>IF(AW27=1,1/9,IF(AW27=2,1/7,IF(AW27=3,1/5,IF(AW27=4,1/3,IF(AW27=5,1,IF(AW27=6,3,IF(AW27=7,5,IF(AW27=8,7,IF(AW27=9,9,0)))))))))</f>
        <v>1</v>
      </c>
      <c r="AZ27" s="150">
        <v>9</v>
      </c>
      <c r="BA27" s="151">
        <f>'FACTORS &amp; OPTIONS'!B23</f>
        <v>0</v>
      </c>
      <c r="BB27" s="158">
        <f>IF(BJ19&gt;0,(1/BJ19),0)</f>
        <v>0</v>
      </c>
      <c r="BC27" s="77">
        <f>IF(BJ20&gt;0,1/BJ20,0)</f>
        <v>0</v>
      </c>
      <c r="BD27" s="77">
        <f>IF(BJ21&gt;0,1/BJ21,0)</f>
        <v>0</v>
      </c>
      <c r="BE27" s="77">
        <f>IF(BJ22&gt;0,1/BJ22,0)</f>
        <v>0</v>
      </c>
      <c r="BF27" s="77">
        <f>IF(BJ23&gt;0,1/BJ23,0)</f>
        <v>0</v>
      </c>
      <c r="BG27" s="77">
        <f>IF(BJ24&gt;0,1/BJ24,0)</f>
        <v>0</v>
      </c>
      <c r="BH27" s="77">
        <f>IF(BJ25&gt;0,1/BJ25,0)</f>
        <v>0</v>
      </c>
      <c r="BI27" s="77">
        <f>IF(BJ26&gt;0,1/BJ26,0)</f>
        <v>0</v>
      </c>
      <c r="BJ27" s="77">
        <f>IF(AZ27&lt;=BF16,1,0)</f>
        <v>0</v>
      </c>
      <c r="BK27" s="159">
        <v>0</v>
      </c>
      <c r="BL27" s="21" t="e">
        <f>IF(BF16=1,AVERAGE(BB27/BB29),IF(BF16=2,AVERAGE(BB27/BB29,BC27/BC29),IF(BF16=3,AVERAGE(BB27/BB29,BC27/BC29,BD27/BD29),IF(BF16=4,AVERAGE(BB27/BB29,BC27/BC29,BD27/BD29,BE27/BE29),IF(BF16=5,AVERAGE(BB27/BB29,BC27/BC29,BD27/BD29,BE27/BE29,BF27/BF29),IF(BF16=6,AVERAGE(BB27/BB29,BC27/BC29,BD27/BD29,BE27/BE29,BF27/BF29,BG27/BG29),IF(BF16=7,AVERAGE(BB27/BB29,BC27/BC29,BD27/BD29,BE27/BE29,BF27/BF29,BG27/BG29,BH27/BH29),IF(BF16=8,AVERAGE(BB27/BB29,BC27/BC29,BD27/BD29,BE27/BE29,BF27/BF29,BG27/BG29,BH27/BH29,BI27/BI29),IF(BF16=9,AVERAGE(BB27/BB29,BC27/BC29,BD27/BD29,BE27/BE29,BF27/BF29,BG27/BG29,BH27/BH29,BI27/BI29,BJ27/BJ29),AVERAGE(BB27/BB29,BC27/BC29,BD27/BD29,BE27/BE29,BF27/BF29,BG27/BG29,BH27/BH29,BI27/BI29,BJ27/BJ29,BK27/BK29))))))))))</f>
        <v>#DIV/0!</v>
      </c>
      <c r="BM27" s="21" t="e">
        <v>#DIV/0!</v>
      </c>
      <c r="BN27" s="164">
        <v>5</v>
      </c>
      <c r="BO27" s="165">
        <f>IF(BN27=1,1/9,IF(BN27=2,1/7,IF(BN27=3,1/5,IF(BN27=4,1/3,IF(BN27=5,1,IF(BN27=6,3,IF(BN27=7,5,IF(BN27=8,7,IF(BN27=9,9,0)))))))))</f>
        <v>1</v>
      </c>
      <c r="BQ27" s="150">
        <v>9</v>
      </c>
      <c r="BR27" s="151">
        <f>'FACTORS &amp; OPTIONS'!B23</f>
        <v>0</v>
      </c>
      <c r="BS27" s="158">
        <f>IF(CA19&gt;0,(1/CA19),0)</f>
        <v>0</v>
      </c>
      <c r="BT27" s="77">
        <f>IF(CA20&gt;0,1/CA20,0)</f>
        <v>0</v>
      </c>
      <c r="BU27" s="77">
        <f>IF(CA21&gt;0,1/CA21,0)</f>
        <v>0</v>
      </c>
      <c r="BV27" s="77">
        <f>IF(CA22&gt;0,1/CA22,0)</f>
        <v>0</v>
      </c>
      <c r="BW27" s="77">
        <f>IF(CA23&gt;0,1/CA23,0)</f>
        <v>0</v>
      </c>
      <c r="BX27" s="77">
        <f>IF(CA24&gt;0,1/CA24,0)</f>
        <v>0</v>
      </c>
      <c r="BY27" s="77">
        <f>IF(CA25&gt;0,1/CA25,0)</f>
        <v>0</v>
      </c>
      <c r="BZ27" s="77">
        <f>IF(CA26&gt;0,1/CA26,0)</f>
        <v>0</v>
      </c>
      <c r="CA27" s="77">
        <f>IF(BQ27&lt;=BW16,1,0)</f>
        <v>0</v>
      </c>
      <c r="CB27" s="159">
        <v>0</v>
      </c>
      <c r="CC27" s="21" t="e">
        <f>IF(BW16=1,AVERAGE(BS27/BS29),IF(BW16=2,AVERAGE(BS27/BS29,BT27/BT29),IF(BW16=3,AVERAGE(BS27/BS29,BT27/BT29,BU27/BU29),IF(BW16=4,AVERAGE(BS27/BS29,BT27/BT29,BU27/BU29,BV27/BV29),IF(BW16=5,AVERAGE(BS27/BS29,BT27/BT29,BU27/BU29,BV27/BV29,BW27/BW29),IF(BW16=6,AVERAGE(BS27/BS29,BT27/BT29,BU27/BU29,BV27/BV29,BW27/BW29,BX27/BX29),IF(BW16=7,AVERAGE(BS27/BS29,BT27/BT29,BU27/BU29,BV27/BV29,BW27/BW29,BX27/BX29,BY27/BY29),IF(BW16=8,AVERAGE(BS27/BS29,BT27/BT29,BU27/BU29,BV27/BV29,BW27/BW29,BX27/BX29,BY27/BY29,BZ27/BZ29),IF(BW16=9,AVERAGE(BS27/BS29,BT27/BT29,BU27/BU29,BV27/BV29,BW27/BW29,BX27/BX29,BY27/BY29,BZ27/BZ29,CA27/CA29),AVERAGE(BS27/BS29,BT27/BT29,BU27/BU29,BV27/BV29,BW27/BW29,BX27/BX29,BY27/BY29,BZ27/BZ29,CA27/CA29,CB27/CB29))))))))))</f>
        <v>#DIV/0!</v>
      </c>
      <c r="CD27" s="21" t="e">
        <v>#DIV/0!</v>
      </c>
      <c r="CE27" s="164">
        <v>5</v>
      </c>
      <c r="CF27" s="165">
        <f>IF(CE27=1,1/9,IF(CE27=2,1/7,IF(CE27=3,1/5,IF(CE27=4,1/3,IF(CE27=5,1,IF(CE27=6,3,IF(CE27=7,5,IF(CE27=8,7,IF(CE27=9,9,0)))))))))</f>
        <v>1</v>
      </c>
      <c r="CH27" s="150">
        <v>9</v>
      </c>
      <c r="CI27" s="151">
        <f>'FACTORS &amp; OPTIONS'!B23</f>
        <v>0</v>
      </c>
      <c r="CJ27" s="158">
        <f>IF(CR19&gt;0,(1/CR19),0)</f>
        <v>0</v>
      </c>
      <c r="CK27" s="77">
        <f>IF(CR20&gt;0,1/CR20,0)</f>
        <v>0</v>
      </c>
      <c r="CL27" s="77">
        <f>IF(CR21&gt;0,1/CR21,0)</f>
        <v>0</v>
      </c>
      <c r="CM27" s="77">
        <f>IF(CR22&gt;0,1/CR22,0)</f>
        <v>0</v>
      </c>
      <c r="CN27" s="77">
        <f>IF(CR23&gt;0,1/CR23,0)</f>
        <v>0</v>
      </c>
      <c r="CO27" s="77">
        <f>IF(CR24&gt;0,1/CR24,0)</f>
        <v>0</v>
      </c>
      <c r="CP27" s="77">
        <f>IF(CR25&gt;0,1/CR25,0)</f>
        <v>0</v>
      </c>
      <c r="CQ27" s="77">
        <f>IF(CR26&gt;0,1/CR26,0)</f>
        <v>0</v>
      </c>
      <c r="CR27" s="77">
        <f>IF(CH27&lt;=CN16,1,0)</f>
        <v>0</v>
      </c>
      <c r="CS27" s="159">
        <v>0</v>
      </c>
      <c r="CT27" s="21" t="e">
        <f>IF(CN16=1,AVERAGE(CJ27/CJ29),IF(CN16=2,AVERAGE(CJ27/CJ29,CK27/CK29),IF(CN16=3,AVERAGE(CJ27/CJ29,CK27/CK29,CL27/CL29),IF(CN16=4,AVERAGE(CJ27/CJ29,CK27/CK29,CL27/CL29,CM27/CM29),IF(CN16=5,AVERAGE(CJ27/CJ29,CK27/CK29,CL27/CL29,CM27/CM29,CN27/CN29),IF(CN16=6,AVERAGE(CJ27/CJ29,CK27/CK29,CL27/CL29,CM27/CM29,CN27/CN29,CO27/CO29),IF(CN16=7,AVERAGE(CJ27/CJ29,CK27/CK29,CL27/CL29,CM27/CM29,CN27/CN29,CO27/CO29,CP27/CP29),IF(CN16=8,AVERAGE(CJ27/CJ29,CK27/CK29,CL27/CL29,CM27/CM29,CN27/CN29,CO27/CO29,CP27/CP29,CQ27/CQ29),IF(CN16=9,AVERAGE(CJ27/CJ29,CK27/CK29,CL27/CL29,CM27/CM29,CN27/CN29,CO27/CO29,CP27/CP29,CQ27/CQ29,CR27/CR29),AVERAGE(CJ27/CJ29,CK27/CK29,CL27/CL29,CM27/CM29,CN27/CN29,CO27/CO29,CP27/CP29,CQ27/CQ29,CR27/CR29,CS27/CS29))))))))))</f>
        <v>#DIV/0!</v>
      </c>
      <c r="CU27" s="21" t="e">
        <v>#DIV/0!</v>
      </c>
      <c r="CV27" s="164">
        <v>6</v>
      </c>
      <c r="CW27" s="165">
        <f>IF(CV27=1,1/9,IF(CV27=2,1/7,IF(CV27=3,1/5,IF(CV27=4,1/3,IF(CV27=5,1,IF(CV27=6,3,IF(CV27=7,5,IF(CV27=8,7,IF(CV27=9,9,0)))))))))</f>
        <v>3</v>
      </c>
      <c r="CY27" s="150">
        <v>9</v>
      </c>
      <c r="CZ27" s="151">
        <f>'FACTORS &amp; OPTIONS'!B23</f>
        <v>0</v>
      </c>
      <c r="DA27" s="158">
        <f>IF(DI19&gt;0,(1/DI19),0)</f>
        <v>0</v>
      </c>
      <c r="DB27" s="77">
        <f>IF(DI20&gt;0,1/DI20,0)</f>
        <v>0</v>
      </c>
      <c r="DC27" s="77">
        <f>IF(DI21&gt;0,1/DI21,0)</f>
        <v>0</v>
      </c>
      <c r="DD27" s="77">
        <f>IF(DI22&gt;0,1/DI22,0)</f>
        <v>0</v>
      </c>
      <c r="DE27" s="77">
        <f>IF(DI23&gt;0,1/DI23,0)</f>
        <v>0</v>
      </c>
      <c r="DF27" s="77">
        <f>IF(DI24&gt;0,1/DI24,0)</f>
        <v>0</v>
      </c>
      <c r="DG27" s="77">
        <f>IF(DI25&gt;0,1/DI25,0)</f>
        <v>0</v>
      </c>
      <c r="DH27" s="77">
        <f>IF(DI26&gt;0,1/DI26,0)</f>
        <v>0</v>
      </c>
      <c r="DI27" s="77">
        <f>IF(CY27&lt;=DE16,1,0)</f>
        <v>0</v>
      </c>
      <c r="DJ27" s="159">
        <v>0</v>
      </c>
      <c r="DK27" s="21" t="e">
        <f>IF(DE16=1,AVERAGE(DA27/DA29),IF(DE16=2,AVERAGE(DA27/DA29,DB27/DB29),IF(DE16=3,AVERAGE(DA27/DA29,DB27/DB29,DC27/DC29),IF(DE16=4,AVERAGE(DA27/DA29,DB27/DB29,DC27/DC29,DD27/DD29),IF(DE16=5,AVERAGE(DA27/DA29,DB27/DB29,DC27/DC29,DD27/DD29,DE27/DE29),IF(DE16=6,AVERAGE(DA27/DA29,DB27/DB29,DC27/DC29,DD27/DD29,DE27/DE29,DF27/DF29),IF(DE16=7,AVERAGE(DA27/DA29,DB27/DB29,DC27/DC29,DD27/DD29,DE27/DE29,DF27/DF29,DG27/DG29),IF(DE16=8,AVERAGE(DA27/DA29,DB27/DB29,DC27/DC29,DD27/DD29,DE27/DE29,DF27/DF29,DG27/DG29,DH27/DH29),IF(DE16=9,AVERAGE(DA27/DA29,DB27/DB29,DC27/DC29,DD27/DD29,DE27/DE29,DF27/DF29,DG27/DG29,DH27/DH29,DI27/DI29),AVERAGE(DA27/DA29,DB27/DB29,DC27/DC29,DD27/DD29,DE27/DE29,DF27/DF29,DG27/DG29,DH27/DH29,DI27/DI29,DJ27/DJ29))))))))))</f>
        <v>#DIV/0!</v>
      </c>
      <c r="DL27" s="21" t="e">
        <v>#DIV/0!</v>
      </c>
      <c r="DM27" s="164">
        <v>5</v>
      </c>
      <c r="DN27" s="165">
        <f>IF(DM27=1,1/9,IF(DM27=2,1/7,IF(DM27=3,1/5,IF(DM27=4,1/3,IF(DM27=5,1,IF(DM27=6,3,IF(DM27=7,5,IF(DM27=8,7,IF(DM27=9,9,0)))))))))</f>
        <v>1</v>
      </c>
      <c r="DP27" s="150">
        <v>9</v>
      </c>
      <c r="DQ27" s="151">
        <f>'FACTORS &amp; OPTIONS'!B23</f>
        <v>0</v>
      </c>
      <c r="DR27" s="158">
        <f>IF(DZ19&gt;0,(1/DZ19),0)</f>
        <v>0</v>
      </c>
      <c r="DS27" s="77">
        <f>IF(DZ20&gt;0,1/DZ20,0)</f>
        <v>0</v>
      </c>
      <c r="DT27" s="77">
        <f>IF(DZ21&gt;0,1/DZ21,0)</f>
        <v>0</v>
      </c>
      <c r="DU27" s="77">
        <f>IF(DZ22&gt;0,1/DZ22,0)</f>
        <v>0</v>
      </c>
      <c r="DV27" s="77">
        <f>IF(DZ23&gt;0,1/DZ23,0)</f>
        <v>0</v>
      </c>
      <c r="DW27" s="77">
        <f>IF(DZ24&gt;0,1/DZ24,0)</f>
        <v>0</v>
      </c>
      <c r="DX27" s="77">
        <f>IF(DZ25&gt;0,1/DZ25,0)</f>
        <v>0</v>
      </c>
      <c r="DY27" s="77">
        <f>IF(DZ26&gt;0,1/DZ26,0)</f>
        <v>0</v>
      </c>
      <c r="DZ27" s="77">
        <f>IF(DP27&lt;=DV16,1,0)</f>
        <v>0</v>
      </c>
      <c r="EA27" s="159">
        <v>0</v>
      </c>
      <c r="EB27" s="21" t="e">
        <f>IF(DV16=1,AVERAGE(DR27/DR29),IF(DV16=2,AVERAGE(DR27/DR29,DS27/DS29),IF(DV16=3,AVERAGE(DR27/DR29,DS27/DS29,DT27/DT29),IF(DV16=4,AVERAGE(DR27/DR29,DS27/DS29,DT27/DT29,DU27/DU29),IF(DV16=5,AVERAGE(DR27/DR29,DS27/DS29,DT27/DT29,DU27/DU29,DV27/DV29),IF(DV16=6,AVERAGE(DR27/DR29,DS27/DS29,DT27/DT29,DU27/DU29,DV27/DV29,DW27/DW29),IF(DV16=7,AVERAGE(DR27/DR29,DS27/DS29,DT27/DT29,DU27/DU29,DV27/DV29,DW27/DW29,DX27/DX29),IF(DV16=8,AVERAGE(DR27/DR29,DS27/DS29,DT27/DT29,DU27/DU29,DV27/DV29,DW27/DW29,DX27/DX29,DY27/DY29),IF(DV16=9,AVERAGE(DR27/DR29,DS27/DS29,DT27/DT29,DU27/DU29,DV27/DV29,DW27/DW29,DX27/DX29,DY27/DY29,DZ27/DZ29),AVERAGE(DR27/DR29,DS27/DS29,DT27/DT29,DU27/DU29,DV27/DV29,DW27/DW29,DX27/DX29,DY27/DY29,DZ27/DZ29,EA27/EA29))))))))))</f>
        <v>#DIV/0!</v>
      </c>
      <c r="EC27" s="21" t="e">
        <v>#DIV/0!</v>
      </c>
      <c r="ED27" s="164">
        <v>5</v>
      </c>
      <c r="EE27" s="165">
        <f>IF(ED27=1,1/9,IF(ED27=2,1/7,IF(ED27=3,1/5,IF(ED27=4,1/3,IF(ED27=5,1,IF(ED27=6,3,IF(ED27=7,5,IF(ED27=8,7,IF(ED27=9,9,0)))))))))</f>
        <v>1</v>
      </c>
      <c r="EG27" s="150">
        <v>9</v>
      </c>
      <c r="EH27" s="151">
        <f>'FACTORS &amp; OPTIONS'!B23</f>
        <v>0</v>
      </c>
      <c r="EI27" s="158">
        <f>IF(EQ19&gt;0,(1/EQ19),0)</f>
        <v>0</v>
      </c>
      <c r="EJ27" s="77">
        <f>IF(EQ20&gt;0,1/EQ20,0)</f>
        <v>0</v>
      </c>
      <c r="EK27" s="77">
        <f>IF(EQ21&gt;0,1/EQ21,0)</f>
        <v>0</v>
      </c>
      <c r="EL27" s="77">
        <f>IF(EQ22&gt;0,1/EQ22,0)</f>
        <v>0</v>
      </c>
      <c r="EM27" s="77">
        <f>IF(EQ23&gt;0,1/EQ23,0)</f>
        <v>0</v>
      </c>
      <c r="EN27" s="77">
        <f>IF(EQ24&gt;0,1/EQ24,0)</f>
        <v>0</v>
      </c>
      <c r="EO27" s="77">
        <f>IF(EQ25&gt;0,1/EQ25,0)</f>
        <v>0</v>
      </c>
      <c r="EP27" s="77">
        <f>IF(EQ26&gt;0,1/EQ26,0)</f>
        <v>0</v>
      </c>
      <c r="EQ27" s="77">
        <f>IF(EG27&lt;=EM16,1,0)</f>
        <v>0</v>
      </c>
      <c r="ER27" s="159">
        <v>0</v>
      </c>
      <c r="ES27" s="21" t="e">
        <f>IF(EM16=1,AVERAGE(EI27/EI29),IF(EM16=2,AVERAGE(EI27/EI29,EJ27/EJ29),IF(EM16=3,AVERAGE(EI27/EI29,EJ27/EJ29,EK27/EK29),IF(EM16=4,AVERAGE(EI27/EI29,EJ27/EJ29,EK27/EK29,EL27/EL29),IF(EM16=5,AVERAGE(EI27/EI29,EJ27/EJ29,EK27/EK29,EL27/EL29,EM27/EM29),IF(EM16=6,AVERAGE(EI27/EI29,EJ27/EJ29,EK27/EK29,EL27/EL29,EM27/EM29,EN27/EN29),IF(EM16=7,AVERAGE(EI27/EI29,EJ27/EJ29,EK27/EK29,EL27/EL29,EM27/EM29,EN27/EN29,EO27/EO29),IF(EM16=8,AVERAGE(EI27/EI29,EJ27/EJ29,EK27/EK29,EL27/EL29,EM27/EM29,EN27/EN29,EO27/EO29,EP27/EP29),IF(EM16=9,AVERAGE(EI27/EI29,EJ27/EJ29,EK27/EK29,EL27/EL29,EM27/EM29,EN27/EN29,EO27/EO29,EP27/EP29,EQ27/EQ29),AVERAGE(EI27/EI29,EJ27/EJ29,EK27/EK29,EL27/EL29,EM27/EM29,EN27/EN29,EO27/EO29,EP27/EP29,EQ27/EQ29,ER27/ER29))))))))))</f>
        <v>#DIV/0!</v>
      </c>
      <c r="ET27" s="21" t="e">
        <v>#DIV/0!</v>
      </c>
      <c r="EU27" s="164">
        <v>3</v>
      </c>
      <c r="EV27" s="165">
        <f>IF(EU27=1,1/9,IF(EU27=2,1/7,IF(EU27=3,1/5,IF(EU27=4,1/3,IF(EU27=5,1,IF(EU27=6,3,IF(EU27=7,5,IF(EU27=8,7,IF(EU27=9,9,0)))))))))</f>
        <v>0.2</v>
      </c>
      <c r="EW27" s="157" t="str">
        <f>DN25</f>
        <v/>
      </c>
      <c r="EX27" s="157">
        <f>DN27</f>
        <v>1</v>
      </c>
      <c r="EY27" s="157"/>
      <c r="EZ27" s="157">
        <f t="shared" si="10"/>
        <v>0</v>
      </c>
      <c r="FA27" s="157"/>
      <c r="FB27" s="180"/>
      <c r="FC27" s="180"/>
      <c r="FD27" s="180"/>
      <c r="FE27" s="180"/>
      <c r="FF27" s="180"/>
      <c r="FG27" s="180"/>
      <c r="FH27" s="180"/>
      <c r="FI27" s="181"/>
      <c r="FJ27" s="181"/>
      <c r="FK27" s="181"/>
      <c r="FL27" s="181"/>
      <c r="FM27" s="181"/>
      <c r="FN27" s="181"/>
      <c r="FO27" s="181"/>
      <c r="FP27" s="181"/>
      <c r="FQ27" s="181"/>
      <c r="FR27" s="181"/>
      <c r="FS27" s="181"/>
      <c r="FT27" s="181"/>
      <c r="FU27" s="181"/>
      <c r="FV27" s="181"/>
      <c r="FW27" s="181"/>
      <c r="FX27" s="181"/>
      <c r="FY27" s="181"/>
      <c r="FZ27" s="181"/>
      <c r="GA27" s="181"/>
      <c r="GB27" s="181"/>
      <c r="GC27" s="181"/>
      <c r="GD27" s="181"/>
      <c r="GE27" s="181"/>
      <c r="GF27" s="181"/>
      <c r="GG27" s="181"/>
      <c r="GH27" s="181"/>
      <c r="GI27" s="181"/>
      <c r="GJ27" s="181"/>
      <c r="GK27" s="181"/>
      <c r="GL27" s="181"/>
      <c r="GM27" s="181"/>
      <c r="GN27" s="181"/>
      <c r="GO27" s="181"/>
      <c r="GP27" s="181"/>
      <c r="GQ27" s="181"/>
      <c r="GR27" s="181"/>
      <c r="GS27" s="181"/>
      <c r="GT27" s="181"/>
      <c r="GU27" s="181"/>
      <c r="GV27" s="181"/>
      <c r="GW27" s="181"/>
      <c r="GX27" s="181"/>
      <c r="GY27" s="181"/>
      <c r="GZ27" s="181"/>
      <c r="HA27" s="181"/>
      <c r="HB27" s="181"/>
      <c r="HC27" s="181"/>
      <c r="HD27" s="181"/>
      <c r="HE27" s="181"/>
    </row>
    <row r="28" spans="1:213" x14ac:dyDescent="0.35">
      <c r="A28" s="150">
        <v>10</v>
      </c>
      <c r="B28" s="151">
        <f>'FACTORS &amp; OPTIONS'!B24</f>
        <v>0</v>
      </c>
      <c r="C28" s="77">
        <f>IF(L19&gt;0,(1/L19),0)</f>
        <v>0</v>
      </c>
      <c r="D28" s="77">
        <f>IF(L20&gt;0,1/L20,0)</f>
        <v>0</v>
      </c>
      <c r="E28" s="77">
        <f>IF(L21&gt;0,1/L21,0)</f>
        <v>0</v>
      </c>
      <c r="F28" s="77">
        <f>IF(L22&gt;0,1/L22,0)</f>
        <v>0</v>
      </c>
      <c r="G28" s="77">
        <f>IF(L23&gt;0,1/L23,0)</f>
        <v>0</v>
      </c>
      <c r="H28" s="77">
        <f>IF(L24&gt;0,1/L24,0)</f>
        <v>0</v>
      </c>
      <c r="I28" s="77">
        <f>IF(L25&gt;0,1/L25,0)</f>
        <v>0</v>
      </c>
      <c r="J28" s="77">
        <f>IF(L27&gt;0,1/L27,0)</f>
        <v>0</v>
      </c>
      <c r="K28" s="77">
        <f>IF(L27&gt;0,1/L27,0)</f>
        <v>0</v>
      </c>
      <c r="L28" s="77">
        <f>IF(A28&lt;=G16,1,0)</f>
        <v>0</v>
      </c>
      <c r="M28" s="21" t="e">
        <f>IF(G16=1,AVERAGE(C28/C29),IF(G16=2,AVERAGE(C28/C29,D28/D29),IF(G16=3,AVERAGE(C28/C29,D28/D29,E28/E29),IF(G16=4,AVERAGE(C28/C29,D28/D29,E28/E29,F28/F29),IF(G16=5,AVERAGE(C28/C29,D28/D29,E28/E29,F28/F29,G28/G29),IF(G16=6,AVERAGE(C28/C29,D28/D29,E28/E29,F28/F29,G28/G29,H28/H29),IF(G16=7,AVERAGE(C28/C29,D28/D29,E28/E29,F28/F29,G28/G29,H28/H29,I28/I29),IF(G16=8,AVERAGE(C28/C29,D28/D29,E28/E29,F28/F29,G28/G29,H28/H29,I28/I29,J28/J29),IF(G16=9,AVERAGE(C28/C29,D28/D29,E28/E29,F28/F29,G28/G29,H28/H29,I28/I29,J28/J29,K28/K29),AVERAGE(C28/C29,D28/D29,E28/E29,F28/F29,G28/G29,H28/H29,I28/I29,J28/J29,K28/K29,L28/L29))))))))))</f>
        <v>#DIV/0!</v>
      </c>
      <c r="N28" s="21" t="e">
        <v>#DIV/0!</v>
      </c>
      <c r="O28" s="162">
        <f>O27</f>
        <v>6</v>
      </c>
      <c r="P28" s="184">
        <f>10-O28</f>
        <v>4</v>
      </c>
      <c r="R28" s="150">
        <v>10</v>
      </c>
      <c r="S28" s="151">
        <f>'FACTORS &amp; OPTIONS'!B24</f>
        <v>0</v>
      </c>
      <c r="T28" s="77">
        <f>IF(AC19&gt;0,(1/AC19),0)</f>
        <v>0</v>
      </c>
      <c r="U28" s="77">
        <f>IF(AC20&gt;0,1/AC20,0)</f>
        <v>0</v>
      </c>
      <c r="V28" s="77">
        <f>IF(AC21&gt;0,1/AC21,0)</f>
        <v>0</v>
      </c>
      <c r="W28" s="77">
        <f>IF(AC22&gt;0,1/AC22,0)</f>
        <v>0</v>
      </c>
      <c r="X28" s="77">
        <f>IF(AC23&gt;0,1/AC23,0)</f>
        <v>0</v>
      </c>
      <c r="Y28" s="77">
        <f>IF(AC24&gt;0,1/AC24,0)</f>
        <v>0</v>
      </c>
      <c r="Z28" s="77">
        <f>IF(AC25&gt;0,1/AC25,0)</f>
        <v>0</v>
      </c>
      <c r="AA28" s="77">
        <f>IF(AC27&gt;0,1/AC27,0)</f>
        <v>0</v>
      </c>
      <c r="AB28" s="77">
        <f>IF(AC27&gt;0,1/AC27,0)</f>
        <v>0</v>
      </c>
      <c r="AC28" s="77">
        <f>IF(R28&lt;=X16,1,0)</f>
        <v>0</v>
      </c>
      <c r="AD28" s="21" t="e">
        <f>IF(X16=1,AVERAGE(T28/T29),IF(X16=2,AVERAGE(T28/T29,U28/U29),IF(X16=3,AVERAGE(T28/T29,U28/U29,V28/V29),IF(X16=4,AVERAGE(T28/T29,U28/U29,V28/V29,W28/W29),IF(X16=5,AVERAGE(T28/T29,U28/U29,V28/V29,W28/W29,X28/X29),IF(X16=6,AVERAGE(T28/T29,U28/U29,V28/V29,W28/W29,X28/X29,Y28/Y29),IF(X16=7,AVERAGE(T28/T29,U28/U29,V28/V29,W28/W29,X28/X29,Y28/Y29,Z28/Z29),IF(X16=8,AVERAGE(T28/T29,U28/U29,V28/V29,W28/W29,X28/X29,Y28/Y29,Z28/Z29,AA28/AA29),IF(X16=9,AVERAGE(T28/T29,U28/U29,V28/V29,W28/W29,X28/X29,Y28/Y29,Z28/Z29,AA28/AA29,AB28/AB29),AVERAGE(T28/T29,U28/U29,V28/V29,W28/W29,X28/X29,Y28/Y29,Z28/Z29,AA28/AA29,AB28/AB29,AC28/AC29))))))))))</f>
        <v>#DIV/0!</v>
      </c>
      <c r="AE28" s="21" t="e">
        <v>#DIV/0!</v>
      </c>
      <c r="AF28" s="162">
        <f>AF27</f>
        <v>7</v>
      </c>
      <c r="AG28" s="184">
        <f>10-AF28</f>
        <v>3</v>
      </c>
      <c r="AI28" s="150">
        <v>10</v>
      </c>
      <c r="AJ28" s="151">
        <f>'FACTORS &amp; OPTIONS'!B24</f>
        <v>0</v>
      </c>
      <c r="AK28" s="166">
        <f>IF(AT19&gt;0,(1/AT19),0)</f>
        <v>0</v>
      </c>
      <c r="AL28" s="167">
        <f>IF(AT20&gt;0,1/AT20,0)</f>
        <v>0</v>
      </c>
      <c r="AM28" s="167">
        <f>IF(AT21&gt;0,1/AT21,0)</f>
        <v>0</v>
      </c>
      <c r="AN28" s="167">
        <f>IF(AT22&gt;0,1/AT22,0)</f>
        <v>0</v>
      </c>
      <c r="AO28" s="167">
        <f>IF(AT23&gt;0,1/AT23,0)</f>
        <v>0</v>
      </c>
      <c r="AP28" s="167">
        <f>IF(AT24&gt;0,1/AT24,0)</f>
        <v>0</v>
      </c>
      <c r="AQ28" s="167">
        <f>IF(AT25&gt;0,1/AT25,0)</f>
        <v>0</v>
      </c>
      <c r="AR28" s="167">
        <f>IF(AT27&gt;0,1/AT27,0)</f>
        <v>0</v>
      </c>
      <c r="AS28" s="167">
        <f>IF(AT27&gt;0,1/AT27,0)</f>
        <v>0</v>
      </c>
      <c r="AT28" s="168">
        <f>IF(AI28&lt;=AO16,1,0)</f>
        <v>0</v>
      </c>
      <c r="AU28" s="21" t="e">
        <f>IF(AO16=1,AVERAGE(AK28/AK29),IF(AO16=2,AVERAGE(AK28/AK29,AL28/AL29),IF(AO16=3,AVERAGE(AK28/AK29,AL28/AL29,AM28/AM29),IF(AO16=4,AVERAGE(AK28/AK29,AL28/AL29,AM28/AM29,AN28/AN29),IF(AO16=5,AVERAGE(AK28/AK29,AL28/AL29,AM28/AM29,AN28/AN29,AO28/AO29),IF(AO16=6,AVERAGE(AK28/AK29,AL28/AL29,AM28/AM29,AN28/AN29,AO28/AO29,AP28/AP29),IF(AO16=7,AVERAGE(AK28/AK29,AL28/AL29,AM28/AM29,AN28/AN29,AO28/AO29,AP28/AP29,AQ28/AQ29),IF(AO16=8,AVERAGE(AK28/AK29,AL28/AL29,AM28/AM29,AN28/AN29,AO28/AO29,AP28/AP29,AQ28/AQ29,AR28/AR29),IF(AO16=9,AVERAGE(AK28/AK29,AL28/AL29,AM28/AM29,AN28/AN29,AO28/AO29,AP28/AP29,AQ28/AQ29,AR28/AR29,AS28/AS29),AVERAGE(AK28/AK29,AL28/AL29,AM28/AM29,AN28/AN29,AO28/AO29,AP28/AP29,AQ28/AQ29,AR28/AR29,AS28/AS29,AT28/AT29))))))))))</f>
        <v>#DIV/0!</v>
      </c>
      <c r="AV28" s="21" t="e">
        <v>#DIV/0!</v>
      </c>
      <c r="AW28" s="164">
        <f>AW27</f>
        <v>5</v>
      </c>
      <c r="AX28" s="165">
        <f>10-AW28</f>
        <v>5</v>
      </c>
      <c r="AZ28" s="150">
        <v>10</v>
      </c>
      <c r="BA28" s="151">
        <f>'FACTORS &amp; OPTIONS'!B24</f>
        <v>0</v>
      </c>
      <c r="BB28" s="166">
        <f>IF(BK19&gt;0,(1/BK19),0)</f>
        <v>0</v>
      </c>
      <c r="BC28" s="167">
        <f>IF(BK20&gt;0,1/BK20,0)</f>
        <v>0</v>
      </c>
      <c r="BD28" s="167">
        <f>IF(BK21&gt;0,1/BK21,0)</f>
        <v>0</v>
      </c>
      <c r="BE28" s="167">
        <f>IF(BK22&gt;0,1/BK22,0)</f>
        <v>0</v>
      </c>
      <c r="BF28" s="167">
        <f>IF(BK23&gt;0,1/BK23,0)</f>
        <v>0</v>
      </c>
      <c r="BG28" s="167">
        <f>IF(BK24&gt;0,1/BK24,0)</f>
        <v>0</v>
      </c>
      <c r="BH28" s="167">
        <f>IF(BK25&gt;0,1/BK25,0)</f>
        <v>0</v>
      </c>
      <c r="BI28" s="167">
        <f>IF(BK27&gt;0,1/BK27,0)</f>
        <v>0</v>
      </c>
      <c r="BJ28" s="167">
        <f>IF(BK27&gt;0,1/BK27,0)</f>
        <v>0</v>
      </c>
      <c r="BK28" s="168">
        <f>IF(AZ28&lt;=BF16,1,0)</f>
        <v>0</v>
      </c>
      <c r="BL28" s="21" t="e">
        <f>IF(BF16=1,AVERAGE(BB28/BB29),IF(BF16=2,AVERAGE(BB28/BB29,BC28/BC29),IF(BF16=3,AVERAGE(BB28/BB29,BC28/BC29,BD28/BD29),IF(BF16=4,AVERAGE(BB28/BB29,BC28/BC29,BD28/BD29,BE28/BE29),IF(BF16=5,AVERAGE(BB28/BB29,BC28/BC29,BD28/BD29,BE28/BE29,BF28/BF29),IF(BF16=6,AVERAGE(BB28/BB29,BC28/BC29,BD28/BD29,BE28/BE29,BF28/BF29,BG28/BG29),IF(BF16=7,AVERAGE(BB28/BB29,BC28/BC29,BD28/BD29,BE28/BE29,BF28/BF29,BG28/BG29,BH28/BH29),IF(BF16=8,AVERAGE(BB28/BB29,BC28/BC29,BD28/BD29,BE28/BE29,BF28/BF29,BG28/BG29,BH28/BH29,BI28/BI29),IF(BF16=9,AVERAGE(BB28/BB29,BC28/BC29,BD28/BD29,BE28/BE29,BF28/BF29,BG28/BG29,BH28/BH29,BI28/BI29,BJ28/BJ29),AVERAGE(BB28/BB29,BC28/BC29,BD28/BD29,BE28/BE29,BF28/BF29,BG28/BG29,BH28/BH29,BI28/BI29,BJ28/BJ29,BK28/BK29))))))))))</f>
        <v>#DIV/0!</v>
      </c>
      <c r="BM28" s="21" t="e">
        <v>#DIV/0!</v>
      </c>
      <c r="BN28" s="164">
        <f>BN27</f>
        <v>5</v>
      </c>
      <c r="BO28" s="165">
        <f>10-BN28</f>
        <v>5</v>
      </c>
      <c r="BQ28" s="150">
        <v>10</v>
      </c>
      <c r="BR28" s="151">
        <f>'FACTORS &amp; OPTIONS'!B24</f>
        <v>0</v>
      </c>
      <c r="BS28" s="166">
        <f>IF(CB19&gt;0,(1/CB19),0)</f>
        <v>0</v>
      </c>
      <c r="BT28" s="167">
        <f>IF(CB20&gt;0,1/CB20,0)</f>
        <v>0</v>
      </c>
      <c r="BU28" s="167">
        <f>IF(CB21&gt;0,1/CB21,0)</f>
        <v>0</v>
      </c>
      <c r="BV28" s="167">
        <f>IF(CB22&gt;0,1/CB22,0)</f>
        <v>0</v>
      </c>
      <c r="BW28" s="167">
        <f>IF(CB23&gt;0,1/CB23,0)</f>
        <v>0</v>
      </c>
      <c r="BX28" s="167">
        <f>IF(CB24&gt;0,1/CB24,0)</f>
        <v>0</v>
      </c>
      <c r="BY28" s="167">
        <f>IF(CB25&gt;0,1/CB25,0)</f>
        <v>0</v>
      </c>
      <c r="BZ28" s="167">
        <f>IF(CB27&gt;0,1/CB27,0)</f>
        <v>0</v>
      </c>
      <c r="CA28" s="167">
        <f>IF(CB27&gt;0,1/CB27,0)</f>
        <v>0</v>
      </c>
      <c r="CB28" s="168">
        <f>IF(BQ28&lt;=BW16,1,0)</f>
        <v>0</v>
      </c>
      <c r="CC28" s="21" t="e">
        <f>IF(BW16=1,AVERAGE(BS28/BS29),IF(BW16=2,AVERAGE(BS28/BS29,BT28/BT29),IF(BW16=3,AVERAGE(BS28/BS29,BT28/BT29,BU28/BU29),IF(BW16=4,AVERAGE(BS28/BS29,BT28/BT29,BU28/BU29,BV28/BV29),IF(BW16=5,AVERAGE(BS28/BS29,BT28/BT29,BU28/BU29,BV28/BV29,BW28/BW29),IF(BW16=6,AVERAGE(BS28/BS29,BT28/BT29,BU28/BU29,BV28/BV29,BW28/BW29,BX28/BX29),IF(BW16=7,AVERAGE(BS28/BS29,BT28/BT29,BU28/BU29,BV28/BV29,BW28/BW29,BX28/BX29,BY28/BY29),IF(BW16=8,AVERAGE(BS28/BS29,BT28/BT29,BU28/BU29,BV28/BV29,BW28/BW29,BX28/BX29,BY28/BY29,BZ28/BZ29),IF(BW16=9,AVERAGE(BS28/BS29,BT28/BT29,BU28/BU29,BV28/BV29,BW28/BW29,BX28/BX29,BY28/BY29,BZ28/BZ29,CA28/CA29),AVERAGE(BS28/BS29,BT28/BT29,BU28/BU29,BV28/BV29,BW28/BW29,BX28/BX29,BY28/BY29,BZ28/BZ29,CA28/CA29,CB28/CB29))))))))))</f>
        <v>#DIV/0!</v>
      </c>
      <c r="CD28" s="21" t="e">
        <v>#DIV/0!</v>
      </c>
      <c r="CE28" s="164">
        <f>CE27</f>
        <v>5</v>
      </c>
      <c r="CF28" s="165">
        <f>10-CE28</f>
        <v>5</v>
      </c>
      <c r="CH28" s="150">
        <v>10</v>
      </c>
      <c r="CI28" s="151">
        <f>'FACTORS &amp; OPTIONS'!B24</f>
        <v>0</v>
      </c>
      <c r="CJ28" s="166">
        <f>IF(CS19&gt;0,(1/CS19),0)</f>
        <v>0</v>
      </c>
      <c r="CK28" s="167">
        <f>IF(CS20&gt;0,1/CS20,0)</f>
        <v>0</v>
      </c>
      <c r="CL28" s="167">
        <f>IF(CS21&gt;0,1/CS21,0)</f>
        <v>0</v>
      </c>
      <c r="CM28" s="167">
        <f>IF(CS22&gt;0,1/CS22,0)</f>
        <v>0</v>
      </c>
      <c r="CN28" s="167">
        <f>IF(CS23&gt;0,1/CS23,0)</f>
        <v>0</v>
      </c>
      <c r="CO28" s="167">
        <f>IF(CS24&gt;0,1/CS24,0)</f>
        <v>0</v>
      </c>
      <c r="CP28" s="167">
        <f>IF(CS25&gt;0,1/CS25,0)</f>
        <v>0</v>
      </c>
      <c r="CQ28" s="167">
        <f>IF(CS27&gt;0,1/CS27,0)</f>
        <v>0</v>
      </c>
      <c r="CR28" s="167">
        <f>IF(CS27&gt;0,1/CS27,0)</f>
        <v>0</v>
      </c>
      <c r="CS28" s="168">
        <f>IF(CH28&lt;=CN16,1,0)</f>
        <v>0</v>
      </c>
      <c r="CT28" s="21" t="e">
        <f>IF(CN16=1,AVERAGE(CJ28/CJ29),IF(CN16=2,AVERAGE(CJ28/CJ29,CK28/CK29),IF(CN16=3,AVERAGE(CJ28/CJ29,CK28/CK29,CL28/CL29),IF(CN16=4,AVERAGE(CJ28/CJ29,CK28/CK29,CL28/CL29,CM28/CM29),IF(CN16=5,AVERAGE(CJ28/CJ29,CK28/CK29,CL28/CL29,CM28/CM29,CN28/CN29),IF(CN16=6,AVERAGE(CJ28/CJ29,CK28/CK29,CL28/CL29,CM28/CM29,CN28/CN29,CO28/CO29),IF(CN16=7,AVERAGE(CJ28/CJ29,CK28/CK29,CL28/CL29,CM28/CM29,CN28/CN29,CO28/CO29,CP28/CP29),IF(CN16=8,AVERAGE(CJ28/CJ29,CK28/CK29,CL28/CL29,CM28/CM29,CN28/CN29,CO28/CO29,CP28/CP29,CQ28/CQ29),IF(CN16=9,AVERAGE(CJ28/CJ29,CK28/CK29,CL28/CL29,CM28/CM29,CN28/CN29,CO28/CO29,CP28/CP29,CQ28/CQ29,CR28/CR29),AVERAGE(CJ28/CJ29,CK28/CK29,CL28/CL29,CM28/CM29,CN28/CN29,CO28/CO29,CP28/CP29,CQ28/CQ29,CR28/CR29,CS28/CS29))))))))))</f>
        <v>#DIV/0!</v>
      </c>
      <c r="CU28" s="21" t="e">
        <v>#DIV/0!</v>
      </c>
      <c r="CV28" s="164">
        <f>CV27</f>
        <v>6</v>
      </c>
      <c r="CW28" s="165">
        <f>10-CV28</f>
        <v>4</v>
      </c>
      <c r="CY28" s="150">
        <v>10</v>
      </c>
      <c r="CZ28" s="151">
        <f>'FACTORS &amp; OPTIONS'!B24</f>
        <v>0</v>
      </c>
      <c r="DA28" s="166">
        <f>IF(DJ19&gt;0,(1/DJ19),0)</f>
        <v>0</v>
      </c>
      <c r="DB28" s="167">
        <f>IF(DJ20&gt;0,1/DJ20,0)</f>
        <v>0</v>
      </c>
      <c r="DC28" s="167">
        <f>IF(DJ21&gt;0,1/DJ21,0)</f>
        <v>0</v>
      </c>
      <c r="DD28" s="167">
        <f>IF(DJ22&gt;0,1/DJ22,0)</f>
        <v>0</v>
      </c>
      <c r="DE28" s="167">
        <f>IF(DJ23&gt;0,1/DJ23,0)</f>
        <v>0</v>
      </c>
      <c r="DF28" s="167">
        <f>IF(DJ24&gt;0,1/DJ24,0)</f>
        <v>0</v>
      </c>
      <c r="DG28" s="167">
        <f>IF(DJ25&gt;0,1/DJ25,0)</f>
        <v>0</v>
      </c>
      <c r="DH28" s="167">
        <f>IF(DJ27&gt;0,1/DJ27,0)</f>
        <v>0</v>
      </c>
      <c r="DI28" s="167">
        <f>IF(DJ27&gt;0,1/DJ27,0)</f>
        <v>0</v>
      </c>
      <c r="DJ28" s="168">
        <f>IF(CY28&lt;=DE16,1,0)</f>
        <v>0</v>
      </c>
      <c r="DK28" s="21" t="e">
        <f>IF(DE16=1,AVERAGE(DA28/DA29),IF(DE16=2,AVERAGE(DA28/DA29,DB28/DB29),IF(DE16=3,AVERAGE(DA28/DA29,DB28/DB29,DC28/DC29),IF(DE16=4,AVERAGE(DA28/DA29,DB28/DB29,DC28/DC29,DD28/DD29),IF(DE16=5,AVERAGE(DA28/DA29,DB28/DB29,DC28/DC29,DD28/DD29,DE28/DE29),IF(DE16=6,AVERAGE(DA28/DA29,DB28/DB29,DC28/DC29,DD28/DD29,DE28/DE29,DF28/DF29),IF(DE16=7,AVERAGE(DA28/DA29,DB28/DB29,DC28/DC29,DD28/DD29,DE28/DE29,DF28/DF29,DG28/DG29),IF(DE16=8,AVERAGE(DA28/DA29,DB28/DB29,DC28/DC29,DD28/DD29,DE28/DE29,DF28/DF29,DG28/DG29,DH28/DH29),IF(DE16=9,AVERAGE(DA28/DA29,DB28/DB29,DC28/DC29,DD28/DD29,DE28/DE29,DF28/DF29,DG28/DG29,DH28/DH29,DI28/DI29),AVERAGE(DA28/DA29,DB28/DB29,DC28/DC29,DD28/DD29,DE28/DE29,DF28/DF29,DG28/DG29,DH28/DH29,DI28/DI29,DJ28/DJ29))))))))))</f>
        <v>#DIV/0!</v>
      </c>
      <c r="DL28" s="21" t="e">
        <v>#DIV/0!</v>
      </c>
      <c r="DM28" s="164">
        <f>DM27</f>
        <v>5</v>
      </c>
      <c r="DN28" s="165">
        <f>10-DM28</f>
        <v>5</v>
      </c>
      <c r="DP28" s="150">
        <v>10</v>
      </c>
      <c r="DQ28" s="151">
        <f>'FACTORS &amp; OPTIONS'!B24</f>
        <v>0</v>
      </c>
      <c r="DR28" s="166">
        <f>IF(EA19&gt;0,(1/EA19),0)</f>
        <v>0</v>
      </c>
      <c r="DS28" s="167">
        <f>IF(EA20&gt;0,1/EA20,0)</f>
        <v>0</v>
      </c>
      <c r="DT28" s="167">
        <f>IF(EA21&gt;0,1/EA21,0)</f>
        <v>0</v>
      </c>
      <c r="DU28" s="167">
        <f>IF(EA22&gt;0,1/EA22,0)</f>
        <v>0</v>
      </c>
      <c r="DV28" s="167">
        <f>IF(EA23&gt;0,1/EA23,0)</f>
        <v>0</v>
      </c>
      <c r="DW28" s="167">
        <f>IF(EA24&gt;0,1/EA24,0)</f>
        <v>0</v>
      </c>
      <c r="DX28" s="167">
        <f>IF(EA25&gt;0,1/EA25,0)</f>
        <v>0</v>
      </c>
      <c r="DY28" s="167">
        <f>IF(EA27&gt;0,1/EA27,0)</f>
        <v>0</v>
      </c>
      <c r="DZ28" s="167">
        <f>IF(EA27&gt;0,1/EA27,0)</f>
        <v>0</v>
      </c>
      <c r="EA28" s="168">
        <f>IF(DP28&lt;=DV16,1,0)</f>
        <v>0</v>
      </c>
      <c r="EB28" s="21" t="e">
        <f>IF(DV16=1,AVERAGE(DR28/DR29),IF(DV16=2,AVERAGE(DR28/DR29,DS28/DS29),IF(DV16=3,AVERAGE(DR28/DR29,DS28/DS29,DT28/DT29),IF(DV16=4,AVERAGE(DR28/DR29,DS28/DS29,DT28/DT29,DU28/DU29),IF(DV16=5,AVERAGE(DR28/DR29,DS28/DS29,DT28/DT29,DU28/DU29,DV28/DV29),IF(DV16=6,AVERAGE(DR28/DR29,DS28/DS29,DT28/DT29,DU28/DU29,DV28/DV29,DW28/DW29),IF(DV16=7,AVERAGE(DR28/DR29,DS28/DS29,DT28/DT29,DU28/DU29,DV28/DV29,DW28/DW29,DX28/DX29),IF(DV16=8,AVERAGE(DR28/DR29,DS28/DS29,DT28/DT29,DU28/DU29,DV28/DV29,DW28/DW29,DX28/DX29,DY28/DY29),IF(DV16=9,AVERAGE(DR28/DR29,DS28/DS29,DT28/DT29,DU28/DU29,DV28/DV29,DW28/DW29,DX28/DX29,DY28/DY29,DZ28/DZ29),AVERAGE(DR28/DR29,DS28/DS29,DT28/DT29,DU28/DU29,DV28/DV29,DW28/DW29,DX28/DX29,DY28/DY29,DZ28/DZ29,EA28/EA29))))))))))</f>
        <v>#DIV/0!</v>
      </c>
      <c r="EC28" s="21" t="e">
        <v>#DIV/0!</v>
      </c>
      <c r="ED28" s="164">
        <f>ED27</f>
        <v>5</v>
      </c>
      <c r="EE28" s="165">
        <f>10-ED28</f>
        <v>5</v>
      </c>
      <c r="EG28" s="150">
        <v>10</v>
      </c>
      <c r="EH28" s="151">
        <f>'FACTORS &amp; OPTIONS'!B24</f>
        <v>0</v>
      </c>
      <c r="EI28" s="166">
        <f>IF(ER19&gt;0,(1/ER19),0)</f>
        <v>0</v>
      </c>
      <c r="EJ28" s="167">
        <f>IF(ER20&gt;0,1/ER20,0)</f>
        <v>0</v>
      </c>
      <c r="EK28" s="167">
        <f>IF(ER21&gt;0,1/ER21,0)</f>
        <v>0</v>
      </c>
      <c r="EL28" s="167">
        <f>IF(ER22&gt;0,1/ER22,0)</f>
        <v>0</v>
      </c>
      <c r="EM28" s="167">
        <f>IF(ER23&gt;0,1/ER23,0)</f>
        <v>0</v>
      </c>
      <c r="EN28" s="167">
        <f>IF(ER24&gt;0,1/ER24,0)</f>
        <v>0</v>
      </c>
      <c r="EO28" s="167">
        <f>IF(ER25&gt;0,1/ER25,0)</f>
        <v>0</v>
      </c>
      <c r="EP28" s="167">
        <f>IF(ER27&gt;0,1/ER27,0)</f>
        <v>0</v>
      </c>
      <c r="EQ28" s="167">
        <f>IF(ER27&gt;0,1/ER27,0)</f>
        <v>0</v>
      </c>
      <c r="ER28" s="168">
        <f>IF(EG28&lt;=EM16,1,0)</f>
        <v>0</v>
      </c>
      <c r="ES28" s="21" t="e">
        <f>IF(EM16=1,AVERAGE(EI28/EI29),IF(EM16=2,AVERAGE(EI28/EI29,EJ28/EJ29),IF(EM16=3,AVERAGE(EI28/EI29,EJ28/EJ29,EK28/EK29),IF(EM16=4,AVERAGE(EI28/EI29,EJ28/EJ29,EK28/EK29,EL28/EL29),IF(EM16=5,AVERAGE(EI28/EI29,EJ28/EJ29,EK28/EK29,EL28/EL29,EM28/EM29),IF(EM16=6,AVERAGE(EI28/EI29,EJ28/EJ29,EK28/EK29,EL28/EL29,EM28/EM29,EN28/EN29),IF(EM16=7,AVERAGE(EI28/EI29,EJ28/EJ29,EK28/EK29,EL28/EL29,EM28/EM29,EN28/EN29,EO28/EO29),IF(EM16=8,AVERAGE(EI28/EI29,EJ28/EJ29,EK28/EK29,EL28/EL29,EM28/EM29,EN28/EN29,EO28/EO29,EP28/EP29),IF(EM16=9,AVERAGE(EI28/EI29,EJ28/EJ29,EK28/EK29,EL28/EL29,EM28/EM29,EN28/EN29,EO28/EO29,EP28/EP29,EQ28/EQ29),AVERAGE(EI28/EI29,EJ28/EJ29,EK28/EK29,EL28/EL29,EM28/EM29,EN28/EN29,EO28/EO29,EP28/EP29,EQ28/EQ29,ER28/ER29))))))))))</f>
        <v>#DIV/0!</v>
      </c>
      <c r="ET28" s="21" t="e">
        <v>#DIV/0!</v>
      </c>
      <c r="EU28" s="164">
        <f>EU27</f>
        <v>3</v>
      </c>
      <c r="EV28" s="165">
        <f>10-EU28</f>
        <v>7</v>
      </c>
      <c r="EW28" s="157" t="str">
        <f>EE25</f>
        <v/>
      </c>
      <c r="EX28" s="157">
        <f>EE27</f>
        <v>1</v>
      </c>
      <c r="EY28" s="157"/>
      <c r="EZ28" s="157">
        <f t="shared" si="10"/>
        <v>0</v>
      </c>
      <c r="FA28" s="157"/>
      <c r="FB28" s="180"/>
      <c r="FC28" s="180"/>
      <c r="FD28" s="180"/>
      <c r="FE28" s="180"/>
      <c r="FF28" s="180"/>
      <c r="FG28" s="180"/>
      <c r="FH28" s="180"/>
      <c r="FI28" s="181"/>
      <c r="FJ28" s="181"/>
      <c r="FK28" s="181"/>
      <c r="FL28" s="181"/>
      <c r="FM28" s="181"/>
      <c r="FN28" s="181"/>
      <c r="FO28" s="181"/>
      <c r="FP28" s="181"/>
      <c r="FQ28" s="181"/>
      <c r="FR28" s="181"/>
      <c r="FS28" s="181"/>
      <c r="FT28" s="181"/>
      <c r="FU28" s="181"/>
      <c r="FV28" s="181"/>
      <c r="FW28" s="181"/>
      <c r="FX28" s="181"/>
      <c r="FY28" s="181"/>
      <c r="FZ28" s="181"/>
      <c r="GA28" s="181"/>
      <c r="GB28" s="181"/>
      <c r="GC28" s="181"/>
      <c r="GD28" s="181"/>
      <c r="GE28" s="181"/>
      <c r="GF28" s="181"/>
      <c r="GG28" s="181"/>
      <c r="GH28" s="181"/>
      <c r="GI28" s="181"/>
      <c r="GJ28" s="181"/>
      <c r="GK28" s="181"/>
      <c r="GL28" s="181"/>
      <c r="GM28" s="181"/>
      <c r="GN28" s="181"/>
      <c r="GO28" s="181"/>
      <c r="GP28" s="181"/>
      <c r="GQ28" s="181"/>
      <c r="GR28" s="181"/>
      <c r="GS28" s="181"/>
      <c r="GT28" s="181"/>
      <c r="GU28" s="181"/>
      <c r="GV28" s="181"/>
      <c r="GW28" s="181"/>
      <c r="GX28" s="181"/>
      <c r="GY28" s="181"/>
      <c r="GZ28" s="181"/>
      <c r="HA28" s="181"/>
      <c r="HB28" s="181"/>
      <c r="HC28" s="181"/>
      <c r="HD28" s="181"/>
      <c r="HE28" s="181"/>
    </row>
    <row r="29" spans="1:213" ht="91.5" customHeight="1" thickBot="1" x14ac:dyDescent="0.5">
      <c r="A29" s="174"/>
      <c r="B29" s="170" t="s">
        <v>1</v>
      </c>
      <c r="C29" s="170">
        <f>SUM(C19:C28)</f>
        <v>0</v>
      </c>
      <c r="D29" s="170">
        <f t="shared" ref="D29:L29" si="11">SUM(D19:D28)</f>
        <v>0</v>
      </c>
      <c r="E29" s="170">
        <f t="shared" si="11"/>
        <v>0</v>
      </c>
      <c r="F29" s="170">
        <f t="shared" si="11"/>
        <v>0</v>
      </c>
      <c r="G29" s="170">
        <f t="shared" si="11"/>
        <v>0</v>
      </c>
      <c r="H29" s="170">
        <f t="shared" si="11"/>
        <v>0</v>
      </c>
      <c r="I29" s="170">
        <f t="shared" si="11"/>
        <v>0</v>
      </c>
      <c r="J29" s="170">
        <f t="shared" si="11"/>
        <v>0</v>
      </c>
      <c r="K29" s="170">
        <f t="shared" si="11"/>
        <v>0</v>
      </c>
      <c r="L29" s="170">
        <f t="shared" si="11"/>
        <v>0</v>
      </c>
      <c r="M29" s="171" t="e">
        <f>SUM(M19:M28)</f>
        <v>#DIV/0!</v>
      </c>
      <c r="N29" s="171" t="e">
        <f>SUM(N19:N28)</f>
        <v>#DIV/0!</v>
      </c>
      <c r="O29" s="172"/>
      <c r="P29" s="173"/>
      <c r="R29" s="174"/>
      <c r="S29" s="170" t="s">
        <v>1</v>
      </c>
      <c r="T29" s="170">
        <f>SUM(T19:T28)</f>
        <v>0</v>
      </c>
      <c r="U29" s="170">
        <f t="shared" ref="U29:AC29" si="12">SUM(U19:U28)</f>
        <v>0</v>
      </c>
      <c r="V29" s="170">
        <f t="shared" si="12"/>
        <v>0</v>
      </c>
      <c r="W29" s="170">
        <f t="shared" si="12"/>
        <v>0</v>
      </c>
      <c r="X29" s="170">
        <f t="shared" si="12"/>
        <v>0</v>
      </c>
      <c r="Y29" s="170">
        <f t="shared" si="12"/>
        <v>0</v>
      </c>
      <c r="Z29" s="170">
        <f t="shared" si="12"/>
        <v>0</v>
      </c>
      <c r="AA29" s="170">
        <f t="shared" si="12"/>
        <v>0</v>
      </c>
      <c r="AB29" s="170">
        <f t="shared" si="12"/>
        <v>0</v>
      </c>
      <c r="AC29" s="170">
        <f t="shared" si="12"/>
        <v>0</v>
      </c>
      <c r="AD29" s="171" t="e">
        <f>SUM(AD19:AD28)</f>
        <v>#DIV/0!</v>
      </c>
      <c r="AE29" s="171" t="e">
        <f>SUM(AE19:AE28)</f>
        <v>#DIV/0!</v>
      </c>
      <c r="AF29" s="172"/>
      <c r="AG29" s="173"/>
      <c r="AI29" s="174"/>
      <c r="AJ29" s="170" t="s">
        <v>1</v>
      </c>
      <c r="AK29" s="170">
        <f>SUM(AK19:AK28)</f>
        <v>0</v>
      </c>
      <c r="AL29" s="170">
        <f t="shared" ref="AL29:AT29" si="13">SUM(AL19:AL28)</f>
        <v>0</v>
      </c>
      <c r="AM29" s="170">
        <f t="shared" si="13"/>
        <v>0</v>
      </c>
      <c r="AN29" s="170">
        <f t="shared" si="13"/>
        <v>0</v>
      </c>
      <c r="AO29" s="170">
        <f t="shared" si="13"/>
        <v>0</v>
      </c>
      <c r="AP29" s="170">
        <f t="shared" si="13"/>
        <v>0</v>
      </c>
      <c r="AQ29" s="170">
        <f t="shared" si="13"/>
        <v>0</v>
      </c>
      <c r="AR29" s="170">
        <f t="shared" si="13"/>
        <v>0</v>
      </c>
      <c r="AS29" s="170">
        <f t="shared" si="13"/>
        <v>0</v>
      </c>
      <c r="AT29" s="170">
        <f t="shared" si="13"/>
        <v>0</v>
      </c>
      <c r="AU29" s="171" t="e">
        <f>SUM(AU19:AU28)</f>
        <v>#DIV/0!</v>
      </c>
      <c r="AV29" s="171" t="e">
        <f>SUM(AV19:AV28)</f>
        <v>#DIV/0!</v>
      </c>
      <c r="AW29" s="172"/>
      <c r="AX29" s="173"/>
      <c r="AZ29" s="174"/>
      <c r="BA29" s="170" t="s">
        <v>1</v>
      </c>
      <c r="BB29" s="170">
        <f>SUM(BB19:BB28)</f>
        <v>0</v>
      </c>
      <c r="BC29" s="170">
        <f t="shared" ref="BC29:BK29" si="14">SUM(BC19:BC28)</f>
        <v>0</v>
      </c>
      <c r="BD29" s="170">
        <f t="shared" si="14"/>
        <v>0</v>
      </c>
      <c r="BE29" s="170">
        <f t="shared" si="14"/>
        <v>0</v>
      </c>
      <c r="BF29" s="170">
        <f t="shared" si="14"/>
        <v>0</v>
      </c>
      <c r="BG29" s="170">
        <f t="shared" si="14"/>
        <v>0</v>
      </c>
      <c r="BH29" s="170">
        <f t="shared" si="14"/>
        <v>0</v>
      </c>
      <c r="BI29" s="170">
        <f t="shared" si="14"/>
        <v>0</v>
      </c>
      <c r="BJ29" s="170">
        <f t="shared" si="14"/>
        <v>0</v>
      </c>
      <c r="BK29" s="170">
        <f t="shared" si="14"/>
        <v>0</v>
      </c>
      <c r="BL29" s="171" t="e">
        <f>SUM(BL19:BL28)</f>
        <v>#DIV/0!</v>
      </c>
      <c r="BM29" s="171" t="e">
        <f>SUM(BM19:BM28)</f>
        <v>#DIV/0!</v>
      </c>
      <c r="BN29" s="172"/>
      <c r="BO29" s="173"/>
      <c r="BQ29" s="174"/>
      <c r="BR29" s="170" t="s">
        <v>1</v>
      </c>
      <c r="BS29" s="170">
        <f>SUM(BS19:BS28)</f>
        <v>0</v>
      </c>
      <c r="BT29" s="170">
        <f t="shared" ref="BT29:CB29" si="15">SUM(BT19:BT28)</f>
        <v>0</v>
      </c>
      <c r="BU29" s="170">
        <f t="shared" si="15"/>
        <v>0</v>
      </c>
      <c r="BV29" s="170">
        <f t="shared" si="15"/>
        <v>0</v>
      </c>
      <c r="BW29" s="170">
        <f t="shared" si="15"/>
        <v>0</v>
      </c>
      <c r="BX29" s="170">
        <f t="shared" si="15"/>
        <v>0</v>
      </c>
      <c r="BY29" s="170">
        <f t="shared" si="15"/>
        <v>0</v>
      </c>
      <c r="BZ29" s="170">
        <f t="shared" si="15"/>
        <v>0</v>
      </c>
      <c r="CA29" s="170">
        <f t="shared" si="15"/>
        <v>0</v>
      </c>
      <c r="CB29" s="170">
        <f t="shared" si="15"/>
        <v>0</v>
      </c>
      <c r="CC29" s="171" t="e">
        <f>SUM(CC19:CC28)</f>
        <v>#DIV/0!</v>
      </c>
      <c r="CD29" s="171" t="e">
        <f>SUM(CD19:CD28)</f>
        <v>#DIV/0!</v>
      </c>
      <c r="CE29" s="172"/>
      <c r="CF29" s="173"/>
      <c r="CH29" s="174"/>
      <c r="CI29" s="170" t="s">
        <v>1</v>
      </c>
      <c r="CJ29" s="170">
        <f>SUM(CJ19:CJ28)</f>
        <v>0</v>
      </c>
      <c r="CK29" s="170">
        <f t="shared" ref="CK29:CS29" si="16">SUM(CK19:CK28)</f>
        <v>0</v>
      </c>
      <c r="CL29" s="170">
        <f t="shared" si="16"/>
        <v>0</v>
      </c>
      <c r="CM29" s="170">
        <f t="shared" si="16"/>
        <v>0</v>
      </c>
      <c r="CN29" s="170">
        <f t="shared" si="16"/>
        <v>0</v>
      </c>
      <c r="CO29" s="170">
        <f t="shared" si="16"/>
        <v>0</v>
      </c>
      <c r="CP29" s="170">
        <f t="shared" si="16"/>
        <v>0</v>
      </c>
      <c r="CQ29" s="170">
        <f t="shared" si="16"/>
        <v>0</v>
      </c>
      <c r="CR29" s="170">
        <f t="shared" si="16"/>
        <v>0</v>
      </c>
      <c r="CS29" s="170">
        <f t="shared" si="16"/>
        <v>0</v>
      </c>
      <c r="CT29" s="171" t="e">
        <f>SUM(CT19:CT28)</f>
        <v>#DIV/0!</v>
      </c>
      <c r="CU29" s="171" t="e">
        <f>SUM(CU19:CU28)</f>
        <v>#DIV/0!</v>
      </c>
      <c r="CV29" s="172"/>
      <c r="CW29" s="173"/>
      <c r="CY29" s="174"/>
      <c r="CZ29" s="170" t="s">
        <v>1</v>
      </c>
      <c r="DA29" s="170">
        <f>SUM(DA19:DA28)</f>
        <v>0</v>
      </c>
      <c r="DB29" s="170">
        <f t="shared" ref="DB29:DJ29" si="17">SUM(DB19:DB28)</f>
        <v>0</v>
      </c>
      <c r="DC29" s="170">
        <f t="shared" si="17"/>
        <v>0</v>
      </c>
      <c r="DD29" s="170">
        <f t="shared" si="17"/>
        <v>0</v>
      </c>
      <c r="DE29" s="170">
        <f t="shared" si="17"/>
        <v>0</v>
      </c>
      <c r="DF29" s="170">
        <f t="shared" si="17"/>
        <v>0</v>
      </c>
      <c r="DG29" s="170">
        <f t="shared" si="17"/>
        <v>0</v>
      </c>
      <c r="DH29" s="170">
        <f t="shared" si="17"/>
        <v>0</v>
      </c>
      <c r="DI29" s="170">
        <f t="shared" si="17"/>
        <v>0</v>
      </c>
      <c r="DJ29" s="170">
        <f t="shared" si="17"/>
        <v>0</v>
      </c>
      <c r="DK29" s="171" t="e">
        <f>SUM(DK19:DK28)</f>
        <v>#DIV/0!</v>
      </c>
      <c r="DL29" s="171" t="e">
        <f>SUM(DL19:DL28)</f>
        <v>#DIV/0!</v>
      </c>
      <c r="DM29" s="172"/>
      <c r="DN29" s="173"/>
      <c r="DP29" s="174"/>
      <c r="DQ29" s="170" t="s">
        <v>1</v>
      </c>
      <c r="DR29" s="170">
        <f>SUM(DR19:DR28)</f>
        <v>0</v>
      </c>
      <c r="DS29" s="170">
        <f t="shared" ref="DS29:EA29" si="18">SUM(DS19:DS28)</f>
        <v>0</v>
      </c>
      <c r="DT29" s="170">
        <f t="shared" si="18"/>
        <v>0</v>
      </c>
      <c r="DU29" s="170">
        <f t="shared" si="18"/>
        <v>0</v>
      </c>
      <c r="DV29" s="170">
        <f t="shared" si="18"/>
        <v>0</v>
      </c>
      <c r="DW29" s="170">
        <f t="shared" si="18"/>
        <v>0</v>
      </c>
      <c r="DX29" s="170">
        <f t="shared" si="18"/>
        <v>0</v>
      </c>
      <c r="DY29" s="170">
        <f t="shared" si="18"/>
        <v>0</v>
      </c>
      <c r="DZ29" s="170">
        <f t="shared" si="18"/>
        <v>0</v>
      </c>
      <c r="EA29" s="170">
        <f t="shared" si="18"/>
        <v>0</v>
      </c>
      <c r="EB29" s="171" t="e">
        <f>SUM(EB19:EB28)</f>
        <v>#DIV/0!</v>
      </c>
      <c r="EC29" s="171" t="e">
        <f>SUM(EC19:EC28)</f>
        <v>#DIV/0!</v>
      </c>
      <c r="ED29" s="172"/>
      <c r="EE29" s="173"/>
      <c r="EG29" s="169"/>
      <c r="EH29" s="172" t="s">
        <v>1</v>
      </c>
      <c r="EI29" s="172">
        <f>SUM(EI19:EI28)</f>
        <v>0</v>
      </c>
      <c r="EJ29" s="172">
        <f t="shared" ref="EJ29:ER29" si="19">SUM(EJ19:EJ28)</f>
        <v>0</v>
      </c>
      <c r="EK29" s="172">
        <f t="shared" si="19"/>
        <v>0</v>
      </c>
      <c r="EL29" s="172">
        <f t="shared" si="19"/>
        <v>0</v>
      </c>
      <c r="EM29" s="172">
        <f t="shared" si="19"/>
        <v>0</v>
      </c>
      <c r="EN29" s="172">
        <f t="shared" si="19"/>
        <v>0</v>
      </c>
      <c r="EO29" s="172">
        <f t="shared" si="19"/>
        <v>0</v>
      </c>
      <c r="EP29" s="172">
        <f t="shared" si="19"/>
        <v>0</v>
      </c>
      <c r="EQ29" s="172">
        <f t="shared" si="19"/>
        <v>0</v>
      </c>
      <c r="ER29" s="172">
        <f t="shared" si="19"/>
        <v>0</v>
      </c>
      <c r="ES29" s="171" t="e">
        <f>SUM(ES19:ES28)</f>
        <v>#DIV/0!</v>
      </c>
      <c r="ET29" s="171" t="e">
        <f>SUM(ET19:ET28)</f>
        <v>#DIV/0!</v>
      </c>
      <c r="EU29" s="172"/>
      <c r="EV29" s="173"/>
      <c r="EW29" s="157" t="str">
        <f>EV25</f>
        <v/>
      </c>
      <c r="EX29" s="157">
        <f>EV27</f>
        <v>0.2</v>
      </c>
      <c r="EY29" s="157"/>
      <c r="EZ29" s="157">
        <f t="shared" si="10"/>
        <v>0</v>
      </c>
      <c r="FA29" s="157"/>
      <c r="FB29" s="180"/>
      <c r="FC29" s="180"/>
      <c r="FD29" s="180"/>
      <c r="FE29" s="180"/>
      <c r="FF29" s="180"/>
      <c r="FG29" s="180"/>
      <c r="FH29" s="180"/>
      <c r="FI29" s="181"/>
      <c r="FJ29" s="181"/>
      <c r="FK29" s="181"/>
      <c r="FL29" s="181"/>
      <c r="FM29" s="181"/>
      <c r="FN29" s="181"/>
      <c r="FO29" s="181"/>
      <c r="FP29" s="181"/>
      <c r="FQ29" s="181"/>
      <c r="FR29" s="181"/>
      <c r="FS29" s="181"/>
      <c r="FT29" s="181"/>
      <c r="FU29" s="181"/>
      <c r="FV29" s="181"/>
      <c r="FW29" s="181"/>
      <c r="FX29" s="181"/>
      <c r="FY29" s="181"/>
      <c r="FZ29" s="181"/>
      <c r="GA29" s="181"/>
      <c r="GB29" s="181"/>
      <c r="GC29" s="181"/>
      <c r="GD29" s="181"/>
      <c r="GE29" s="181"/>
      <c r="GF29" s="181"/>
      <c r="GG29" s="181"/>
      <c r="GH29" s="181"/>
      <c r="GI29" s="181"/>
      <c r="GJ29" s="181"/>
      <c r="GK29" s="181"/>
      <c r="GL29" s="181"/>
      <c r="GM29" s="181"/>
      <c r="GN29" s="181"/>
      <c r="GO29" s="181"/>
      <c r="GP29" s="181"/>
      <c r="GQ29" s="181"/>
      <c r="GR29" s="181"/>
      <c r="GS29" s="181"/>
      <c r="GT29" s="181"/>
      <c r="GU29" s="181"/>
      <c r="GV29" s="181"/>
      <c r="GW29" s="181"/>
      <c r="GX29" s="181"/>
      <c r="GY29" s="181"/>
      <c r="GZ29" s="181"/>
      <c r="HA29" s="181"/>
      <c r="HB29" s="181"/>
      <c r="HC29" s="181"/>
      <c r="HD29" s="181"/>
      <c r="HE29" s="181"/>
    </row>
    <row r="30" spans="1:213" s="110" customFormat="1" x14ac:dyDescent="0.35">
      <c r="EW30" s="100"/>
      <c r="EX30" s="100"/>
      <c r="EY30" s="100"/>
      <c r="EZ30" s="100"/>
      <c r="FA30" s="100"/>
      <c r="FC30" s="180"/>
      <c r="FD30" s="180"/>
      <c r="FE30" s="180"/>
      <c r="FF30" s="180"/>
      <c r="FG30" s="180"/>
      <c r="FH30" s="180"/>
      <c r="FI30" s="180"/>
      <c r="FJ30" s="180"/>
      <c r="FK30" s="180"/>
      <c r="FL30" s="180"/>
      <c r="FM30" s="180"/>
      <c r="FN30" s="180"/>
      <c r="FO30" s="180"/>
      <c r="FP30" s="180"/>
      <c r="FQ30" s="180"/>
      <c r="FR30" s="180"/>
      <c r="FS30" s="180"/>
      <c r="FT30" s="180"/>
      <c r="FU30" s="180"/>
      <c r="FV30" s="180"/>
      <c r="FW30" s="180"/>
      <c r="FX30" s="180"/>
      <c r="FY30" s="180"/>
      <c r="FZ30" s="180"/>
      <c r="GA30" s="180"/>
      <c r="GB30" s="180"/>
      <c r="GC30" s="180"/>
      <c r="GD30" s="180"/>
      <c r="GE30" s="180"/>
      <c r="GF30" s="180"/>
      <c r="GG30" s="180"/>
      <c r="GH30" s="180"/>
      <c r="GI30" s="180"/>
      <c r="GJ30" s="180"/>
      <c r="GK30" s="180"/>
      <c r="GL30" s="180"/>
      <c r="GM30" s="180"/>
      <c r="GN30" s="180"/>
      <c r="GO30" s="180"/>
      <c r="GP30" s="180"/>
      <c r="GQ30" s="180"/>
      <c r="GR30" s="180"/>
      <c r="GS30" s="180"/>
      <c r="GT30" s="180"/>
      <c r="GU30" s="180"/>
      <c r="GV30" s="180"/>
      <c r="GW30" s="180"/>
      <c r="GX30" s="180"/>
      <c r="GY30" s="180"/>
      <c r="GZ30" s="180"/>
      <c r="HA30" s="180"/>
      <c r="HB30" s="180"/>
      <c r="HC30" s="180"/>
      <c r="HD30" s="180"/>
      <c r="HE30" s="180"/>
    </row>
    <row r="31" spans="1:213" ht="15" thickBot="1" x14ac:dyDescent="0.4">
      <c r="A31" s="209" t="s">
        <v>38</v>
      </c>
      <c r="B31" s="209"/>
      <c r="C31" s="210">
        <f>'FACTORS &amp; OPTIONS'!H3</f>
        <v>0</v>
      </c>
      <c r="D31" s="210"/>
      <c r="E31" s="210"/>
      <c r="F31" s="211"/>
      <c r="G31" s="134">
        <f>IF(O31&lt;=P31,'FACTORS &amp; OPTIONS'!B14,0)</f>
        <v>0</v>
      </c>
      <c r="H31" s="212">
        <f>'FACTORS &amp; OPTIONS'!H4</f>
        <v>0</v>
      </c>
      <c r="I31" s="209"/>
      <c r="J31" s="209"/>
      <c r="K31" s="209"/>
      <c r="L31" s="209"/>
      <c r="M31" s="209"/>
      <c r="N31" s="209"/>
      <c r="O31" s="135">
        <v>1</v>
      </c>
      <c r="P31" s="135">
        <f>'FACTORS &amp; OPTIONS'!I3</f>
        <v>0</v>
      </c>
      <c r="R31" s="209" t="s">
        <v>38</v>
      </c>
      <c r="S31" s="209"/>
      <c r="T31" s="210">
        <f>'FACTORS &amp; OPTIONS'!H3</f>
        <v>0</v>
      </c>
      <c r="U31" s="210"/>
      <c r="V31" s="210"/>
      <c r="W31" s="211"/>
      <c r="X31" s="134">
        <f>IF(AF31&lt;=P31,'FACTORS &amp; OPTIONS'!B14,0)</f>
        <v>0</v>
      </c>
      <c r="Y31" s="212">
        <f>'FACTORS &amp; OPTIONS'!H5</f>
        <v>0</v>
      </c>
      <c r="Z31" s="209"/>
      <c r="AA31" s="209"/>
      <c r="AB31" s="209"/>
      <c r="AC31" s="209"/>
      <c r="AD31" s="209"/>
      <c r="AE31" s="209"/>
      <c r="AF31" s="135">
        <v>2</v>
      </c>
      <c r="AG31" s="137"/>
      <c r="AI31" s="209" t="s">
        <v>38</v>
      </c>
      <c r="AJ31" s="209"/>
      <c r="AK31" s="210">
        <f>'FACTORS &amp; OPTIONS'!H3</f>
        <v>0</v>
      </c>
      <c r="AL31" s="210"/>
      <c r="AM31" s="210"/>
      <c r="AN31" s="211"/>
      <c r="AO31" s="134">
        <f>IF(AW31&lt;=P31,'FACTORS &amp; OPTIONS'!B14,0)</f>
        <v>0</v>
      </c>
      <c r="AP31" s="212">
        <f>'FACTORS &amp; OPTIONS'!H6</f>
        <v>0</v>
      </c>
      <c r="AQ31" s="209"/>
      <c r="AR31" s="209"/>
      <c r="AS31" s="209"/>
      <c r="AT31" s="209"/>
      <c r="AU31" s="209"/>
      <c r="AV31" s="209"/>
      <c r="AW31" s="135">
        <v>3</v>
      </c>
      <c r="AX31" s="137"/>
      <c r="AZ31" s="209" t="s">
        <v>38</v>
      </c>
      <c r="BA31" s="209"/>
      <c r="BB31" s="210">
        <f>'FACTORS &amp; OPTIONS'!H3</f>
        <v>0</v>
      </c>
      <c r="BC31" s="210"/>
      <c r="BD31" s="210"/>
      <c r="BE31" s="211"/>
      <c r="BF31" s="134">
        <f>IF(BN31&lt;=P31,'FACTORS &amp; OPTIONS'!B14,0)</f>
        <v>0</v>
      </c>
      <c r="BG31" s="212">
        <f>'FACTORS &amp; OPTIONS'!H7</f>
        <v>0</v>
      </c>
      <c r="BH31" s="209"/>
      <c r="BI31" s="209"/>
      <c r="BJ31" s="209"/>
      <c r="BK31" s="209"/>
      <c r="BL31" s="209"/>
      <c r="BM31" s="209"/>
      <c r="BN31" s="137">
        <v>4</v>
      </c>
      <c r="BO31" s="137"/>
      <c r="BQ31" s="209" t="s">
        <v>38</v>
      </c>
      <c r="BR31" s="209"/>
      <c r="BS31" s="210">
        <f>'FACTORS &amp; OPTIONS'!H3</f>
        <v>0</v>
      </c>
      <c r="BT31" s="210"/>
      <c r="BU31" s="210"/>
      <c r="BV31" s="211"/>
      <c r="BW31" s="134">
        <f>IF(CE31&lt;=P31,'FACTORS &amp; OPTIONS'!B14,0)</f>
        <v>0</v>
      </c>
      <c r="BX31" s="212">
        <f>'FACTORS &amp; OPTIONS'!H8</f>
        <v>0</v>
      </c>
      <c r="BY31" s="209"/>
      <c r="BZ31" s="209"/>
      <c r="CA31" s="209"/>
      <c r="CB31" s="209"/>
      <c r="CC31" s="209"/>
      <c r="CD31" s="209"/>
      <c r="CE31" s="137">
        <v>5</v>
      </c>
      <c r="CF31" s="137"/>
      <c r="CH31" s="209" t="s">
        <v>38</v>
      </c>
      <c r="CI31" s="209"/>
      <c r="CJ31" s="210">
        <f>'FACTORS &amp; OPTIONS'!H3</f>
        <v>0</v>
      </c>
      <c r="CK31" s="210"/>
      <c r="CL31" s="210"/>
      <c r="CM31" s="211"/>
      <c r="CN31" s="134">
        <f>IF(CV31&lt;=P31,'FACTORS &amp; OPTIONS'!B14,0)</f>
        <v>0</v>
      </c>
      <c r="CO31" s="212">
        <f>'FACTORS &amp; OPTIONS'!H9</f>
        <v>0</v>
      </c>
      <c r="CP31" s="209"/>
      <c r="CQ31" s="209"/>
      <c r="CR31" s="209"/>
      <c r="CS31" s="209"/>
      <c r="CT31" s="209"/>
      <c r="CU31" s="209"/>
      <c r="CV31" s="137">
        <v>6</v>
      </c>
      <c r="CW31" s="137"/>
      <c r="CY31" s="209" t="s">
        <v>38</v>
      </c>
      <c r="CZ31" s="209"/>
      <c r="DA31" s="210">
        <f>'FACTORS &amp; OPTIONS'!H3</f>
        <v>0</v>
      </c>
      <c r="DB31" s="210"/>
      <c r="DC31" s="210"/>
      <c r="DD31" s="211"/>
      <c r="DE31" s="134">
        <f>IF(DM31&lt;=P31,'FACTORS &amp; OPTIONS'!B14,0)</f>
        <v>0</v>
      </c>
      <c r="DF31" s="212">
        <f>'FACTORS &amp; OPTIONS'!H10</f>
        <v>0</v>
      </c>
      <c r="DG31" s="209"/>
      <c r="DH31" s="209"/>
      <c r="DI31" s="209"/>
      <c r="DJ31" s="209"/>
      <c r="DK31" s="209"/>
      <c r="DL31" s="209"/>
      <c r="DM31" s="137">
        <v>7</v>
      </c>
      <c r="DN31" s="137"/>
      <c r="DP31" s="209" t="s">
        <v>38</v>
      </c>
      <c r="DQ31" s="209"/>
      <c r="DR31" s="210">
        <f>'FACTORS &amp; OPTIONS'!H3</f>
        <v>0</v>
      </c>
      <c r="DS31" s="210"/>
      <c r="DT31" s="210"/>
      <c r="DU31" s="211"/>
      <c r="DV31" s="134">
        <f>IF(ED31&lt;=P31,'FACTORS &amp; OPTIONS'!B14,0)</f>
        <v>0</v>
      </c>
      <c r="DW31" s="223">
        <f>'FACTORS &amp; OPTIONS'!H11</f>
        <v>0</v>
      </c>
      <c r="DX31" s="209"/>
      <c r="DY31" s="209"/>
      <c r="DZ31" s="209"/>
      <c r="EA31" s="209"/>
      <c r="EB31" s="209"/>
      <c r="EC31" s="209"/>
      <c r="ED31" s="137">
        <v>8</v>
      </c>
      <c r="EE31" s="137"/>
      <c r="EG31" s="209" t="s">
        <v>38</v>
      </c>
      <c r="EH31" s="209"/>
      <c r="EI31" s="210">
        <f>'FACTORS &amp; OPTIONS'!H3</f>
        <v>0</v>
      </c>
      <c r="EJ31" s="210"/>
      <c r="EK31" s="210"/>
      <c r="EL31" s="211"/>
      <c r="EM31" s="134">
        <f>IF(EU31&lt;=P31,'FACTORS &amp; OPTIONS'!B14,0)</f>
        <v>0</v>
      </c>
      <c r="EN31" s="212">
        <f>'FACTORS &amp; OPTIONS'!H12</f>
        <v>0</v>
      </c>
      <c r="EO31" s="209"/>
      <c r="EP31" s="209"/>
      <c r="EQ31" s="209"/>
      <c r="ER31" s="209"/>
      <c r="ES31" s="209"/>
      <c r="ET31" s="209"/>
      <c r="EU31" s="137">
        <v>9</v>
      </c>
      <c r="EV31" s="137"/>
      <c r="EW31" s="100"/>
      <c r="EX31" s="100"/>
      <c r="EY31" s="100"/>
      <c r="EZ31" s="100"/>
      <c r="FA31" s="100"/>
      <c r="FC31" s="180"/>
      <c r="FD31" s="180"/>
      <c r="FE31" s="180"/>
      <c r="FF31" s="180"/>
      <c r="FG31" s="180"/>
      <c r="FH31" s="180"/>
      <c r="FI31" s="181"/>
      <c r="FJ31" s="181"/>
      <c r="FK31" s="181"/>
      <c r="FL31" s="181"/>
      <c r="FM31" s="181"/>
      <c r="FN31" s="181"/>
      <c r="FO31" s="181"/>
      <c r="FP31" s="181"/>
      <c r="FQ31" s="181"/>
      <c r="FR31" s="181"/>
      <c r="FS31" s="181"/>
      <c r="FT31" s="181"/>
      <c r="FU31" s="181"/>
      <c r="FV31" s="181"/>
      <c r="FW31" s="181"/>
      <c r="FX31" s="181"/>
      <c r="FY31" s="181"/>
      <c r="FZ31" s="181"/>
      <c r="GA31" s="181"/>
      <c r="GB31" s="181"/>
      <c r="GC31" s="181"/>
      <c r="GD31" s="181"/>
      <c r="GE31" s="181"/>
      <c r="GF31" s="181"/>
      <c r="GG31" s="181"/>
      <c r="GH31" s="181"/>
      <c r="GI31" s="181"/>
      <c r="GJ31" s="181"/>
      <c r="GK31" s="181"/>
      <c r="GL31" s="181"/>
      <c r="GM31" s="181"/>
      <c r="GN31" s="181"/>
      <c r="GO31" s="181"/>
      <c r="GP31" s="181"/>
      <c r="GQ31" s="181"/>
      <c r="GR31" s="181"/>
      <c r="GS31" s="181"/>
      <c r="GT31" s="181"/>
      <c r="GU31" s="181"/>
      <c r="GV31" s="181"/>
      <c r="GW31" s="181"/>
      <c r="GX31" s="181"/>
      <c r="GY31" s="181"/>
      <c r="GZ31" s="181"/>
      <c r="HA31" s="181"/>
      <c r="HB31" s="181"/>
      <c r="HC31" s="181"/>
      <c r="HD31" s="181"/>
      <c r="HE31" s="181"/>
    </row>
    <row r="32" spans="1:213" x14ac:dyDescent="0.35">
      <c r="A32" s="140" t="b">
        <v>0</v>
      </c>
      <c r="B32" s="141"/>
      <c r="C32" s="141">
        <v>1</v>
      </c>
      <c r="D32" s="141">
        <v>2</v>
      </c>
      <c r="E32" s="141">
        <v>3</v>
      </c>
      <c r="F32" s="141">
        <v>4</v>
      </c>
      <c r="G32" s="141">
        <v>5</v>
      </c>
      <c r="H32" s="141">
        <v>6</v>
      </c>
      <c r="I32" s="141">
        <v>7</v>
      </c>
      <c r="J32" s="141">
        <v>8</v>
      </c>
      <c r="K32" s="141">
        <v>9</v>
      </c>
      <c r="L32" s="141">
        <v>10</v>
      </c>
      <c r="M32" s="142"/>
      <c r="N32" s="142"/>
      <c r="O32" s="142"/>
      <c r="P32" s="143"/>
      <c r="R32" s="140" t="b">
        <v>0</v>
      </c>
      <c r="S32" s="141"/>
      <c r="T32" s="141">
        <v>1</v>
      </c>
      <c r="U32" s="141">
        <v>2</v>
      </c>
      <c r="V32" s="141">
        <v>3</v>
      </c>
      <c r="W32" s="141">
        <v>4</v>
      </c>
      <c r="X32" s="141">
        <v>5</v>
      </c>
      <c r="Y32" s="141">
        <v>6</v>
      </c>
      <c r="Z32" s="141">
        <v>7</v>
      </c>
      <c r="AA32" s="141">
        <v>8</v>
      </c>
      <c r="AB32" s="141">
        <v>9</v>
      </c>
      <c r="AC32" s="141">
        <v>10</v>
      </c>
      <c r="AD32" s="142"/>
      <c r="AE32" s="142"/>
      <c r="AF32" s="142"/>
      <c r="AG32" s="143"/>
      <c r="AI32" s="140" t="b">
        <v>0</v>
      </c>
      <c r="AJ32" s="141"/>
      <c r="AK32" s="141">
        <v>1</v>
      </c>
      <c r="AL32" s="141">
        <v>2</v>
      </c>
      <c r="AM32" s="141">
        <v>3</v>
      </c>
      <c r="AN32" s="141">
        <v>4</v>
      </c>
      <c r="AO32" s="141">
        <v>5</v>
      </c>
      <c r="AP32" s="141">
        <v>6</v>
      </c>
      <c r="AQ32" s="141">
        <v>7</v>
      </c>
      <c r="AR32" s="141">
        <v>8</v>
      </c>
      <c r="AS32" s="141">
        <v>9</v>
      </c>
      <c r="AT32" s="141">
        <v>10</v>
      </c>
      <c r="AU32" s="142"/>
      <c r="AV32" s="142"/>
      <c r="AW32" s="142"/>
      <c r="AX32" s="143"/>
      <c r="AZ32" s="140" t="b">
        <v>0</v>
      </c>
      <c r="BA32" s="141"/>
      <c r="BB32" s="141">
        <v>1</v>
      </c>
      <c r="BC32" s="141">
        <v>2</v>
      </c>
      <c r="BD32" s="141">
        <v>3</v>
      </c>
      <c r="BE32" s="141">
        <v>4</v>
      </c>
      <c r="BF32" s="141">
        <v>5</v>
      </c>
      <c r="BG32" s="141">
        <v>6</v>
      </c>
      <c r="BH32" s="141">
        <v>7</v>
      </c>
      <c r="BI32" s="141">
        <v>8</v>
      </c>
      <c r="BJ32" s="141">
        <v>9</v>
      </c>
      <c r="BK32" s="141">
        <v>10</v>
      </c>
      <c r="BL32" s="142"/>
      <c r="BM32" s="142"/>
      <c r="BN32" s="142"/>
      <c r="BO32" s="143"/>
      <c r="BQ32" s="140" t="b">
        <v>0</v>
      </c>
      <c r="BR32" s="141"/>
      <c r="BS32" s="141">
        <v>1</v>
      </c>
      <c r="BT32" s="141">
        <v>2</v>
      </c>
      <c r="BU32" s="141">
        <v>3</v>
      </c>
      <c r="BV32" s="141">
        <v>4</v>
      </c>
      <c r="BW32" s="141">
        <v>5</v>
      </c>
      <c r="BX32" s="141">
        <v>6</v>
      </c>
      <c r="BY32" s="141">
        <v>7</v>
      </c>
      <c r="BZ32" s="141">
        <v>8</v>
      </c>
      <c r="CA32" s="141">
        <v>9</v>
      </c>
      <c r="CB32" s="141">
        <v>10</v>
      </c>
      <c r="CC32" s="142"/>
      <c r="CD32" s="142"/>
      <c r="CE32" s="142"/>
      <c r="CF32" s="143"/>
      <c r="CH32" s="140" t="b">
        <v>0</v>
      </c>
      <c r="CI32" s="141"/>
      <c r="CJ32" s="141">
        <v>1</v>
      </c>
      <c r="CK32" s="141">
        <v>2</v>
      </c>
      <c r="CL32" s="141">
        <v>3</v>
      </c>
      <c r="CM32" s="141">
        <v>4</v>
      </c>
      <c r="CN32" s="141">
        <v>5</v>
      </c>
      <c r="CO32" s="141">
        <v>6</v>
      </c>
      <c r="CP32" s="141">
        <v>7</v>
      </c>
      <c r="CQ32" s="141">
        <v>8</v>
      </c>
      <c r="CR32" s="141">
        <v>9</v>
      </c>
      <c r="CS32" s="141">
        <v>10</v>
      </c>
      <c r="CT32" s="142"/>
      <c r="CU32" s="142"/>
      <c r="CV32" s="142"/>
      <c r="CW32" s="143"/>
      <c r="CY32" s="140" t="b">
        <v>0</v>
      </c>
      <c r="CZ32" s="141"/>
      <c r="DA32" s="141">
        <v>1</v>
      </c>
      <c r="DB32" s="141">
        <v>2</v>
      </c>
      <c r="DC32" s="141">
        <v>3</v>
      </c>
      <c r="DD32" s="141">
        <v>4</v>
      </c>
      <c r="DE32" s="141">
        <v>5</v>
      </c>
      <c r="DF32" s="141">
        <v>6</v>
      </c>
      <c r="DG32" s="141">
        <v>7</v>
      </c>
      <c r="DH32" s="141">
        <v>8</v>
      </c>
      <c r="DI32" s="141">
        <v>9</v>
      </c>
      <c r="DJ32" s="141">
        <v>10</v>
      </c>
      <c r="DK32" s="142"/>
      <c r="DL32" s="142"/>
      <c r="DM32" s="142"/>
      <c r="DN32" s="143"/>
      <c r="DP32" s="140" t="b">
        <v>0</v>
      </c>
      <c r="DQ32" s="141"/>
      <c r="DR32" s="141">
        <v>1</v>
      </c>
      <c r="DS32" s="141">
        <v>2</v>
      </c>
      <c r="DT32" s="141">
        <v>3</v>
      </c>
      <c r="DU32" s="141">
        <v>4</v>
      </c>
      <c r="DV32" s="141">
        <v>5</v>
      </c>
      <c r="DW32" s="141">
        <v>6</v>
      </c>
      <c r="DX32" s="141">
        <v>7</v>
      </c>
      <c r="DY32" s="141">
        <v>8</v>
      </c>
      <c r="DZ32" s="141">
        <v>9</v>
      </c>
      <c r="EA32" s="141">
        <v>10</v>
      </c>
      <c r="EB32" s="142"/>
      <c r="EC32" s="142"/>
      <c r="ED32" s="142"/>
      <c r="EE32" s="143"/>
      <c r="EG32" s="140" t="b">
        <v>0</v>
      </c>
      <c r="EH32" s="141"/>
      <c r="EI32" s="141">
        <v>1</v>
      </c>
      <c r="EJ32" s="141">
        <v>2</v>
      </c>
      <c r="EK32" s="141">
        <v>3</v>
      </c>
      <c r="EL32" s="141">
        <v>4</v>
      </c>
      <c r="EM32" s="141">
        <v>5</v>
      </c>
      <c r="EN32" s="141">
        <v>6</v>
      </c>
      <c r="EO32" s="141">
        <v>7</v>
      </c>
      <c r="EP32" s="141">
        <v>8</v>
      </c>
      <c r="EQ32" s="141">
        <v>9</v>
      </c>
      <c r="ER32" s="141">
        <v>10</v>
      </c>
      <c r="ES32" s="142"/>
      <c r="ET32" s="142"/>
      <c r="EU32" s="142"/>
      <c r="EV32" s="143"/>
      <c r="EW32" s="100"/>
      <c r="EX32" s="100"/>
      <c r="EY32" s="100"/>
      <c r="EZ32" s="100"/>
      <c r="FA32" s="100"/>
      <c r="FC32" s="180"/>
      <c r="FD32" s="180"/>
      <c r="FE32" s="180"/>
      <c r="FF32" s="180"/>
      <c r="FG32" s="180"/>
      <c r="FH32" s="180"/>
      <c r="FI32" s="181"/>
      <c r="FJ32" s="181"/>
      <c r="FK32" s="181"/>
      <c r="FL32" s="181"/>
      <c r="FM32" s="181"/>
      <c r="FN32" s="181"/>
      <c r="FO32" s="181"/>
      <c r="FP32" s="181"/>
      <c r="FQ32" s="181"/>
      <c r="FR32" s="181"/>
      <c r="FS32" s="181"/>
      <c r="FT32" s="181"/>
      <c r="FU32" s="181"/>
      <c r="FV32" s="181"/>
      <c r="FW32" s="181"/>
      <c r="FX32" s="181"/>
      <c r="FY32" s="181"/>
      <c r="FZ32" s="181"/>
      <c r="GA32" s="181"/>
      <c r="GB32" s="181"/>
      <c r="GC32" s="181"/>
      <c r="GD32" s="181"/>
      <c r="GE32" s="181"/>
      <c r="GF32" s="181"/>
      <c r="GG32" s="181"/>
      <c r="GH32" s="181"/>
      <c r="GI32" s="181"/>
      <c r="GJ32" s="181"/>
      <c r="GK32" s="181"/>
      <c r="GL32" s="181"/>
      <c r="GM32" s="181"/>
      <c r="GN32" s="181"/>
      <c r="GO32" s="181"/>
      <c r="GP32" s="181"/>
      <c r="GQ32" s="181"/>
      <c r="GR32" s="181"/>
      <c r="GS32" s="181"/>
      <c r="GT32" s="181"/>
      <c r="GU32" s="181"/>
      <c r="GV32" s="181"/>
      <c r="GW32" s="181"/>
      <c r="GX32" s="181"/>
      <c r="GY32" s="181"/>
      <c r="GZ32" s="181"/>
      <c r="HA32" s="181"/>
      <c r="HB32" s="181"/>
      <c r="HC32" s="181"/>
      <c r="HD32" s="181"/>
      <c r="HE32" s="181"/>
    </row>
    <row r="33" spans="1:213" x14ac:dyDescent="0.35">
      <c r="A33" s="150"/>
      <c r="B33" s="22"/>
      <c r="C33" s="151">
        <f t="array" ref="C33:L33">TRANSPOSE(B34:B43)</f>
        <v>0</v>
      </c>
      <c r="D33" s="151">
        <v>0</v>
      </c>
      <c r="E33" s="151">
        <v>0</v>
      </c>
      <c r="F33" s="151">
        <v>0</v>
      </c>
      <c r="G33" s="151">
        <v>0</v>
      </c>
      <c r="H33" s="151">
        <v>0</v>
      </c>
      <c r="I33" s="151">
        <v>0</v>
      </c>
      <c r="J33" s="151">
        <v>0</v>
      </c>
      <c r="K33" s="151">
        <v>0</v>
      </c>
      <c r="L33" s="151">
        <v>0</v>
      </c>
      <c r="M33" s="148" t="s">
        <v>11</v>
      </c>
      <c r="N33" s="149" t="s">
        <v>2</v>
      </c>
      <c r="O33" s="213" t="s">
        <v>3</v>
      </c>
      <c r="P33" s="214"/>
      <c r="R33" s="150"/>
      <c r="S33" s="22"/>
      <c r="T33" s="151">
        <f t="array" ref="T33:AC33">TRANSPOSE(S34:S43)</f>
        <v>0</v>
      </c>
      <c r="U33" s="151">
        <v>0</v>
      </c>
      <c r="V33" s="151">
        <v>0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51">
        <v>0</v>
      </c>
      <c r="AC33" s="151">
        <v>0</v>
      </c>
      <c r="AD33" s="148" t="s">
        <v>11</v>
      </c>
      <c r="AE33" s="149" t="s">
        <v>2</v>
      </c>
      <c r="AF33" s="213" t="s">
        <v>3</v>
      </c>
      <c r="AG33" s="214"/>
      <c r="AI33" s="150"/>
      <c r="AJ33" s="22"/>
      <c r="AK33" s="151">
        <f t="array" ref="AK33:AT33">TRANSPOSE(AJ34:AJ43)</f>
        <v>0</v>
      </c>
      <c r="AL33" s="151">
        <v>0</v>
      </c>
      <c r="AM33" s="151">
        <v>0</v>
      </c>
      <c r="AN33" s="151">
        <v>0</v>
      </c>
      <c r="AO33" s="151">
        <v>0</v>
      </c>
      <c r="AP33" s="151">
        <v>0</v>
      </c>
      <c r="AQ33" s="151">
        <v>0</v>
      </c>
      <c r="AR33" s="151">
        <v>0</v>
      </c>
      <c r="AS33" s="151">
        <v>0</v>
      </c>
      <c r="AT33" s="151">
        <v>0</v>
      </c>
      <c r="AU33" s="148" t="s">
        <v>11</v>
      </c>
      <c r="AV33" s="149" t="s">
        <v>2</v>
      </c>
      <c r="AW33" s="213" t="s">
        <v>3</v>
      </c>
      <c r="AX33" s="214"/>
      <c r="AZ33" s="150"/>
      <c r="BA33" s="22"/>
      <c r="BB33" s="151">
        <f t="array" ref="BB33:BK33">TRANSPOSE(BA34:BA43)</f>
        <v>0</v>
      </c>
      <c r="BC33" s="151">
        <v>0</v>
      </c>
      <c r="BD33" s="151">
        <v>0</v>
      </c>
      <c r="BE33" s="151">
        <v>0</v>
      </c>
      <c r="BF33" s="151">
        <v>0</v>
      </c>
      <c r="BG33" s="151">
        <v>0</v>
      </c>
      <c r="BH33" s="151">
        <v>0</v>
      </c>
      <c r="BI33" s="151">
        <v>0</v>
      </c>
      <c r="BJ33" s="151">
        <v>0</v>
      </c>
      <c r="BK33" s="151">
        <v>0</v>
      </c>
      <c r="BL33" s="148" t="s">
        <v>11</v>
      </c>
      <c r="BM33" s="149" t="s">
        <v>2</v>
      </c>
      <c r="BN33" s="213" t="s">
        <v>3</v>
      </c>
      <c r="BO33" s="214"/>
      <c r="BQ33" s="150"/>
      <c r="BR33" s="22"/>
      <c r="BS33" s="151">
        <f t="array" ref="BS33:CB33">TRANSPOSE(BR34:BR43)</f>
        <v>0</v>
      </c>
      <c r="BT33" s="151">
        <v>0</v>
      </c>
      <c r="BU33" s="151">
        <v>0</v>
      </c>
      <c r="BV33" s="151">
        <v>0</v>
      </c>
      <c r="BW33" s="151">
        <v>0</v>
      </c>
      <c r="BX33" s="151">
        <v>0</v>
      </c>
      <c r="BY33" s="151">
        <v>0</v>
      </c>
      <c r="BZ33" s="151">
        <v>0</v>
      </c>
      <c r="CA33" s="151">
        <v>0</v>
      </c>
      <c r="CB33" s="151">
        <v>0</v>
      </c>
      <c r="CC33" s="148" t="s">
        <v>11</v>
      </c>
      <c r="CD33" s="149" t="s">
        <v>2</v>
      </c>
      <c r="CE33" s="213" t="s">
        <v>3</v>
      </c>
      <c r="CF33" s="214"/>
      <c r="CH33" s="150"/>
      <c r="CI33" s="22"/>
      <c r="CJ33" s="151">
        <f t="array" ref="CJ33:CS33">TRANSPOSE(CI34:CI43)</f>
        <v>0</v>
      </c>
      <c r="CK33" s="151">
        <v>0</v>
      </c>
      <c r="CL33" s="151">
        <v>0</v>
      </c>
      <c r="CM33" s="151">
        <v>0</v>
      </c>
      <c r="CN33" s="151">
        <v>0</v>
      </c>
      <c r="CO33" s="151">
        <v>0</v>
      </c>
      <c r="CP33" s="151">
        <v>0</v>
      </c>
      <c r="CQ33" s="151">
        <v>0</v>
      </c>
      <c r="CR33" s="151">
        <v>0</v>
      </c>
      <c r="CS33" s="151">
        <v>0</v>
      </c>
      <c r="CT33" s="148" t="s">
        <v>11</v>
      </c>
      <c r="CU33" s="149" t="s">
        <v>2</v>
      </c>
      <c r="CV33" s="213" t="s">
        <v>3</v>
      </c>
      <c r="CW33" s="214"/>
      <c r="CY33" s="150"/>
      <c r="CZ33" s="22"/>
      <c r="DA33" s="151">
        <f t="array" ref="DA33:DJ33">TRANSPOSE(CZ34:CZ43)</f>
        <v>0</v>
      </c>
      <c r="DB33" s="151">
        <v>0</v>
      </c>
      <c r="DC33" s="151">
        <v>0</v>
      </c>
      <c r="DD33" s="151">
        <v>0</v>
      </c>
      <c r="DE33" s="151">
        <v>0</v>
      </c>
      <c r="DF33" s="151">
        <v>0</v>
      </c>
      <c r="DG33" s="151">
        <v>0</v>
      </c>
      <c r="DH33" s="151">
        <v>0</v>
      </c>
      <c r="DI33" s="151">
        <v>0</v>
      </c>
      <c r="DJ33" s="151">
        <v>0</v>
      </c>
      <c r="DK33" s="148" t="s">
        <v>11</v>
      </c>
      <c r="DL33" s="149" t="s">
        <v>2</v>
      </c>
      <c r="DM33" s="213" t="s">
        <v>3</v>
      </c>
      <c r="DN33" s="214"/>
      <c r="DP33" s="150"/>
      <c r="DQ33" s="22"/>
      <c r="DR33" s="151">
        <f t="array" ref="DR33:EA33">TRANSPOSE(DQ34:DQ43)</f>
        <v>0</v>
      </c>
      <c r="DS33" s="151">
        <v>0</v>
      </c>
      <c r="DT33" s="151">
        <v>0</v>
      </c>
      <c r="DU33" s="151">
        <v>0</v>
      </c>
      <c r="DV33" s="151">
        <v>0</v>
      </c>
      <c r="DW33" s="151">
        <v>0</v>
      </c>
      <c r="DX33" s="151">
        <v>0</v>
      </c>
      <c r="DY33" s="151">
        <v>0</v>
      </c>
      <c r="DZ33" s="151">
        <v>0</v>
      </c>
      <c r="EA33" s="151">
        <v>0</v>
      </c>
      <c r="EB33" s="148" t="s">
        <v>11</v>
      </c>
      <c r="EC33" s="149" t="s">
        <v>2</v>
      </c>
      <c r="ED33" s="213" t="s">
        <v>3</v>
      </c>
      <c r="EE33" s="214"/>
      <c r="EG33" s="150"/>
      <c r="EH33" s="22"/>
      <c r="EI33" s="151">
        <f t="array" ref="EI33:ER33">TRANSPOSE(EH34:EH43)</f>
        <v>0</v>
      </c>
      <c r="EJ33" s="151">
        <v>0</v>
      </c>
      <c r="EK33" s="151">
        <v>0</v>
      </c>
      <c r="EL33" s="151">
        <v>0</v>
      </c>
      <c r="EM33" s="151">
        <v>0</v>
      </c>
      <c r="EN33" s="151">
        <v>0</v>
      </c>
      <c r="EO33" s="151">
        <v>0</v>
      </c>
      <c r="EP33" s="151">
        <v>0</v>
      </c>
      <c r="EQ33" s="151">
        <v>0</v>
      </c>
      <c r="ER33" s="151">
        <v>0</v>
      </c>
      <c r="ES33" s="148" t="s">
        <v>11</v>
      </c>
      <c r="ET33" s="149" t="s">
        <v>2</v>
      </c>
      <c r="EU33" s="213" t="s">
        <v>3</v>
      </c>
      <c r="EV33" s="214"/>
      <c r="EW33" s="100"/>
      <c r="EX33" s="100"/>
      <c r="EY33" s="100"/>
      <c r="EZ33" s="100"/>
      <c r="FA33" s="100"/>
      <c r="FC33" s="180"/>
      <c r="FD33" s="180"/>
      <c r="FE33" s="180"/>
      <c r="FF33" s="180"/>
      <c r="FG33" s="180"/>
      <c r="FH33" s="180"/>
      <c r="FI33" s="181"/>
      <c r="FJ33" s="181"/>
      <c r="FK33" s="181"/>
      <c r="FL33" s="181"/>
      <c r="FM33" s="181"/>
      <c r="FN33" s="181"/>
      <c r="FO33" s="181"/>
      <c r="FP33" s="181"/>
      <c r="FQ33" s="181"/>
      <c r="FR33" s="181"/>
      <c r="FS33" s="181"/>
      <c r="FT33" s="181"/>
      <c r="FU33" s="181"/>
      <c r="FV33" s="181"/>
      <c r="FW33" s="181"/>
      <c r="FX33" s="181"/>
      <c r="FY33" s="181"/>
      <c r="FZ33" s="181"/>
      <c r="GA33" s="181"/>
      <c r="GB33" s="181"/>
      <c r="GC33" s="181"/>
      <c r="GD33" s="181"/>
      <c r="GE33" s="181"/>
      <c r="GF33" s="181"/>
      <c r="GG33" s="181"/>
      <c r="GH33" s="181"/>
      <c r="GI33" s="181"/>
      <c r="GJ33" s="181"/>
      <c r="GK33" s="181"/>
      <c r="GL33" s="181"/>
      <c r="GM33" s="181"/>
      <c r="GN33" s="181"/>
      <c r="GO33" s="181"/>
      <c r="GP33" s="181"/>
      <c r="GQ33" s="181"/>
      <c r="GR33" s="181"/>
      <c r="GS33" s="181"/>
      <c r="GT33" s="181"/>
      <c r="GU33" s="181"/>
      <c r="GV33" s="181"/>
      <c r="GW33" s="181"/>
      <c r="GX33" s="181"/>
      <c r="GY33" s="181"/>
      <c r="GZ33" s="181"/>
      <c r="HA33" s="181"/>
      <c r="HB33" s="181"/>
      <c r="HC33" s="181"/>
      <c r="HD33" s="181"/>
      <c r="HE33" s="181"/>
    </row>
    <row r="34" spans="1:213" x14ac:dyDescent="0.35">
      <c r="A34" s="150">
        <v>1</v>
      </c>
      <c r="B34" s="151">
        <f>'FACTORS &amp; OPTIONS'!B15</f>
        <v>0</v>
      </c>
      <c r="C34" s="77">
        <f>IF(A34&lt;=G31,1,0)</f>
        <v>0</v>
      </c>
      <c r="D34" s="108">
        <v>0</v>
      </c>
      <c r="E34" s="108">
        <v>0</v>
      </c>
      <c r="F34" s="78">
        <v>0</v>
      </c>
      <c r="G34" s="78">
        <v>0</v>
      </c>
      <c r="H34" s="78">
        <v>0</v>
      </c>
      <c r="I34" s="78">
        <v>0</v>
      </c>
      <c r="J34" s="78">
        <v>0</v>
      </c>
      <c r="K34" s="78">
        <v>0</v>
      </c>
      <c r="L34" s="78">
        <v>0</v>
      </c>
      <c r="M34" s="21" t="e">
        <f>IF(G31=1,AVERAGE(C34/C44),IF(G31=2,AVERAGE(C34/C44,D34/D44),IF(G31=3,AVERAGE(C34/C44,D34/D44,E34/E44),IF(G31=4,AVERAGE(C34/C44,D34/D44,E34/E44,F34/F44),IF(G31=5,AVERAGE(C34/C44,D34/D44,E34/E44,F34/F44,G34/G44),IF(G31=6,AVERAGE(C34/C44,D34/D44,E34/E44,F34/F44,G34/G44,H34/H44),IF(G31=7,AVERAGE(C34/C44,D34/D44,E34/E44,F34/F44,G34/G44,H34/H44,I34/I44),IF(G31=8,AVERAGE(C34/C44,D34/D44,E34/E44,F34/F44,G34/G44,H34/H44,I34/I44,J34/J44),IF(G31=9,AVERAGE(C34/C44,D34/D44,E34/E44,F34/F44,G34/G44,H34/H44,I34/I44,J34/J44,K34/K44),AVERAGE(C34/C44,D34/D44,E34/E44,F34/F44,G34/G44,H34/H44,I34/I44,J34/J44,K34/K44,L34/L44))))))))))</f>
        <v>#DIV/0!</v>
      </c>
      <c r="N34" s="21" t="e">
        <f t="array" ref="N34:N43">MMULT(C34:L43,M34:M43)</f>
        <v>#DIV/0!</v>
      </c>
      <c r="O34" s="152" t="s">
        <v>4</v>
      </c>
      <c r="P34" s="153" t="e">
        <f>(N44-G31)/(G31-1)</f>
        <v>#DIV/0!</v>
      </c>
      <c r="R34" s="150">
        <v>1</v>
      </c>
      <c r="S34" s="151">
        <f>'FACTORS &amp; OPTIONS'!B15</f>
        <v>0</v>
      </c>
      <c r="T34" s="77">
        <f>IF(R34&lt;=X31,1,0)</f>
        <v>0</v>
      </c>
      <c r="U34" s="108">
        <v>0</v>
      </c>
      <c r="V34" s="108">
        <v>0</v>
      </c>
      <c r="W34" s="78">
        <v>0</v>
      </c>
      <c r="X34" s="78">
        <v>0</v>
      </c>
      <c r="Y34" s="78">
        <v>0</v>
      </c>
      <c r="Z34" s="78">
        <v>0</v>
      </c>
      <c r="AA34" s="78">
        <v>0</v>
      </c>
      <c r="AB34" s="78">
        <v>0</v>
      </c>
      <c r="AC34" s="78">
        <v>0</v>
      </c>
      <c r="AD34" s="21" t="e">
        <f>IF(X31=1,AVERAGE(T34/T44),IF(X31=2,AVERAGE(T34/T44,U34/U44),IF(X31=3,AVERAGE(T34/T44,U34/U44,V34/V44),IF(X31=4,AVERAGE(T34/T44,U34/U44,V34/V44,W34/W44),IF(X31=5,AVERAGE(T34/T44,U34/U44,V34/V44,W34/W44,X34/X44),IF(X31=6,AVERAGE(T34/T44,U34/U44,V34/V44,W34/W44,X34/X44,Y34/Y44),IF(X31=7,AVERAGE(T34/T44,U34/U44,V34/V44,W34/W44,X34/X44,Y34/Y44,Z34/Z44),IF(X31=8,AVERAGE(T34/T44,U34/U44,V34/V44,W34/W44,X34/X44,Y34/Y44,Z34/Z44,AA34/AA44),IF(X31=9,AVERAGE(T34/T44,U34/U44,V34/V44,W34/W44,X34/X44,Y34/Y44,Z34/Z44,AA34/AA44,AB34/AB44),AVERAGE(T34/T44,U34/U44,V34/V44,W34/W44,X34/X44,Y34/Y44,Z34/Z44,AA34/AA44,AB34/AB44,AC34/AC44))))))))))</f>
        <v>#DIV/0!</v>
      </c>
      <c r="AE34" s="21" t="e">
        <f t="array" ref="AE34:AE43">MMULT(T34:AC43,AD34:AD43)</f>
        <v>#DIV/0!</v>
      </c>
      <c r="AF34" s="152" t="s">
        <v>4</v>
      </c>
      <c r="AG34" s="153" t="e">
        <f>(AE44-X31)/(X31-1)</f>
        <v>#DIV/0!</v>
      </c>
      <c r="AI34" s="150">
        <v>1</v>
      </c>
      <c r="AJ34" s="151">
        <f>'FACTORS &amp; OPTIONS'!B15</f>
        <v>0</v>
      </c>
      <c r="AK34" s="154">
        <f>IF(AI34&lt;=AO31,1,0)</f>
        <v>0</v>
      </c>
      <c r="AL34" s="155">
        <v>0</v>
      </c>
      <c r="AM34" s="155">
        <v>0</v>
      </c>
      <c r="AN34" s="155">
        <v>0</v>
      </c>
      <c r="AO34" s="155">
        <v>0</v>
      </c>
      <c r="AP34" s="155">
        <v>0</v>
      </c>
      <c r="AQ34" s="155">
        <v>0</v>
      </c>
      <c r="AR34" s="155">
        <v>0</v>
      </c>
      <c r="AS34" s="155">
        <v>0</v>
      </c>
      <c r="AT34" s="156">
        <v>0</v>
      </c>
      <c r="AU34" s="21" t="e">
        <f>IF(AO31=1,AVERAGE(AK34/AK44),IF(AO31=2,AVERAGE(AK34/AK44,AL34/AL44),IF(AO31=3,AVERAGE(AK34/AK44,AL34/AL44,AM34/AM44),IF(AO31=4,AVERAGE(AK34/AK44,AL34/AL44,AM34/AM44,AN34/AN44),IF(AO31=5,AVERAGE(AK34/AK44,AL34/AL44,AM34/AM44,AN34/AN44,AO34/AO44),IF(AO31=6,AVERAGE(AK34/AK44,AL34/AL44,AM34/AM44,AN34/AN44,AO34/AO44,AP34/AP44),IF(AO31=7,AVERAGE(AK34/AK44,AL34/AL44,AM34/AM44,AN34/AN44,AO34/AO44,AP34/AP44,AQ34/AQ44),IF(AO31=8,AVERAGE(AK34/AK44,AL34/AL44,AM34/AM44,AN34/AN44,AO34/AO44,AP34/AP44,AQ34/AQ44,AR34/AR44),IF(AO31=9,AVERAGE(AK34/AK44,AL34/AL44,AM34/AM44,AN34/AN44,AO34/AO44,AP34/AP44,AQ34/AQ44,AR34/AR44,AS34/AS44),AVERAGE(AK34/AK44,AL34/AL44,AM34/AM44,AN34/AN44,AO34/AO44,AP34/AP44,AQ34/AQ44,AR34/AR44,AS34/AS44,AT34/AT44))))))))))</f>
        <v>#DIV/0!</v>
      </c>
      <c r="AV34" s="21" t="e">
        <f t="array" ref="AV34:AV43">MMULT(AK34:AT43,AU34:AU43)</f>
        <v>#DIV/0!</v>
      </c>
      <c r="AW34" s="152" t="s">
        <v>4</v>
      </c>
      <c r="AX34" s="153" t="e">
        <f>(AV44-AO31)/(AO31-1)</f>
        <v>#DIV/0!</v>
      </c>
      <c r="AZ34" s="150">
        <v>1</v>
      </c>
      <c r="BA34" s="151">
        <f>'FACTORS &amp; OPTIONS'!B15</f>
        <v>0</v>
      </c>
      <c r="BB34" s="154">
        <f>IF(AZ34&lt;=BF31,1,0)</f>
        <v>0</v>
      </c>
      <c r="BC34" s="155">
        <v>0</v>
      </c>
      <c r="BD34" s="155">
        <v>0</v>
      </c>
      <c r="BE34" s="155">
        <v>0</v>
      </c>
      <c r="BF34" s="155">
        <v>0</v>
      </c>
      <c r="BG34" s="155">
        <v>0</v>
      </c>
      <c r="BH34" s="155">
        <v>0</v>
      </c>
      <c r="BI34" s="155">
        <v>0</v>
      </c>
      <c r="BJ34" s="155">
        <v>0</v>
      </c>
      <c r="BK34" s="156">
        <v>0</v>
      </c>
      <c r="BL34" s="21" t="e">
        <f>IF(BF31=1,AVERAGE(BB34/BB44),IF(BF31=2,AVERAGE(BB34/BB44,BC34/BC44),IF(BF31=3,AVERAGE(BB34/BB44,BC34/BC44,BD34/BD44),IF(BF31=4,AVERAGE(BB34/BB44,BC34/BC44,BD34/BD44,BE34/BE44),IF(BF31=5,AVERAGE(BB34/BB44,BC34/BC44,BD34/BD44,BE34/BE44,BF34/BF44),IF(BF31=6,AVERAGE(BB34/BB44,BC34/BC44,BD34/BD44,BE34/BE44,BF34/BF44,BG34/BG44),IF(BF31=7,AVERAGE(BB34/BB44,BC34/BC44,BD34/BD44,BE34/BE44,BF34/BF44,BG34/BG44,BH34/BH44),IF(BF31=8,AVERAGE(BB34/BB44,BC34/BC44,BD34/BD44,BE34/BE44,BF34/BF44,BG34/BG44,BH34/BH44,BI34/BI44),IF(BF31=9,AVERAGE(BB34/BB44,BC34/BC44,BD34/BD44,BE34/BE44,BF34/BF44,BG34/BG44,BH34/BH44,BI34/BI44,BJ34/BJ44),AVERAGE(BB34/BB44,BC34/BC44,BD34/BD44,BE34/BE44,BF34/BF44,BG34/BG44,BH34/BH44,BI34/BI44,BJ34/BJ44,BK34/BK44))))))))))</f>
        <v>#DIV/0!</v>
      </c>
      <c r="BM34" s="21" t="e">
        <f t="array" ref="BM34:BM43">MMULT(BB34:BK43,BL34:BL43)</f>
        <v>#DIV/0!</v>
      </c>
      <c r="BN34" s="152" t="s">
        <v>4</v>
      </c>
      <c r="BO34" s="153" t="e">
        <f>(BM44-BF31)/(BF31-1)</f>
        <v>#DIV/0!</v>
      </c>
      <c r="BQ34" s="150">
        <v>1</v>
      </c>
      <c r="BR34" s="151">
        <f>'FACTORS &amp; OPTIONS'!B15</f>
        <v>0</v>
      </c>
      <c r="BS34" s="154">
        <f>IF(BQ34&lt;=BW31,1,0)</f>
        <v>0</v>
      </c>
      <c r="BT34" s="155">
        <v>0</v>
      </c>
      <c r="BU34" s="155">
        <v>0</v>
      </c>
      <c r="BV34" s="155">
        <v>0</v>
      </c>
      <c r="BW34" s="155">
        <v>0</v>
      </c>
      <c r="BX34" s="155">
        <v>0</v>
      </c>
      <c r="BY34" s="155">
        <v>0</v>
      </c>
      <c r="BZ34" s="155">
        <v>0</v>
      </c>
      <c r="CA34" s="155">
        <v>0</v>
      </c>
      <c r="CB34" s="156">
        <v>0</v>
      </c>
      <c r="CC34" s="21" t="e">
        <f>IF(BW31=1,AVERAGE(BS34/BS44),IF(BW31=2,AVERAGE(BS34/BS44,BT34/BT44),IF(BW31=3,AVERAGE(BS34/BS44,BT34/BT44,BU34/BU44),IF(BW31=4,AVERAGE(BS34/BS44,BT34/BT44,BU34/BU44,BV34/BV44),IF(BW31=5,AVERAGE(BS34/BS44,BT34/BT44,BU34/BU44,BV34/BV44,BW34/BW44),IF(BW31=6,AVERAGE(BS34/BS44,BT34/BT44,BU34/BU44,BV34/BV44,BW34/BW44,BX34/BX44),IF(BW31=7,AVERAGE(BS34/BS44,BT34/BT44,BU34/BU44,BV34/BV44,BW34/BW44,BX34/BX44,BY34/BY44),IF(BW31=8,AVERAGE(BS34/BS44,BT34/BT44,BU34/BU44,BV34/BV44,BW34/BW44,BX34/BX44,BY34/BY44,BZ34/BZ44),IF(BW31=9,AVERAGE(BS34/BS44,BT34/BT44,BU34/BU44,BV34/BV44,BW34/BW44,BX34/BX44,BY34/BY44,BZ34/BZ44,CA34/CA44),AVERAGE(BS34/BS44,BT34/BT44,BU34/BU44,BV34/BV44,BW34/BW44,BX34/BX44,BY34/BY44,BZ34/BZ44,CA34/CA44,CB34/CB44))))))))))</f>
        <v>#DIV/0!</v>
      </c>
      <c r="CD34" s="21" t="e">
        <f t="array" ref="CD34:CD43">MMULT(BS34:CB43,CC34:CC43)</f>
        <v>#DIV/0!</v>
      </c>
      <c r="CE34" s="152" t="s">
        <v>4</v>
      </c>
      <c r="CF34" s="153" t="e">
        <f>(CD44-BW31)/(BW31-1)</f>
        <v>#DIV/0!</v>
      </c>
      <c r="CH34" s="150">
        <v>1</v>
      </c>
      <c r="CI34" s="151">
        <f>'FACTORS &amp; OPTIONS'!B15</f>
        <v>0</v>
      </c>
      <c r="CJ34" s="154">
        <f>IF(CH34&lt;=CN31,1,0)</f>
        <v>0</v>
      </c>
      <c r="CK34" s="155">
        <v>0</v>
      </c>
      <c r="CL34" s="155">
        <v>0</v>
      </c>
      <c r="CM34" s="155">
        <v>0</v>
      </c>
      <c r="CN34" s="155">
        <v>0</v>
      </c>
      <c r="CO34" s="155">
        <v>0</v>
      </c>
      <c r="CP34" s="155">
        <v>0</v>
      </c>
      <c r="CQ34" s="155">
        <v>0</v>
      </c>
      <c r="CR34" s="155">
        <v>0</v>
      </c>
      <c r="CS34" s="156">
        <v>0</v>
      </c>
      <c r="CT34" s="21" t="e">
        <f>IF(CN31=1,AVERAGE(CJ34/CJ44),IF(CN31=2,AVERAGE(CJ34/CJ44,CK34/CK44),IF(CN31=3,AVERAGE(CJ34/CJ44,CK34/CK44,CL34/CL44),IF(CN31=4,AVERAGE(CJ34/CJ44,CK34/CK44,CL34/CL44,CM34/CM44),IF(CN31=5,AVERAGE(CJ34/CJ44,CK34/CK44,CL34/CL44,CM34/CM44,CN34/CN44),IF(CN31=6,AVERAGE(CJ34/CJ44,CK34/CK44,CL34/CL44,CM34/CM44,CN34/CN44,CO34/CO44),IF(CN31=7,AVERAGE(CJ34/CJ44,CK34/CK44,CL34/CL44,CM34/CM44,CN34/CN44,CO34/CO44,CP34/CP44),IF(CN31=8,AVERAGE(CJ34/CJ44,CK34/CK44,CL34/CL44,CM34/CM44,CN34/CN44,CO34/CO44,CP34/CP44,CQ34/CQ44),IF(CN31=9,AVERAGE(CJ34/CJ44,CK34/CK44,CL34/CL44,CM34/CM44,CN34/CN44,CO34/CO44,CP34/CP44,CQ34/CQ44,CR34/CR44),AVERAGE(CJ34/CJ44,CK34/CK44,CL34/CL44,CM34/CM44,CN34/CN44,CO34/CO44,CP34/CP44,CQ34/CQ44,CR34/CR44,CS34/CS44))))))))))</f>
        <v>#DIV/0!</v>
      </c>
      <c r="CU34" s="21" t="e">
        <f t="array" ref="CU34:CU43">MMULT(CJ34:CS43,CT34:CT43)</f>
        <v>#DIV/0!</v>
      </c>
      <c r="CV34" s="152" t="s">
        <v>4</v>
      </c>
      <c r="CW34" s="153" t="e">
        <f>(CU44-CN31)/(CN31-1)</f>
        <v>#DIV/0!</v>
      </c>
      <c r="CY34" s="150">
        <v>1</v>
      </c>
      <c r="CZ34" s="151">
        <f>'FACTORS &amp; OPTIONS'!B15</f>
        <v>0</v>
      </c>
      <c r="DA34" s="154">
        <f>IF(CY34&lt;=DE31,1,0)</f>
        <v>0</v>
      </c>
      <c r="DB34" s="155">
        <v>0</v>
      </c>
      <c r="DC34" s="155">
        <v>0</v>
      </c>
      <c r="DD34" s="155">
        <v>0</v>
      </c>
      <c r="DE34" s="155">
        <v>0</v>
      </c>
      <c r="DF34" s="155">
        <v>0</v>
      </c>
      <c r="DG34" s="155">
        <v>0</v>
      </c>
      <c r="DH34" s="155">
        <v>0</v>
      </c>
      <c r="DI34" s="155">
        <v>0</v>
      </c>
      <c r="DJ34" s="156">
        <v>0</v>
      </c>
      <c r="DK34" s="21" t="e">
        <f>IF(DE31=1,AVERAGE(DA34/DA44),IF(DE31=2,AVERAGE(DA34/DA44,DB34/DB44),IF(DE31=3,AVERAGE(DA34/DA44,DB34/DB44,DC34/DC44),IF(DE31=4,AVERAGE(DA34/DA44,DB34/DB44,DC34/DC44,DD34/DD44),IF(DE31=5,AVERAGE(DA34/DA44,DB34/DB44,DC34/DC44,DD34/DD44,DE34/DE44),IF(DE31=6,AVERAGE(DA34/DA44,DB34/DB44,DC34/DC44,DD34/DD44,DE34/DE44,DF34/DF44),IF(DE31=7,AVERAGE(DA34/DA44,DB34/DB44,DC34/DC44,DD34/DD44,DE34/DE44,DF34/DF44,DG34/DG44),IF(DE31=8,AVERAGE(DA34/DA44,DB34/DB44,DC34/DC44,DD34/DD44,DE34/DE44,DF34/DF44,DG34/DG44,DH34/DH44),IF(DE31=9,AVERAGE(DA34/DA44,DB34/DB44,DC34/DC44,DD34/DD44,DE34/DE44,DF34/DF44,DG34/DG44,DH34/DH44,DI34/DI44),AVERAGE(DA34/DA44,DB34/DB44,DC34/DC44,DD34/DD44,DE34/DE44,DF34/DF44,DG34/DG44,DH34/DH44,DI34/DI44,DJ34/DJ44))))))))))</f>
        <v>#DIV/0!</v>
      </c>
      <c r="DL34" s="21" t="e">
        <f t="array" ref="DL34:DL43">MMULT(DA34:DJ43,DK34:DK43)</f>
        <v>#DIV/0!</v>
      </c>
      <c r="DM34" s="152" t="s">
        <v>4</v>
      </c>
      <c r="DN34" s="153" t="e">
        <f>(DL44-DE31)/(DE31-1)</f>
        <v>#DIV/0!</v>
      </c>
      <c r="DP34" s="150">
        <v>1</v>
      </c>
      <c r="DQ34" s="151">
        <f>'FACTORS &amp; OPTIONS'!B15</f>
        <v>0</v>
      </c>
      <c r="DR34" s="154">
        <f>IF(DP34&lt;=DV31,1,0)</f>
        <v>0</v>
      </c>
      <c r="DS34" s="155">
        <v>0</v>
      </c>
      <c r="DT34" s="155">
        <v>0</v>
      </c>
      <c r="DU34" s="155">
        <v>0</v>
      </c>
      <c r="DV34" s="155">
        <v>0</v>
      </c>
      <c r="DW34" s="155">
        <v>0</v>
      </c>
      <c r="DX34" s="155">
        <v>0</v>
      </c>
      <c r="DY34" s="155">
        <v>0</v>
      </c>
      <c r="DZ34" s="155">
        <v>0</v>
      </c>
      <c r="EA34" s="156">
        <v>0</v>
      </c>
      <c r="EB34" s="21" t="e">
        <f>IF(DV31=1,AVERAGE(DR34/DR44),IF(DV31=2,AVERAGE(DR34/DR44,DS34/DS44),IF(DV31=3,AVERAGE(DR34/DR44,DS34/DS44,DT34/DT44),IF(DV31=4,AVERAGE(DR34/DR44,DS34/DS44,DT34/DT44,DU34/DU44),IF(DV31=5,AVERAGE(DR34/DR44,DS34/DS44,DT34/DT44,DU34/DU44,DV34/DV44),IF(DV31=6,AVERAGE(DR34/DR44,DS34/DS44,DT34/DT44,DU34/DU44,DV34/DV44,DW34/DW44),IF(DV31=7,AVERAGE(DR34/DR44,DS34/DS44,DT34/DT44,DU34/DU44,DV34/DV44,DW34/DW44,DX34/DX44),IF(DV31=8,AVERAGE(DR34/DR44,DS34/DS44,DT34/DT44,DU34/DU44,DV34/DV44,DW34/DW44,DX34/DX44,DY34/DY44),IF(DV31=9,AVERAGE(DR34/DR44,DS34/DS44,DT34/DT44,DU34/DU44,DV34/DV44,DW34/DW44,DX34/DX44,DY34/DY44,DZ34/DZ44),AVERAGE(DR34/DR44,DS34/DS44,DT34/DT44,DU34/DU44,DV34/DV44,DW34/DW44,DX34/DX44,DY34/DY44,DZ34/DZ44,EA34/EA44))))))))))</f>
        <v>#DIV/0!</v>
      </c>
      <c r="EC34" s="21" t="e">
        <f t="array" ref="EC34:EC43">MMULT(DR34:EA43,EB34:EB43)</f>
        <v>#DIV/0!</v>
      </c>
      <c r="ED34" s="152" t="s">
        <v>4</v>
      </c>
      <c r="EE34" s="153" t="e">
        <f>(EC44-DV31)/(DV31-1)</f>
        <v>#DIV/0!</v>
      </c>
      <c r="EG34" s="150">
        <v>1</v>
      </c>
      <c r="EH34" s="151">
        <f>'FACTORS &amp; OPTIONS'!B15</f>
        <v>0</v>
      </c>
      <c r="EI34" s="154">
        <f>IF(EG34&lt;=EM31,1,0)</f>
        <v>0</v>
      </c>
      <c r="EJ34" s="155">
        <v>0</v>
      </c>
      <c r="EK34" s="155">
        <v>0</v>
      </c>
      <c r="EL34" s="155">
        <v>0</v>
      </c>
      <c r="EM34" s="155">
        <v>0</v>
      </c>
      <c r="EN34" s="155">
        <v>0</v>
      </c>
      <c r="EO34" s="155">
        <v>0</v>
      </c>
      <c r="EP34" s="155">
        <v>0</v>
      </c>
      <c r="EQ34" s="155">
        <v>0</v>
      </c>
      <c r="ER34" s="156">
        <v>0</v>
      </c>
      <c r="ES34" s="21" t="e">
        <f>IF(EM31=1,AVERAGE(EI34/EI44),IF(EM31=2,AVERAGE(EI34/EI44,EJ34/EJ44),IF(EM31=3,AVERAGE(EI34/EI44,EJ34/EJ44,EK34/EK44),IF(EM31=4,AVERAGE(EI34/EI44,EJ34/EJ44,EK34/EK44,EL34/EL44),IF(EM31=5,AVERAGE(EI34/EI44,EJ34/EJ44,EK34/EK44,EL34/EL44,EM34/EM44),IF(EM31=6,AVERAGE(EI34/EI44,EJ34/EJ44,EK34/EK44,EL34/EL44,EM34/EM44,EN34/EN44),IF(EM31=7,AVERAGE(EI34/EI44,EJ34/EJ44,EK34/EK44,EL34/EL44,EM34/EM44,EN34/EN44,EO34/EO44),IF(EM31=8,AVERAGE(EI34/EI44,EJ34/EJ44,EK34/EK44,EL34/EL44,EM34/EM44,EN34/EN44,EO34/EO44,EP34/EP44),IF(EM31=9,AVERAGE(EI34/EI44,EJ34/EJ44,EK34/EK44,EL34/EL44,EM34/EM44,EN34/EN44,EO34/EO44,EP34/EP44,EQ34/EQ44),AVERAGE(EI34/EI44,EJ34/EJ44,EK34/EK44,EL34/EL44,EM34/EM44,EN34/EN44,EO34/EO44,EP34/EP44,EQ34/EQ44,ER34/ER44))))))))))</f>
        <v>#DIV/0!</v>
      </c>
      <c r="ET34" s="21" t="e">
        <f t="array" ref="ET34:ET43">MMULT(EI34:ER43,ES34:ES43)</f>
        <v>#DIV/0!</v>
      </c>
      <c r="EU34" s="152" t="s">
        <v>4</v>
      </c>
      <c r="EV34" s="153" t="e">
        <f>(ET44-EM31)/(EM31-1)</f>
        <v>#DIV/0!</v>
      </c>
      <c r="EW34" s="100"/>
      <c r="EX34" s="100"/>
      <c r="EY34" s="100"/>
      <c r="EZ34" s="100"/>
      <c r="FA34" s="100"/>
      <c r="FC34" s="180"/>
      <c r="FD34" s="180"/>
      <c r="FE34" s="180"/>
      <c r="FF34" s="180"/>
      <c r="FG34" s="180"/>
      <c r="FH34" s="180"/>
      <c r="FI34" s="181"/>
      <c r="FJ34" s="181"/>
      <c r="FK34" s="181"/>
      <c r="FL34" s="181"/>
      <c r="FM34" s="181"/>
      <c r="FN34" s="181"/>
      <c r="FO34" s="181"/>
      <c r="FP34" s="181"/>
      <c r="FQ34" s="181"/>
      <c r="FR34" s="181"/>
      <c r="FS34" s="181"/>
      <c r="FT34" s="181"/>
      <c r="FU34" s="181"/>
      <c r="FV34" s="181"/>
      <c r="FW34" s="181"/>
      <c r="FX34" s="181"/>
      <c r="FY34" s="181"/>
      <c r="FZ34" s="181"/>
      <c r="GA34" s="181"/>
      <c r="GB34" s="181"/>
      <c r="GC34" s="181"/>
      <c r="GD34" s="181"/>
      <c r="GE34" s="181"/>
      <c r="GF34" s="181"/>
      <c r="GG34" s="181"/>
      <c r="GH34" s="181"/>
      <c r="GI34" s="181"/>
      <c r="GJ34" s="181"/>
      <c r="GK34" s="181"/>
      <c r="GL34" s="181"/>
      <c r="GM34" s="181"/>
      <c r="GN34" s="181"/>
      <c r="GO34" s="181"/>
      <c r="GP34" s="181"/>
      <c r="GQ34" s="181"/>
      <c r="GR34" s="181"/>
      <c r="GS34" s="181"/>
      <c r="GT34" s="181"/>
      <c r="GU34" s="181"/>
      <c r="GV34" s="181"/>
      <c r="GW34" s="181"/>
      <c r="GX34" s="181"/>
      <c r="GY34" s="181"/>
      <c r="GZ34" s="181"/>
      <c r="HA34" s="181"/>
      <c r="HB34" s="181"/>
      <c r="HC34" s="181"/>
      <c r="HD34" s="181"/>
      <c r="HE34" s="181"/>
    </row>
    <row r="35" spans="1:213" x14ac:dyDescent="0.35">
      <c r="A35" s="150">
        <v>2</v>
      </c>
      <c r="B35" s="151">
        <f>'FACTORS &amp; OPTIONS'!B16</f>
        <v>0</v>
      </c>
      <c r="C35" s="77">
        <f>IF(D34&gt;0,(1/D34),0)</f>
        <v>0</v>
      </c>
      <c r="D35" s="77">
        <f>IF(A35&lt;=G31,1,0)</f>
        <v>0</v>
      </c>
      <c r="E35" s="78">
        <v>0</v>
      </c>
      <c r="F35" s="78">
        <v>0</v>
      </c>
      <c r="G35" s="78">
        <v>0</v>
      </c>
      <c r="H35" s="78">
        <v>0</v>
      </c>
      <c r="I35" s="78">
        <v>0</v>
      </c>
      <c r="J35" s="78">
        <v>0</v>
      </c>
      <c r="K35" s="78">
        <v>0</v>
      </c>
      <c r="L35" s="78">
        <v>0</v>
      </c>
      <c r="M35" s="21" t="e">
        <f>IF(G31=1,AVERAGE(C35/C44),IF(G31=2,AVERAGE(C35/C44,D35/D44),IF(G31=3,AVERAGE(C35/C44,D35/D44,E35/E44),IF(G31=4,AVERAGE(C35/C44,D35/D44,E35/E44,F35/F44),IF(G31=5,AVERAGE(C35/C44,D35/D44,E35/E44,F35/F44,G35/G44),IF(G31=6,AVERAGE(C35/C44,D35/D44,E35/E44,F35/F44,G35/G44,H35/H44),IF(G31=7,AVERAGE(C35/C44,D35/D44,E35/E44,F35/F44,G35/G44,H35/H44,I35/I44),IF(G31=8,AVERAGE(C35/C44,D35/D44,E35/E44,F35/F44,G35/G44,H35/H44,I35/I44,J35/J44),IF(G31=9,AVERAGE(C35/C44,D35/D44,E35/E44,F35/F44,G35/G44,H35/H44,I35/I44,J35/J44,K35/K44),AVERAGE(C35/C44,D35/D44,E35/E44,F35/F44,G35/G44,H35/H44,I35/I44,J35/J44,K35/K44,L35/L44))))))))))</f>
        <v>#DIV/0!</v>
      </c>
      <c r="N35" s="21" t="e">
        <v>#DIV/0!</v>
      </c>
      <c r="O35" s="152" t="s">
        <v>5</v>
      </c>
      <c r="P35" s="153">
        <f>IF(G31=1,0,IF(G31=2,0,IF(G31=3,0.58,IF(G31=4,0.9,IF(G31=5,1.12,IF(G31=6,1.24,IF(G31=7,1.32,IF(G31=8,1.41,IF(G31=9,1.45,IF(G31=10,1.49,1))))))))))</f>
        <v>1</v>
      </c>
      <c r="R35" s="150">
        <v>2</v>
      </c>
      <c r="S35" s="151">
        <f>'FACTORS &amp; OPTIONS'!B16</f>
        <v>0</v>
      </c>
      <c r="T35" s="77">
        <f>IF(U34&gt;0,(1/U34),0)</f>
        <v>0</v>
      </c>
      <c r="U35" s="77">
        <f>IF(R35&lt;=X31,1,0)</f>
        <v>0</v>
      </c>
      <c r="V35" s="78">
        <v>0</v>
      </c>
      <c r="W35" s="78">
        <v>0</v>
      </c>
      <c r="X35" s="78">
        <v>0</v>
      </c>
      <c r="Y35" s="78">
        <v>0</v>
      </c>
      <c r="Z35" s="78">
        <v>0</v>
      </c>
      <c r="AA35" s="78">
        <v>0</v>
      </c>
      <c r="AB35" s="78">
        <v>0</v>
      </c>
      <c r="AC35" s="78">
        <v>0</v>
      </c>
      <c r="AD35" s="21" t="e">
        <f>IF(X31=1,AVERAGE(T35/T44),IF(X31=2,AVERAGE(T35/T44,U35/U44),IF(X31=3,AVERAGE(T35/T44,U35/U44,V35/V44),IF(X31=4,AVERAGE(T35/T44,U35/U44,V35/V44,W35/W44),IF(X31=5,AVERAGE(T35/T44,U35/U44,V35/V44,W35/W44,X35/X44),IF(X31=6,AVERAGE(T35/T44,U35/U44,V35/V44,W35/W44,X35/X44,Y35/Y44),IF(X31=7,AVERAGE(T35/T44,U35/U44,V35/V44,W35/W44,X35/X44,Y35/Y44,Z35/Z44),IF(X31=8,AVERAGE(T35/T44,U35/U44,V35/V44,W35/W44,X35/X44,Y35/Y44,Z35/Z44,AA35/AA44),IF(X31=9,AVERAGE(T35/T44,U35/U44,V35/V44,W35/W44,X35/X44,Y35/Y44,Z35/Z44,AA35/AA44,AB35/AB44),AVERAGE(T35/T44,U35/U44,V35/V44,W35/W44,X35/X44,Y35/Y44,Z35/Z44,AA35/AA44,AB35/AB44,AC35/AC44))))))))))</f>
        <v>#DIV/0!</v>
      </c>
      <c r="AE35" s="21" t="e">
        <v>#DIV/0!</v>
      </c>
      <c r="AF35" s="152" t="s">
        <v>5</v>
      </c>
      <c r="AG35" s="153">
        <f>IF(X31=1,0,IF(X31=2,0,IF(X31=3,0.58,IF(X31=4,0.9,IF(X31=5,1.12,IF(X31=6,1.24,IF(X31=7,1.32,IF(X31=8,1.41,IF(X31=9,1.45,IF(X31=10,1.49,1))))))))))</f>
        <v>1</v>
      </c>
      <c r="AI35" s="150">
        <v>2</v>
      </c>
      <c r="AJ35" s="151">
        <f>'FACTORS &amp; OPTIONS'!B16</f>
        <v>0</v>
      </c>
      <c r="AK35" s="158">
        <f>IF(AL34&gt;0,(1/AL34),0)</f>
        <v>0</v>
      </c>
      <c r="AL35" s="77">
        <f>IF(AI35&lt;=AO31,1,0)</f>
        <v>0</v>
      </c>
      <c r="AM35" s="78">
        <v>0</v>
      </c>
      <c r="AN35" s="78">
        <v>0</v>
      </c>
      <c r="AO35" s="78">
        <v>0</v>
      </c>
      <c r="AP35" s="78">
        <v>0</v>
      </c>
      <c r="AQ35" s="78">
        <v>0</v>
      </c>
      <c r="AR35" s="78">
        <v>0</v>
      </c>
      <c r="AS35" s="78">
        <v>0</v>
      </c>
      <c r="AT35" s="159">
        <v>0</v>
      </c>
      <c r="AU35" s="21" t="e">
        <f>IF(AO31=1,AVERAGE(AK35/AK44),IF(AO31=2,AVERAGE(AK35/AK44,AL35/AL44),IF(AO31=3,AVERAGE(AK35/AK44,AL35/AL44,AM35/AM44),IF(AO31=4,AVERAGE(AK35/AK44,AL35/AL44,AM35/AM44,AN35/AN44),IF(AO31=5,AVERAGE(AK35/AK44,AL35/AL44,AM35/AM44,AN35/AN44,AO35/AO44),IF(AO31=6,AVERAGE(AK35/AK44,AL35/AL44,AM35/AM44,AN35/AN44,AO35/AO44,AP35/AP44),IF(AO31=7,AVERAGE(AK35/AK44,AL35/AL44,AM35/AM44,AN35/AN44,AO35/AO44,AP35/AP44,AQ35/AQ44),IF(AO31=8,AVERAGE(AK35/AK44,AL35/AL44,AM35/AM44,AN35/AN44,AO35/AO44,AP35/AP44,AQ35/AQ44,AR35/AR44),IF(AO31=9,AVERAGE(AK35/AK44,AL35/AL44,AM35/AM44,AN35/AN44,AO35/AO44,AP35/AP44,AQ35/AQ44,AR35/AR44,AS35/AS44),AVERAGE(AK35/AK44,AL35/AL44,AM35/AM44,AN35/AN44,AO35/AO44,AP35/AP44,AQ35/AQ44,AR35/AR44,AS35/AS44,AT35/AT44))))))))))</f>
        <v>#DIV/0!</v>
      </c>
      <c r="AV35" s="21" t="e">
        <v>#DIV/0!</v>
      </c>
      <c r="AW35" s="152" t="s">
        <v>5</v>
      </c>
      <c r="AX35" s="153">
        <f>IF(AO31=1,0,IF(AO31=2,0,IF(AO31=3,0.58,IF(AO31=4,0.9,IF(AO31=5,1.12,IF(AO31=6,1.24,IF(AO31=7,1.32,IF(AO31=8,1.41,IF(AO31=9,1.45,IF(AO31=10,1.49,1))))))))))</f>
        <v>1</v>
      </c>
      <c r="AZ35" s="150">
        <v>2</v>
      </c>
      <c r="BA35" s="151">
        <f>'FACTORS &amp; OPTIONS'!B16</f>
        <v>0</v>
      </c>
      <c r="BB35" s="158">
        <f>IF(BC34&gt;0,(1/BC34),0)</f>
        <v>0</v>
      </c>
      <c r="BC35" s="77">
        <f>IF(AZ35&lt;=BF31,1,0)</f>
        <v>0</v>
      </c>
      <c r="BD35" s="78">
        <v>0</v>
      </c>
      <c r="BE35" s="78">
        <v>0</v>
      </c>
      <c r="BF35" s="78">
        <v>0</v>
      </c>
      <c r="BG35" s="78">
        <v>0</v>
      </c>
      <c r="BH35" s="78">
        <v>0</v>
      </c>
      <c r="BI35" s="78">
        <v>0</v>
      </c>
      <c r="BJ35" s="78">
        <v>0</v>
      </c>
      <c r="BK35" s="159">
        <v>0</v>
      </c>
      <c r="BL35" s="21" t="e">
        <f>IF(BF31=1,AVERAGE(BB35/BB44),IF(BF31=2,AVERAGE(BB35/BB44,BC35/BC44),IF(BF31=3,AVERAGE(BB35/BB44,BC35/BC44,BD35/BD44),IF(BF31=4,AVERAGE(BB35/BB44,BC35/BC44,BD35/BD44,BE35/BE44),IF(BF31=5,AVERAGE(BB35/BB44,BC35/BC44,BD35/BD44,BE35/BE44,BF35/BF44),IF(BF31=6,AVERAGE(BB35/BB44,BC35/BC44,BD35/BD44,BE35/BE44,BF35/BF44,BG35/BG44),IF(BF31=7,AVERAGE(BB35/BB44,BC35/BC44,BD35/BD44,BE35/BE44,BF35/BF44,BG35/BG44,BH35/BH44),IF(BF31=8,AVERAGE(BB35/BB44,BC35/BC44,BD35/BD44,BE35/BE44,BF35/BF44,BG35/BG44,BH35/BH44,BI35/BI44),IF(BF31=9,AVERAGE(BB35/BB44,BC35/BC44,BD35/BD44,BE35/BE44,BF35/BF44,BG35/BG44,BH35/BH44,BI35/BI44,BJ35/BJ44),AVERAGE(BB35/BB44,BC35/BC44,BD35/BD44,BE35/BE44,BF35/BF44,BG35/BG44,BH35/BH44,BI35/BI44,BJ35/BJ44,BK35/BK44))))))))))</f>
        <v>#DIV/0!</v>
      </c>
      <c r="BM35" s="21" t="e">
        <v>#DIV/0!</v>
      </c>
      <c r="BN35" s="152" t="s">
        <v>5</v>
      </c>
      <c r="BO35" s="153">
        <f>IF(BF31=1,0,IF(BF31=2,0,IF(BF31=3,0.58,IF(BF31=4,0.9,IF(BF31=5,1.12,IF(BF31=6,1.24,IF(BF31=7,1.32,IF(BF31=8,1.41,IF(BF31=9,1.45,IF(BF31=10,1.49,1))))))))))</f>
        <v>1</v>
      </c>
      <c r="BQ35" s="150">
        <v>2</v>
      </c>
      <c r="BR35" s="151">
        <f>'FACTORS &amp; OPTIONS'!B16</f>
        <v>0</v>
      </c>
      <c r="BS35" s="158">
        <f>IF(BT34&gt;0,(1/BT34),0)</f>
        <v>0</v>
      </c>
      <c r="BT35" s="77">
        <f>IF(BQ35&lt;=BW31,1,0)</f>
        <v>0</v>
      </c>
      <c r="BU35" s="78">
        <v>0</v>
      </c>
      <c r="BV35" s="78">
        <v>0</v>
      </c>
      <c r="BW35" s="78">
        <v>0</v>
      </c>
      <c r="BX35" s="78">
        <v>0</v>
      </c>
      <c r="BY35" s="78">
        <v>0</v>
      </c>
      <c r="BZ35" s="78">
        <v>0</v>
      </c>
      <c r="CA35" s="78">
        <v>0</v>
      </c>
      <c r="CB35" s="159">
        <v>0</v>
      </c>
      <c r="CC35" s="21" t="e">
        <f>IF(BW31=1,AVERAGE(BS35/BS44),IF(BW31=2,AVERAGE(BS35/BS44,BT35/BT44),IF(BW31=3,AVERAGE(BS35/BS44,BT35/BT44,BU35/BU44),IF(BW31=4,AVERAGE(BS35/BS44,BT35/BT44,BU35/BU44,BV35/BV44),IF(BW31=5,AVERAGE(BS35/BS44,BT35/BT44,BU35/BU44,BV35/BV44,BW35/BW44),IF(BW31=6,AVERAGE(BS35/BS44,BT35/BT44,BU35/BU44,BV35/BV44,BW35/BW44,BX35/BX44),IF(BW31=7,AVERAGE(BS35/BS44,BT35/BT44,BU35/BU44,BV35/BV44,BW35/BW44,BX35/BX44,BY35/BY44),IF(BW31=8,AVERAGE(BS35/BS44,BT35/BT44,BU35/BU44,BV35/BV44,BW35/BW44,BX35/BX44,BY35/BY44,BZ35/BZ44),IF(BW31=9,AVERAGE(BS35/BS44,BT35/BT44,BU35/BU44,BV35/BV44,BW35/BW44,BX35/BX44,BY35/BY44,BZ35/BZ44,CA35/CA44),AVERAGE(BS35/BS44,BT35/BT44,BU35/BU44,BV35/BV44,BW35/BW44,BX35/BX44,BY35/BY44,BZ35/BZ44,CA35/CA44,CB35/CB44))))))))))</f>
        <v>#DIV/0!</v>
      </c>
      <c r="CD35" s="21" t="e">
        <v>#DIV/0!</v>
      </c>
      <c r="CE35" s="152" t="s">
        <v>5</v>
      </c>
      <c r="CF35" s="153">
        <f>IF(BW31=1,0,IF(BW31=2,0,IF(BW31=3,0.58,IF(BW31=4,0.9,IF(BW31=5,1.12,IF(BW31=6,1.24,IF(BW31=7,1.32,IF(BW31=8,1.41,IF(BW31=9,1.45,IF(BW31=10,1.49,1))))))))))</f>
        <v>1</v>
      </c>
      <c r="CH35" s="150">
        <v>2</v>
      </c>
      <c r="CI35" s="151">
        <f>'FACTORS &amp; OPTIONS'!B16</f>
        <v>0</v>
      </c>
      <c r="CJ35" s="158">
        <f>IF(CK34&gt;0,(1/CK34),0)</f>
        <v>0</v>
      </c>
      <c r="CK35" s="77">
        <f>IF(CH35&lt;=CN31,1,0)</f>
        <v>0</v>
      </c>
      <c r="CL35" s="78">
        <v>0</v>
      </c>
      <c r="CM35" s="78">
        <v>0</v>
      </c>
      <c r="CN35" s="78">
        <v>0</v>
      </c>
      <c r="CO35" s="78">
        <v>0</v>
      </c>
      <c r="CP35" s="78">
        <v>0</v>
      </c>
      <c r="CQ35" s="78">
        <v>0</v>
      </c>
      <c r="CR35" s="78">
        <v>0</v>
      </c>
      <c r="CS35" s="159">
        <v>0</v>
      </c>
      <c r="CT35" s="21" t="e">
        <f>IF(CN31=1,AVERAGE(CJ35/CJ44),IF(CN31=2,AVERAGE(CJ35/CJ44,CK35/CK44),IF(CN31=3,AVERAGE(CJ35/CJ44,CK35/CK44,CL35/CL44),IF(CN31=4,AVERAGE(CJ35/CJ44,CK35/CK44,CL35/CL44,CM35/CM44),IF(CN31=5,AVERAGE(CJ35/CJ44,CK35/CK44,CL35/CL44,CM35/CM44,CN35/CN44),IF(CN31=6,AVERAGE(CJ35/CJ44,CK35/CK44,CL35/CL44,CM35/CM44,CN35/CN44,CO35/CO44),IF(CN31=7,AVERAGE(CJ35/CJ44,CK35/CK44,CL35/CL44,CM35/CM44,CN35/CN44,CO35/CO44,CP35/CP44),IF(CN31=8,AVERAGE(CJ35/CJ44,CK35/CK44,CL35/CL44,CM35/CM44,CN35/CN44,CO35/CO44,CP35/CP44,CQ35/CQ44),IF(CN31=9,AVERAGE(CJ35/CJ44,CK35/CK44,CL35/CL44,CM35/CM44,CN35/CN44,CO35/CO44,CP35/CP44,CQ35/CQ44,CR35/CR44),AVERAGE(CJ35/CJ44,CK35/CK44,CL35/CL44,CM35/CM44,CN35/CN44,CO35/CO44,CP35/CP44,CQ35/CQ44,CR35/CR44,CS35/CS44))))))))))</f>
        <v>#DIV/0!</v>
      </c>
      <c r="CU35" s="21" t="e">
        <v>#DIV/0!</v>
      </c>
      <c r="CV35" s="152" t="s">
        <v>5</v>
      </c>
      <c r="CW35" s="153">
        <f>IF(CN31=1,0,IF(CN31=2,0,IF(CN31=3,0.58,IF(CN31=4,0.9,IF(CN31=5,1.12,IF(CN31=6,1.24,IF(CN31=7,1.32,IF(CN31=8,1.41,IF(CN31=9,1.45,IF(CN31=10,1.49,1))))))))))</f>
        <v>1</v>
      </c>
      <c r="CY35" s="150">
        <v>2</v>
      </c>
      <c r="CZ35" s="151">
        <f>'FACTORS &amp; OPTIONS'!B16</f>
        <v>0</v>
      </c>
      <c r="DA35" s="158">
        <f>IF(DB34&gt;0,(1/DB34),0)</f>
        <v>0</v>
      </c>
      <c r="DB35" s="77">
        <f>IF(CY35&lt;=DE31,1,0)</f>
        <v>0</v>
      </c>
      <c r="DC35" s="78">
        <v>0</v>
      </c>
      <c r="DD35" s="78">
        <v>0</v>
      </c>
      <c r="DE35" s="78">
        <v>0</v>
      </c>
      <c r="DF35" s="78">
        <v>0</v>
      </c>
      <c r="DG35" s="78">
        <v>0</v>
      </c>
      <c r="DH35" s="78">
        <v>0</v>
      </c>
      <c r="DI35" s="78">
        <v>0</v>
      </c>
      <c r="DJ35" s="159">
        <v>0</v>
      </c>
      <c r="DK35" s="21" t="e">
        <f>IF(DE31=1,AVERAGE(DA35/DA44),IF(DE31=2,AVERAGE(DA35/DA44,DB35/DB44),IF(DE31=3,AVERAGE(DA35/DA44,DB35/DB44,DC35/DC44),IF(DE31=4,AVERAGE(DA35/DA44,DB35/DB44,DC35/DC44,DD35/DD44),IF(DE31=5,AVERAGE(DA35/DA44,DB35/DB44,DC35/DC44,DD35/DD44,DE35/DE44),IF(DE31=6,AVERAGE(DA35/DA44,DB35/DB44,DC35/DC44,DD35/DD44,DE35/DE44,DF35/DF44),IF(DE31=7,AVERAGE(DA35/DA44,DB35/DB44,DC35/DC44,DD35/DD44,DE35/DE44,DF35/DF44,DG35/DG44),IF(DE31=8,AVERAGE(DA35/DA44,DB35/DB44,DC35/DC44,DD35/DD44,DE35/DE44,DF35/DF44,DG35/DG44,DH35/DH44),IF(DE31=9,AVERAGE(DA35/DA44,DB35/DB44,DC35/DC44,DD35/DD44,DE35/DE44,DF35/DF44,DG35/DG44,DH35/DH44,DI35/DI44),AVERAGE(DA35/DA44,DB35/DB44,DC35/DC44,DD35/DD44,DE35/DE44,DF35/DF44,DG35/DG44,DH35/DH44,DI35/DI44,DJ35/DJ44))))))))))</f>
        <v>#DIV/0!</v>
      </c>
      <c r="DL35" s="21" t="e">
        <v>#DIV/0!</v>
      </c>
      <c r="DM35" s="152" t="s">
        <v>5</v>
      </c>
      <c r="DN35" s="153">
        <f>IF(DE31=1,0,IF(DE31=2,0,IF(DE31=3,0.58,IF(DE31=4,0.9,IF(DE31=5,1.12,IF(DE31=6,1.24,IF(DE31=7,1.32,IF(DE31=8,1.41,IF(DE31=9,1.45,IF(DE31=10,1.49,1))))))))))</f>
        <v>1</v>
      </c>
      <c r="DP35" s="150">
        <v>2</v>
      </c>
      <c r="DQ35" s="151">
        <f>'FACTORS &amp; OPTIONS'!B16</f>
        <v>0</v>
      </c>
      <c r="DR35" s="158">
        <f>IF(DS34&gt;0,(1/DS34),0)</f>
        <v>0</v>
      </c>
      <c r="DS35" s="77">
        <f>IF(DP35&lt;=DV31,1,0)</f>
        <v>0</v>
      </c>
      <c r="DT35" s="78">
        <v>0</v>
      </c>
      <c r="DU35" s="78">
        <v>0</v>
      </c>
      <c r="DV35" s="78">
        <v>0</v>
      </c>
      <c r="DW35" s="78">
        <v>0</v>
      </c>
      <c r="DX35" s="78">
        <v>0</v>
      </c>
      <c r="DY35" s="78">
        <v>0</v>
      </c>
      <c r="DZ35" s="78">
        <v>0</v>
      </c>
      <c r="EA35" s="159">
        <v>0</v>
      </c>
      <c r="EB35" s="21" t="e">
        <f>IF(DV31=1,AVERAGE(DR35/DR44),IF(DV31=2,AVERAGE(DR35/DR44,DS35/DS44),IF(DV31=3,AVERAGE(DR35/DR44,DS35/DS44,DT35/DT44),IF(DV31=4,AVERAGE(DR35/DR44,DS35/DS44,DT35/DT44,DU35/DU44),IF(DV31=5,AVERAGE(DR35/DR44,DS35/DS44,DT35/DT44,DU35/DU44,DV35/DV44),IF(DV31=6,AVERAGE(DR35/DR44,DS35/DS44,DT35/DT44,DU35/DU44,DV35/DV44,DW35/DW44),IF(DV31=7,AVERAGE(DR35/DR44,DS35/DS44,DT35/DT44,DU35/DU44,DV35/DV44,DW35/DW44,DX35/DX44),IF(DV31=8,AVERAGE(DR35/DR44,DS35/DS44,DT35/DT44,DU35/DU44,DV35/DV44,DW35/DW44,DX35/DX44,DY35/DY44),IF(DV31=9,AVERAGE(DR35/DR44,DS35/DS44,DT35/DT44,DU35/DU44,DV35/DV44,DW35/DW44,DX35/DX44,DY35/DY44,DZ35/DZ44),AVERAGE(DR35/DR44,DS35/DS44,DT35/DT44,DU35/DU44,DV35/DV44,DW35/DW44,DX35/DX44,DY35/DY44,DZ35/DZ44,EA35/EA44))))))))))</f>
        <v>#DIV/0!</v>
      </c>
      <c r="EC35" s="21" t="e">
        <v>#DIV/0!</v>
      </c>
      <c r="ED35" s="152" t="s">
        <v>5</v>
      </c>
      <c r="EE35" s="153">
        <f>IF(DV31=1,0,IF(DV31=2,0,IF(DV31=3,0.58,IF(DV31=4,0.9,IF(DV31=5,1.12,IF(DV31=6,1.24,IF(DV31=7,1.32,IF(DV31=8,1.41,IF(DV31=9,1.45,IF(DV31=10,1.49,1))))))))))</f>
        <v>1</v>
      </c>
      <c r="EG35" s="150">
        <v>2</v>
      </c>
      <c r="EH35" s="151">
        <f>'FACTORS &amp; OPTIONS'!B16</f>
        <v>0</v>
      </c>
      <c r="EI35" s="158">
        <f>IF(EJ34&gt;0,(1/EJ34),0)</f>
        <v>0</v>
      </c>
      <c r="EJ35" s="77">
        <f>IF(EG35&lt;=EM31,1,0)</f>
        <v>0</v>
      </c>
      <c r="EK35" s="78">
        <v>0</v>
      </c>
      <c r="EL35" s="78">
        <v>0</v>
      </c>
      <c r="EM35" s="78">
        <v>0</v>
      </c>
      <c r="EN35" s="78">
        <v>0</v>
      </c>
      <c r="EO35" s="78">
        <v>0</v>
      </c>
      <c r="EP35" s="78">
        <v>0</v>
      </c>
      <c r="EQ35" s="78">
        <v>0</v>
      </c>
      <c r="ER35" s="159">
        <v>0</v>
      </c>
      <c r="ES35" s="21" t="e">
        <f>IF(EM31=1,AVERAGE(EI35/EI44),IF(EM31=2,AVERAGE(EI35/EI44,EJ35/EJ44),IF(EM31=3,AVERAGE(EI35/EI44,EJ35/EJ44,EK35/EK44),IF(EM31=4,AVERAGE(EI35/EI44,EJ35/EJ44,EK35/EK44,EL35/EL44),IF(EM31=5,AVERAGE(EI35/EI44,EJ35/EJ44,EK35/EK44,EL35/EL44,EM35/EM44),IF(EM31=6,AVERAGE(EI35/EI44,EJ35/EJ44,EK35/EK44,EL35/EL44,EM35/EM44,EN35/EN44),IF(EM31=7,AVERAGE(EI35/EI44,EJ35/EJ44,EK35/EK44,EL35/EL44,EM35/EM44,EN35/EN44,EO35/EO44),IF(EM31=8,AVERAGE(EI35/EI44,EJ35/EJ44,EK35/EK44,EL35/EL44,EM35/EM44,EN35/EN44,EO35/EO44,EP35/EP44),IF(EM31=9,AVERAGE(EI35/EI44,EJ35/EJ44,EK35/EK44,EL35/EL44,EM35/EM44,EN35/EN44,EO35/EO44,EP35/EP44,EQ35/EQ44),AVERAGE(EI35/EI44,EJ35/EJ44,EK35/EK44,EL35/EL44,EM35/EM44,EN35/EN44,EO35/EO44,EP35/EP44,EQ35/EQ44,ER35/ER44))))))))))</f>
        <v>#DIV/0!</v>
      </c>
      <c r="ET35" s="21" t="e">
        <v>#DIV/0!</v>
      </c>
      <c r="EU35" s="152" t="s">
        <v>5</v>
      </c>
      <c r="EV35" s="153">
        <f>IF(EM31=1,0,IF(EM31=2,0,IF(EM31=3,0.58,IF(EM31=4,0.9,IF(EM31=5,1.12,IF(EM31=6,1.24,IF(EM31=7,1.32,IF(EM31=8,1.41,IF(EM31=9,1.45,IF(EM31=10,1.49,1))))))))))</f>
        <v>1</v>
      </c>
      <c r="EW35" s="100">
        <v>3</v>
      </c>
      <c r="EX35" s="100"/>
      <c r="EY35" s="100"/>
      <c r="EZ35" s="100"/>
      <c r="FA35" s="100"/>
      <c r="FC35" s="180"/>
      <c r="FD35" s="180"/>
      <c r="FE35" s="180"/>
      <c r="FF35" s="180"/>
      <c r="FG35" s="180"/>
      <c r="FH35" s="180"/>
      <c r="FI35" s="181"/>
      <c r="FJ35" s="181"/>
      <c r="FK35" s="181"/>
      <c r="FL35" s="181"/>
      <c r="FM35" s="181"/>
      <c r="FN35" s="181"/>
      <c r="FO35" s="181"/>
      <c r="FP35" s="181"/>
      <c r="FQ35" s="181"/>
      <c r="FR35" s="181"/>
      <c r="FS35" s="181"/>
      <c r="FT35" s="181"/>
      <c r="FU35" s="181"/>
      <c r="FV35" s="181"/>
      <c r="FW35" s="181"/>
      <c r="FX35" s="181"/>
      <c r="FY35" s="181"/>
      <c r="FZ35" s="181"/>
      <c r="GA35" s="181"/>
      <c r="GB35" s="181"/>
      <c r="GC35" s="181"/>
      <c r="GD35" s="181"/>
      <c r="GE35" s="181"/>
      <c r="GF35" s="181"/>
      <c r="GG35" s="181"/>
      <c r="GH35" s="181"/>
      <c r="GI35" s="181"/>
      <c r="GJ35" s="181"/>
      <c r="GK35" s="181"/>
      <c r="GL35" s="181"/>
      <c r="GM35" s="181"/>
      <c r="GN35" s="181"/>
      <c r="GO35" s="181"/>
      <c r="GP35" s="181"/>
      <c r="GQ35" s="181"/>
      <c r="GR35" s="181"/>
      <c r="GS35" s="181"/>
      <c r="GT35" s="181"/>
      <c r="GU35" s="181"/>
      <c r="GV35" s="181"/>
      <c r="GW35" s="181"/>
      <c r="GX35" s="181"/>
      <c r="GY35" s="181"/>
      <c r="GZ35" s="181"/>
      <c r="HA35" s="181"/>
      <c r="HB35" s="181"/>
      <c r="HC35" s="181"/>
      <c r="HD35" s="181"/>
      <c r="HE35" s="181"/>
    </row>
    <row r="36" spans="1:213" x14ac:dyDescent="0.35">
      <c r="A36" s="150">
        <v>3</v>
      </c>
      <c r="B36" s="151">
        <f>'FACTORS &amp; OPTIONS'!B17</f>
        <v>0</v>
      </c>
      <c r="C36" s="77">
        <f>IF(E34&gt;0,(1/E34),0)</f>
        <v>0</v>
      </c>
      <c r="D36" s="77">
        <f>IF(E35&gt;0,1/E35,0)</f>
        <v>0</v>
      </c>
      <c r="E36" s="77">
        <f>IF(A36&lt;=G31,1,0)</f>
        <v>0</v>
      </c>
      <c r="F36" s="78">
        <v>0</v>
      </c>
      <c r="G36" s="78">
        <v>0</v>
      </c>
      <c r="H36" s="78">
        <v>0</v>
      </c>
      <c r="I36" s="78">
        <v>0</v>
      </c>
      <c r="J36" s="78">
        <v>0</v>
      </c>
      <c r="K36" s="78">
        <v>0</v>
      </c>
      <c r="L36" s="78">
        <v>0</v>
      </c>
      <c r="M36" s="21" t="e">
        <f>IF(G31=1,AVERAGE(C36/C44),IF(G31=2,AVERAGE(C36/C44,D36/D44),IF(G31=3,AVERAGE(C36/C44,D36/D44,E36/E44),IF(G31=4,AVERAGE(C36/C44,D36/D44,E36/E44,F36/F44),IF(G31=5,AVERAGE(C36/C44,D36/D44,E36/E44,F36/F44,G36/G44),IF(G31=6,AVERAGE(C36/C44,D36/D44,E36/E44,F36/F44,G36/G44,H36/H44),IF(G31=7,AVERAGE(C36/C44,D36/D44,E36/E44,F36/F44,G36/G44,H36/H44,I36/I44),IF(G31=8,AVERAGE(C36/C44,D36/D44,E36/E44,F36/F44,G36/G44,H36/H44,I36/I44,J36/J44),IF(G31=9,AVERAGE(C36/C44,D36/D44,E36/E44,F36/F44,G36/G44,H36/H44,I36/I44,J36/J44,K36/K44),AVERAGE(C36/C44,D36/D44,E36/E44,F36/F44,G36/G44,H36/H44,I36/I44,J36/J44,K36/K44,L36/L44))))))))))</f>
        <v>#DIV/0!</v>
      </c>
      <c r="N36" s="21" t="e">
        <v>#DIV/0!</v>
      </c>
      <c r="O36" s="152" t="s">
        <v>6</v>
      </c>
      <c r="P36" s="153">
        <f>IFERROR(P34/P35,0)</f>
        <v>0</v>
      </c>
      <c r="R36" s="150">
        <v>3</v>
      </c>
      <c r="S36" s="151">
        <f>'FACTORS &amp; OPTIONS'!B17</f>
        <v>0</v>
      </c>
      <c r="T36" s="77">
        <f>IF(V34&gt;0,(1/V34),0)</f>
        <v>0</v>
      </c>
      <c r="U36" s="77">
        <f>IF(V35&gt;0,1/V35,0)</f>
        <v>0</v>
      </c>
      <c r="V36" s="77">
        <f>IF(R36&lt;=X31,1,0)</f>
        <v>0</v>
      </c>
      <c r="W36" s="78">
        <v>0</v>
      </c>
      <c r="X36" s="78">
        <v>0</v>
      </c>
      <c r="Y36" s="78">
        <v>0</v>
      </c>
      <c r="Z36" s="78">
        <v>0</v>
      </c>
      <c r="AA36" s="78">
        <v>0</v>
      </c>
      <c r="AB36" s="78">
        <v>0</v>
      </c>
      <c r="AC36" s="78">
        <v>0</v>
      </c>
      <c r="AD36" s="21" t="e">
        <f>IF(X31=1,AVERAGE(T36/T44),IF(X31=2,AVERAGE(T36/T44,U36/U44),IF(X31=3,AVERAGE(T36/T44,U36/U44,V36/V44),IF(X31=4,AVERAGE(T36/T44,U36/U44,V36/V44,W36/W44),IF(X31=5,AVERAGE(T36/T44,U36/U44,V36/V44,W36/W44,X36/X44),IF(X31=6,AVERAGE(T36/T44,U36/U44,V36/V44,W36/W44,X36/X44,Y36/Y44),IF(X31=7,AVERAGE(T36/T44,U36/U44,V36/V44,W36/W44,X36/X44,Y36/Y44,Z36/Z44),IF(X31=8,AVERAGE(T36/T44,U36/U44,V36/V44,W36/W44,X36/X44,Y36/Y44,Z36/Z44,AA36/AA44),IF(X31=9,AVERAGE(T36/T44,U36/U44,V36/V44,W36/W44,X36/X44,Y36/Y44,Z36/Z44,AA36/AA44,AB36/AB44),AVERAGE(T36/T44,U36/U44,V36/V44,W36/W44,X36/X44,Y36/Y44,Z36/Z44,AA36/AA44,AB36/AB44,AC36/AC44))))))))))</f>
        <v>#DIV/0!</v>
      </c>
      <c r="AE36" s="21" t="e">
        <v>#DIV/0!</v>
      </c>
      <c r="AF36" s="152" t="s">
        <v>6</v>
      </c>
      <c r="AG36" s="153">
        <f>IFERROR(AG34/AG35,0)</f>
        <v>0</v>
      </c>
      <c r="AI36" s="150">
        <v>3</v>
      </c>
      <c r="AJ36" s="151">
        <f>'FACTORS &amp; OPTIONS'!B17</f>
        <v>0</v>
      </c>
      <c r="AK36" s="158">
        <f>IF(AM34&gt;0,(1/AM34),0)</f>
        <v>0</v>
      </c>
      <c r="AL36" s="77">
        <f>IF(AM35&gt;0,1/AM35,0)</f>
        <v>0</v>
      </c>
      <c r="AM36" s="77">
        <f>IF(AI36&lt;=AO31,1,0)</f>
        <v>0</v>
      </c>
      <c r="AN36" s="78">
        <v>0</v>
      </c>
      <c r="AO36" s="78">
        <v>0</v>
      </c>
      <c r="AP36" s="78">
        <v>0</v>
      </c>
      <c r="AQ36" s="78">
        <v>0</v>
      </c>
      <c r="AR36" s="78">
        <v>0</v>
      </c>
      <c r="AS36" s="78">
        <v>0</v>
      </c>
      <c r="AT36" s="159">
        <v>0</v>
      </c>
      <c r="AU36" s="21" t="e">
        <f>IF(AO31=1,AVERAGE(AK36/AK44),IF(AO31=2,AVERAGE(AK36/AK44,AL36/AL44),IF(AO31=3,AVERAGE(AK36/AK44,AL36/AL44,AM36/AM44),IF(AO31=4,AVERAGE(AK36/AK44,AL36/AL44,AM36/AM44,AN36/AN44),IF(AO31=5,AVERAGE(AK36/AK44,AL36/AL44,AM36/AM44,AN36/AN44,AO36/AO44),IF(AO31=6,AVERAGE(AK36/AK44,AL36/AL44,AM36/AM44,AN36/AN44,AO36/AO44,AP36/AP44),IF(AO31=7,AVERAGE(AK36/AK44,AL36/AL44,AM36/AM44,AN36/AN44,AO36/AO44,AP36/AP44,AQ36/AQ44),IF(AO31=8,AVERAGE(AK36/AK44,AL36/AL44,AM36/AM44,AN36/AN44,AO36/AO44,AP36/AP44,AQ36/AQ44,AR36/AR44),IF(AO31=9,AVERAGE(AK36/AK44,AL36/AL44,AM36/AM44,AN36/AN44,AO36/AO44,AP36/AP44,AQ36/AQ44,AR36/AR44,AS36/AS44),AVERAGE(AK36/AK44,AL36/AL44,AM36/AM44,AN36/AN44,AO36/AO44,AP36/AP44,AQ36/AQ44,AR36/AR44,AS36/AS44,AT36/AT44))))))))))</f>
        <v>#DIV/0!</v>
      </c>
      <c r="AV36" s="21" t="e">
        <v>#DIV/0!</v>
      </c>
      <c r="AW36" s="152" t="s">
        <v>6</v>
      </c>
      <c r="AX36" s="153">
        <f>IFERROR(AX34/AX35,0)</f>
        <v>0</v>
      </c>
      <c r="AZ36" s="150">
        <v>3</v>
      </c>
      <c r="BA36" s="151">
        <f>'FACTORS &amp; OPTIONS'!B17</f>
        <v>0</v>
      </c>
      <c r="BB36" s="158">
        <f>IF(BD34&gt;0,(1/BD34),0)</f>
        <v>0</v>
      </c>
      <c r="BC36" s="77">
        <f>IF(BD35&gt;0,1/BD35,0)</f>
        <v>0</v>
      </c>
      <c r="BD36" s="77">
        <f>IF(AZ36&lt;=BF31,1,0)</f>
        <v>0</v>
      </c>
      <c r="BE36" s="78">
        <v>0</v>
      </c>
      <c r="BF36" s="78">
        <v>0</v>
      </c>
      <c r="BG36" s="78">
        <v>0</v>
      </c>
      <c r="BH36" s="78">
        <v>0</v>
      </c>
      <c r="BI36" s="78">
        <v>0</v>
      </c>
      <c r="BJ36" s="78">
        <v>0</v>
      </c>
      <c r="BK36" s="159">
        <v>0</v>
      </c>
      <c r="BL36" s="21" t="e">
        <f>IF(BF31=1,AVERAGE(BB36/BB44),IF(BF31=2,AVERAGE(BB36/BB44,BC36/BC44),IF(BF31=3,AVERAGE(BB36/BB44,BC36/BC44,BD36/BD44),IF(BF31=4,AVERAGE(BB36/BB44,BC36/BC44,BD36/BD44,BE36/BE44),IF(BF31=5,AVERAGE(BB36/BB44,BC36/BC44,BD36/BD44,BE36/BE44,BF36/BF44),IF(BF31=6,AVERAGE(BB36/BB44,BC36/BC44,BD36/BD44,BE36/BE44,BF36/BF44,BG36/BG44),IF(BF31=7,AVERAGE(BB36/BB44,BC36/BC44,BD36/BD44,BE36/BE44,BF36/BF44,BG36/BG44,BH36/BH44),IF(BF31=8,AVERAGE(BB36/BB44,BC36/BC44,BD36/BD44,BE36/BE44,BF36/BF44,BG36/BG44,BH36/BH44,BI36/BI44),IF(BF31=9,AVERAGE(BB36/BB44,BC36/BC44,BD36/BD44,BE36/BE44,BF36/BF44,BG36/BG44,BH36/BH44,BI36/BI44,BJ36/BJ44),AVERAGE(BB36/BB44,BC36/BC44,BD36/BD44,BE36/BE44,BF36/BF44,BG36/BG44,BH36/BH44,BI36/BI44,BJ36/BJ44,BK36/BK44))))))))))</f>
        <v>#DIV/0!</v>
      </c>
      <c r="BM36" s="21" t="e">
        <v>#DIV/0!</v>
      </c>
      <c r="BN36" s="152" t="s">
        <v>6</v>
      </c>
      <c r="BO36" s="153">
        <f>IFERROR(BO34/BO35,0)</f>
        <v>0</v>
      </c>
      <c r="BQ36" s="150">
        <v>3</v>
      </c>
      <c r="BR36" s="151">
        <f>'FACTORS &amp; OPTIONS'!B17</f>
        <v>0</v>
      </c>
      <c r="BS36" s="158">
        <f>IF(BU34&gt;0,(1/BU34),0)</f>
        <v>0</v>
      </c>
      <c r="BT36" s="77">
        <f>IF(BU35&gt;0,1/BU35,0)</f>
        <v>0</v>
      </c>
      <c r="BU36" s="77">
        <f>IF(BQ36&lt;=BW31,1,0)</f>
        <v>0</v>
      </c>
      <c r="BV36" s="78">
        <v>0</v>
      </c>
      <c r="BW36" s="78">
        <v>0</v>
      </c>
      <c r="BX36" s="78">
        <v>0</v>
      </c>
      <c r="BY36" s="78">
        <v>0</v>
      </c>
      <c r="BZ36" s="78">
        <v>0</v>
      </c>
      <c r="CA36" s="78">
        <v>0</v>
      </c>
      <c r="CB36" s="159">
        <v>0</v>
      </c>
      <c r="CC36" s="21" t="e">
        <f>IF(BW31=1,AVERAGE(BS36/BS44),IF(BW31=2,AVERAGE(BS36/BS44,BT36/BT44),IF(BW31=3,AVERAGE(BS36/BS44,BT36/BT44,BU36/BU44),IF(BW31=4,AVERAGE(BS36/BS44,BT36/BT44,BU36/BU44,BV36/BV44),IF(BW31=5,AVERAGE(BS36/BS44,BT36/BT44,BU36/BU44,BV36/BV44,BW36/BW44),IF(BW31=6,AVERAGE(BS36/BS44,BT36/BT44,BU36/BU44,BV36/BV44,BW36/BW44,BX36/BX44),IF(BW31=7,AVERAGE(BS36/BS44,BT36/BT44,BU36/BU44,BV36/BV44,BW36/BW44,BX36/BX44,BY36/BY44),IF(BW31=8,AVERAGE(BS36/BS44,BT36/BT44,BU36/BU44,BV36/BV44,BW36/BW44,BX36/BX44,BY36/BY44,BZ36/BZ44),IF(BW31=9,AVERAGE(BS36/BS44,BT36/BT44,BU36/BU44,BV36/BV44,BW36/BW44,BX36/BX44,BY36/BY44,BZ36/BZ44,CA36/CA44),AVERAGE(BS36/BS44,BT36/BT44,BU36/BU44,BV36/BV44,BW36/BW44,BX36/BX44,BY36/BY44,BZ36/BZ44,CA36/CA44,CB36/CB44))))))))))</f>
        <v>#DIV/0!</v>
      </c>
      <c r="CD36" s="21" t="e">
        <v>#DIV/0!</v>
      </c>
      <c r="CE36" s="152" t="s">
        <v>6</v>
      </c>
      <c r="CF36" s="153">
        <f>IFERROR(CF34/CF35,0)</f>
        <v>0</v>
      </c>
      <c r="CH36" s="150">
        <v>3</v>
      </c>
      <c r="CI36" s="151">
        <f>'FACTORS &amp; OPTIONS'!B17</f>
        <v>0</v>
      </c>
      <c r="CJ36" s="158">
        <f>IF(CL34&gt;0,(1/CL34),0)</f>
        <v>0</v>
      </c>
      <c r="CK36" s="77">
        <f>IF(CL35&gt;0,1/CL35,0)</f>
        <v>0</v>
      </c>
      <c r="CL36" s="77">
        <f>IF(CH36&lt;=CN31,1,0)</f>
        <v>0</v>
      </c>
      <c r="CM36" s="78">
        <v>0</v>
      </c>
      <c r="CN36" s="78">
        <v>0</v>
      </c>
      <c r="CO36" s="78">
        <v>0</v>
      </c>
      <c r="CP36" s="78">
        <v>0</v>
      </c>
      <c r="CQ36" s="78">
        <v>0</v>
      </c>
      <c r="CR36" s="78">
        <v>0</v>
      </c>
      <c r="CS36" s="159">
        <v>0</v>
      </c>
      <c r="CT36" s="21" t="e">
        <f>IF(CN31=1,AVERAGE(CJ36/CJ44),IF(CN31=2,AVERAGE(CJ36/CJ44,CK36/CK44),IF(CN31=3,AVERAGE(CJ36/CJ44,CK36/CK44,CL36/CL44),IF(CN31=4,AVERAGE(CJ36/CJ44,CK36/CK44,CL36/CL44,CM36/CM44),IF(CN31=5,AVERAGE(CJ36/CJ44,CK36/CK44,CL36/CL44,CM36/CM44,CN36/CN44),IF(CN31=6,AVERAGE(CJ36/CJ44,CK36/CK44,CL36/CL44,CM36/CM44,CN36/CN44,CO36/CO44),IF(CN31=7,AVERAGE(CJ36/CJ44,CK36/CK44,CL36/CL44,CM36/CM44,CN36/CN44,CO36/CO44,CP36/CP44),IF(CN31=8,AVERAGE(CJ36/CJ44,CK36/CK44,CL36/CL44,CM36/CM44,CN36/CN44,CO36/CO44,CP36/CP44,CQ36/CQ44),IF(CN31=9,AVERAGE(CJ36/CJ44,CK36/CK44,CL36/CL44,CM36/CM44,CN36/CN44,CO36/CO44,CP36/CP44,CQ36/CQ44,CR36/CR44),AVERAGE(CJ36/CJ44,CK36/CK44,CL36/CL44,CM36/CM44,CN36/CN44,CO36/CO44,CP36/CP44,CQ36/CQ44,CR36/CR44,CS36/CS44))))))))))</f>
        <v>#DIV/0!</v>
      </c>
      <c r="CU36" s="21" t="e">
        <v>#DIV/0!</v>
      </c>
      <c r="CV36" s="152" t="s">
        <v>6</v>
      </c>
      <c r="CW36" s="153">
        <f>IFERROR(CW34/CW35,0)</f>
        <v>0</v>
      </c>
      <c r="CY36" s="150">
        <v>3</v>
      </c>
      <c r="CZ36" s="151">
        <f>'FACTORS &amp; OPTIONS'!B17</f>
        <v>0</v>
      </c>
      <c r="DA36" s="158">
        <f>IF(DC34&gt;0,(1/DC34),0)</f>
        <v>0</v>
      </c>
      <c r="DB36" s="77">
        <f>IF(DC35&gt;0,1/DC35,0)</f>
        <v>0</v>
      </c>
      <c r="DC36" s="77">
        <f>IF(CY36&lt;=DE31,1,0)</f>
        <v>0</v>
      </c>
      <c r="DD36" s="78">
        <v>0</v>
      </c>
      <c r="DE36" s="78">
        <v>0</v>
      </c>
      <c r="DF36" s="78">
        <v>0</v>
      </c>
      <c r="DG36" s="78">
        <v>0</v>
      </c>
      <c r="DH36" s="78">
        <v>0</v>
      </c>
      <c r="DI36" s="78">
        <v>0</v>
      </c>
      <c r="DJ36" s="159">
        <v>0</v>
      </c>
      <c r="DK36" s="21" t="e">
        <f>IF(DE31=1,AVERAGE(DA36/DA44),IF(DE31=2,AVERAGE(DA36/DA44,DB36/DB44),IF(DE31=3,AVERAGE(DA36/DA44,DB36/DB44,DC36/DC44),IF(DE31=4,AVERAGE(DA36/DA44,DB36/DB44,DC36/DC44,DD36/DD44),IF(DE31=5,AVERAGE(DA36/DA44,DB36/DB44,DC36/DC44,DD36/DD44,DE36/DE44),IF(DE31=6,AVERAGE(DA36/DA44,DB36/DB44,DC36/DC44,DD36/DD44,DE36/DE44,DF36/DF44),IF(DE31=7,AVERAGE(DA36/DA44,DB36/DB44,DC36/DC44,DD36/DD44,DE36/DE44,DF36/DF44,DG36/DG44),IF(DE31=8,AVERAGE(DA36/DA44,DB36/DB44,DC36/DC44,DD36/DD44,DE36/DE44,DF36/DF44,DG36/DG44,DH36/DH44),IF(DE31=9,AVERAGE(DA36/DA44,DB36/DB44,DC36/DC44,DD36/DD44,DE36/DE44,DF36/DF44,DG36/DG44,DH36/DH44,DI36/DI44),AVERAGE(DA36/DA44,DB36/DB44,DC36/DC44,DD36/DD44,DE36/DE44,DF36/DF44,DG36/DG44,DH36/DH44,DI36/DI44,DJ36/DJ44))))))))))</f>
        <v>#DIV/0!</v>
      </c>
      <c r="DL36" s="21" t="e">
        <v>#DIV/0!</v>
      </c>
      <c r="DM36" s="152" t="s">
        <v>6</v>
      </c>
      <c r="DN36" s="153">
        <f>IFERROR(DN34/DN35,0)</f>
        <v>0</v>
      </c>
      <c r="DP36" s="150">
        <v>3</v>
      </c>
      <c r="DQ36" s="151">
        <f>'FACTORS &amp; OPTIONS'!B17</f>
        <v>0</v>
      </c>
      <c r="DR36" s="158">
        <f>IF(DT34&gt;0,(1/DT34),0)</f>
        <v>0</v>
      </c>
      <c r="DS36" s="77">
        <f>IF(DT35&gt;0,1/DT35,0)</f>
        <v>0</v>
      </c>
      <c r="DT36" s="77">
        <f>IF(DP36&lt;=DV31,1,0)</f>
        <v>0</v>
      </c>
      <c r="DU36" s="78">
        <v>0</v>
      </c>
      <c r="DV36" s="78">
        <v>0</v>
      </c>
      <c r="DW36" s="78">
        <v>0</v>
      </c>
      <c r="DX36" s="78">
        <v>0</v>
      </c>
      <c r="DY36" s="78">
        <v>0</v>
      </c>
      <c r="DZ36" s="78">
        <v>0</v>
      </c>
      <c r="EA36" s="159">
        <v>0</v>
      </c>
      <c r="EB36" s="21" t="e">
        <f>IF(DV31=1,AVERAGE(DR36/DR44),IF(DV31=2,AVERAGE(DR36/DR44,DS36/DS44),IF(DV31=3,AVERAGE(DR36/DR44,DS36/DS44,DT36/DT44),IF(DV31=4,AVERAGE(DR36/DR44,DS36/DS44,DT36/DT44,DU36/DU44),IF(DV31=5,AVERAGE(DR36/DR44,DS36/DS44,DT36/DT44,DU36/DU44,DV36/DV44),IF(DV31=6,AVERAGE(DR36/DR44,DS36/DS44,DT36/DT44,DU36/DU44,DV36/DV44,DW36/DW44),IF(DV31=7,AVERAGE(DR36/DR44,DS36/DS44,DT36/DT44,DU36/DU44,DV36/DV44,DW36/DW44,DX36/DX44),IF(DV31=8,AVERAGE(DR36/DR44,DS36/DS44,DT36/DT44,DU36/DU44,DV36/DV44,DW36/DW44,DX36/DX44,DY36/DY44),IF(DV31=9,AVERAGE(DR36/DR44,DS36/DS44,DT36/DT44,DU36/DU44,DV36/DV44,DW36/DW44,DX36/DX44,DY36/DY44,DZ36/DZ44),AVERAGE(DR36/DR44,DS36/DS44,DT36/DT44,DU36/DU44,DV36/DV44,DW36/DW44,DX36/DX44,DY36/DY44,DZ36/DZ44,EA36/EA44))))))))))</f>
        <v>#DIV/0!</v>
      </c>
      <c r="EC36" s="21" t="e">
        <v>#DIV/0!</v>
      </c>
      <c r="ED36" s="152" t="s">
        <v>6</v>
      </c>
      <c r="EE36" s="153">
        <f>IFERROR(EE34/EE35,0)</f>
        <v>0</v>
      </c>
      <c r="EG36" s="150">
        <v>3</v>
      </c>
      <c r="EH36" s="151">
        <f>'FACTORS &amp; OPTIONS'!B17</f>
        <v>0</v>
      </c>
      <c r="EI36" s="158">
        <f>IF(EK34&gt;0,(1/EK34),0)</f>
        <v>0</v>
      </c>
      <c r="EJ36" s="77">
        <f>IF(EK35&gt;0,1/EK35,0)</f>
        <v>0</v>
      </c>
      <c r="EK36" s="77">
        <f>IF(EG36&lt;=EM31,1,0)</f>
        <v>0</v>
      </c>
      <c r="EL36" s="78">
        <v>0</v>
      </c>
      <c r="EM36" s="78">
        <v>0</v>
      </c>
      <c r="EN36" s="78">
        <v>0</v>
      </c>
      <c r="EO36" s="78">
        <v>0</v>
      </c>
      <c r="EP36" s="78">
        <v>0</v>
      </c>
      <c r="EQ36" s="78">
        <v>0</v>
      </c>
      <c r="ER36" s="159">
        <v>0</v>
      </c>
      <c r="ES36" s="21" t="e">
        <f>IF(EM31=1,AVERAGE(EI36/EI44),IF(EM31=2,AVERAGE(EI36/EI44,EJ36/EJ44),IF(EM31=3,AVERAGE(EI36/EI44,EJ36/EJ44,EK36/EK44),IF(EM31=4,AVERAGE(EI36/EI44,EJ36/EJ44,EK36/EK44,EL36/EL44),IF(EM31=5,AVERAGE(EI36/EI44,EJ36/EJ44,EK36/EK44,EL36/EL44,EM36/EM44),IF(EM31=6,AVERAGE(EI36/EI44,EJ36/EJ44,EK36/EK44,EL36/EL44,EM36/EM44,EN36/EN44),IF(EM31=7,AVERAGE(EI36/EI44,EJ36/EJ44,EK36/EK44,EL36/EL44,EM36/EM44,EN36/EN44,EO36/EO44),IF(EM31=8,AVERAGE(EI36/EI44,EJ36/EJ44,EK36/EK44,EL36/EL44,EM36/EM44,EN36/EN44,EO36/EO44,EP36/EP44),IF(EM31=9,AVERAGE(EI36/EI44,EJ36/EJ44,EK36/EK44,EL36/EL44,EM36/EM44,EN36/EN44,EO36/EO44,EP36/EP44,EQ36/EQ44),AVERAGE(EI36/EI44,EJ36/EJ44,EK36/EK44,EL36/EL44,EM36/EM44,EN36/EN44,EO36/EO44,EP36/EP44,EQ36/EQ44,ER36/ER44))))))))))</f>
        <v>#DIV/0!</v>
      </c>
      <c r="ET36" s="21" t="e">
        <v>#DIV/0!</v>
      </c>
      <c r="EU36" s="152" t="s">
        <v>6</v>
      </c>
      <c r="EV36" s="153">
        <f>IFERROR(EV34/EV35,0)</f>
        <v>0</v>
      </c>
      <c r="EW36" s="100" t="str">
        <f>P40</f>
        <v/>
      </c>
      <c r="EX36" s="100">
        <f>P42</f>
        <v>0.33333333333333331</v>
      </c>
      <c r="EY36" s="100"/>
      <c r="EZ36" s="100">
        <f>LEN(EW36)</f>
        <v>0</v>
      </c>
      <c r="FA36" s="100"/>
      <c r="FC36" s="180"/>
      <c r="FD36" s="180"/>
      <c r="FE36" s="180"/>
      <c r="FF36" s="180"/>
      <c r="FG36" s="180"/>
      <c r="FH36" s="180"/>
      <c r="FI36" s="181"/>
      <c r="FJ36" s="181"/>
      <c r="FK36" s="181"/>
      <c r="FL36" s="181"/>
      <c r="FM36" s="181"/>
      <c r="FN36" s="181"/>
      <c r="FO36" s="181"/>
      <c r="FP36" s="181"/>
      <c r="FQ36" s="181"/>
      <c r="FR36" s="181"/>
      <c r="FS36" s="181"/>
      <c r="FT36" s="181"/>
      <c r="FU36" s="181"/>
      <c r="FV36" s="181"/>
      <c r="FW36" s="181"/>
      <c r="FX36" s="181"/>
      <c r="FY36" s="181"/>
      <c r="FZ36" s="181"/>
      <c r="GA36" s="181"/>
      <c r="GB36" s="181"/>
      <c r="GC36" s="181"/>
      <c r="GD36" s="181"/>
      <c r="GE36" s="181"/>
      <c r="GF36" s="181"/>
      <c r="GG36" s="181"/>
      <c r="GH36" s="181"/>
      <c r="GI36" s="181"/>
      <c r="GJ36" s="181"/>
      <c r="GK36" s="181"/>
      <c r="GL36" s="181"/>
      <c r="GM36" s="181"/>
      <c r="GN36" s="181"/>
      <c r="GO36" s="181"/>
      <c r="GP36" s="181"/>
      <c r="GQ36" s="181"/>
      <c r="GR36" s="181"/>
      <c r="GS36" s="181"/>
      <c r="GT36" s="181"/>
      <c r="GU36" s="181"/>
      <c r="GV36" s="181"/>
      <c r="GW36" s="181"/>
      <c r="GX36" s="181"/>
      <c r="GY36" s="181"/>
      <c r="GZ36" s="181"/>
      <c r="HA36" s="181"/>
      <c r="HB36" s="181"/>
      <c r="HC36" s="181"/>
      <c r="HD36" s="181"/>
      <c r="HE36" s="181"/>
    </row>
    <row r="37" spans="1:213" x14ac:dyDescent="0.35">
      <c r="A37" s="150">
        <v>4</v>
      </c>
      <c r="B37" s="151">
        <f>'FACTORS &amp; OPTIONS'!B18</f>
        <v>0</v>
      </c>
      <c r="C37" s="77">
        <f>IF(F34&gt;0,(1/F34),0)</f>
        <v>0</v>
      </c>
      <c r="D37" s="77">
        <f>IF(F35&gt;0,1/F35,0)</f>
        <v>0</v>
      </c>
      <c r="E37" s="77">
        <f>IF(F36&gt;0,1/F36,0)</f>
        <v>0</v>
      </c>
      <c r="F37" s="77">
        <f>IF(A37&lt;=G31,1,0)</f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21" t="e">
        <f>IF(G31=1,AVERAGE(C37/C44),IF(G31=2,AVERAGE(C37/C44,D37/D44),IF(G31=3,AVERAGE(C37/C44,D37/D44,E37/E44),IF(G31=4,AVERAGE(C37/C44,D37/D44,E37/E44,F37/F44),IF(G31=5,AVERAGE(C37/C44,D37/D44,E37/E44,F37/F44,G37/G44),IF(G31=6,AVERAGE(C37/C44,D37/D44,E37/E44,F37/F44,G37/G44,H37/H44),IF(G31=7,AVERAGE(C37/C44,D37/D44,E37/E44,F37/F44,G37/G44,H37/H44,I37/I44),IF(G31=8,AVERAGE(C37/C44,D37/D44,E37/E44,F37/F44,G37/G44,H37/H44,I37/I44,J37/J44),IF(G31=9,AVERAGE(C37/C44,D37/D44,E37/E44,F37/F44,G37/G44,H37/H44,I37/I44,J37/J44,K37/K44),AVERAGE(C37/C44,D37/D44,E37/E44,F37/F44,G37/G44,H37/H44,I37/I44,J37/J44,K37/K44,L37/L44))))))))))</f>
        <v>#DIV/0!</v>
      </c>
      <c r="N37" s="21" t="e">
        <v>#DIV/0!</v>
      </c>
      <c r="O37" s="152" t="s">
        <v>7</v>
      </c>
      <c r="P37" s="160" t="str">
        <f>IF(P36&lt;0.1,"YES","NO")</f>
        <v>YES</v>
      </c>
      <c r="R37" s="150">
        <v>4</v>
      </c>
      <c r="S37" s="151">
        <f>'FACTORS &amp; OPTIONS'!B18</f>
        <v>0</v>
      </c>
      <c r="T37" s="77">
        <f>IF(W34&gt;0,(1/W34),0)</f>
        <v>0</v>
      </c>
      <c r="U37" s="77">
        <f>IF(W35&gt;0,1/W35,0)</f>
        <v>0</v>
      </c>
      <c r="V37" s="77">
        <f>IF(W36&gt;0,1/W36,0)</f>
        <v>0</v>
      </c>
      <c r="W37" s="77">
        <f>IF(R37&lt;=X31,1,0)</f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21" t="e">
        <f>IF(X31=1,AVERAGE(T37/T44),IF(X31=2,AVERAGE(T37/T44,U37/U44),IF(X31=3,AVERAGE(T37/T44,U37/U44,V37/V44),IF(X31=4,AVERAGE(T37/T44,U37/U44,V37/V44,W37/W44),IF(X31=5,AVERAGE(T37/T44,U37/U44,V37/V44,W37/W44,X37/X44),IF(X31=6,AVERAGE(T37/T44,U37/U44,V37/V44,W37/W44,X37/X44,Y37/Y44),IF(X31=7,AVERAGE(T37/T44,U37/U44,V37/V44,W37/W44,X37/X44,Y37/Y44,Z37/Z44),IF(X31=8,AVERAGE(T37/T44,U37/U44,V37/V44,W37/W44,X37/X44,Y37/Y44,Z37/Z44,AA37/AA44),IF(X31=9,AVERAGE(T37/T44,U37/U44,V37/V44,W37/W44,X37/X44,Y37/Y44,Z37/Z44,AA37/AA44,AB37/AB44),AVERAGE(T37/T44,U37/U44,V37/V44,W37/W44,X37/X44,Y37/Y44,Z37/Z44,AA37/AA44,AB37/AB44,AC37/AC44))))))))))</f>
        <v>#DIV/0!</v>
      </c>
      <c r="AE37" s="21" t="e">
        <v>#DIV/0!</v>
      </c>
      <c r="AF37" s="152" t="s">
        <v>7</v>
      </c>
      <c r="AG37" s="160" t="str">
        <f>IF(AG36&lt;0.1,"YES","NO")</f>
        <v>YES</v>
      </c>
      <c r="AI37" s="150">
        <v>4</v>
      </c>
      <c r="AJ37" s="151">
        <f>'FACTORS &amp; OPTIONS'!B18</f>
        <v>0</v>
      </c>
      <c r="AK37" s="158">
        <f>IF(AN34&gt;0,(1/AN34),0)</f>
        <v>0</v>
      </c>
      <c r="AL37" s="77">
        <f>IF(AN35&gt;0,1/AN35,0)</f>
        <v>0</v>
      </c>
      <c r="AM37" s="77">
        <f>IF(AN36&gt;0,1/AN36,0)</f>
        <v>0</v>
      </c>
      <c r="AN37" s="77">
        <f>IF(AI37&lt;=AO31,1,0)</f>
        <v>0</v>
      </c>
      <c r="AO37" s="78">
        <v>0</v>
      </c>
      <c r="AP37" s="78">
        <v>0</v>
      </c>
      <c r="AQ37" s="78">
        <v>0</v>
      </c>
      <c r="AR37" s="78">
        <v>0</v>
      </c>
      <c r="AS37" s="78">
        <v>0</v>
      </c>
      <c r="AT37" s="159">
        <v>0</v>
      </c>
      <c r="AU37" s="21" t="e">
        <f>IF(AO31=1,AVERAGE(AK37/AK44),IF(AO31=2,AVERAGE(AK37/AK44,AL37/AL44),IF(AO31=3,AVERAGE(AK37/AK44,AL37/AL44,AM37/AM44),IF(AO31=4,AVERAGE(AK37/AK44,AL37/AL44,AM37/AM44,AN37/AN44),IF(AO31=5,AVERAGE(AK37/AK44,AL37/AL44,AM37/AM44,AN37/AN44,AO37/AO44),IF(AO31=6,AVERAGE(AK37/AK44,AL37/AL44,AM37/AM44,AN37/AN44,AO37/AO44,AP37/AP44),IF(AO31=7,AVERAGE(AK37/AK44,AL37/AL44,AM37/AM44,AN37/AN44,AO37/AO44,AP37/AP44,AQ37/AQ44),IF(AO31=8,AVERAGE(AK37/AK44,AL37/AL44,AM37/AM44,AN37/AN44,AO37/AO44,AP37/AP44,AQ37/AQ44,AR37/AR44),IF(AO31=9,AVERAGE(AK37/AK44,AL37/AL44,AM37/AM44,AN37/AN44,AO37/AO44,AP37/AP44,AQ37/AQ44,AR37/AR44,AS37/AS44),AVERAGE(AK37/AK44,AL37/AL44,AM37/AM44,AN37/AN44,AO37/AO44,AP37/AP44,AQ37/AQ44,AR37/AR44,AS37/AS44,AT37/AT44))))))))))</f>
        <v>#DIV/0!</v>
      </c>
      <c r="AV37" s="21" t="e">
        <v>#DIV/0!</v>
      </c>
      <c r="AW37" s="152" t="s">
        <v>7</v>
      </c>
      <c r="AX37" s="160" t="str">
        <f>IF(AX36&lt;0.1,"YES","NO")</f>
        <v>YES</v>
      </c>
      <c r="AZ37" s="150">
        <v>4</v>
      </c>
      <c r="BA37" s="151">
        <f>'FACTORS &amp; OPTIONS'!B18</f>
        <v>0</v>
      </c>
      <c r="BB37" s="158">
        <f>IF(BE34&gt;0,(1/BE34),0)</f>
        <v>0</v>
      </c>
      <c r="BC37" s="77">
        <f>IF(BE35&gt;0,1/BE35,0)</f>
        <v>0</v>
      </c>
      <c r="BD37" s="77">
        <f>IF(BE36&gt;0,1/BE36,0)</f>
        <v>0</v>
      </c>
      <c r="BE37" s="77">
        <f>IF(AZ37&lt;=BF31,1,0)</f>
        <v>0</v>
      </c>
      <c r="BF37" s="78">
        <v>0</v>
      </c>
      <c r="BG37" s="78">
        <v>0</v>
      </c>
      <c r="BH37" s="78">
        <v>0</v>
      </c>
      <c r="BI37" s="78">
        <v>0</v>
      </c>
      <c r="BJ37" s="78">
        <v>0</v>
      </c>
      <c r="BK37" s="159">
        <v>0</v>
      </c>
      <c r="BL37" s="21" t="e">
        <f>IF(BF31=1,AVERAGE(BB37/BB44),IF(BF31=2,AVERAGE(BB37/BB44,BC37/BC44),IF(BF31=3,AVERAGE(BB37/BB44,BC37/BC44,BD37/BD44),IF(BF31=4,AVERAGE(BB37/BB44,BC37/BC44,BD37/BD44,BE37/BE44),IF(BF31=5,AVERAGE(BB37/BB44,BC37/BC44,BD37/BD44,BE37/BE44,BF37/BF44),IF(BF31=6,AVERAGE(BB37/BB44,BC37/BC44,BD37/BD44,BE37/BE44,BF37/BF44,BG37/BG44),IF(BF31=7,AVERAGE(BB37/BB44,BC37/BC44,BD37/BD44,BE37/BE44,BF37/BF44,BG37/BG44,BH37/BH44),IF(BF31=8,AVERAGE(BB37/BB44,BC37/BC44,BD37/BD44,BE37/BE44,BF37/BF44,BG37/BG44,BH37/BH44,BI37/BI44),IF(BF31=9,AVERAGE(BB37/BB44,BC37/BC44,BD37/BD44,BE37/BE44,BF37/BF44,BG37/BG44,BH37/BH44,BI37/BI44,BJ37/BJ44),AVERAGE(BB37/BB44,BC37/BC44,BD37/BD44,BE37/BE44,BF37/BF44,BG37/BG44,BH37/BH44,BI37/BI44,BJ37/BJ44,BK37/BK44))))))))))</f>
        <v>#DIV/0!</v>
      </c>
      <c r="BM37" s="21" t="e">
        <v>#DIV/0!</v>
      </c>
      <c r="BN37" s="152" t="s">
        <v>7</v>
      </c>
      <c r="BO37" s="160" t="str">
        <f>IF(BO36&lt;0.1,"YES","NO")</f>
        <v>YES</v>
      </c>
      <c r="BQ37" s="150">
        <v>4</v>
      </c>
      <c r="BR37" s="151">
        <f>'FACTORS &amp; OPTIONS'!B18</f>
        <v>0</v>
      </c>
      <c r="BS37" s="158">
        <f>IF(BV34&gt;0,(1/BV34),0)</f>
        <v>0</v>
      </c>
      <c r="BT37" s="77">
        <f>IF(BV35&gt;0,1/BV35,0)</f>
        <v>0</v>
      </c>
      <c r="BU37" s="77">
        <f>IF(BV36&gt;0,1/BV36,0)</f>
        <v>0</v>
      </c>
      <c r="BV37" s="77">
        <f>IF(BQ37&lt;=BW31,1,0)</f>
        <v>0</v>
      </c>
      <c r="BW37" s="78">
        <v>0</v>
      </c>
      <c r="BX37" s="78">
        <v>0</v>
      </c>
      <c r="BY37" s="78">
        <v>0</v>
      </c>
      <c r="BZ37" s="78">
        <v>0</v>
      </c>
      <c r="CA37" s="78">
        <v>0</v>
      </c>
      <c r="CB37" s="159">
        <v>0</v>
      </c>
      <c r="CC37" s="21" t="e">
        <f>IF(BW31=1,AVERAGE(BS37/BS44),IF(BW31=2,AVERAGE(BS37/BS44,BT37/BT44),IF(BW31=3,AVERAGE(BS37/BS44,BT37/BT44,BU37/BU44),IF(BW31=4,AVERAGE(BS37/BS44,BT37/BT44,BU37/BU44,BV37/BV44),IF(BW31=5,AVERAGE(BS37/BS44,BT37/BT44,BU37/BU44,BV37/BV44,BW37/BW44),IF(BW31=6,AVERAGE(BS37/BS44,BT37/BT44,BU37/BU44,BV37/BV44,BW37/BW44,BX37/BX44),IF(BW31=7,AVERAGE(BS37/BS44,BT37/BT44,BU37/BU44,BV37/BV44,BW37/BW44,BX37/BX44,BY37/BY44),IF(BW31=8,AVERAGE(BS37/BS44,BT37/BT44,BU37/BU44,BV37/BV44,BW37/BW44,BX37/BX44,BY37/BY44,BZ37/BZ44),IF(BW31=9,AVERAGE(BS37/BS44,BT37/BT44,BU37/BU44,BV37/BV44,BW37/BW44,BX37/BX44,BY37/BY44,BZ37/BZ44,CA37/CA44),AVERAGE(BS37/BS44,BT37/BT44,BU37/BU44,BV37/BV44,BW37/BW44,BX37/BX44,BY37/BY44,BZ37/BZ44,CA37/CA44,CB37/CB44))))))))))</f>
        <v>#DIV/0!</v>
      </c>
      <c r="CD37" s="21" t="e">
        <v>#DIV/0!</v>
      </c>
      <c r="CE37" s="152" t="s">
        <v>7</v>
      </c>
      <c r="CF37" s="160" t="str">
        <f>IF(CF36&lt;0.1,"YES","NO")</f>
        <v>YES</v>
      </c>
      <c r="CH37" s="150">
        <v>4</v>
      </c>
      <c r="CI37" s="151">
        <f>'FACTORS &amp; OPTIONS'!B18</f>
        <v>0</v>
      </c>
      <c r="CJ37" s="158">
        <f>IF(CM34&gt;0,(1/CM34),0)</f>
        <v>0</v>
      </c>
      <c r="CK37" s="77">
        <f>IF(CM35&gt;0,1/CM35,0)</f>
        <v>0</v>
      </c>
      <c r="CL37" s="77">
        <f>IF(CM36&gt;0,1/CM36,0)</f>
        <v>0</v>
      </c>
      <c r="CM37" s="77">
        <f>IF(CH37&lt;=CN31,1,0)</f>
        <v>0</v>
      </c>
      <c r="CN37" s="78">
        <v>0</v>
      </c>
      <c r="CO37" s="78">
        <v>0</v>
      </c>
      <c r="CP37" s="78">
        <v>0</v>
      </c>
      <c r="CQ37" s="78">
        <v>0</v>
      </c>
      <c r="CR37" s="78">
        <v>0</v>
      </c>
      <c r="CS37" s="159">
        <v>0</v>
      </c>
      <c r="CT37" s="21" t="e">
        <f>IF(CN31=1,AVERAGE(CJ37/CJ44),IF(CN31=2,AVERAGE(CJ37/CJ44,CK37/CK44),IF(CN31=3,AVERAGE(CJ37/CJ44,CK37/CK44,CL37/CL44),IF(CN31=4,AVERAGE(CJ37/CJ44,CK37/CK44,CL37/CL44,CM37/CM44),IF(CN31=5,AVERAGE(CJ37/CJ44,CK37/CK44,CL37/CL44,CM37/CM44,CN37/CN44),IF(CN31=6,AVERAGE(CJ37/CJ44,CK37/CK44,CL37/CL44,CM37/CM44,CN37/CN44,CO37/CO44),IF(CN31=7,AVERAGE(CJ37/CJ44,CK37/CK44,CL37/CL44,CM37/CM44,CN37/CN44,CO37/CO44,CP37/CP44),IF(CN31=8,AVERAGE(CJ37/CJ44,CK37/CK44,CL37/CL44,CM37/CM44,CN37/CN44,CO37/CO44,CP37/CP44,CQ37/CQ44),IF(CN31=9,AVERAGE(CJ37/CJ44,CK37/CK44,CL37/CL44,CM37/CM44,CN37/CN44,CO37/CO44,CP37/CP44,CQ37/CQ44,CR37/CR44),AVERAGE(CJ37/CJ44,CK37/CK44,CL37/CL44,CM37/CM44,CN37/CN44,CO37/CO44,CP37/CP44,CQ37/CQ44,CR37/CR44,CS37/CS44))))))))))</f>
        <v>#DIV/0!</v>
      </c>
      <c r="CU37" s="21" t="e">
        <v>#DIV/0!</v>
      </c>
      <c r="CV37" s="152" t="s">
        <v>7</v>
      </c>
      <c r="CW37" s="160" t="str">
        <f>IF(CW36&lt;0.1,"YES","NO")</f>
        <v>YES</v>
      </c>
      <c r="CY37" s="150">
        <v>4</v>
      </c>
      <c r="CZ37" s="151">
        <f>'FACTORS &amp; OPTIONS'!B18</f>
        <v>0</v>
      </c>
      <c r="DA37" s="158">
        <f>IF(DD34&gt;0,(1/DD34),0)</f>
        <v>0</v>
      </c>
      <c r="DB37" s="77">
        <f>IF(DD35&gt;0,1/DD35,0)</f>
        <v>0</v>
      </c>
      <c r="DC37" s="77">
        <f>IF(DD36&gt;0,1/DD36,0)</f>
        <v>0</v>
      </c>
      <c r="DD37" s="77">
        <f>IF(CY37&lt;=DE31,1,0)</f>
        <v>0</v>
      </c>
      <c r="DE37" s="78">
        <v>0</v>
      </c>
      <c r="DF37" s="78">
        <v>0</v>
      </c>
      <c r="DG37" s="78">
        <v>0</v>
      </c>
      <c r="DH37" s="78">
        <v>0</v>
      </c>
      <c r="DI37" s="78">
        <v>0</v>
      </c>
      <c r="DJ37" s="159">
        <v>0</v>
      </c>
      <c r="DK37" s="21" t="e">
        <f>IF(DE31=1,AVERAGE(DA37/DA44),IF(DE31=2,AVERAGE(DA37/DA44,DB37/DB44),IF(DE31=3,AVERAGE(DA37/DA44,DB37/DB44,DC37/DC44),IF(DE31=4,AVERAGE(DA37/DA44,DB37/DB44,DC37/DC44,DD37/DD44),IF(DE31=5,AVERAGE(DA37/DA44,DB37/DB44,DC37/DC44,DD37/DD44,DE37/DE44),IF(DE31=6,AVERAGE(DA37/DA44,DB37/DB44,DC37/DC44,DD37/DD44,DE37/DE44,DF37/DF44),IF(DE31=7,AVERAGE(DA37/DA44,DB37/DB44,DC37/DC44,DD37/DD44,DE37/DE44,DF37/DF44,DG37/DG44),IF(DE31=8,AVERAGE(DA37/DA44,DB37/DB44,DC37/DC44,DD37/DD44,DE37/DE44,DF37/DF44,DG37/DG44,DH37/DH44),IF(DE31=9,AVERAGE(DA37/DA44,DB37/DB44,DC37/DC44,DD37/DD44,DE37/DE44,DF37/DF44,DG37/DG44,DH37/DH44,DI37/DI44),AVERAGE(DA37/DA44,DB37/DB44,DC37/DC44,DD37/DD44,DE37/DE44,DF37/DF44,DG37/DG44,DH37/DH44,DI37/DI44,DJ37/DJ44))))))))))</f>
        <v>#DIV/0!</v>
      </c>
      <c r="DL37" s="21" t="e">
        <v>#DIV/0!</v>
      </c>
      <c r="DM37" s="152" t="s">
        <v>7</v>
      </c>
      <c r="DN37" s="160" t="str">
        <f>IF(DN36&lt;0.1,"YES","NO")</f>
        <v>YES</v>
      </c>
      <c r="DP37" s="150">
        <v>4</v>
      </c>
      <c r="DQ37" s="151">
        <f>'FACTORS &amp; OPTIONS'!B18</f>
        <v>0</v>
      </c>
      <c r="DR37" s="158">
        <f>IF(DU34&gt;0,(1/DU34),0)</f>
        <v>0</v>
      </c>
      <c r="DS37" s="77">
        <f>IF(DU35&gt;0,1/DU35,0)</f>
        <v>0</v>
      </c>
      <c r="DT37" s="77">
        <f>IF(DU36&gt;0,1/DU36,0)</f>
        <v>0</v>
      </c>
      <c r="DU37" s="77">
        <f>IF(DP37&lt;=DV31,1,0)</f>
        <v>0</v>
      </c>
      <c r="DV37" s="78">
        <v>0</v>
      </c>
      <c r="DW37" s="78">
        <v>0</v>
      </c>
      <c r="DX37" s="78">
        <v>0</v>
      </c>
      <c r="DY37" s="78">
        <v>0</v>
      </c>
      <c r="DZ37" s="78">
        <v>0</v>
      </c>
      <c r="EA37" s="159">
        <v>0</v>
      </c>
      <c r="EB37" s="21" t="e">
        <f>IF(DV31=1,AVERAGE(DR37/DR44),IF(DV31=2,AVERAGE(DR37/DR44,DS37/DS44),IF(DV31=3,AVERAGE(DR37/DR44,DS37/DS44,DT37/DT44),IF(DV31=4,AVERAGE(DR37/DR44,DS37/DS44,DT37/DT44,DU37/DU44),IF(DV31=5,AVERAGE(DR37/DR44,DS37/DS44,DT37/DT44,DU37/DU44,DV37/DV44),IF(DV31=6,AVERAGE(DR37/DR44,DS37/DS44,DT37/DT44,DU37/DU44,DV37/DV44,DW37/DW44),IF(DV31=7,AVERAGE(DR37/DR44,DS37/DS44,DT37/DT44,DU37/DU44,DV37/DV44,DW37/DW44,DX37/DX44),IF(DV31=8,AVERAGE(DR37/DR44,DS37/DS44,DT37/DT44,DU37/DU44,DV37/DV44,DW37/DW44,DX37/DX44,DY37/DY44),IF(DV31=9,AVERAGE(DR37/DR44,DS37/DS44,DT37/DT44,DU37/DU44,DV37/DV44,DW37/DW44,DX37/DX44,DY37/DY44,DZ37/DZ44),AVERAGE(DR37/DR44,DS37/DS44,DT37/DT44,DU37/DU44,DV37/DV44,DW37/DW44,DX37/DX44,DY37/DY44,DZ37/DZ44,EA37/EA44))))))))))</f>
        <v>#DIV/0!</v>
      </c>
      <c r="EC37" s="21" t="e">
        <v>#DIV/0!</v>
      </c>
      <c r="ED37" s="152" t="s">
        <v>7</v>
      </c>
      <c r="EE37" s="160" t="str">
        <f>IF(EE36&lt;0.1,"YES","NO")</f>
        <v>YES</v>
      </c>
      <c r="EG37" s="150">
        <v>4</v>
      </c>
      <c r="EH37" s="151">
        <f>'FACTORS &amp; OPTIONS'!B18</f>
        <v>0</v>
      </c>
      <c r="EI37" s="158">
        <f>IF(EL34&gt;0,(1/EL34),0)</f>
        <v>0</v>
      </c>
      <c r="EJ37" s="77">
        <f>IF(EL35&gt;0,1/EL35,0)</f>
        <v>0</v>
      </c>
      <c r="EK37" s="77">
        <f>IF(EL36&gt;0,1/EL36,0)</f>
        <v>0</v>
      </c>
      <c r="EL37" s="77">
        <f>IF(EG37&lt;=EM31,1,0)</f>
        <v>0</v>
      </c>
      <c r="EM37" s="78">
        <v>0</v>
      </c>
      <c r="EN37" s="78">
        <v>0</v>
      </c>
      <c r="EO37" s="78">
        <v>0</v>
      </c>
      <c r="EP37" s="78">
        <v>0</v>
      </c>
      <c r="EQ37" s="78">
        <v>0</v>
      </c>
      <c r="ER37" s="159">
        <v>0</v>
      </c>
      <c r="ES37" s="21" t="e">
        <f>IF(EM31=1,AVERAGE(EI37/EI44),IF(EM31=2,AVERAGE(EI37/EI44,EJ37/EJ44),IF(EM31=3,AVERAGE(EI37/EI44,EJ37/EJ44,EK37/EK44),IF(EM31=4,AVERAGE(EI37/EI44,EJ37/EJ44,EK37/EK44,EL37/EL44),IF(EM31=5,AVERAGE(EI37/EI44,EJ37/EJ44,EK37/EK44,EL37/EL44,EM37/EM44),IF(EM31=6,AVERAGE(EI37/EI44,EJ37/EJ44,EK37/EK44,EL37/EL44,EM37/EM44,EN37/EN44),IF(EM31=7,AVERAGE(EI37/EI44,EJ37/EJ44,EK37/EK44,EL37/EL44,EM37/EM44,EN37/EN44,EO37/EO44),IF(EM31=8,AVERAGE(EI37/EI44,EJ37/EJ44,EK37/EK44,EL37/EL44,EM37/EM44,EN37/EN44,EO37/EO44,EP37/EP44),IF(EM31=9,AVERAGE(EI37/EI44,EJ37/EJ44,EK37/EK44,EL37/EL44,EM37/EM44,EN37/EN44,EO37/EO44,EP37/EP44,EQ37/EQ44),AVERAGE(EI37/EI44,EJ37/EJ44,EK37/EK44,EL37/EL44,EM37/EM44,EN37/EN44,EO37/EO44,EP37/EP44,EQ37/EQ44,ER37/ER44))))))))))</f>
        <v>#DIV/0!</v>
      </c>
      <c r="ET37" s="21" t="e">
        <v>#DIV/0!</v>
      </c>
      <c r="EU37" s="152" t="s">
        <v>7</v>
      </c>
      <c r="EV37" s="160" t="str">
        <f>IF(EV36&lt;0.1,"YES","NO")</f>
        <v>YES</v>
      </c>
      <c r="EW37" s="100" t="str">
        <f>AG40</f>
        <v/>
      </c>
      <c r="EX37" s="100">
        <f>AG42</f>
        <v>0.33333333333333331</v>
      </c>
      <c r="EY37" s="100"/>
      <c r="EZ37" s="100">
        <f t="shared" ref="EZ37:EZ44" si="20">LEN(EW37)</f>
        <v>0</v>
      </c>
      <c r="FA37" s="100"/>
      <c r="FC37" s="180"/>
      <c r="FD37" s="180"/>
      <c r="FE37" s="180"/>
      <c r="FF37" s="180"/>
      <c r="FG37" s="180"/>
      <c r="FH37" s="180"/>
      <c r="FI37" s="181"/>
      <c r="FJ37" s="181"/>
      <c r="FK37" s="181"/>
      <c r="FL37" s="181"/>
      <c r="FM37" s="181"/>
      <c r="FN37" s="181"/>
      <c r="FO37" s="181"/>
      <c r="FP37" s="181"/>
      <c r="FQ37" s="181"/>
      <c r="FR37" s="181"/>
      <c r="FS37" s="181"/>
      <c r="FT37" s="181"/>
      <c r="FU37" s="181"/>
      <c r="FV37" s="181"/>
      <c r="FW37" s="181"/>
      <c r="FX37" s="181"/>
      <c r="FY37" s="181"/>
      <c r="FZ37" s="181"/>
      <c r="GA37" s="181"/>
      <c r="GB37" s="181"/>
      <c r="GC37" s="181"/>
      <c r="GD37" s="181"/>
      <c r="GE37" s="181"/>
      <c r="GF37" s="181"/>
      <c r="GG37" s="181"/>
      <c r="GH37" s="181"/>
      <c r="GI37" s="181"/>
      <c r="GJ37" s="181"/>
      <c r="GK37" s="181"/>
      <c r="GL37" s="181"/>
      <c r="GM37" s="181"/>
      <c r="GN37" s="181"/>
      <c r="GO37" s="181"/>
      <c r="GP37" s="181"/>
      <c r="GQ37" s="181"/>
      <c r="GR37" s="181"/>
      <c r="GS37" s="181"/>
      <c r="GT37" s="181"/>
      <c r="GU37" s="181"/>
      <c r="GV37" s="181"/>
      <c r="GW37" s="181"/>
      <c r="GX37" s="181"/>
      <c r="GY37" s="181"/>
      <c r="GZ37" s="181"/>
      <c r="HA37" s="181"/>
      <c r="HB37" s="181"/>
      <c r="HC37" s="181"/>
      <c r="HD37" s="181"/>
      <c r="HE37" s="181"/>
    </row>
    <row r="38" spans="1:213" x14ac:dyDescent="0.35">
      <c r="A38" s="150">
        <v>5</v>
      </c>
      <c r="B38" s="151">
        <f>'FACTORS &amp; OPTIONS'!B19</f>
        <v>0</v>
      </c>
      <c r="C38" s="77">
        <f>IF(G34&gt;0,(1/G34),0)</f>
        <v>0</v>
      </c>
      <c r="D38" s="77">
        <f>IF(G35&gt;0,1/G35,0)</f>
        <v>0</v>
      </c>
      <c r="E38" s="77">
        <f>IF(G36&gt;0,1/G36,0)</f>
        <v>0</v>
      </c>
      <c r="F38" s="77">
        <f>IF(G37&gt;0,1/G37,0)</f>
        <v>0</v>
      </c>
      <c r="G38" s="77">
        <f>IF(A38&lt;=G31,1,0)</f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21" t="e">
        <f>IF(G31=1,AVERAGE(C38/C44),IF(G31=2,AVERAGE(C38/C44,D38/D44),IF(G31=3,AVERAGE(C38/C44,D38/D44,E38/E44),IF(G31=4,AVERAGE(C38/C44,D38/D44,E38/E44,F38/F44),IF(G31=5,AVERAGE(C38/C44,D38/D44,E38/E44,F38/F44,G38/G44),IF(G31=6,AVERAGE(C38/C44,D38/D44,E38/E44,F38/F44,G38/G44,H38/H44),IF(G31=7,AVERAGE(C38/C44,D38/D44,E38/E44,F38/F44,G38/G44,H38/H44,I38/I44),IF(G31=8,AVERAGE(C38/C44,D38/D44,E38/E44,F38/F44,G38/G44,H38/H44,I38/I44,J38/J44),IF(G31=9,AVERAGE(C38/C44,D38/D44,E38/E44,F38/F44,G38/G44,H38/H44,I38/I44,J38/J44,K38/K44),AVERAGE(C38/C44,D38/D44,E38/E44,F38/F44,G38/G44,H38/H44,I38/I44,J38/J44,K38/K44,L38/L44))))))))))</f>
        <v>#DIV/0!</v>
      </c>
      <c r="N38" s="21" t="e">
        <v>#DIV/0!</v>
      </c>
      <c r="O38" s="215" t="str">
        <f>IF(P36&lt;0.1,"CONSISTENT","NON CONSISTENT")</f>
        <v>CONSISTENT</v>
      </c>
      <c r="P38" s="216"/>
      <c r="R38" s="150">
        <v>5</v>
      </c>
      <c r="S38" s="151">
        <f>'FACTORS &amp; OPTIONS'!B19</f>
        <v>0</v>
      </c>
      <c r="T38" s="77">
        <f>IF(X34&gt;0,(1/X34),0)</f>
        <v>0</v>
      </c>
      <c r="U38" s="77">
        <f>IF(X35&gt;0,1/X35,0)</f>
        <v>0</v>
      </c>
      <c r="V38" s="77">
        <f>IF(X36&gt;0,1/X36,0)</f>
        <v>0</v>
      </c>
      <c r="W38" s="77">
        <f>IF(X37&gt;0,1/X37,0)</f>
        <v>0</v>
      </c>
      <c r="X38" s="77">
        <f>IF(R38&lt;=X31,1,0)</f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21" t="e">
        <f>IF(X31=1,AVERAGE(T38/T44),IF(X31=2,AVERAGE(T38/T44,U38/U44),IF(X31=3,AVERAGE(T38/T44,U38/U44,V38/V44),IF(X31=4,AVERAGE(T38/T44,U38/U44,V38/V44,W38/W44),IF(X31=5,AVERAGE(T38/T44,U38/U44,V38/V44,W38/W44,X38/X44),IF(X31=6,AVERAGE(T38/T44,U38/U44,V38/V44,W38/W44,X38/X44,Y38/Y44),IF(X31=7,AVERAGE(T38/T44,U38/U44,V38/V44,W38/W44,X38/X44,Y38/Y44,Z38/Z44),IF(X31=8,AVERAGE(T38/T44,U38/U44,V38/V44,W38/W44,X38/X44,Y38/Y44,Z38/Z44,AA38/AA44),IF(X31=9,AVERAGE(T38/T44,U38/U44,V38/V44,W38/W44,X38/X44,Y38/Y44,Z38/Z44,AA38/AA44,AB38/AB44),AVERAGE(T38/T44,U38/U44,V38/V44,W38/W44,X38/X44,Y38/Y44,Z38/Z44,AA38/AA44,AB38/AB44,AC38/AC44))))))))))</f>
        <v>#DIV/0!</v>
      </c>
      <c r="AE38" s="21" t="e">
        <v>#DIV/0!</v>
      </c>
      <c r="AF38" s="215" t="str">
        <f>IF(AG36&lt;0.1,"CONSISTENT","NON CONSISTENT")</f>
        <v>CONSISTENT</v>
      </c>
      <c r="AG38" s="216"/>
      <c r="AI38" s="150">
        <v>5</v>
      </c>
      <c r="AJ38" s="151">
        <f>'FACTORS &amp; OPTIONS'!B19</f>
        <v>0</v>
      </c>
      <c r="AK38" s="158">
        <f>IF(AO34&gt;0,(1/AO34),0)</f>
        <v>0</v>
      </c>
      <c r="AL38" s="77">
        <f>IF(AO35&gt;0,1/AO35,0)</f>
        <v>0</v>
      </c>
      <c r="AM38" s="77">
        <f>IF(AO36&gt;0,1/AO36,0)</f>
        <v>0</v>
      </c>
      <c r="AN38" s="77">
        <f>IF(AO37&gt;0,1/AO37,0)</f>
        <v>0</v>
      </c>
      <c r="AO38" s="77">
        <f>IF(AI38&lt;=AO31,1,0)</f>
        <v>0</v>
      </c>
      <c r="AP38" s="78">
        <v>0</v>
      </c>
      <c r="AQ38" s="78">
        <v>0</v>
      </c>
      <c r="AR38" s="78">
        <v>0</v>
      </c>
      <c r="AS38" s="78">
        <v>0</v>
      </c>
      <c r="AT38" s="159">
        <v>0</v>
      </c>
      <c r="AU38" s="21" t="e">
        <f>IF(AO31=1,AVERAGE(AK38/AK44),IF(AO31=2,AVERAGE(AK38/AK44,AL38/AL44),IF(AO31=3,AVERAGE(AK38/AK44,AL38/AL44,AM38/AM44),IF(AO31=4,AVERAGE(AK38/AK44,AL38/AL44,AM38/AM44,AN38/AN44),IF(AO31=5,AVERAGE(AK38/AK44,AL38/AL44,AM38/AM44,AN38/AN44,AO38/AO44),IF(AO31=6,AVERAGE(AK38/AK44,AL38/AL44,AM38/AM44,AN38/AN44,AO38/AO44,AP38/AP44),IF(AO31=7,AVERAGE(AK38/AK44,AL38/AL44,AM38/AM44,AN38/AN44,AO38/AO44,AP38/AP44,AQ38/AQ44),IF(AO31=8,AVERAGE(AK38/AK44,AL38/AL44,AM38/AM44,AN38/AN44,AO38/AO44,AP38/AP44,AQ38/AQ44,AR38/AR44),IF(AO31=9,AVERAGE(AK38/AK44,AL38/AL44,AM38/AM44,AN38/AN44,AO38/AO44,AP38/AP44,AQ38/AQ44,AR38/AR44,AS38/AS44),AVERAGE(AK38/AK44,AL38/AL44,AM38/AM44,AN38/AN44,AO38/AO44,AP38/AP44,AQ38/AQ44,AR38/AR44,AS38/AS44,AT38/AT44))))))))))</f>
        <v>#DIV/0!</v>
      </c>
      <c r="AV38" s="21" t="e">
        <v>#DIV/0!</v>
      </c>
      <c r="AW38" s="215" t="str">
        <f>IF(AX36&lt;0.1,"CONSISTENT","NON CONSISTENT")</f>
        <v>CONSISTENT</v>
      </c>
      <c r="AX38" s="216"/>
      <c r="AZ38" s="150">
        <v>5</v>
      </c>
      <c r="BA38" s="151">
        <f>'FACTORS &amp; OPTIONS'!B19</f>
        <v>0</v>
      </c>
      <c r="BB38" s="158">
        <f>IF(BF34&gt;0,(1/BF34),0)</f>
        <v>0</v>
      </c>
      <c r="BC38" s="77">
        <f>IF(BF35&gt;0,1/BF35,0)</f>
        <v>0</v>
      </c>
      <c r="BD38" s="77">
        <f>IF(BF36&gt;0,1/BF36,0)</f>
        <v>0</v>
      </c>
      <c r="BE38" s="77">
        <f>IF(BF37&gt;0,1/BF37,0)</f>
        <v>0</v>
      </c>
      <c r="BF38" s="77">
        <f>IF(AZ38&lt;=BF31,1,0)</f>
        <v>0</v>
      </c>
      <c r="BG38" s="78">
        <v>0</v>
      </c>
      <c r="BH38" s="78">
        <v>0</v>
      </c>
      <c r="BI38" s="78">
        <v>0</v>
      </c>
      <c r="BJ38" s="78">
        <v>0</v>
      </c>
      <c r="BK38" s="159">
        <v>0</v>
      </c>
      <c r="BL38" s="21" t="e">
        <f>IF(BF31=1,AVERAGE(BB38/BB44),IF(BF31=2,AVERAGE(BB38/BB44,BC38/BC44),IF(BF31=3,AVERAGE(BB38/BB44,BC38/BC44,BD38/BD44),IF(BF31=4,AVERAGE(BB38/BB44,BC38/BC44,BD38/BD44,BE38/BE44),IF(BF31=5,AVERAGE(BB38/BB44,BC38/BC44,BD38/BD44,BE38/BE44,BF38/BF44),IF(BF31=6,AVERAGE(BB38/BB44,BC38/BC44,BD38/BD44,BE38/BE44,BF38/BF44,BG38/BG44),IF(BF31=7,AVERAGE(BB38/BB44,BC38/BC44,BD38/BD44,BE38/BE44,BF38/BF44,BG38/BG44,BH38/BH44),IF(BF31=8,AVERAGE(BB38/BB44,BC38/BC44,BD38/BD44,BE38/BE44,BF38/BF44,BG38/BG44,BH38/BH44,BI38/BI44),IF(BF31=9,AVERAGE(BB38/BB44,BC38/BC44,BD38/BD44,BE38/BE44,BF38/BF44,BG38/BG44,BH38/BH44,BI38/BI44,BJ38/BJ44),AVERAGE(BB38/BB44,BC38/BC44,BD38/BD44,BE38/BE44,BF38/BF44,BG38/BG44,BH38/BH44,BI38/BI44,BJ38/BJ44,BK38/BK44))))))))))</f>
        <v>#DIV/0!</v>
      </c>
      <c r="BM38" s="21" t="e">
        <v>#DIV/0!</v>
      </c>
      <c r="BN38" s="215" t="str">
        <f>IF(BO36&lt;0.1,"CONSISTENT","NON CONSISTENT")</f>
        <v>CONSISTENT</v>
      </c>
      <c r="BO38" s="216"/>
      <c r="BQ38" s="150">
        <v>5</v>
      </c>
      <c r="BR38" s="151">
        <f>'FACTORS &amp; OPTIONS'!B19</f>
        <v>0</v>
      </c>
      <c r="BS38" s="158">
        <f>IF(BW34&gt;0,(1/BW34),0)</f>
        <v>0</v>
      </c>
      <c r="BT38" s="77">
        <f>IF(BW35&gt;0,1/BW35,0)</f>
        <v>0</v>
      </c>
      <c r="BU38" s="77">
        <f>IF(BW36&gt;0,1/BW36,0)</f>
        <v>0</v>
      </c>
      <c r="BV38" s="77">
        <f>IF(BW37&gt;0,1/BW37,0)</f>
        <v>0</v>
      </c>
      <c r="BW38" s="77">
        <f>IF(BQ38&lt;=BW31,1,0)</f>
        <v>0</v>
      </c>
      <c r="BX38" s="78">
        <v>0</v>
      </c>
      <c r="BY38" s="78">
        <v>0</v>
      </c>
      <c r="BZ38" s="78">
        <v>0</v>
      </c>
      <c r="CA38" s="78">
        <v>0</v>
      </c>
      <c r="CB38" s="159">
        <v>0</v>
      </c>
      <c r="CC38" s="21" t="e">
        <f>IF(BW31=1,AVERAGE(BS38/BS44),IF(BW31=2,AVERAGE(BS38/BS44,BT38/BT44),IF(BW31=3,AVERAGE(BS38/BS44,BT38/BT44,BU38/BU44),IF(BW31=4,AVERAGE(BS38/BS44,BT38/BT44,BU38/BU44,BV38/BV44),IF(BW31=5,AVERAGE(BS38/BS44,BT38/BT44,BU38/BU44,BV38/BV44,BW38/BW44),IF(BW31=6,AVERAGE(BS38/BS44,BT38/BT44,BU38/BU44,BV38/BV44,BW38/BW44,BX38/BX44),IF(BW31=7,AVERAGE(BS38/BS44,BT38/BT44,BU38/BU44,BV38/BV44,BW38/BW44,BX38/BX44,BY38/BY44),IF(BW31=8,AVERAGE(BS38/BS44,BT38/BT44,BU38/BU44,BV38/BV44,BW38/BW44,BX38/BX44,BY38/BY44,BZ38/BZ44),IF(BW31=9,AVERAGE(BS38/BS44,BT38/BT44,BU38/BU44,BV38/BV44,BW38/BW44,BX38/BX44,BY38/BY44,BZ38/BZ44,CA38/CA44),AVERAGE(BS38/BS44,BT38/BT44,BU38/BU44,BV38/BV44,BW38/BW44,BX38/BX44,BY38/BY44,BZ38/BZ44,CA38/CA44,CB38/CB44))))))))))</f>
        <v>#DIV/0!</v>
      </c>
      <c r="CD38" s="21" t="e">
        <v>#DIV/0!</v>
      </c>
      <c r="CE38" s="215" t="str">
        <f>IF(CF36&lt;0.1,"CONSISTENT","NON CONSISTENT")</f>
        <v>CONSISTENT</v>
      </c>
      <c r="CF38" s="216"/>
      <c r="CH38" s="150">
        <v>5</v>
      </c>
      <c r="CI38" s="151">
        <f>'FACTORS &amp; OPTIONS'!B19</f>
        <v>0</v>
      </c>
      <c r="CJ38" s="158">
        <f>IF(CN34&gt;0,(1/CN34),0)</f>
        <v>0</v>
      </c>
      <c r="CK38" s="77">
        <f>IF(CN35&gt;0,1/CN35,0)</f>
        <v>0</v>
      </c>
      <c r="CL38" s="77">
        <f>IF(CN36&gt;0,1/CN36,0)</f>
        <v>0</v>
      </c>
      <c r="CM38" s="77">
        <f>IF(CN37&gt;0,1/CN37,0)</f>
        <v>0</v>
      </c>
      <c r="CN38" s="77">
        <f>IF(CH38&lt;=CN31,1,0)</f>
        <v>0</v>
      </c>
      <c r="CO38" s="78">
        <v>0</v>
      </c>
      <c r="CP38" s="78">
        <v>0</v>
      </c>
      <c r="CQ38" s="78">
        <v>0</v>
      </c>
      <c r="CR38" s="78">
        <v>0</v>
      </c>
      <c r="CS38" s="159">
        <v>0</v>
      </c>
      <c r="CT38" s="21" t="e">
        <f>IF(CN31=1,AVERAGE(CJ38/CJ44),IF(CN31=2,AVERAGE(CJ38/CJ44,CK38/CK44),IF(CN31=3,AVERAGE(CJ38/CJ44,CK38/CK44,CL38/CL44),IF(CN31=4,AVERAGE(CJ38/CJ44,CK38/CK44,CL38/CL44,CM38/CM44),IF(CN31=5,AVERAGE(CJ38/CJ44,CK38/CK44,CL38/CL44,CM38/CM44,CN38/CN44),IF(CN31=6,AVERAGE(CJ38/CJ44,CK38/CK44,CL38/CL44,CM38/CM44,CN38/CN44,CO38/CO44),IF(CN31=7,AVERAGE(CJ38/CJ44,CK38/CK44,CL38/CL44,CM38/CM44,CN38/CN44,CO38/CO44,CP38/CP44),IF(CN31=8,AVERAGE(CJ38/CJ44,CK38/CK44,CL38/CL44,CM38/CM44,CN38/CN44,CO38/CO44,CP38/CP44,CQ38/CQ44),IF(CN31=9,AVERAGE(CJ38/CJ44,CK38/CK44,CL38/CL44,CM38/CM44,CN38/CN44,CO38/CO44,CP38/CP44,CQ38/CQ44,CR38/CR44),AVERAGE(CJ38/CJ44,CK38/CK44,CL38/CL44,CM38/CM44,CN38/CN44,CO38/CO44,CP38/CP44,CQ38/CQ44,CR38/CR44,CS38/CS44))))))))))</f>
        <v>#DIV/0!</v>
      </c>
      <c r="CU38" s="21" t="e">
        <v>#DIV/0!</v>
      </c>
      <c r="CV38" s="215" t="str">
        <f>IF(CW36&lt;0.1,"CONSISTENT","NON CONSISTENT")</f>
        <v>CONSISTENT</v>
      </c>
      <c r="CW38" s="216"/>
      <c r="CY38" s="150">
        <v>5</v>
      </c>
      <c r="CZ38" s="151">
        <f>'FACTORS &amp; OPTIONS'!B19</f>
        <v>0</v>
      </c>
      <c r="DA38" s="158">
        <f>IF(DE34&gt;0,(1/DE34),0)</f>
        <v>0</v>
      </c>
      <c r="DB38" s="77">
        <f>IF(DE35&gt;0,1/DE35,0)</f>
        <v>0</v>
      </c>
      <c r="DC38" s="77">
        <f>IF(DE36&gt;0,1/DE36,0)</f>
        <v>0</v>
      </c>
      <c r="DD38" s="77">
        <f>IF(DE37&gt;0,1/DE37,0)</f>
        <v>0</v>
      </c>
      <c r="DE38" s="77">
        <f>IF(CY38&lt;=DE31,1,0)</f>
        <v>0</v>
      </c>
      <c r="DF38" s="78">
        <v>0</v>
      </c>
      <c r="DG38" s="78">
        <v>0</v>
      </c>
      <c r="DH38" s="78">
        <v>0</v>
      </c>
      <c r="DI38" s="78">
        <v>0</v>
      </c>
      <c r="DJ38" s="159">
        <v>0</v>
      </c>
      <c r="DK38" s="21" t="e">
        <f>IF(DE31=1,AVERAGE(DA38/DA44),IF(DE31=2,AVERAGE(DA38/DA44,DB38/DB44),IF(DE31=3,AVERAGE(DA38/DA44,DB38/DB44,DC38/DC44),IF(DE31=4,AVERAGE(DA38/DA44,DB38/DB44,DC38/DC44,DD38/DD44),IF(DE31=5,AVERAGE(DA38/DA44,DB38/DB44,DC38/DC44,DD38/DD44,DE38/DE44),IF(DE31=6,AVERAGE(DA38/DA44,DB38/DB44,DC38/DC44,DD38/DD44,DE38/DE44,DF38/DF44),IF(DE31=7,AVERAGE(DA38/DA44,DB38/DB44,DC38/DC44,DD38/DD44,DE38/DE44,DF38/DF44,DG38/DG44),IF(DE31=8,AVERAGE(DA38/DA44,DB38/DB44,DC38/DC44,DD38/DD44,DE38/DE44,DF38/DF44,DG38/DG44,DH38/DH44),IF(DE31=9,AVERAGE(DA38/DA44,DB38/DB44,DC38/DC44,DD38/DD44,DE38/DE44,DF38/DF44,DG38/DG44,DH38/DH44,DI38/DI44),AVERAGE(DA38/DA44,DB38/DB44,DC38/DC44,DD38/DD44,DE38/DE44,DF38/DF44,DG38/DG44,DH38/DH44,DI38/DI44,DJ38/DJ44))))))))))</f>
        <v>#DIV/0!</v>
      </c>
      <c r="DL38" s="21" t="e">
        <v>#DIV/0!</v>
      </c>
      <c r="DM38" s="215" t="str">
        <f>IF(DN36&lt;0.1,"CONSISTENT","NON CONSISTENT")</f>
        <v>CONSISTENT</v>
      </c>
      <c r="DN38" s="216"/>
      <c r="DP38" s="150">
        <v>5</v>
      </c>
      <c r="DQ38" s="151">
        <f>'FACTORS &amp; OPTIONS'!B19</f>
        <v>0</v>
      </c>
      <c r="DR38" s="158">
        <f>IF(DV34&gt;0,(1/DV34),0)</f>
        <v>0</v>
      </c>
      <c r="DS38" s="77">
        <f>IF(DV35&gt;0,1/DV35,0)</f>
        <v>0</v>
      </c>
      <c r="DT38" s="77">
        <f>IF(DV36&gt;0,1/DV36,0)</f>
        <v>0</v>
      </c>
      <c r="DU38" s="77">
        <f>IF(DV37&gt;0,1/DV37,0)</f>
        <v>0</v>
      </c>
      <c r="DV38" s="77">
        <f>IF(DP38&lt;=DV31,1,0)</f>
        <v>0</v>
      </c>
      <c r="DW38" s="78">
        <v>0</v>
      </c>
      <c r="DX38" s="78">
        <v>0</v>
      </c>
      <c r="DY38" s="78">
        <v>0</v>
      </c>
      <c r="DZ38" s="78">
        <v>0</v>
      </c>
      <c r="EA38" s="159">
        <v>0</v>
      </c>
      <c r="EB38" s="21" t="e">
        <f>IF(DV31=1,AVERAGE(DR38/DR44),IF(DV31=2,AVERAGE(DR38/DR44,DS38/DS44),IF(DV31=3,AVERAGE(DR38/DR44,DS38/DS44,DT38/DT44),IF(DV31=4,AVERAGE(DR38/DR44,DS38/DS44,DT38/DT44,DU38/DU44),IF(DV31=5,AVERAGE(DR38/DR44,DS38/DS44,DT38/DT44,DU38/DU44,DV38/DV44),IF(DV31=6,AVERAGE(DR38/DR44,DS38/DS44,DT38/DT44,DU38/DU44,DV38/DV44,DW38/DW44),IF(DV31=7,AVERAGE(DR38/DR44,DS38/DS44,DT38/DT44,DU38/DU44,DV38/DV44,DW38/DW44,DX38/DX44),IF(DV31=8,AVERAGE(DR38/DR44,DS38/DS44,DT38/DT44,DU38/DU44,DV38/DV44,DW38/DW44,DX38/DX44,DY38/DY44),IF(DV31=9,AVERAGE(DR38/DR44,DS38/DS44,DT38/DT44,DU38/DU44,DV38/DV44,DW38/DW44,DX38/DX44,DY38/DY44,DZ38/DZ44),AVERAGE(DR38/DR44,DS38/DS44,DT38/DT44,DU38/DU44,DV38/DV44,DW38/DW44,DX38/DX44,DY38/DY44,DZ38/DZ44,EA38/EA44))))))))))</f>
        <v>#DIV/0!</v>
      </c>
      <c r="EC38" s="21" t="e">
        <v>#DIV/0!</v>
      </c>
      <c r="ED38" s="215" t="str">
        <f>IF(EE36&lt;0.1,"CONSISTENT","NON CONSISTENT")</f>
        <v>CONSISTENT</v>
      </c>
      <c r="EE38" s="216"/>
      <c r="EG38" s="150">
        <v>5</v>
      </c>
      <c r="EH38" s="151">
        <f>'FACTORS &amp; OPTIONS'!B19</f>
        <v>0</v>
      </c>
      <c r="EI38" s="158">
        <f>IF(EM34&gt;0,(1/EM34),0)</f>
        <v>0</v>
      </c>
      <c r="EJ38" s="77">
        <f>IF(EM35&gt;0,1/EM35,0)</f>
        <v>0</v>
      </c>
      <c r="EK38" s="77">
        <f>IF(EM36&gt;0,1/EM36,0)</f>
        <v>0</v>
      </c>
      <c r="EL38" s="77">
        <f>IF(EM37&gt;0,1/EM37,0)</f>
        <v>0</v>
      </c>
      <c r="EM38" s="77">
        <f>IF(EG38&lt;=EM31,1,0)</f>
        <v>0</v>
      </c>
      <c r="EN38" s="78">
        <v>0</v>
      </c>
      <c r="EO38" s="78">
        <v>0</v>
      </c>
      <c r="EP38" s="78">
        <v>0</v>
      </c>
      <c r="EQ38" s="78">
        <v>0</v>
      </c>
      <c r="ER38" s="159">
        <v>0</v>
      </c>
      <c r="ES38" s="21" t="e">
        <f>IF(EM31=1,AVERAGE(EI38/EI44),IF(EM31=2,AVERAGE(EI38/EI44,EJ38/EJ44),IF(EM31=3,AVERAGE(EI38/EI44,EJ38/EJ44,EK38/EK44),IF(EM31=4,AVERAGE(EI38/EI44,EJ38/EJ44,EK38/EK44,EL38/EL44),IF(EM31=5,AVERAGE(EI38/EI44,EJ38/EJ44,EK38/EK44,EL38/EL44,EM38/EM44),IF(EM31=6,AVERAGE(EI38/EI44,EJ38/EJ44,EK38/EK44,EL38/EL44,EM38/EM44,EN38/EN44),IF(EM31=7,AVERAGE(EI38/EI44,EJ38/EJ44,EK38/EK44,EL38/EL44,EM38/EM44,EN38/EN44,EO38/EO44),IF(EM31=8,AVERAGE(EI38/EI44,EJ38/EJ44,EK38/EK44,EL38/EL44,EM38/EM44,EN38/EN44,EO38/EO44,EP38/EP44),IF(EM31=9,AVERAGE(EI38/EI44,EJ38/EJ44,EK38/EK44,EL38/EL44,EM38/EM44,EN38/EN44,EO38/EO44,EP38/EP44,EQ38/EQ44),AVERAGE(EI38/EI44,EJ38/EJ44,EK38/EK44,EL38/EL44,EM38/EM44,EN38/EN44,EO38/EO44,EP38/EP44,EQ38/EQ44,ER38/ER44))))))))))</f>
        <v>#DIV/0!</v>
      </c>
      <c r="ET38" s="21" t="e">
        <v>#DIV/0!</v>
      </c>
      <c r="EU38" s="215" t="str">
        <f>IF(EV36&lt;0.1,"CONSISTENT","NON CONSISTENT")</f>
        <v>CONSISTENT</v>
      </c>
      <c r="EV38" s="216"/>
      <c r="EW38" s="100" t="str">
        <f>AX40</f>
        <v/>
      </c>
      <c r="EX38" s="100">
        <f>AX42</f>
        <v>5</v>
      </c>
      <c r="EY38" s="100">
        <f>IF(EZ36&lt;&gt;0,EX36,IF(EZ37&lt;&gt;0,EX37,IF(EZ38&lt;&gt;0,EX38,IF(EZ39&lt;&gt;0,EX39,IF(EZ40&lt;&gt;0,EX40,IF(EZ41&lt;&gt;0,EX41,IF(EZ42&lt;&gt;0,EX42,IF(EZ43&lt;&gt;0,EX43,IF(EZ44&lt;&gt;0,EX44,0)))))))))</f>
        <v>0</v>
      </c>
      <c r="EZ38" s="100">
        <f t="shared" si="20"/>
        <v>0</v>
      </c>
      <c r="FA38" s="100"/>
      <c r="FC38" s="180"/>
      <c r="FD38" s="180"/>
      <c r="FE38" s="180"/>
      <c r="FF38" s="180"/>
      <c r="FG38" s="180"/>
      <c r="FH38" s="180"/>
      <c r="FI38" s="181"/>
      <c r="FJ38" s="181"/>
      <c r="FK38" s="181"/>
      <c r="FL38" s="181"/>
      <c r="FM38" s="181"/>
      <c r="FN38" s="181"/>
      <c r="FO38" s="181"/>
      <c r="FP38" s="181"/>
      <c r="FQ38" s="181"/>
      <c r="FR38" s="181"/>
      <c r="FS38" s="181"/>
      <c r="FT38" s="181"/>
      <c r="FU38" s="181"/>
      <c r="FV38" s="181"/>
      <c r="FW38" s="181"/>
      <c r="FX38" s="181"/>
      <c r="FY38" s="181"/>
      <c r="FZ38" s="181"/>
      <c r="GA38" s="181"/>
      <c r="GB38" s="181"/>
      <c r="GC38" s="181"/>
      <c r="GD38" s="181"/>
      <c r="GE38" s="181"/>
      <c r="GF38" s="181"/>
      <c r="GG38" s="181"/>
      <c r="GH38" s="181"/>
      <c r="GI38" s="181"/>
      <c r="GJ38" s="181"/>
      <c r="GK38" s="181"/>
      <c r="GL38" s="181"/>
      <c r="GM38" s="181"/>
      <c r="GN38" s="181"/>
      <c r="GO38" s="181"/>
      <c r="GP38" s="181"/>
      <c r="GQ38" s="181"/>
      <c r="GR38" s="181"/>
      <c r="GS38" s="181"/>
      <c r="GT38" s="181"/>
      <c r="GU38" s="181"/>
      <c r="GV38" s="181"/>
      <c r="GW38" s="181"/>
      <c r="GX38" s="181"/>
      <c r="GY38" s="181"/>
      <c r="GZ38" s="181"/>
      <c r="HA38" s="181"/>
      <c r="HB38" s="181"/>
      <c r="HC38" s="181"/>
      <c r="HD38" s="181"/>
      <c r="HE38" s="181"/>
    </row>
    <row r="39" spans="1:213" x14ac:dyDescent="0.35">
      <c r="A39" s="150">
        <v>6</v>
      </c>
      <c r="B39" s="151">
        <f>'FACTORS &amp; OPTIONS'!B20</f>
        <v>0</v>
      </c>
      <c r="C39" s="77">
        <f>IF(H34&gt;0,(1/H34),0)</f>
        <v>0</v>
      </c>
      <c r="D39" s="77">
        <f>IF(H35&gt;0,1/H35,0)</f>
        <v>0</v>
      </c>
      <c r="E39" s="77">
        <f>IF(H36&gt;0,1/H36,0)</f>
        <v>0</v>
      </c>
      <c r="F39" s="77">
        <f>IF(H37&gt;0,1/H37,0)</f>
        <v>0</v>
      </c>
      <c r="G39" s="77">
        <f>IF(H38&gt;0,1/H38,0)</f>
        <v>0</v>
      </c>
      <c r="H39" s="77">
        <f>IF(A39&lt;=G31,1,0)</f>
        <v>0</v>
      </c>
      <c r="I39" s="78">
        <v>0</v>
      </c>
      <c r="J39" s="78">
        <v>0</v>
      </c>
      <c r="K39" s="78">
        <v>0</v>
      </c>
      <c r="L39" s="78">
        <v>0</v>
      </c>
      <c r="M39" s="21" t="e">
        <f>IF(G31=1,AVERAGE(C39/C44),IF(G31=2,AVERAGE(C39/C44,D39/D44),IF(G31=3,AVERAGE(C39/C44,D39/D44,E39/E44),IF(G31=4,AVERAGE(C39/C44,D39/D44,E39/E44,F39/F44),IF(G31=5,AVERAGE(C39/C44,D39/D44,E39/E44,F39/F44,G39/G44),IF(G31=6,AVERAGE(C39/C44,D39/D44,E39/E44,F39/F44,G39/G44,H39/H44),IF(G31=7,AVERAGE(C39/C44,D39/D44,E39/E44,F39/F44,G39/G44,H39/H44,I39/I44),IF(G31=8,AVERAGE(C39/C44,D39/D44,E39/E44,F39/F44,G39/G44,H39/H44,I39/I44,J39/J44),IF(G31=9,AVERAGE(C39/C44,D39/D44,E39/E44,F39/F44,G39/G44,H39/H44,I39/I44,J39/J44,K39/K44),AVERAGE(C39/C44,D39/D44,E39/E44,F39/F44,G39/G44,H39/H44,I39/I44,J39/J44,K39/K44,L39/L44))))))))))</f>
        <v>#DIV/0!</v>
      </c>
      <c r="N39" s="21" t="e">
        <v>#DIV/0!</v>
      </c>
      <c r="O39" s="162" t="e">
        <f>INDEX(B34:B43,$Q$2-33,1)</f>
        <v>#VALUE!</v>
      </c>
      <c r="P39" s="163" t="str">
        <f>IFERROR(O39,"")</f>
        <v/>
      </c>
      <c r="R39" s="150">
        <v>6</v>
      </c>
      <c r="S39" s="151">
        <f>'FACTORS &amp; OPTIONS'!B20</f>
        <v>0</v>
      </c>
      <c r="T39" s="77">
        <f>IF(Y34&gt;0,(1/Y34),0)</f>
        <v>0</v>
      </c>
      <c r="U39" s="77">
        <f>IF(Y35&gt;0,1/Y35,0)</f>
        <v>0</v>
      </c>
      <c r="V39" s="77">
        <f>IF(Y36&gt;0,1/Y36,0)</f>
        <v>0</v>
      </c>
      <c r="W39" s="77">
        <f>IF(Y37&gt;0,1/Y37,0)</f>
        <v>0</v>
      </c>
      <c r="X39" s="77">
        <f>IF(Y38&gt;0,1/Y38,0)</f>
        <v>0</v>
      </c>
      <c r="Y39" s="77">
        <f>IF(R39&lt;=X31,1,0)</f>
        <v>0</v>
      </c>
      <c r="Z39" s="78">
        <v>0</v>
      </c>
      <c r="AA39" s="78">
        <v>0</v>
      </c>
      <c r="AB39" s="78">
        <v>0</v>
      </c>
      <c r="AC39" s="78">
        <v>0</v>
      </c>
      <c r="AD39" s="21" t="e">
        <f>IF(X31=1,AVERAGE(T39/T44),IF(X31=2,AVERAGE(T39/T44,U39/U44),IF(X31=3,AVERAGE(T39/T44,U39/U44,V39/V44),IF(X31=4,AVERAGE(T39/T44,U39/U44,V39/V44,W39/W44),IF(X31=5,AVERAGE(T39/T44,U39/U44,V39/V44,W39/W44,X39/X44),IF(X31=6,AVERAGE(T39/T44,U39/U44,V39/V44,W39/W44,X39/X44,Y39/Y44),IF(X31=7,AVERAGE(T39/T44,U39/U44,V39/V44,W39/W44,X39/X44,Y39/Y44,Z39/Z44),IF(X31=8,AVERAGE(T39/T44,U39/U44,V39/V44,W39/W44,X39/X44,Y39/Y44,Z39/Z44,AA39/AA44),IF(X31=9,AVERAGE(T39/T44,U39/U44,V39/V44,W39/W44,X39/X44,Y39/Y44,Z39/Z44,AA39/AA44,AB39/AB44),AVERAGE(T39/T44,U39/U44,V39/V44,W39/W44,X39/X44,Y39/Y44,Z39/Z44,AA39/AA44,AB39/AB44,AC39/AC44))))))))))</f>
        <v>#DIV/0!</v>
      </c>
      <c r="AE39" s="21" t="e">
        <v>#DIV/0!</v>
      </c>
      <c r="AF39" s="162" t="e">
        <f>INDEX(S34:S43,$Q$2-33,1)</f>
        <v>#VALUE!</v>
      </c>
      <c r="AG39" s="163" t="str">
        <f>IFERROR(AF39,"")</f>
        <v/>
      </c>
      <c r="AI39" s="150">
        <v>6</v>
      </c>
      <c r="AJ39" s="151">
        <f>'FACTORS &amp; OPTIONS'!B20</f>
        <v>0</v>
      </c>
      <c r="AK39" s="158">
        <f>IF(AP34&gt;0,(1/AP34),0)</f>
        <v>0</v>
      </c>
      <c r="AL39" s="77">
        <f>IF(AP35&gt;0,1/AP35,0)</f>
        <v>0</v>
      </c>
      <c r="AM39" s="77">
        <f>IF(AP36&gt;0,1/AP36,0)</f>
        <v>0</v>
      </c>
      <c r="AN39" s="77">
        <f>IF(AP37&gt;0,1/AP37,0)</f>
        <v>0</v>
      </c>
      <c r="AO39" s="77">
        <f>IF(AP38&gt;0,1/AP38,0)</f>
        <v>0</v>
      </c>
      <c r="AP39" s="77">
        <f>IF(AI39&lt;=AO31,1,0)</f>
        <v>0</v>
      </c>
      <c r="AQ39" s="78">
        <v>0</v>
      </c>
      <c r="AR39" s="78">
        <v>0</v>
      </c>
      <c r="AS39" s="78">
        <v>0</v>
      </c>
      <c r="AT39" s="159">
        <v>0</v>
      </c>
      <c r="AU39" s="21" t="e">
        <f>IF(AO31=1,AVERAGE(AK39/AK44),IF(AO31=2,AVERAGE(AK39/AK44,AL39/AL44),IF(AO31=3,AVERAGE(AK39/AK44,AL39/AL44,AM39/AM44),IF(AO31=4,AVERAGE(AK39/AK44,AL39/AL44,AM39/AM44,AN39/AN44),IF(AO31=5,AVERAGE(AK39/AK44,AL39/AL44,AM39/AM44,AN39/AN44,AO39/AO44),IF(AO31=6,AVERAGE(AK39/AK44,AL39/AL44,AM39/AM44,AN39/AN44,AO39/AO44,AP39/AP44),IF(AO31=7,AVERAGE(AK39/AK44,AL39/AL44,AM39/AM44,AN39/AN44,AO39/AO44,AP39/AP44,AQ39/AQ44),IF(AO31=8,AVERAGE(AK39/AK44,AL39/AL44,AM39/AM44,AN39/AN44,AO39/AO44,AP39/AP44,AQ39/AQ44,AR39/AR44),IF(AO31=9,AVERAGE(AK39/AK44,AL39/AL44,AM39/AM44,AN39/AN44,AO39/AO44,AP39/AP44,AQ39/AQ44,AR39/AR44,AS39/AS44),AVERAGE(AK39/AK44,AL39/AL44,AM39/AM44,AN39/AN44,AO39/AO44,AP39/AP44,AQ39/AQ44,AR39/AR44,AS39/AS44,AT39/AT44))))))))))</f>
        <v>#DIV/0!</v>
      </c>
      <c r="AV39" s="21" t="e">
        <v>#DIV/0!</v>
      </c>
      <c r="AW39" s="162" t="e">
        <f>INDEX(AJ34:AJ43,$Q$2-33,1)</f>
        <v>#VALUE!</v>
      </c>
      <c r="AX39" s="163" t="str">
        <f>IFERROR(AW39,"")</f>
        <v/>
      </c>
      <c r="AZ39" s="150">
        <v>6</v>
      </c>
      <c r="BA39" s="151">
        <f>'FACTORS &amp; OPTIONS'!B20</f>
        <v>0</v>
      </c>
      <c r="BB39" s="158">
        <f>IF(BG34&gt;0,(1/BG34),0)</f>
        <v>0</v>
      </c>
      <c r="BC39" s="77">
        <f>IF(BG35&gt;0,1/BG35,0)</f>
        <v>0</v>
      </c>
      <c r="BD39" s="77">
        <f>IF(BG36&gt;0,1/BG36,0)</f>
        <v>0</v>
      </c>
      <c r="BE39" s="77">
        <f>IF(BG37&gt;0,1/BG37,0)</f>
        <v>0</v>
      </c>
      <c r="BF39" s="77">
        <f>IF(BG38&gt;0,1/BG38,0)</f>
        <v>0</v>
      </c>
      <c r="BG39" s="77">
        <f>IF(AZ39&lt;=BF31,1,0)</f>
        <v>0</v>
      </c>
      <c r="BH39" s="78">
        <v>0</v>
      </c>
      <c r="BI39" s="78">
        <v>0</v>
      </c>
      <c r="BJ39" s="78">
        <v>0</v>
      </c>
      <c r="BK39" s="159">
        <v>0</v>
      </c>
      <c r="BL39" s="21" t="e">
        <f>IF(BF31=1,AVERAGE(BB39/BB44),IF(BF31=2,AVERAGE(BB39/BB44,BC39/BC44),IF(BF31=3,AVERAGE(BB39/BB44,BC39/BC44,BD39/BD44),IF(BF31=4,AVERAGE(BB39/BB44,BC39/BC44,BD39/BD44,BE39/BE44),IF(BF31=5,AVERAGE(BB39/BB44,BC39/BC44,BD39/BD44,BE39/BE44,BF39/BF44),IF(BF31=6,AVERAGE(BB39/BB44,BC39/BC44,BD39/BD44,BE39/BE44,BF39/BF44,BG39/BG44),IF(BF31=7,AVERAGE(BB39/BB44,BC39/BC44,BD39/BD44,BE39/BE44,BF39/BF44,BG39/BG44,BH39/BH44),IF(BF31=8,AVERAGE(BB39/BB44,BC39/BC44,BD39/BD44,BE39/BE44,BF39/BF44,BG39/BG44,BH39/BH44,BI39/BI44),IF(BF31=9,AVERAGE(BB39/BB44,BC39/BC44,BD39/BD44,BE39/BE44,BF39/BF44,BG39/BG44,BH39/BH44,BI39/BI44,BJ39/BJ44),AVERAGE(BB39/BB44,BC39/BC44,BD39/BD44,BE39/BE44,BF39/BF44,BG39/BG44,BH39/BH44,BI39/BI44,BJ39/BJ44,BK39/BK44))))))))))</f>
        <v>#DIV/0!</v>
      </c>
      <c r="BM39" s="21" t="e">
        <v>#DIV/0!</v>
      </c>
      <c r="BN39" s="162" t="e">
        <f>INDEX(BA34:BA43,$Q$2-33,1)</f>
        <v>#VALUE!</v>
      </c>
      <c r="BO39" s="163" t="str">
        <f>IFERROR(BN39,"")</f>
        <v/>
      </c>
      <c r="BQ39" s="150">
        <v>6</v>
      </c>
      <c r="BR39" s="151">
        <f>'FACTORS &amp; OPTIONS'!B20</f>
        <v>0</v>
      </c>
      <c r="BS39" s="158">
        <f>IF(BX34&gt;0,(1/BX34),0)</f>
        <v>0</v>
      </c>
      <c r="BT39" s="77">
        <f>IF(BX35&gt;0,1/BX35,0)</f>
        <v>0</v>
      </c>
      <c r="BU39" s="77">
        <f>IF(BX36&gt;0,1/BX36,0)</f>
        <v>0</v>
      </c>
      <c r="BV39" s="77">
        <f>IF(BX37&gt;0,1/BX37,0)</f>
        <v>0</v>
      </c>
      <c r="BW39" s="77">
        <f>IF(BX38&gt;0,1/BX38,0)</f>
        <v>0</v>
      </c>
      <c r="BX39" s="77">
        <f>IF(BQ39&lt;=BW31,1,0)</f>
        <v>0</v>
      </c>
      <c r="BY39" s="78">
        <v>0</v>
      </c>
      <c r="BZ39" s="78">
        <v>0</v>
      </c>
      <c r="CA39" s="78">
        <v>0</v>
      </c>
      <c r="CB39" s="159">
        <v>0</v>
      </c>
      <c r="CC39" s="21" t="e">
        <f>IF(BW31=1,AVERAGE(BS39/BS44),IF(BW31=2,AVERAGE(BS39/BS44,BT39/BT44),IF(BW31=3,AVERAGE(BS39/BS44,BT39/BT44,BU39/BU44),IF(BW31=4,AVERAGE(BS39/BS44,BT39/BT44,BU39/BU44,BV39/BV44),IF(BW31=5,AVERAGE(BS39/BS44,BT39/BT44,BU39/BU44,BV39/BV44,BW39/BW44),IF(BW31=6,AVERAGE(BS39/BS44,BT39/BT44,BU39/BU44,BV39/BV44,BW39/BW44,BX39/BX44),IF(BW31=7,AVERAGE(BS39/BS44,BT39/BT44,BU39/BU44,BV39/BV44,BW39/BW44,BX39/BX44,BY39/BY44),IF(BW31=8,AVERAGE(BS39/BS44,BT39/BT44,BU39/BU44,BV39/BV44,BW39/BW44,BX39/BX44,BY39/BY44,BZ39/BZ44),IF(BW31=9,AVERAGE(BS39/BS44,BT39/BT44,BU39/BU44,BV39/BV44,BW39/BW44,BX39/BX44,BY39/BY44,BZ39/BZ44,CA39/CA44),AVERAGE(BS39/BS44,BT39/BT44,BU39/BU44,BV39/BV44,BW39/BW44,BX39/BX44,BY39/BY44,BZ39/BZ44,CA39/CA44,CB39/CB44))))))))))</f>
        <v>#DIV/0!</v>
      </c>
      <c r="CD39" s="21" t="e">
        <v>#DIV/0!</v>
      </c>
      <c r="CE39" s="162" t="e">
        <f>INDEX(BR34:BR43,$Q$2-33,1)</f>
        <v>#VALUE!</v>
      </c>
      <c r="CF39" s="163" t="str">
        <f>IFERROR(CE39,"")</f>
        <v/>
      </c>
      <c r="CH39" s="150">
        <v>6</v>
      </c>
      <c r="CI39" s="151">
        <f>'FACTORS &amp; OPTIONS'!B20</f>
        <v>0</v>
      </c>
      <c r="CJ39" s="158">
        <f>IF(CO34&gt;0,(1/CO34),0)</f>
        <v>0</v>
      </c>
      <c r="CK39" s="77">
        <f>IF(CO35&gt;0,1/CO35,0)</f>
        <v>0</v>
      </c>
      <c r="CL39" s="77">
        <f>IF(CO36&gt;0,1/CO36,0)</f>
        <v>0</v>
      </c>
      <c r="CM39" s="77">
        <f>IF(CO37&gt;0,1/CO37,0)</f>
        <v>0</v>
      </c>
      <c r="CN39" s="77">
        <f>IF(CO38&gt;0,1/CO38,0)</f>
        <v>0</v>
      </c>
      <c r="CO39" s="77">
        <f>IF(CH39&lt;=CN31,1,0)</f>
        <v>0</v>
      </c>
      <c r="CP39" s="78">
        <v>0</v>
      </c>
      <c r="CQ39" s="78">
        <v>0</v>
      </c>
      <c r="CR39" s="78">
        <v>0</v>
      </c>
      <c r="CS39" s="159">
        <v>0</v>
      </c>
      <c r="CT39" s="21" t="e">
        <f>IF(CN31=1,AVERAGE(CJ39/CJ44),IF(CN31=2,AVERAGE(CJ39/CJ44,CK39/CK44),IF(CN31=3,AVERAGE(CJ39/CJ44,CK39/CK44,CL39/CL44),IF(CN31=4,AVERAGE(CJ39/CJ44,CK39/CK44,CL39/CL44,CM39/CM44),IF(CN31=5,AVERAGE(CJ39/CJ44,CK39/CK44,CL39/CL44,CM39/CM44,CN39/CN44),IF(CN31=6,AVERAGE(CJ39/CJ44,CK39/CK44,CL39/CL44,CM39/CM44,CN39/CN44,CO39/CO44),IF(CN31=7,AVERAGE(CJ39/CJ44,CK39/CK44,CL39/CL44,CM39/CM44,CN39/CN44,CO39/CO44,CP39/CP44),IF(CN31=8,AVERAGE(CJ39/CJ44,CK39/CK44,CL39/CL44,CM39/CM44,CN39/CN44,CO39/CO44,CP39/CP44,CQ39/CQ44),IF(CN31=9,AVERAGE(CJ39/CJ44,CK39/CK44,CL39/CL44,CM39/CM44,CN39/CN44,CO39/CO44,CP39/CP44,CQ39/CQ44,CR39/CR44),AVERAGE(CJ39/CJ44,CK39/CK44,CL39/CL44,CM39/CM44,CN39/CN44,CO39/CO44,CP39/CP44,CQ39/CQ44,CR39/CR44,CS39/CS44))))))))))</f>
        <v>#DIV/0!</v>
      </c>
      <c r="CU39" s="21" t="e">
        <v>#DIV/0!</v>
      </c>
      <c r="CV39" s="162" t="e">
        <f>INDEX(CI34:CI43,$Q$2-33,1)</f>
        <v>#VALUE!</v>
      </c>
      <c r="CW39" s="163" t="str">
        <f>IFERROR(CV39,"")</f>
        <v/>
      </c>
      <c r="CY39" s="150">
        <v>6</v>
      </c>
      <c r="CZ39" s="151">
        <f>'FACTORS &amp; OPTIONS'!B20</f>
        <v>0</v>
      </c>
      <c r="DA39" s="158">
        <f>IF(DF34&gt;0,(1/DF34),0)</f>
        <v>0</v>
      </c>
      <c r="DB39" s="77">
        <f>IF(DF35&gt;0,1/DF35,0)</f>
        <v>0</v>
      </c>
      <c r="DC39" s="77">
        <f>IF(DF36&gt;0,1/DF36,0)</f>
        <v>0</v>
      </c>
      <c r="DD39" s="77">
        <f>IF(DF37&gt;0,1/DF37,0)</f>
        <v>0</v>
      </c>
      <c r="DE39" s="77">
        <f>IF(DF38&gt;0,1/DF38,0)</f>
        <v>0</v>
      </c>
      <c r="DF39" s="77">
        <f>IF(CY39&lt;=DE31,1,0)</f>
        <v>0</v>
      </c>
      <c r="DG39" s="78">
        <v>0</v>
      </c>
      <c r="DH39" s="78">
        <v>0</v>
      </c>
      <c r="DI39" s="78">
        <v>0</v>
      </c>
      <c r="DJ39" s="159">
        <v>0</v>
      </c>
      <c r="DK39" s="21" t="e">
        <f>IF(DE31=1,AVERAGE(DA39/DA44),IF(DE31=2,AVERAGE(DA39/DA44,DB39/DB44),IF(DE31=3,AVERAGE(DA39/DA44,DB39/DB44,DC39/DC44),IF(DE31=4,AVERAGE(DA39/DA44,DB39/DB44,DC39/DC44,DD39/DD44),IF(DE31=5,AVERAGE(DA39/DA44,DB39/DB44,DC39/DC44,DD39/DD44,DE39/DE44),IF(DE31=6,AVERAGE(DA39/DA44,DB39/DB44,DC39/DC44,DD39/DD44,DE39/DE44,DF39/DF44),IF(DE31=7,AVERAGE(DA39/DA44,DB39/DB44,DC39/DC44,DD39/DD44,DE39/DE44,DF39/DF44,DG39/DG44),IF(DE31=8,AVERAGE(DA39/DA44,DB39/DB44,DC39/DC44,DD39/DD44,DE39/DE44,DF39/DF44,DG39/DG44,DH39/DH44),IF(DE31=9,AVERAGE(DA39/DA44,DB39/DB44,DC39/DC44,DD39/DD44,DE39/DE44,DF39/DF44,DG39/DG44,DH39/DH44,DI39/DI44),AVERAGE(DA39/DA44,DB39/DB44,DC39/DC44,DD39/DD44,DE39/DE44,DF39/DF44,DG39/DG44,DH39/DH44,DI39/DI44,DJ39/DJ44))))))))))</f>
        <v>#DIV/0!</v>
      </c>
      <c r="DL39" s="21" t="e">
        <v>#DIV/0!</v>
      </c>
      <c r="DM39" s="162" t="e">
        <f>INDEX(CZ34:CZ43,$Q$2-33,1)</f>
        <v>#VALUE!</v>
      </c>
      <c r="DN39" s="163" t="str">
        <f>IFERROR(DM39,"")</f>
        <v/>
      </c>
      <c r="DP39" s="150">
        <v>6</v>
      </c>
      <c r="DQ39" s="151">
        <f>'FACTORS &amp; OPTIONS'!B20</f>
        <v>0</v>
      </c>
      <c r="DR39" s="158">
        <f>IF(DW34&gt;0,(1/DW34),0)</f>
        <v>0</v>
      </c>
      <c r="DS39" s="77">
        <f>IF(DW35&gt;0,1/DW35,0)</f>
        <v>0</v>
      </c>
      <c r="DT39" s="77">
        <f>IF(DW36&gt;0,1/DW36,0)</f>
        <v>0</v>
      </c>
      <c r="DU39" s="77">
        <f>IF(DW37&gt;0,1/DW37,0)</f>
        <v>0</v>
      </c>
      <c r="DV39" s="77">
        <f>IF(DW38&gt;0,1/DW38,0)</f>
        <v>0</v>
      </c>
      <c r="DW39" s="77">
        <f>IF(DP39&lt;=DV31,1,0)</f>
        <v>0</v>
      </c>
      <c r="DX39" s="78">
        <v>0</v>
      </c>
      <c r="DY39" s="78">
        <v>0</v>
      </c>
      <c r="DZ39" s="78">
        <v>0</v>
      </c>
      <c r="EA39" s="159">
        <v>0</v>
      </c>
      <c r="EB39" s="21" t="e">
        <f>IF(DV31=1,AVERAGE(DR39/DR44),IF(DV31=2,AVERAGE(DR39/DR44,DS39/DS44),IF(DV31=3,AVERAGE(DR39/DR44,DS39/DS44,DT39/DT44),IF(DV31=4,AVERAGE(DR39/DR44,DS39/DS44,DT39/DT44,DU39/DU44),IF(DV31=5,AVERAGE(DR39/DR44,DS39/DS44,DT39/DT44,DU39/DU44,DV39/DV44),IF(DV31=6,AVERAGE(DR39/DR44,DS39/DS44,DT39/DT44,DU39/DU44,DV39/DV44,DW39/DW44),IF(DV31=7,AVERAGE(DR39/DR44,DS39/DS44,DT39/DT44,DU39/DU44,DV39/DV44,DW39/DW44,DX39/DX44),IF(DV31=8,AVERAGE(DR39/DR44,DS39/DS44,DT39/DT44,DU39/DU44,DV39/DV44,DW39/DW44,DX39/DX44,DY39/DY44),IF(DV31=9,AVERAGE(DR39/DR44,DS39/DS44,DT39/DT44,DU39/DU44,DV39/DV44,DW39/DW44,DX39/DX44,DY39/DY44,DZ39/DZ44),AVERAGE(DR39/DR44,DS39/DS44,DT39/DT44,DU39/DU44,DV39/DV44,DW39/DW44,DX39/DX44,DY39/DY44,DZ39/DZ44,EA39/EA44))))))))))</f>
        <v>#DIV/0!</v>
      </c>
      <c r="EC39" s="21" t="e">
        <v>#DIV/0!</v>
      </c>
      <c r="ED39" s="162" t="e">
        <f>INDEX(DQ34:DQ43,$Q$2-33,1)</f>
        <v>#VALUE!</v>
      </c>
      <c r="EE39" s="163" t="str">
        <f>IFERROR(ED39,"")</f>
        <v/>
      </c>
      <c r="EG39" s="150">
        <v>6</v>
      </c>
      <c r="EH39" s="151">
        <f>'FACTORS &amp; OPTIONS'!B20</f>
        <v>0</v>
      </c>
      <c r="EI39" s="158">
        <f>IF(EN34&gt;0,(1/EN34),0)</f>
        <v>0</v>
      </c>
      <c r="EJ39" s="77">
        <f>IF(EN35&gt;0,1/EN35,0)</f>
        <v>0</v>
      </c>
      <c r="EK39" s="77">
        <f>IF(EN36&gt;0,1/EN36,0)</f>
        <v>0</v>
      </c>
      <c r="EL39" s="77">
        <f>IF(EN37&gt;0,1/EN37,0)</f>
        <v>0</v>
      </c>
      <c r="EM39" s="77">
        <f>IF(EN38&gt;0,1/EN38,0)</f>
        <v>0</v>
      </c>
      <c r="EN39" s="77">
        <f>IF(EG39&lt;=EM31,1,0)</f>
        <v>0</v>
      </c>
      <c r="EO39" s="78">
        <v>0</v>
      </c>
      <c r="EP39" s="78">
        <v>0</v>
      </c>
      <c r="EQ39" s="78">
        <v>0</v>
      </c>
      <c r="ER39" s="159">
        <v>0</v>
      </c>
      <c r="ES39" s="21" t="e">
        <f>IF(EM31=1,AVERAGE(EI39/EI44),IF(EM31=2,AVERAGE(EI39/EI44,EJ39/EJ44),IF(EM31=3,AVERAGE(EI39/EI44,EJ39/EJ44,EK39/EK44),IF(EM31=4,AVERAGE(EI39/EI44,EJ39/EJ44,EK39/EK44,EL39/EL44),IF(EM31=5,AVERAGE(EI39/EI44,EJ39/EJ44,EK39/EK44,EL39/EL44,EM39/EM44),IF(EM31=6,AVERAGE(EI39/EI44,EJ39/EJ44,EK39/EK44,EL39/EL44,EM39/EM44,EN39/EN44),IF(EM31=7,AVERAGE(EI39/EI44,EJ39/EJ44,EK39/EK44,EL39/EL44,EM39/EM44,EN39/EN44,EO39/EO44),IF(EM31=8,AVERAGE(EI39/EI44,EJ39/EJ44,EK39/EK44,EL39/EL44,EM39/EM44,EN39/EN44,EO39/EO44,EP39/EP44),IF(EM31=9,AVERAGE(EI39/EI44,EJ39/EJ44,EK39/EK44,EL39/EL44,EM39/EM44,EN39/EN44,EO39/EO44,EP39/EP44,EQ39/EQ44),AVERAGE(EI39/EI44,EJ39/EJ44,EK39/EK44,EL39/EL44,EM39/EM44,EN39/EN44,EO39/EO44,EP39/EP44,EQ39/EQ44,ER39/ER44))))))))))</f>
        <v>#DIV/0!</v>
      </c>
      <c r="ET39" s="21" t="e">
        <v>#DIV/0!</v>
      </c>
      <c r="EU39" s="162" t="e">
        <f>INDEX(EH34:EH43,$Q$2-33,1)</f>
        <v>#VALUE!</v>
      </c>
      <c r="EV39" s="163" t="str">
        <f>IFERROR(EU39,"")</f>
        <v/>
      </c>
      <c r="EW39" s="100" t="str">
        <f>BO40</f>
        <v/>
      </c>
      <c r="EX39" s="100">
        <f>BO42</f>
        <v>3</v>
      </c>
      <c r="EY39" s="100"/>
      <c r="EZ39" s="100">
        <f t="shared" si="20"/>
        <v>0</v>
      </c>
      <c r="FA39" s="100"/>
      <c r="FC39" s="180"/>
      <c r="FD39" s="180"/>
      <c r="FE39" s="180"/>
      <c r="FF39" s="180"/>
      <c r="FG39" s="180"/>
      <c r="FH39" s="180"/>
      <c r="FI39" s="181"/>
      <c r="FJ39" s="181"/>
      <c r="FK39" s="181"/>
      <c r="FL39" s="181"/>
      <c r="FM39" s="181"/>
      <c r="FN39" s="181"/>
      <c r="FO39" s="181"/>
      <c r="FP39" s="181"/>
      <c r="FQ39" s="181"/>
      <c r="FR39" s="181"/>
      <c r="FS39" s="181"/>
      <c r="FT39" s="181"/>
      <c r="FU39" s="181"/>
      <c r="FV39" s="181"/>
      <c r="FW39" s="181"/>
      <c r="FX39" s="181"/>
      <c r="FY39" s="181"/>
      <c r="FZ39" s="181"/>
      <c r="GA39" s="181"/>
      <c r="GB39" s="181"/>
      <c r="GC39" s="181"/>
      <c r="GD39" s="181"/>
      <c r="GE39" s="181"/>
      <c r="GF39" s="181"/>
      <c r="GG39" s="181"/>
      <c r="GH39" s="181"/>
      <c r="GI39" s="181"/>
      <c r="GJ39" s="181"/>
      <c r="GK39" s="181"/>
      <c r="GL39" s="181"/>
      <c r="GM39" s="181"/>
      <c r="GN39" s="181"/>
      <c r="GO39" s="181"/>
      <c r="GP39" s="181"/>
      <c r="GQ39" s="181"/>
      <c r="GR39" s="181"/>
      <c r="GS39" s="181"/>
      <c r="GT39" s="181"/>
      <c r="GU39" s="181"/>
      <c r="GV39" s="181"/>
      <c r="GW39" s="181"/>
      <c r="GX39" s="181"/>
      <c r="GY39" s="181"/>
      <c r="GZ39" s="181"/>
      <c r="HA39" s="181"/>
      <c r="HB39" s="181"/>
      <c r="HC39" s="181"/>
      <c r="HD39" s="181"/>
      <c r="HE39" s="181"/>
    </row>
    <row r="40" spans="1:213" x14ac:dyDescent="0.35">
      <c r="A40" s="150">
        <v>7</v>
      </c>
      <c r="B40" s="151">
        <f>'FACTORS &amp; OPTIONS'!B21</f>
        <v>0</v>
      </c>
      <c r="C40" s="77">
        <f>IF(I34&gt;0,(1/I34),0)</f>
        <v>0</v>
      </c>
      <c r="D40" s="77">
        <f>IF(I35&gt;0,1/I35,0)</f>
        <v>0</v>
      </c>
      <c r="E40" s="77">
        <f>IF(I36&gt;0,1/I36,0)</f>
        <v>0</v>
      </c>
      <c r="F40" s="77">
        <f>IF(I37&gt;0,1/I37,0)</f>
        <v>0</v>
      </c>
      <c r="G40" s="77">
        <f>IF(I38&gt;0,1/I38,0)</f>
        <v>0</v>
      </c>
      <c r="H40" s="77">
        <f>IF(I39&gt;0,1/I39,0)</f>
        <v>0</v>
      </c>
      <c r="I40" s="77">
        <f>IF(A40&lt;=G31,1,0)</f>
        <v>0</v>
      </c>
      <c r="J40" s="78">
        <v>0</v>
      </c>
      <c r="K40" s="78">
        <v>0</v>
      </c>
      <c r="L40" s="78">
        <v>0</v>
      </c>
      <c r="M40" s="21" t="e">
        <f>IF(G31=1,AVERAGE(C40/C44),IF(G31=2,AVERAGE(C40/C44,D40/D44),IF(G31=3,AVERAGE(C40/C44,D40/D44,E40/E44),IF(G31=4,AVERAGE(C40/C44,D40/D44,E40/E44,F40/F44),IF(G31=5,AVERAGE(C40/C44,D40/D44,E40/E44,F40/F44,G40/G44),IF(G31=6,AVERAGE(C40/C44,D40/D44,E40/E44,F40/F44,G40/G44,H40/H44),IF(G31=7,AVERAGE(C40/C44,D40/D44,E40/E44,F40/F44,G40/G44,H40/H44,I40/I44),IF(G31=8,AVERAGE(C40/C44,D40/D44,E40/E44,F40/F44,G40/G44,H40/H44,I40/I44,J40/J44),IF(G31=9,AVERAGE(C40/C44,D40/D44,E40/E44,F40/F44,G40/G44,H40/H44,I40/I44,J40/J44,K40/K44),AVERAGE(C40/C44,D40/D44,E40/E44,F40/F44,G40/G44,H40/H44,I40/I44,J40/J44,K40/K44,L40/L44))))))))))</f>
        <v>#DIV/0!</v>
      </c>
      <c r="N40" s="21" t="e">
        <v>#DIV/0!</v>
      </c>
      <c r="O40" s="164">
        <f>INDEX(C33:L33,1,$Q$3-2)</f>
        <v>0</v>
      </c>
      <c r="P40" s="165" t="str">
        <f>IF($Q$2&gt;=34,IF($Q$2&lt;=43,IF($Q$3&gt;=3,IF($Q$3&lt;=12,P39,""),""),""),"")</f>
        <v/>
      </c>
      <c r="R40" s="150">
        <v>7</v>
      </c>
      <c r="S40" s="151">
        <f>'FACTORS &amp; OPTIONS'!B21</f>
        <v>0</v>
      </c>
      <c r="T40" s="77">
        <f>IF(Z34&gt;0,(1/Z34),0)</f>
        <v>0</v>
      </c>
      <c r="U40" s="77">
        <f>IF(Z35&gt;0,1/Z35,0)</f>
        <v>0</v>
      </c>
      <c r="V40" s="77">
        <f>IF(Z36&gt;0,1/Z36,0)</f>
        <v>0</v>
      </c>
      <c r="W40" s="77">
        <f>IF(Z37&gt;0,1/Z37,0)</f>
        <v>0</v>
      </c>
      <c r="X40" s="77">
        <f>IF(Z38&gt;0,1/Z38,0)</f>
        <v>0</v>
      </c>
      <c r="Y40" s="77">
        <f>IF(Z39&gt;0,1/Z39,0)</f>
        <v>0</v>
      </c>
      <c r="Z40" s="77">
        <f>IF(R40&lt;=X31,1,0)</f>
        <v>0</v>
      </c>
      <c r="AA40" s="78">
        <v>0</v>
      </c>
      <c r="AB40" s="78">
        <v>0</v>
      </c>
      <c r="AC40" s="78">
        <v>0</v>
      </c>
      <c r="AD40" s="21" t="e">
        <f>IF(X31=1,AVERAGE(T40/T44),IF(X31=2,AVERAGE(T40/T44,U40/U44),IF(X31=3,AVERAGE(T40/T44,U40/U44,V40/V44),IF(X31=4,AVERAGE(T40/T44,U40/U44,V40/V44,W40/W44),IF(X31=5,AVERAGE(T40/T44,U40/U44,V40/V44,W40/W44,X40/X44),IF(X31=6,AVERAGE(T40/T44,U40/U44,V40/V44,W40/W44,X40/X44,Y40/Y44),IF(X31=7,AVERAGE(T40/T44,U40/U44,V40/V44,W40/W44,X40/X44,Y40/Y44,Z40/Z44),IF(X31=8,AVERAGE(T40/T44,U40/U44,V40/V44,W40/W44,X40/X44,Y40/Y44,Z40/Z44,AA40/AA44),IF(X31=9,AVERAGE(T40/T44,U40/U44,V40/V44,W40/W44,X40/X44,Y40/Y44,Z40/Z44,AA40/AA44,AB40/AB44),AVERAGE(T40/T44,U40/U44,V40/V44,W40/W44,X40/X44,Y40/Y44,Z40/Z44,AA40/AA44,AB40/AB44,AC40/AC44))))))))))</f>
        <v>#DIV/0!</v>
      </c>
      <c r="AE40" s="21" t="e">
        <v>#DIV/0!</v>
      </c>
      <c r="AF40" s="164" t="e">
        <f>INDEX(T33:AC33,1,$Q$3-19)</f>
        <v>#VALUE!</v>
      </c>
      <c r="AG40" s="165" t="str">
        <f>IF($Q$2&gt;=34,IF($Q$2&lt;=43,IF($Q$3&gt;=20,IF($Q$3&lt;=29,AG39,""),""),""),"")</f>
        <v/>
      </c>
      <c r="AI40" s="150">
        <v>7</v>
      </c>
      <c r="AJ40" s="151">
        <f>'FACTORS &amp; OPTIONS'!B21</f>
        <v>0</v>
      </c>
      <c r="AK40" s="158">
        <f>IF(AQ34&gt;0,(1/AQ34),0)</f>
        <v>0</v>
      </c>
      <c r="AL40" s="77">
        <f>IF(AQ35&gt;0,1/AQ35,0)</f>
        <v>0</v>
      </c>
      <c r="AM40" s="77">
        <f>IF(AQ36&gt;0,1/AQ36,0)</f>
        <v>0</v>
      </c>
      <c r="AN40" s="77">
        <f>IF(AQ37&gt;0,1/AQ37,0)</f>
        <v>0</v>
      </c>
      <c r="AO40" s="77">
        <f>IF(AQ38&gt;0,1/AQ38,0)</f>
        <v>0</v>
      </c>
      <c r="AP40" s="77">
        <f>IF(AQ39&gt;0,1/AQ39,0)</f>
        <v>0</v>
      </c>
      <c r="AQ40" s="77">
        <f>IF(AI40&lt;=AO31,1,0)</f>
        <v>0</v>
      </c>
      <c r="AR40" s="78">
        <v>0</v>
      </c>
      <c r="AS40" s="78">
        <v>0</v>
      </c>
      <c r="AT40" s="159">
        <v>0</v>
      </c>
      <c r="AU40" s="21" t="e">
        <f>IF(AO31=1,AVERAGE(AK40/AK44),IF(AO31=2,AVERAGE(AK40/AK44,AL40/AL44),IF(AO31=3,AVERAGE(AK40/AK44,AL40/AL44,AM40/AM44),IF(AO31=4,AVERAGE(AK40/AK44,AL40/AL44,AM40/AM44,AN40/AN44),IF(AO31=5,AVERAGE(AK40/AK44,AL40/AL44,AM40/AM44,AN40/AN44,AO40/AO44),IF(AO31=6,AVERAGE(AK40/AK44,AL40/AL44,AM40/AM44,AN40/AN44,AO40/AO44,AP40/AP44),IF(AO31=7,AVERAGE(AK40/AK44,AL40/AL44,AM40/AM44,AN40/AN44,AO40/AO44,AP40/AP44,AQ40/AQ44),IF(AO31=8,AVERAGE(AK40/AK44,AL40/AL44,AM40/AM44,AN40/AN44,AO40/AO44,AP40/AP44,AQ40/AQ44,AR40/AR44),IF(AO31=9,AVERAGE(AK40/AK44,AL40/AL44,AM40/AM44,AN40/AN44,AO40/AO44,AP40/AP44,AQ40/AQ44,AR40/AR44,AS40/AS44),AVERAGE(AK40/AK44,AL40/AL44,AM40/AM44,AN40/AN44,AO40/AO44,AP40/AP44,AQ40/AQ44,AR40/AR44,AS40/AS44,AT40/AT44))))))))))</f>
        <v>#DIV/0!</v>
      </c>
      <c r="AV40" s="21" t="e">
        <v>#DIV/0!</v>
      </c>
      <c r="AW40" s="164" t="e">
        <f>INDEX(AK33:AT33,1,$Q$3-36)</f>
        <v>#VALUE!</v>
      </c>
      <c r="AX40" s="165" t="str">
        <f>IF($Q$2&gt;=34,IF($Q$2&lt;=43,IF($Q$3&gt;=37,IF($Q$3&lt;=46,AX39,""),""),""),"")</f>
        <v/>
      </c>
      <c r="AZ40" s="150">
        <v>7</v>
      </c>
      <c r="BA40" s="151">
        <f>'FACTORS &amp; OPTIONS'!B21</f>
        <v>0</v>
      </c>
      <c r="BB40" s="158">
        <f>IF(BH34&gt;0,(1/BH34),0)</f>
        <v>0</v>
      </c>
      <c r="BC40" s="77">
        <f>IF(BH35&gt;0,1/BH35,0)</f>
        <v>0</v>
      </c>
      <c r="BD40" s="77">
        <f>IF(BH36&gt;0,1/BH36,0)</f>
        <v>0</v>
      </c>
      <c r="BE40" s="77">
        <f>IF(BH37&gt;0,1/BH37,0)</f>
        <v>0</v>
      </c>
      <c r="BF40" s="77">
        <f>IF(BH38&gt;0,1/BH38,0)</f>
        <v>0</v>
      </c>
      <c r="BG40" s="77">
        <f>IF(BH39&gt;0,1/BH39,0)</f>
        <v>0</v>
      </c>
      <c r="BH40" s="77">
        <f>IF(AZ40&lt;=BF31,1,0)</f>
        <v>0</v>
      </c>
      <c r="BI40" s="78">
        <v>0</v>
      </c>
      <c r="BJ40" s="78">
        <v>0</v>
      </c>
      <c r="BK40" s="159">
        <v>0</v>
      </c>
      <c r="BL40" s="21" t="e">
        <f>IF(BF31=1,AVERAGE(BB40/BB44),IF(BF31=2,AVERAGE(BB40/BB44,BC40/BC44),IF(BF31=3,AVERAGE(BB40/BB44,BC40/BC44,BD40/BD44),IF(BF31=4,AVERAGE(BB40/BB44,BC40/BC44,BD40/BD44,BE40/BE44),IF(BF31=5,AVERAGE(BB40/BB44,BC40/BC44,BD40/BD44,BE40/BE44,BF40/BF44),IF(BF31=6,AVERAGE(BB40/BB44,BC40/BC44,BD40/BD44,BE40/BE44,BF40/BF44,BG40/BG44),IF(BF31=7,AVERAGE(BB40/BB44,BC40/BC44,BD40/BD44,BE40/BE44,BF40/BF44,BG40/BG44,BH40/BH44),IF(BF31=8,AVERAGE(BB40/BB44,BC40/BC44,BD40/BD44,BE40/BE44,BF40/BF44,BG40/BG44,BH40/BH44,BI40/BI44),IF(BF31=9,AVERAGE(BB40/BB44,BC40/BC44,BD40/BD44,BE40/BE44,BF40/BF44,BG40/BG44,BH40/BH44,BI40/BI44,BJ40/BJ44),AVERAGE(BB40/BB44,BC40/BC44,BD40/BD44,BE40/BE44,BF40/BF44,BG40/BG44,BH40/BH44,BI40/BI44,BJ40/BJ44,BK40/BK44))))))))))</f>
        <v>#DIV/0!</v>
      </c>
      <c r="BM40" s="21" t="e">
        <v>#DIV/0!</v>
      </c>
      <c r="BN40" s="164" t="e">
        <f>INDEX(BB33:BK33,1,$Q$3-53)</f>
        <v>#VALUE!</v>
      </c>
      <c r="BO40" s="165" t="str">
        <f>IF($Q$2&gt;=34,IF($Q$2&lt;=43,IF($Q$3&gt;=54,IF($Q$3&lt;=63,BO39,""),""),""),"")</f>
        <v/>
      </c>
      <c r="BQ40" s="150">
        <v>7</v>
      </c>
      <c r="BR40" s="151">
        <f>'FACTORS &amp; OPTIONS'!B21</f>
        <v>0</v>
      </c>
      <c r="BS40" s="158">
        <f>IF(BY34&gt;0,(1/BY34),0)</f>
        <v>0</v>
      </c>
      <c r="BT40" s="77">
        <f>IF(BY35&gt;0,1/BY35,0)</f>
        <v>0</v>
      </c>
      <c r="BU40" s="77">
        <f>IF(BY36&gt;0,1/BY36,0)</f>
        <v>0</v>
      </c>
      <c r="BV40" s="77">
        <f>IF(BY37&gt;0,1/BY37,0)</f>
        <v>0</v>
      </c>
      <c r="BW40" s="77">
        <f>IF(BY38&gt;0,1/BY38,0)</f>
        <v>0</v>
      </c>
      <c r="BX40" s="77">
        <f>IF(BY39&gt;0,1/BY39,0)</f>
        <v>0</v>
      </c>
      <c r="BY40" s="77">
        <f>IF(BQ40&lt;=BW31,1,0)</f>
        <v>0</v>
      </c>
      <c r="BZ40" s="78">
        <v>0</v>
      </c>
      <c r="CA40" s="78">
        <v>0</v>
      </c>
      <c r="CB40" s="159">
        <v>0</v>
      </c>
      <c r="CC40" s="21" t="e">
        <f>IF(BW31=1,AVERAGE(BS40/BS44),IF(BW31=2,AVERAGE(BS40/BS44,BT40/BT44),IF(BW31=3,AVERAGE(BS40/BS44,BT40/BT44,BU40/BU44),IF(BW31=4,AVERAGE(BS40/BS44,BT40/BT44,BU40/BU44,BV40/BV44),IF(BW31=5,AVERAGE(BS40/BS44,BT40/BT44,BU40/BU44,BV40/BV44,BW40/BW44),IF(BW31=6,AVERAGE(BS40/BS44,BT40/BT44,BU40/BU44,BV40/BV44,BW40/BW44,BX40/BX44),IF(BW31=7,AVERAGE(BS40/BS44,BT40/BT44,BU40/BU44,BV40/BV44,BW40/BW44,BX40/BX44,BY40/BY44),IF(BW31=8,AVERAGE(BS40/BS44,BT40/BT44,BU40/BU44,BV40/BV44,BW40/BW44,BX40/BX44,BY40/BY44,BZ40/BZ44),IF(BW31=9,AVERAGE(BS40/BS44,BT40/BT44,BU40/BU44,BV40/BV44,BW40/BW44,BX40/BX44,BY40/BY44,BZ40/BZ44,CA40/CA44),AVERAGE(BS40/BS44,BT40/BT44,BU40/BU44,BV40/BV44,BW40/BW44,BX40/BX44,BY40/BY44,BZ40/BZ44,CA40/CA44,CB40/CB44))))))))))</f>
        <v>#DIV/0!</v>
      </c>
      <c r="CD40" s="21" t="e">
        <v>#DIV/0!</v>
      </c>
      <c r="CE40" s="164" t="e">
        <f>INDEX(BS33:CB33,1,$Q$3-70)</f>
        <v>#VALUE!</v>
      </c>
      <c r="CF40" s="165" t="str">
        <f>IF($Q$2&gt;=34,IF($Q$2&lt;=43,IF($Q$3&gt;=71,IF($Q$3&lt;=80,CF39,""),""),""),"")</f>
        <v/>
      </c>
      <c r="CH40" s="150">
        <v>7</v>
      </c>
      <c r="CI40" s="151">
        <f>'FACTORS &amp; OPTIONS'!B21</f>
        <v>0</v>
      </c>
      <c r="CJ40" s="158">
        <f>IF(CP34&gt;0,(1/CP34),0)</f>
        <v>0</v>
      </c>
      <c r="CK40" s="77">
        <f>IF(CP35&gt;0,1/CP35,0)</f>
        <v>0</v>
      </c>
      <c r="CL40" s="77">
        <f>IF(CP36&gt;0,1/CP36,0)</f>
        <v>0</v>
      </c>
      <c r="CM40" s="77">
        <f>IF(CP37&gt;0,1/CP37,0)</f>
        <v>0</v>
      </c>
      <c r="CN40" s="77">
        <f>IF(CP38&gt;0,1/CP38,0)</f>
        <v>0</v>
      </c>
      <c r="CO40" s="77">
        <f>IF(CP39&gt;0,1/CP39,0)</f>
        <v>0</v>
      </c>
      <c r="CP40" s="77">
        <f>IF(CH40&lt;=CN31,1,0)</f>
        <v>0</v>
      </c>
      <c r="CQ40" s="78">
        <v>0</v>
      </c>
      <c r="CR40" s="78">
        <v>0</v>
      </c>
      <c r="CS40" s="159">
        <v>0</v>
      </c>
      <c r="CT40" s="21" t="e">
        <f>IF(CN31=1,AVERAGE(CJ40/CJ44),IF(CN31=2,AVERAGE(CJ40/CJ44,CK40/CK44),IF(CN31=3,AVERAGE(CJ40/CJ44,CK40/CK44,CL40/CL44),IF(CN31=4,AVERAGE(CJ40/CJ44,CK40/CK44,CL40/CL44,CM40/CM44),IF(CN31=5,AVERAGE(CJ40/CJ44,CK40/CK44,CL40/CL44,CM40/CM44,CN40/CN44),IF(CN31=6,AVERAGE(CJ40/CJ44,CK40/CK44,CL40/CL44,CM40/CM44,CN40/CN44,CO40/CO44),IF(CN31=7,AVERAGE(CJ40/CJ44,CK40/CK44,CL40/CL44,CM40/CM44,CN40/CN44,CO40/CO44,CP40/CP44),IF(CN31=8,AVERAGE(CJ40/CJ44,CK40/CK44,CL40/CL44,CM40/CM44,CN40/CN44,CO40/CO44,CP40/CP44,CQ40/CQ44),IF(CN31=9,AVERAGE(CJ40/CJ44,CK40/CK44,CL40/CL44,CM40/CM44,CN40/CN44,CO40/CO44,CP40/CP44,CQ40/CQ44,CR40/CR44),AVERAGE(CJ40/CJ44,CK40/CK44,CL40/CL44,CM40/CM44,CN40/CN44,CO40/CO44,CP40/CP44,CQ40/CQ44,CR40/CR44,CS40/CS44))))))))))</f>
        <v>#DIV/0!</v>
      </c>
      <c r="CU40" s="21" t="e">
        <v>#DIV/0!</v>
      </c>
      <c r="CV40" s="164" t="e">
        <f>INDEX(CJ33:CS33,1,$Q$3-87)</f>
        <v>#VALUE!</v>
      </c>
      <c r="CW40" s="165" t="str">
        <f>IF($Q$2&gt;=34,IF($Q$2&lt;=43,IF($Q$3&gt;=88,IF($Q$3&lt;=97,CW39,""),""),""),"")</f>
        <v/>
      </c>
      <c r="CY40" s="150">
        <v>7</v>
      </c>
      <c r="CZ40" s="151">
        <f>'FACTORS &amp; OPTIONS'!B21</f>
        <v>0</v>
      </c>
      <c r="DA40" s="158">
        <f>IF(DG34&gt;0,(1/DG34),0)</f>
        <v>0</v>
      </c>
      <c r="DB40" s="77">
        <f>IF(DG35&gt;0,1/DG35,0)</f>
        <v>0</v>
      </c>
      <c r="DC40" s="77">
        <f>IF(DG36&gt;0,1/DG36,0)</f>
        <v>0</v>
      </c>
      <c r="DD40" s="77">
        <f>IF(DG37&gt;0,1/DG37,0)</f>
        <v>0</v>
      </c>
      <c r="DE40" s="77">
        <f>IF(DG38&gt;0,1/DG38,0)</f>
        <v>0</v>
      </c>
      <c r="DF40" s="77">
        <f>IF(DG39&gt;0,1/DG39,0)</f>
        <v>0</v>
      </c>
      <c r="DG40" s="77">
        <f>IF(CY40&lt;=DE31,1,0)</f>
        <v>0</v>
      </c>
      <c r="DH40" s="78">
        <v>0</v>
      </c>
      <c r="DI40" s="78">
        <v>0</v>
      </c>
      <c r="DJ40" s="159">
        <v>0</v>
      </c>
      <c r="DK40" s="21" t="e">
        <f>IF(DE31=1,AVERAGE(DA40/DA44),IF(DE31=2,AVERAGE(DA40/DA44,DB40/DB44),IF(DE31=3,AVERAGE(DA40/DA44,DB40/DB44,DC40/DC44),IF(DE31=4,AVERAGE(DA40/DA44,DB40/DB44,DC40/DC44,DD40/DD44),IF(DE31=5,AVERAGE(DA40/DA44,DB40/DB44,DC40/DC44,DD40/DD44,DE40/DE44),IF(DE31=6,AVERAGE(DA40/DA44,DB40/DB44,DC40/DC44,DD40/DD44,DE40/DE44,DF40/DF44),IF(DE31=7,AVERAGE(DA40/DA44,DB40/DB44,DC40/DC44,DD40/DD44,DE40/DE44,DF40/DF44,DG40/DG44),IF(DE31=8,AVERAGE(DA40/DA44,DB40/DB44,DC40/DC44,DD40/DD44,DE40/DE44,DF40/DF44,DG40/DG44,DH40/DH44),IF(DE31=9,AVERAGE(DA40/DA44,DB40/DB44,DC40/DC44,DD40/DD44,DE40/DE44,DF40/DF44,DG40/DG44,DH40/DH44,DI40/DI44),AVERAGE(DA40/DA44,DB40/DB44,DC40/DC44,DD40/DD44,DE40/DE44,DF40/DF44,DG40/DG44,DH40/DH44,DI40/DI44,DJ40/DJ44))))))))))</f>
        <v>#DIV/0!</v>
      </c>
      <c r="DL40" s="21" t="e">
        <v>#DIV/0!</v>
      </c>
      <c r="DM40" s="164" t="e">
        <f>INDEX(DA33:DJ33,1,$Q$3-104)</f>
        <v>#VALUE!</v>
      </c>
      <c r="DN40" s="165" t="str">
        <f>IF($Q$2&gt;=34,IF($Q$2&lt;=43,IF($Q$3&gt;=105,IF($Q$3&lt;=114,DN39,""),""),""),"")</f>
        <v/>
      </c>
      <c r="DP40" s="150">
        <v>7</v>
      </c>
      <c r="DQ40" s="151">
        <f>'FACTORS &amp; OPTIONS'!B21</f>
        <v>0</v>
      </c>
      <c r="DR40" s="158">
        <f>IF(DX34&gt;0,(1/DX34),0)</f>
        <v>0</v>
      </c>
      <c r="DS40" s="77">
        <f>IF(DX35&gt;0,1/DX35,0)</f>
        <v>0</v>
      </c>
      <c r="DT40" s="77">
        <f>IF(DX36&gt;0,1/DX36,0)</f>
        <v>0</v>
      </c>
      <c r="DU40" s="77">
        <f>IF(DX37&gt;0,1/DX37,0)</f>
        <v>0</v>
      </c>
      <c r="DV40" s="77">
        <f>IF(DX38&gt;0,1/DX38,0)</f>
        <v>0</v>
      </c>
      <c r="DW40" s="77">
        <f>IF(DX39&gt;0,1/DX39,0)</f>
        <v>0</v>
      </c>
      <c r="DX40" s="77">
        <f>IF(DP40&lt;=DV31,1,0)</f>
        <v>0</v>
      </c>
      <c r="DY40" s="78">
        <v>0</v>
      </c>
      <c r="DZ40" s="78">
        <v>0</v>
      </c>
      <c r="EA40" s="159">
        <v>0</v>
      </c>
      <c r="EB40" s="21" t="e">
        <f>IF(DV31=1,AVERAGE(DR40/DR44),IF(DV31=2,AVERAGE(DR40/DR44,DS40/DS44),IF(DV31=3,AVERAGE(DR40/DR44,DS40/DS44,DT40/DT44),IF(DV31=4,AVERAGE(DR40/DR44,DS40/DS44,DT40/DT44,DU40/DU44),IF(DV31=5,AVERAGE(DR40/DR44,DS40/DS44,DT40/DT44,DU40/DU44,DV40/DV44),IF(DV31=6,AVERAGE(DR40/DR44,DS40/DS44,DT40/DT44,DU40/DU44,DV40/DV44,DW40/DW44),IF(DV31=7,AVERAGE(DR40/DR44,DS40/DS44,DT40/DT44,DU40/DU44,DV40/DV44,DW40/DW44,DX40/DX44),IF(DV31=8,AVERAGE(DR40/DR44,DS40/DS44,DT40/DT44,DU40/DU44,DV40/DV44,DW40/DW44,DX40/DX44,DY40/DY44),IF(DV31=9,AVERAGE(DR40/DR44,DS40/DS44,DT40/DT44,DU40/DU44,DV40/DV44,DW40/DW44,DX40/DX44,DY40/DY44,DZ40/DZ44),AVERAGE(DR40/DR44,DS40/DS44,DT40/DT44,DU40/DU44,DV40/DV44,DW40/DW44,DX40/DX44,DY40/DY44,DZ40/DZ44,EA40/EA44))))))))))</f>
        <v>#DIV/0!</v>
      </c>
      <c r="EC40" s="21" t="e">
        <v>#DIV/0!</v>
      </c>
      <c r="ED40" s="164" t="e">
        <f>INDEX(DR33:EA33,1,$Q$3-121)</f>
        <v>#VALUE!</v>
      </c>
      <c r="EE40" s="165" t="str">
        <f>IF($Q$2&gt;=34,IF($Q$2&lt;=43,IF($Q$3&gt;=122,IF($Q$3&lt;=131,EE39,""),""),""),"")</f>
        <v/>
      </c>
      <c r="EG40" s="150">
        <v>7</v>
      </c>
      <c r="EH40" s="151">
        <f>'FACTORS &amp; OPTIONS'!B21</f>
        <v>0</v>
      </c>
      <c r="EI40" s="158">
        <f>IF(EO34&gt;0,(1/EO34),0)</f>
        <v>0</v>
      </c>
      <c r="EJ40" s="77">
        <f>IF(EO35&gt;0,1/EO35,0)</f>
        <v>0</v>
      </c>
      <c r="EK40" s="77">
        <f>IF(EO36&gt;0,1/EO36,0)</f>
        <v>0</v>
      </c>
      <c r="EL40" s="77">
        <f>IF(EO37&gt;0,1/EO37,0)</f>
        <v>0</v>
      </c>
      <c r="EM40" s="77">
        <f>IF(EO38&gt;0,1/EO38,0)</f>
        <v>0</v>
      </c>
      <c r="EN40" s="77">
        <f>IF(EO39&gt;0,1/EO39,0)</f>
        <v>0</v>
      </c>
      <c r="EO40" s="77">
        <f>IF(EG40&lt;=EM31,1,0)</f>
        <v>0</v>
      </c>
      <c r="EP40" s="78">
        <v>0</v>
      </c>
      <c r="EQ40" s="78">
        <v>0</v>
      </c>
      <c r="ER40" s="159">
        <v>0</v>
      </c>
      <c r="ES40" s="21" t="e">
        <f>IF(EM31=1,AVERAGE(EI40/EI44),IF(EM31=2,AVERAGE(EI40/EI44,EJ40/EJ44),IF(EM31=3,AVERAGE(EI40/EI44,EJ40/EJ44,EK40/EK44),IF(EM31=4,AVERAGE(EI40/EI44,EJ40/EJ44,EK40/EK44,EL40/EL44),IF(EM31=5,AVERAGE(EI40/EI44,EJ40/EJ44,EK40/EK44,EL40/EL44,EM40/EM44),IF(EM31=6,AVERAGE(EI40/EI44,EJ40/EJ44,EK40/EK44,EL40/EL44,EM40/EM44,EN40/EN44),IF(EM31=7,AVERAGE(EI40/EI44,EJ40/EJ44,EK40/EK44,EL40/EL44,EM40/EM44,EN40/EN44,EO40/EO44),IF(EM31=8,AVERAGE(EI40/EI44,EJ40/EJ44,EK40/EK44,EL40/EL44,EM40/EM44,EN40/EN44,EO40/EO44,EP40/EP44),IF(EM31=9,AVERAGE(EI40/EI44,EJ40/EJ44,EK40/EK44,EL40/EL44,EM40/EM44,EN40/EN44,EO40/EO44,EP40/EP44,EQ40/EQ44),AVERAGE(EI40/EI44,EJ40/EJ44,EK40/EK44,EL40/EL44,EM40/EM44,EN40/EN44,EO40/EO44,EP40/EP44,EQ40/EQ44,ER40/ER44))))))))))</f>
        <v>#DIV/0!</v>
      </c>
      <c r="ET40" s="21" t="e">
        <v>#DIV/0!</v>
      </c>
      <c r="EU40" s="164" t="e">
        <f>INDEX(EI33:ER33,1,$Q$3-138)</f>
        <v>#VALUE!</v>
      </c>
      <c r="EV40" s="165" t="str">
        <f>IF($Q$2&gt;=34,IF($Q$2&lt;=43,IF($Q$3&gt;=139,IF($Q$3&lt;=148,EV39,""),""),""),"")</f>
        <v/>
      </c>
      <c r="EW40" s="100" t="str">
        <f>CF40</f>
        <v/>
      </c>
      <c r="EX40" s="100">
        <f>CF42</f>
        <v>3</v>
      </c>
      <c r="EY40" s="100"/>
      <c r="EZ40" s="100">
        <f t="shared" si="20"/>
        <v>0</v>
      </c>
      <c r="FA40" s="100"/>
      <c r="FC40" s="180"/>
      <c r="FD40" s="180"/>
      <c r="FE40" s="180"/>
      <c r="FF40" s="180"/>
      <c r="FG40" s="180"/>
      <c r="FH40" s="180"/>
      <c r="FI40" s="181"/>
      <c r="FJ40" s="181"/>
      <c r="FK40" s="181"/>
      <c r="FL40" s="181"/>
      <c r="FM40" s="181"/>
      <c r="FN40" s="181"/>
      <c r="FO40" s="181"/>
      <c r="FP40" s="181"/>
      <c r="FQ40" s="181"/>
      <c r="FR40" s="181"/>
      <c r="FS40" s="181"/>
      <c r="FT40" s="181"/>
      <c r="FU40" s="181"/>
      <c r="FV40" s="181"/>
      <c r="FW40" s="181"/>
      <c r="FX40" s="181"/>
      <c r="FY40" s="181"/>
      <c r="FZ40" s="181"/>
      <c r="GA40" s="181"/>
      <c r="GB40" s="181"/>
      <c r="GC40" s="181"/>
      <c r="GD40" s="181"/>
      <c r="GE40" s="181"/>
      <c r="GF40" s="181"/>
      <c r="GG40" s="181"/>
      <c r="GH40" s="181"/>
      <c r="GI40" s="181"/>
      <c r="GJ40" s="181"/>
      <c r="GK40" s="181"/>
      <c r="GL40" s="181"/>
      <c r="GM40" s="181"/>
      <c r="GN40" s="181"/>
      <c r="GO40" s="181"/>
      <c r="GP40" s="181"/>
      <c r="GQ40" s="181"/>
      <c r="GR40" s="181"/>
      <c r="GS40" s="181"/>
      <c r="GT40" s="181"/>
      <c r="GU40" s="181"/>
      <c r="GV40" s="181"/>
      <c r="GW40" s="181"/>
      <c r="GX40" s="181"/>
      <c r="GY40" s="181"/>
      <c r="GZ40" s="181"/>
      <c r="HA40" s="181"/>
      <c r="HB40" s="181"/>
      <c r="HC40" s="181"/>
      <c r="HD40" s="181"/>
      <c r="HE40" s="181"/>
    </row>
    <row r="41" spans="1:213" x14ac:dyDescent="0.35">
      <c r="A41" s="150">
        <v>8</v>
      </c>
      <c r="B41" s="151">
        <f>'FACTORS &amp; OPTIONS'!B22</f>
        <v>0</v>
      </c>
      <c r="C41" s="77">
        <f>IF(J34&gt;0,(1/J34),0)</f>
        <v>0</v>
      </c>
      <c r="D41" s="77">
        <f>IF(J35&gt;0,1/J35,0)</f>
        <v>0</v>
      </c>
      <c r="E41" s="77">
        <f>IF(J36&gt;0,1/J36,0)</f>
        <v>0</v>
      </c>
      <c r="F41" s="77">
        <f>IF(J37&gt;0,1/J37,0)</f>
        <v>0</v>
      </c>
      <c r="G41" s="77">
        <f>IF(J38&gt;0,1/J38,0)</f>
        <v>0</v>
      </c>
      <c r="H41" s="77">
        <f>IF(J39&gt;0,1/J39,0)</f>
        <v>0</v>
      </c>
      <c r="I41" s="77">
        <f>IF(J40&gt;0,1/J40,0)</f>
        <v>0</v>
      </c>
      <c r="J41" s="77">
        <f>IF(A41&lt;=G31,1,0)</f>
        <v>0</v>
      </c>
      <c r="K41" s="78">
        <v>0</v>
      </c>
      <c r="L41" s="78">
        <v>0</v>
      </c>
      <c r="M41" s="21" t="e">
        <f>IF(G31=1,AVERAGE(C41/C44),IF(G31=2,AVERAGE(C41/C44,D41/D44),IF(G31=3,AVERAGE(C41/C44,D41/D44,E41/E44),IF(G31=4,AVERAGE(C41/C44,D41/D44,E41/E44,F41/F44),IF(G31=5,AVERAGE(C41/C44,D41/D44,E41/E44,F41/F44,G41/G44),IF(G31=6,AVERAGE(C41/C44,D41/D44,E41/E44,F41/F44,G41/G44,H41/H44),IF(G31=7,AVERAGE(C41/C44,D41/D44,E41/E44,F41/F44,G41/G44,H41/H44,I41/I44),IF(G31=8,AVERAGE(C41/C44,D41/D44,E41/E44,F41/F44,G41/G44,H41/H44,I41/I44,J41/J44),IF(G31=9,AVERAGE(C41/C44,D41/D44,E41/E44,F41/F44,G41/G44,H41/H44,I41/I44,J41/J44,K41/K44),AVERAGE(C41/C44,D41/D44,E41/E44,F41/F44,G41/G44,H41/H44,I41/I44,J41/J44,K41/K44,L41/L44))))))))))</f>
        <v>#DIV/0!</v>
      </c>
      <c r="N41" s="21" t="e">
        <v>#DIV/0!</v>
      </c>
      <c r="O41" s="164">
        <f>IFERROR(O40,"")</f>
        <v>0</v>
      </c>
      <c r="P41" s="165" t="str">
        <f>IF($Q$2&gt;=34,IF($Q$2&lt;=43,O41,""),"")</f>
        <v/>
      </c>
      <c r="R41" s="150">
        <v>8</v>
      </c>
      <c r="S41" s="151">
        <f>'FACTORS &amp; OPTIONS'!B22</f>
        <v>0</v>
      </c>
      <c r="T41" s="77">
        <f>IF(AA34&gt;0,(1/AA34),0)</f>
        <v>0</v>
      </c>
      <c r="U41" s="77">
        <f>IF(AA35&gt;0,1/AA35,0)</f>
        <v>0</v>
      </c>
      <c r="V41" s="77">
        <f>IF(AA36&gt;0,1/AA36,0)</f>
        <v>0</v>
      </c>
      <c r="W41" s="77">
        <f>IF(AA37&gt;0,1/AA37,0)</f>
        <v>0</v>
      </c>
      <c r="X41" s="77">
        <f>IF(AA38&gt;0,1/AA38,0)</f>
        <v>0</v>
      </c>
      <c r="Y41" s="77">
        <f>IF(AA39&gt;0,1/AA39,0)</f>
        <v>0</v>
      </c>
      <c r="Z41" s="77">
        <f>IF(AA40&gt;0,1/AA40,0)</f>
        <v>0</v>
      </c>
      <c r="AA41" s="77">
        <f>IF(R41&lt;=X31,1,0)</f>
        <v>0</v>
      </c>
      <c r="AB41" s="78">
        <v>0</v>
      </c>
      <c r="AC41" s="78">
        <v>0</v>
      </c>
      <c r="AD41" s="21" t="e">
        <f>IF(X31=1,AVERAGE(T41/T44),IF(X31=2,AVERAGE(T41/T44,U41/U44),IF(X31=3,AVERAGE(T41/T44,U41/U44,V41/V44),IF(X31=4,AVERAGE(T41/T44,U41/U44,V41/V44,W41/W44),IF(X31=5,AVERAGE(T41/T44,U41/U44,V41/V44,W41/W44,X41/X44),IF(X31=6,AVERAGE(T41/T44,U41/U44,V41/V44,W41/W44,X41/X44,Y41/Y44),IF(X31=7,AVERAGE(T41/T44,U41/U44,V41/V44,W41/W44,X41/X44,Y41/Y44,Z41/Z44),IF(X31=8,AVERAGE(T41/T44,U41/U44,V41/V44,W41/W44,X41/X44,Y41/Y44,Z41/Z44,AA41/AA44),IF(X31=9,AVERAGE(T41/T44,U41/U44,V41/V44,W41/W44,X41/X44,Y41/Y44,Z41/Z44,AA41/AA44,AB41/AB44),AVERAGE(T41/T44,U41/U44,V41/V44,W41/W44,X41/X44,Y41/Y44,Z41/Z44,AA41/AA44,AB41/AB44,AC41/AC44))))))))))</f>
        <v>#DIV/0!</v>
      </c>
      <c r="AE41" s="21" t="e">
        <v>#DIV/0!</v>
      </c>
      <c r="AF41" s="164" t="str">
        <f>IFERROR(AF40,"")</f>
        <v/>
      </c>
      <c r="AG41" s="165" t="str">
        <f>IF($Q$2&gt;=34,IF($Q$2&lt;=43,AF41,""),"")</f>
        <v/>
      </c>
      <c r="AI41" s="150">
        <v>8</v>
      </c>
      <c r="AJ41" s="151">
        <f>'FACTORS &amp; OPTIONS'!B22</f>
        <v>0</v>
      </c>
      <c r="AK41" s="158">
        <f>IF(AR34&gt;0,(1/AR34),0)</f>
        <v>0</v>
      </c>
      <c r="AL41" s="77">
        <f>IF(AR35&gt;0,1/AR35,0)</f>
        <v>0</v>
      </c>
      <c r="AM41" s="77">
        <f>IF(AR36&gt;0,1/AR36,0)</f>
        <v>0</v>
      </c>
      <c r="AN41" s="77">
        <f>IF(AR37&gt;0,1/AR37,0)</f>
        <v>0</v>
      </c>
      <c r="AO41" s="77">
        <f>IF(AR38&gt;0,1/AR38,0)</f>
        <v>0</v>
      </c>
      <c r="AP41" s="77">
        <f>IF(AR39&gt;0,1/AR39,0)</f>
        <v>0</v>
      </c>
      <c r="AQ41" s="77">
        <f>IF(AR40&gt;0,1/AR40,0)</f>
        <v>0</v>
      </c>
      <c r="AR41" s="77">
        <f>IF(AI41&lt;=AO31,1,0)</f>
        <v>0</v>
      </c>
      <c r="AS41" s="78">
        <v>0</v>
      </c>
      <c r="AT41" s="159">
        <v>0</v>
      </c>
      <c r="AU41" s="21" t="e">
        <f>IF(AO31=1,AVERAGE(AK41/AK44),IF(AO31=2,AVERAGE(AK41/AK44,AL41/AL44),IF(AO31=3,AVERAGE(AK41/AK44,AL41/AL44,AM41/AM44),IF(AO31=4,AVERAGE(AK41/AK44,AL41/AL44,AM41/AM44,AN41/AN44),IF(AO31=5,AVERAGE(AK41/AK44,AL41/AL44,AM41/AM44,AN41/AN44,AO41/AO44),IF(AO31=6,AVERAGE(AK41/AK44,AL41/AL44,AM41/AM44,AN41/AN44,AO41/AO44,AP41/AP44),IF(AO31=7,AVERAGE(AK41/AK44,AL41/AL44,AM41/AM44,AN41/AN44,AO41/AO44,AP41/AP44,AQ41/AQ44),IF(AO31=8,AVERAGE(AK41/AK44,AL41/AL44,AM41/AM44,AN41/AN44,AO41/AO44,AP41/AP44,AQ41/AQ44,AR41/AR44),IF(AO31=9,AVERAGE(AK41/AK44,AL41/AL44,AM41/AM44,AN41/AN44,AO41/AO44,AP41/AP44,AQ41/AQ44,AR41/AR44,AS41/AS44),AVERAGE(AK41/AK44,AL41/AL44,AM41/AM44,AN41/AN44,AO41/AO44,AP41/AP44,AQ41/AQ44,AR41/AR44,AS41/AS44,AT41/AT44))))))))))</f>
        <v>#DIV/0!</v>
      </c>
      <c r="AV41" s="21" t="e">
        <v>#DIV/0!</v>
      </c>
      <c r="AW41" s="164" t="str">
        <f>IFERROR(AW40,"")</f>
        <v/>
      </c>
      <c r="AX41" s="165" t="str">
        <f>IF($Q$2&gt;=34,IF($Q$2&lt;=43,AW41,""),"")</f>
        <v/>
      </c>
      <c r="AZ41" s="150">
        <v>8</v>
      </c>
      <c r="BA41" s="151">
        <f>'FACTORS &amp; OPTIONS'!B22</f>
        <v>0</v>
      </c>
      <c r="BB41" s="158">
        <f>IF(BI34&gt;0,(1/BI34),0)</f>
        <v>0</v>
      </c>
      <c r="BC41" s="77">
        <f>IF(BI35&gt;0,1/BI35,0)</f>
        <v>0</v>
      </c>
      <c r="BD41" s="77">
        <f>IF(BI36&gt;0,1/BI36,0)</f>
        <v>0</v>
      </c>
      <c r="BE41" s="77">
        <f>IF(BI37&gt;0,1/BI37,0)</f>
        <v>0</v>
      </c>
      <c r="BF41" s="77">
        <f>IF(BI38&gt;0,1/BI38,0)</f>
        <v>0</v>
      </c>
      <c r="BG41" s="77">
        <f>IF(BI39&gt;0,1/BI39,0)</f>
        <v>0</v>
      </c>
      <c r="BH41" s="77">
        <f>IF(BI40&gt;0,1/BI40,0)</f>
        <v>0</v>
      </c>
      <c r="BI41" s="77">
        <f>IF(AZ41&lt;=BF31,1,0)</f>
        <v>0</v>
      </c>
      <c r="BJ41" s="78">
        <v>0</v>
      </c>
      <c r="BK41" s="159">
        <v>0</v>
      </c>
      <c r="BL41" s="21" t="e">
        <f>IF(BF31=1,AVERAGE(BB41/BB44),IF(BF31=2,AVERAGE(BB41/BB44,BC41/BC44),IF(BF31=3,AVERAGE(BB41/BB44,BC41/BC44,BD41/BD44),IF(BF31=4,AVERAGE(BB41/BB44,BC41/BC44,BD41/BD44,BE41/BE44),IF(BF31=5,AVERAGE(BB41/BB44,BC41/BC44,BD41/BD44,BE41/BE44,BF41/BF44),IF(BF31=6,AVERAGE(BB41/BB44,BC41/BC44,BD41/BD44,BE41/BE44,BF41/BF44,BG41/BG44),IF(BF31=7,AVERAGE(BB41/BB44,BC41/BC44,BD41/BD44,BE41/BE44,BF41/BF44,BG41/BG44,BH41/BH44),IF(BF31=8,AVERAGE(BB41/BB44,BC41/BC44,BD41/BD44,BE41/BE44,BF41/BF44,BG41/BG44,BH41/BH44,BI41/BI44),IF(BF31=9,AVERAGE(BB41/BB44,BC41/BC44,BD41/BD44,BE41/BE44,BF41/BF44,BG41/BG44,BH41/BH44,BI41/BI44,BJ41/BJ44),AVERAGE(BB41/BB44,BC41/BC44,BD41/BD44,BE41/BE44,BF41/BF44,BG41/BG44,BH41/BH44,BI41/BI44,BJ41/BJ44,BK41/BK44))))))))))</f>
        <v>#DIV/0!</v>
      </c>
      <c r="BM41" s="21" t="e">
        <v>#DIV/0!</v>
      </c>
      <c r="BN41" s="164" t="str">
        <f>IFERROR(BN40,"")</f>
        <v/>
      </c>
      <c r="BO41" s="165" t="str">
        <f>IF($Q$2&gt;=34,IF($Q$2&lt;=43,BN41,""),"")</f>
        <v/>
      </c>
      <c r="BQ41" s="150">
        <v>8</v>
      </c>
      <c r="BR41" s="151">
        <f>'FACTORS &amp; OPTIONS'!B22</f>
        <v>0</v>
      </c>
      <c r="BS41" s="158">
        <f>IF(BZ34&gt;0,(1/BZ34),0)</f>
        <v>0</v>
      </c>
      <c r="BT41" s="77">
        <f>IF(BZ35&gt;0,1/BZ35,0)</f>
        <v>0</v>
      </c>
      <c r="BU41" s="77">
        <f>IF(BZ36&gt;0,1/BZ36,0)</f>
        <v>0</v>
      </c>
      <c r="BV41" s="77">
        <f>IF(BZ37&gt;0,1/BZ37,0)</f>
        <v>0</v>
      </c>
      <c r="BW41" s="77">
        <f>IF(BZ38&gt;0,1/BZ38,0)</f>
        <v>0</v>
      </c>
      <c r="BX41" s="77">
        <f>IF(BZ39&gt;0,1/BZ39,0)</f>
        <v>0</v>
      </c>
      <c r="BY41" s="77">
        <f>IF(BZ40&gt;0,1/BZ40,0)</f>
        <v>0</v>
      </c>
      <c r="BZ41" s="77">
        <f>IF(BQ41&lt;=BW31,1,0)</f>
        <v>0</v>
      </c>
      <c r="CA41" s="78">
        <v>0</v>
      </c>
      <c r="CB41" s="159">
        <v>0</v>
      </c>
      <c r="CC41" s="21" t="e">
        <f>IF(BW31=1,AVERAGE(BS41/BS44),IF(BW31=2,AVERAGE(BS41/BS44,BT41/BT44),IF(BW31=3,AVERAGE(BS41/BS44,BT41/BT44,BU41/BU44),IF(BW31=4,AVERAGE(BS41/BS44,BT41/BT44,BU41/BU44,BV41/BV44),IF(BW31=5,AVERAGE(BS41/BS44,BT41/BT44,BU41/BU44,BV41/BV44,BW41/BW44),IF(BW31=6,AVERAGE(BS41/BS44,BT41/BT44,BU41/BU44,BV41/BV44,BW41/BW44,BX41/BX44),IF(BW31=7,AVERAGE(BS41/BS44,BT41/BT44,BU41/BU44,BV41/BV44,BW41/BW44,BX41/BX44,BY41/BY44),IF(BW31=8,AVERAGE(BS41/BS44,BT41/BT44,BU41/BU44,BV41/BV44,BW41/BW44,BX41/BX44,BY41/BY44,BZ41/BZ44),IF(BW31=9,AVERAGE(BS41/BS44,BT41/BT44,BU41/BU44,BV41/BV44,BW41/BW44,BX41/BX44,BY41/BY44,BZ41/BZ44,CA41/CA44),AVERAGE(BS41/BS44,BT41/BT44,BU41/BU44,BV41/BV44,BW41/BW44,BX41/BX44,BY41/BY44,BZ41/BZ44,CA41/CA44,CB41/CB44))))))))))</f>
        <v>#DIV/0!</v>
      </c>
      <c r="CD41" s="21" t="e">
        <v>#DIV/0!</v>
      </c>
      <c r="CE41" s="164" t="str">
        <f>IFERROR(CE40,"")</f>
        <v/>
      </c>
      <c r="CF41" s="165" t="str">
        <f>IF($Q$2&gt;=34,IF($Q$2&lt;=43,CE41,""),"")</f>
        <v/>
      </c>
      <c r="CH41" s="150">
        <v>8</v>
      </c>
      <c r="CI41" s="151">
        <f>'FACTORS &amp; OPTIONS'!B22</f>
        <v>0</v>
      </c>
      <c r="CJ41" s="158">
        <f>IF(CQ34&gt;0,(1/CQ34),0)</f>
        <v>0</v>
      </c>
      <c r="CK41" s="77">
        <f>IF(CQ35&gt;0,1/CQ35,0)</f>
        <v>0</v>
      </c>
      <c r="CL41" s="77">
        <f>IF(CQ36&gt;0,1/CQ36,0)</f>
        <v>0</v>
      </c>
      <c r="CM41" s="77">
        <f>IF(CQ37&gt;0,1/CQ37,0)</f>
        <v>0</v>
      </c>
      <c r="CN41" s="77">
        <f>IF(CQ38&gt;0,1/CQ38,0)</f>
        <v>0</v>
      </c>
      <c r="CO41" s="77">
        <f>IF(CQ39&gt;0,1/CQ39,0)</f>
        <v>0</v>
      </c>
      <c r="CP41" s="77">
        <f>IF(CQ40&gt;0,1/CQ40,0)</f>
        <v>0</v>
      </c>
      <c r="CQ41" s="77">
        <f>IF(CH41&lt;=CN31,1,0)</f>
        <v>0</v>
      </c>
      <c r="CR41" s="78">
        <v>0</v>
      </c>
      <c r="CS41" s="159">
        <v>0</v>
      </c>
      <c r="CT41" s="21" t="e">
        <f>IF(CN31=1,AVERAGE(CJ41/CJ44),IF(CN31=2,AVERAGE(CJ41/CJ44,CK41/CK44),IF(CN31=3,AVERAGE(CJ41/CJ44,CK41/CK44,CL41/CL44),IF(CN31=4,AVERAGE(CJ41/CJ44,CK41/CK44,CL41/CL44,CM41/CM44),IF(CN31=5,AVERAGE(CJ41/CJ44,CK41/CK44,CL41/CL44,CM41/CM44,CN41/CN44),IF(CN31=6,AVERAGE(CJ41/CJ44,CK41/CK44,CL41/CL44,CM41/CM44,CN41/CN44,CO41/CO44),IF(CN31=7,AVERAGE(CJ41/CJ44,CK41/CK44,CL41/CL44,CM41/CM44,CN41/CN44,CO41/CO44,CP41/CP44),IF(CN31=8,AVERAGE(CJ41/CJ44,CK41/CK44,CL41/CL44,CM41/CM44,CN41/CN44,CO41/CO44,CP41/CP44,CQ41/CQ44),IF(CN31=9,AVERAGE(CJ41/CJ44,CK41/CK44,CL41/CL44,CM41/CM44,CN41/CN44,CO41/CO44,CP41/CP44,CQ41/CQ44,CR41/CR44),AVERAGE(CJ41/CJ44,CK41/CK44,CL41/CL44,CM41/CM44,CN41/CN44,CO41/CO44,CP41/CP44,CQ41/CQ44,CR41/CR44,CS41/CS44))))))))))</f>
        <v>#DIV/0!</v>
      </c>
      <c r="CU41" s="21" t="e">
        <v>#DIV/0!</v>
      </c>
      <c r="CV41" s="164" t="str">
        <f>IFERROR(CV40,"")</f>
        <v/>
      </c>
      <c r="CW41" s="165" t="str">
        <f>IF($Q$2&gt;=34,IF($Q$2&lt;=43,CV41,""),"")</f>
        <v/>
      </c>
      <c r="CY41" s="150">
        <v>8</v>
      </c>
      <c r="CZ41" s="151">
        <f>'FACTORS &amp; OPTIONS'!B22</f>
        <v>0</v>
      </c>
      <c r="DA41" s="158">
        <f>IF(DH34&gt;0,(1/DH34),0)</f>
        <v>0</v>
      </c>
      <c r="DB41" s="77">
        <f>IF(DH35&gt;0,1/DH35,0)</f>
        <v>0</v>
      </c>
      <c r="DC41" s="77">
        <f>IF(DH36&gt;0,1/DH36,0)</f>
        <v>0</v>
      </c>
      <c r="DD41" s="77">
        <f>IF(DH37&gt;0,1/DH37,0)</f>
        <v>0</v>
      </c>
      <c r="DE41" s="77">
        <f>IF(DH38&gt;0,1/DH38,0)</f>
        <v>0</v>
      </c>
      <c r="DF41" s="77">
        <f>IF(DH39&gt;0,1/DH39,0)</f>
        <v>0</v>
      </c>
      <c r="DG41" s="77">
        <f>IF(DH40&gt;0,1/DH40,0)</f>
        <v>0</v>
      </c>
      <c r="DH41" s="77">
        <f>IF(CY41&lt;=DE31,1,0)</f>
        <v>0</v>
      </c>
      <c r="DI41" s="78">
        <v>0</v>
      </c>
      <c r="DJ41" s="159">
        <v>0</v>
      </c>
      <c r="DK41" s="21" t="e">
        <f>IF(DE31=1,AVERAGE(DA41/DA44),IF(DE31=2,AVERAGE(DA41/DA44,DB41/DB44),IF(DE31=3,AVERAGE(DA41/DA44,DB41/DB44,DC41/DC44),IF(DE31=4,AVERAGE(DA41/DA44,DB41/DB44,DC41/DC44,DD41/DD44),IF(DE31=5,AVERAGE(DA41/DA44,DB41/DB44,DC41/DC44,DD41/DD44,DE41/DE44),IF(DE31=6,AVERAGE(DA41/DA44,DB41/DB44,DC41/DC44,DD41/DD44,DE41/DE44,DF41/DF44),IF(DE31=7,AVERAGE(DA41/DA44,DB41/DB44,DC41/DC44,DD41/DD44,DE41/DE44,DF41/DF44,DG41/DG44),IF(DE31=8,AVERAGE(DA41/DA44,DB41/DB44,DC41/DC44,DD41/DD44,DE41/DE44,DF41/DF44,DG41/DG44,DH41/DH44),IF(DE31=9,AVERAGE(DA41/DA44,DB41/DB44,DC41/DC44,DD41/DD44,DE41/DE44,DF41/DF44,DG41/DG44,DH41/DH44,DI41/DI44),AVERAGE(DA41/DA44,DB41/DB44,DC41/DC44,DD41/DD44,DE41/DE44,DF41/DF44,DG41/DG44,DH41/DH44,DI41/DI44,DJ41/DJ44))))))))))</f>
        <v>#DIV/0!</v>
      </c>
      <c r="DL41" s="21" t="e">
        <v>#DIV/0!</v>
      </c>
      <c r="DM41" s="164" t="str">
        <f>IFERROR(DM40,"")</f>
        <v/>
      </c>
      <c r="DN41" s="165" t="str">
        <f>IF($Q$2&gt;=34,IF($Q$2&lt;=43,DM41,""),"")</f>
        <v/>
      </c>
      <c r="DP41" s="150">
        <v>8</v>
      </c>
      <c r="DQ41" s="151">
        <f>'FACTORS &amp; OPTIONS'!B22</f>
        <v>0</v>
      </c>
      <c r="DR41" s="158">
        <f>IF(DY34&gt;0,(1/DY34),0)</f>
        <v>0</v>
      </c>
      <c r="DS41" s="77">
        <f>IF(DY35&gt;0,1/DY35,0)</f>
        <v>0</v>
      </c>
      <c r="DT41" s="77">
        <f>IF(DY36&gt;0,1/DY36,0)</f>
        <v>0</v>
      </c>
      <c r="DU41" s="77">
        <f>IF(DY37&gt;0,1/DY37,0)</f>
        <v>0</v>
      </c>
      <c r="DV41" s="77">
        <f>IF(DY38&gt;0,1/DY38,0)</f>
        <v>0</v>
      </c>
      <c r="DW41" s="77">
        <f>IF(DY39&gt;0,1/DY39,0)</f>
        <v>0</v>
      </c>
      <c r="DX41" s="77">
        <f>IF(DY40&gt;0,1/DY40,0)</f>
        <v>0</v>
      </c>
      <c r="DY41" s="77">
        <f>IF(DP41&lt;=DV31,1,0)</f>
        <v>0</v>
      </c>
      <c r="DZ41" s="78">
        <v>0</v>
      </c>
      <c r="EA41" s="159">
        <v>0</v>
      </c>
      <c r="EB41" s="21" t="e">
        <f>IF(DV31=1,AVERAGE(DR41/DR44),IF(DV31=2,AVERAGE(DR41/DR44,DS41/DS44),IF(DV31=3,AVERAGE(DR41/DR44,DS41/DS44,DT41/DT44),IF(DV31=4,AVERAGE(DR41/DR44,DS41/DS44,DT41/DT44,DU41/DU44),IF(DV31=5,AVERAGE(DR41/DR44,DS41/DS44,DT41/DT44,DU41/DU44,DV41/DV44),IF(DV31=6,AVERAGE(DR41/DR44,DS41/DS44,DT41/DT44,DU41/DU44,DV41/DV44,DW41/DW44),IF(DV31=7,AVERAGE(DR41/DR44,DS41/DS44,DT41/DT44,DU41/DU44,DV41/DV44,DW41/DW44,DX41/DX44),IF(DV31=8,AVERAGE(DR41/DR44,DS41/DS44,DT41/DT44,DU41/DU44,DV41/DV44,DW41/DW44,DX41/DX44,DY41/DY44),IF(DV31=9,AVERAGE(DR41/DR44,DS41/DS44,DT41/DT44,DU41/DU44,DV41/DV44,DW41/DW44,DX41/DX44,DY41/DY44,DZ41/DZ44),AVERAGE(DR41/DR44,DS41/DS44,DT41/DT44,DU41/DU44,DV41/DV44,DW41/DW44,DX41/DX44,DY41/DY44,DZ41/DZ44,EA41/EA44))))))))))</f>
        <v>#DIV/0!</v>
      </c>
      <c r="EC41" s="21" t="e">
        <v>#DIV/0!</v>
      </c>
      <c r="ED41" s="164" t="str">
        <f>IFERROR(ED40,"")</f>
        <v/>
      </c>
      <c r="EE41" s="165" t="str">
        <f>IF($Q$2&gt;=34,IF($Q$2&lt;=43,ED41,""),"")</f>
        <v/>
      </c>
      <c r="EG41" s="150">
        <v>8</v>
      </c>
      <c r="EH41" s="151">
        <f>'FACTORS &amp; OPTIONS'!B22</f>
        <v>0</v>
      </c>
      <c r="EI41" s="158">
        <f>IF(EP34&gt;0,(1/EP34),0)</f>
        <v>0</v>
      </c>
      <c r="EJ41" s="77">
        <f>IF(EP35&gt;0,1/EP35,0)</f>
        <v>0</v>
      </c>
      <c r="EK41" s="77">
        <f>IF(EP36&gt;0,1/EP36,0)</f>
        <v>0</v>
      </c>
      <c r="EL41" s="77">
        <f>IF(EP37&gt;0,1/EP37,0)</f>
        <v>0</v>
      </c>
      <c r="EM41" s="77">
        <f>IF(EP38&gt;0,1/EP38,0)</f>
        <v>0</v>
      </c>
      <c r="EN41" s="77">
        <f>IF(EP39&gt;0,1/EP39,0)</f>
        <v>0</v>
      </c>
      <c r="EO41" s="77">
        <f>IF(EP40&gt;0,1/EP40,0)</f>
        <v>0</v>
      </c>
      <c r="EP41" s="77">
        <f>IF(EG41&lt;=EM31,1,0)</f>
        <v>0</v>
      </c>
      <c r="EQ41" s="78">
        <v>0</v>
      </c>
      <c r="ER41" s="159">
        <v>0</v>
      </c>
      <c r="ES41" s="21" t="e">
        <f>IF(EM31=1,AVERAGE(EI41/EI44),IF(EM31=2,AVERAGE(EI41/EI44,EJ41/EJ44),IF(EM31=3,AVERAGE(EI41/EI44,EJ41/EJ44,EK41/EK44),IF(EM31=4,AVERAGE(EI41/EI44,EJ41/EJ44,EK41/EK44,EL41/EL44),IF(EM31=5,AVERAGE(EI41/EI44,EJ41/EJ44,EK41/EK44,EL41/EL44,EM41/EM44),IF(EM31=6,AVERAGE(EI41/EI44,EJ41/EJ44,EK41/EK44,EL41/EL44,EM41/EM44,EN41/EN44),IF(EM31=7,AVERAGE(EI41/EI44,EJ41/EJ44,EK41/EK44,EL41/EL44,EM41/EM44,EN41/EN44,EO41/EO44),IF(EM31=8,AVERAGE(EI41/EI44,EJ41/EJ44,EK41/EK44,EL41/EL44,EM41/EM44,EN41/EN44,EO41/EO44,EP41/EP44),IF(EM31=9,AVERAGE(EI41/EI44,EJ41/EJ44,EK41/EK44,EL41/EL44,EM41/EM44,EN41/EN44,EO41/EO44,EP41/EP44,EQ41/EQ44),AVERAGE(EI41/EI44,EJ41/EJ44,EK41/EK44,EL41/EL44,EM41/EM44,EN41/EN44,EO41/EO44,EP41/EP44,EQ41/EQ44,ER41/ER44))))))))))</f>
        <v>#DIV/0!</v>
      </c>
      <c r="ET41" s="21" t="e">
        <v>#DIV/0!</v>
      </c>
      <c r="EU41" s="164" t="str">
        <f>IFERROR(EU40,"")</f>
        <v/>
      </c>
      <c r="EV41" s="165" t="str">
        <f>IF($Q$2&gt;=34,IF($Q$2&lt;=43,EU41,""),"")</f>
        <v/>
      </c>
      <c r="EW41" s="100" t="str">
        <f>CW40</f>
        <v/>
      </c>
      <c r="EX41" s="100">
        <f>CW42</f>
        <v>0.2</v>
      </c>
      <c r="EY41" s="100"/>
      <c r="EZ41" s="100">
        <f t="shared" si="20"/>
        <v>0</v>
      </c>
      <c r="FA41" s="100"/>
      <c r="FC41" s="180"/>
      <c r="FD41" s="180"/>
      <c r="FE41" s="180"/>
      <c r="FF41" s="180"/>
      <c r="FG41" s="180"/>
      <c r="FH41" s="180"/>
      <c r="FI41" s="181"/>
      <c r="FJ41" s="181"/>
      <c r="FK41" s="181"/>
      <c r="FL41" s="181"/>
      <c r="FM41" s="181"/>
      <c r="FN41" s="181"/>
      <c r="FO41" s="181"/>
      <c r="FP41" s="181"/>
      <c r="FQ41" s="181"/>
      <c r="FR41" s="181"/>
      <c r="FS41" s="181"/>
      <c r="FT41" s="181"/>
      <c r="FU41" s="181"/>
      <c r="FV41" s="181"/>
      <c r="FW41" s="181"/>
      <c r="FX41" s="181"/>
      <c r="FY41" s="181"/>
      <c r="FZ41" s="181"/>
      <c r="GA41" s="181"/>
      <c r="GB41" s="181"/>
      <c r="GC41" s="181"/>
      <c r="GD41" s="181"/>
      <c r="GE41" s="181"/>
      <c r="GF41" s="181"/>
      <c r="GG41" s="181"/>
      <c r="GH41" s="181"/>
      <c r="GI41" s="181"/>
      <c r="GJ41" s="181"/>
      <c r="GK41" s="181"/>
      <c r="GL41" s="181"/>
      <c r="GM41" s="181"/>
      <c r="GN41" s="181"/>
      <c r="GO41" s="181"/>
      <c r="GP41" s="181"/>
      <c r="GQ41" s="181"/>
      <c r="GR41" s="181"/>
      <c r="GS41" s="181"/>
      <c r="GT41" s="181"/>
      <c r="GU41" s="181"/>
      <c r="GV41" s="181"/>
      <c r="GW41" s="181"/>
      <c r="GX41" s="181"/>
      <c r="GY41" s="181"/>
      <c r="GZ41" s="181"/>
      <c r="HA41" s="181"/>
      <c r="HB41" s="181"/>
      <c r="HC41" s="181"/>
      <c r="HD41" s="181"/>
      <c r="HE41" s="181"/>
    </row>
    <row r="42" spans="1:213" x14ac:dyDescent="0.35">
      <c r="A42" s="150">
        <v>9</v>
      </c>
      <c r="B42" s="151">
        <f>'FACTORS &amp; OPTIONS'!B23</f>
        <v>0</v>
      </c>
      <c r="C42" s="77">
        <f>IF(K34&gt;0,(1/K34),0)</f>
        <v>0</v>
      </c>
      <c r="D42" s="77">
        <f>IF(K35&gt;0,1/K35,0)</f>
        <v>0</v>
      </c>
      <c r="E42" s="77">
        <f>IF(K36&gt;0,1/K36,0)</f>
        <v>0</v>
      </c>
      <c r="F42" s="77">
        <f>IF(K37&gt;0,1/K37,0)</f>
        <v>0</v>
      </c>
      <c r="G42" s="77">
        <f>IF(K38&gt;0,1/K38,0)</f>
        <v>0</v>
      </c>
      <c r="H42" s="77">
        <f>IF(K39&gt;0,1/K39,0)</f>
        <v>0</v>
      </c>
      <c r="I42" s="77">
        <f>IF(K40&gt;0,1/K40,0)</f>
        <v>0</v>
      </c>
      <c r="J42" s="77">
        <f>IF(K41&gt;0,1/K41,0)</f>
        <v>0</v>
      </c>
      <c r="K42" s="77">
        <f>IF(A42&lt;=G31,1,0)</f>
        <v>0</v>
      </c>
      <c r="L42" s="78">
        <v>0</v>
      </c>
      <c r="M42" s="21" t="e">
        <f>IF(G31=1,AVERAGE(C42/C44),IF(G31=2,AVERAGE(C42/C44,D42/D44),IF(G31=3,AVERAGE(C42/C44,D42/D44,E42/E44),IF(G31=4,AVERAGE(C42/C44,D42/D44,E42/E44,F42/F44),IF(G31=5,AVERAGE(C42/C44,D42/D44,E42/E44,F42/F44,G42/G44),IF(G31=6,AVERAGE(C42/C44,D42/D44,E42/E44,F42/F44,G42/G44,H42/H44),IF(G31=7,AVERAGE(C42/C44,D42/D44,E42/E44,F42/F44,G42/G44,H42/H44,I42/I44),IF(G31=8,AVERAGE(C42/C44,D42/D44,E42/E44,F42/F44,G42/G44,H42/H44,I42/I44,J42/J44),IF(G31=9,AVERAGE(C42/C44,D42/D44,E42/E44,F42/F44,G42/G44,H42/H44,I42/I44,J42/J44,K42/K44),AVERAGE(C42/C44,D42/D44,E42/E44,F42/F44,G42/G44,H42/H44,I42/I44,J42/J44,K42/K44,L42/L44))))))))))</f>
        <v>#DIV/0!</v>
      </c>
      <c r="N42" s="21" t="e">
        <v>#DIV/0!</v>
      </c>
      <c r="O42" s="164">
        <v>4</v>
      </c>
      <c r="P42" s="165">
        <f>IF(O42=1,1/9,IF(O42=2,1/7,IF(O42=3,1/5,IF(O42=4,1/3,IF(O42=5,1,IF(O42=6,3,IF(O42=7,5,IF(O42=8,7,IF(O42=9,9,0)))))))))</f>
        <v>0.33333333333333331</v>
      </c>
      <c r="R42" s="150">
        <v>9</v>
      </c>
      <c r="S42" s="151">
        <f>'FACTORS &amp; OPTIONS'!B23</f>
        <v>0</v>
      </c>
      <c r="T42" s="77">
        <f>IF(AB34&gt;0,(1/AB34),0)</f>
        <v>0</v>
      </c>
      <c r="U42" s="77">
        <f>IF(AB35&gt;0,1/AB35,0)</f>
        <v>0</v>
      </c>
      <c r="V42" s="77">
        <f>IF(AB36&gt;0,1/AB36,0)</f>
        <v>0</v>
      </c>
      <c r="W42" s="77">
        <f>IF(AB37&gt;0,1/AB37,0)</f>
        <v>0</v>
      </c>
      <c r="X42" s="77">
        <f>IF(AB38&gt;0,1/AB38,0)</f>
        <v>0</v>
      </c>
      <c r="Y42" s="77">
        <f>IF(AB39&gt;0,1/AB39,0)</f>
        <v>0</v>
      </c>
      <c r="Z42" s="77">
        <f>IF(AB40&gt;0,1/AB40,0)</f>
        <v>0</v>
      </c>
      <c r="AA42" s="77">
        <f>IF(AB41&gt;0,1/AB41,0)</f>
        <v>0</v>
      </c>
      <c r="AB42" s="77">
        <f>IF(R42&lt;=X31,1,0)</f>
        <v>0</v>
      </c>
      <c r="AC42" s="78">
        <v>0</v>
      </c>
      <c r="AD42" s="21" t="e">
        <f>IF(X31=1,AVERAGE(T42/T44),IF(X31=2,AVERAGE(T42/T44,U42/U44),IF(X31=3,AVERAGE(T42/T44,U42/U44,V42/V44),IF(X31=4,AVERAGE(T42/T44,U42/U44,V42/V44,W42/W44),IF(X31=5,AVERAGE(T42/T44,U42/U44,V42/V44,W42/W44,X42/X44),IF(X31=6,AVERAGE(T42/T44,U42/U44,V42/V44,W42/W44,X42/X44,Y42/Y44),IF(X31=7,AVERAGE(T42/T44,U42/U44,V42/V44,W42/W44,X42/X44,Y42/Y44,Z42/Z44),IF(X31=8,AVERAGE(T42/T44,U42/U44,V42/V44,W42/W44,X42/X44,Y42/Y44,Z42/Z44,AA42/AA44),IF(X31=9,AVERAGE(T42/T44,U42/U44,V42/V44,W42/W44,X42/X44,Y42/Y44,Z42/Z44,AA42/AA44,AB42/AB44),AVERAGE(T42/T44,U42/U44,V42/V44,W42/W44,X42/X44,Y42/Y44,Z42/Z44,AA42/AA44,AB42/AB44,AC42/AC44))))))))))</f>
        <v>#DIV/0!</v>
      </c>
      <c r="AE42" s="21" t="e">
        <v>#DIV/0!</v>
      </c>
      <c r="AF42" s="164">
        <v>4</v>
      </c>
      <c r="AG42" s="165">
        <f>IF(AF42=1,1/9,IF(AF42=2,1/7,IF(AF42=3,1/5,IF(AF42=4,1/3,IF(AF42=5,1,IF(AF42=6,3,IF(AF42=7,5,IF(AF42=8,7,IF(AF42=9,9,0)))))))))</f>
        <v>0.33333333333333331</v>
      </c>
      <c r="AI42" s="150">
        <v>9</v>
      </c>
      <c r="AJ42" s="151">
        <f>'FACTORS &amp; OPTIONS'!B23</f>
        <v>0</v>
      </c>
      <c r="AK42" s="158">
        <f>IF(AS34&gt;0,(1/AS34),0)</f>
        <v>0</v>
      </c>
      <c r="AL42" s="77">
        <f>IF(AS35&gt;0,1/AS35,0)</f>
        <v>0</v>
      </c>
      <c r="AM42" s="77">
        <f>IF(AS36&gt;0,1/AS36,0)</f>
        <v>0</v>
      </c>
      <c r="AN42" s="77">
        <f>IF(AS37&gt;0,1/AS37,0)</f>
        <v>0</v>
      </c>
      <c r="AO42" s="77">
        <f>IF(AS38&gt;0,1/AS38,0)</f>
        <v>0</v>
      </c>
      <c r="AP42" s="77">
        <f>IF(AS39&gt;0,1/AS39,0)</f>
        <v>0</v>
      </c>
      <c r="AQ42" s="77">
        <f>IF(AS40&gt;0,1/AS40,0)</f>
        <v>0</v>
      </c>
      <c r="AR42" s="77">
        <f>IF(AS41&gt;0,1/AS41,0)</f>
        <v>0</v>
      </c>
      <c r="AS42" s="77">
        <f>IF(AI42&lt;=AO31,1,0)</f>
        <v>0</v>
      </c>
      <c r="AT42" s="159">
        <v>0</v>
      </c>
      <c r="AU42" s="21" t="e">
        <f>IF(AO31=1,AVERAGE(AK42/AK44),IF(AO31=2,AVERAGE(AK42/AK44,AL42/AL44),IF(AO31=3,AVERAGE(AK42/AK44,AL42/AL44,AM42/AM44),IF(AO31=4,AVERAGE(AK42/AK44,AL42/AL44,AM42/AM44,AN42/AN44),IF(AO31=5,AVERAGE(AK42/AK44,AL42/AL44,AM42/AM44,AN42/AN44,AO42/AO44),IF(AO31=6,AVERAGE(AK42/AK44,AL42/AL44,AM42/AM44,AN42/AN44,AO42/AO44,AP42/AP44),IF(AO31=7,AVERAGE(AK42/AK44,AL42/AL44,AM42/AM44,AN42/AN44,AO42/AO44,AP42/AP44,AQ42/AQ44),IF(AO31=8,AVERAGE(AK42/AK44,AL42/AL44,AM42/AM44,AN42/AN44,AO42/AO44,AP42/AP44,AQ42/AQ44,AR42/AR44),IF(AO31=9,AVERAGE(AK42/AK44,AL42/AL44,AM42/AM44,AN42/AN44,AO42/AO44,AP42/AP44,AQ42/AQ44,AR42/AR44,AS42/AS44),AVERAGE(AK42/AK44,AL42/AL44,AM42/AM44,AN42/AN44,AO42/AO44,AP42/AP44,AQ42/AQ44,AR42/AR44,AS42/AS44,AT42/AT44))))))))))</f>
        <v>#DIV/0!</v>
      </c>
      <c r="AV42" s="21" t="e">
        <v>#DIV/0!</v>
      </c>
      <c r="AW42" s="164">
        <v>7</v>
      </c>
      <c r="AX42" s="165">
        <f>IF(AW42=1,1/9,IF(AW42=2,1/7,IF(AW42=3,1/5,IF(AW42=4,1/3,IF(AW42=5,1,IF(AW42=6,3,IF(AW42=7,5,IF(AW42=8,7,IF(AW42=9,9,0)))))))))</f>
        <v>5</v>
      </c>
      <c r="AZ42" s="150">
        <v>9</v>
      </c>
      <c r="BA42" s="151">
        <f>'FACTORS &amp; OPTIONS'!B23</f>
        <v>0</v>
      </c>
      <c r="BB42" s="158">
        <f>IF(BJ34&gt;0,(1/BJ34),0)</f>
        <v>0</v>
      </c>
      <c r="BC42" s="77">
        <f>IF(BJ35&gt;0,1/BJ35,0)</f>
        <v>0</v>
      </c>
      <c r="BD42" s="77">
        <f>IF(BJ36&gt;0,1/BJ36,0)</f>
        <v>0</v>
      </c>
      <c r="BE42" s="77">
        <f>IF(BJ37&gt;0,1/BJ37,0)</f>
        <v>0</v>
      </c>
      <c r="BF42" s="77">
        <f>IF(BJ38&gt;0,1/BJ38,0)</f>
        <v>0</v>
      </c>
      <c r="BG42" s="77">
        <f>IF(BJ39&gt;0,1/BJ39,0)</f>
        <v>0</v>
      </c>
      <c r="BH42" s="77">
        <f>IF(BJ40&gt;0,1/BJ40,0)</f>
        <v>0</v>
      </c>
      <c r="BI42" s="77">
        <f>IF(BJ41&gt;0,1/BJ41,0)</f>
        <v>0</v>
      </c>
      <c r="BJ42" s="77">
        <f>IF(AZ42&lt;=BF31,1,0)</f>
        <v>0</v>
      </c>
      <c r="BK42" s="159">
        <v>0</v>
      </c>
      <c r="BL42" s="21" t="e">
        <f>IF(BF31=1,AVERAGE(BB42/BB44),IF(BF31=2,AVERAGE(BB42/BB44,BC42/BC44),IF(BF31=3,AVERAGE(BB42/BB44,BC42/BC44,BD42/BD44),IF(BF31=4,AVERAGE(BB42/BB44,BC42/BC44,BD42/BD44,BE42/BE44),IF(BF31=5,AVERAGE(BB42/BB44,BC42/BC44,BD42/BD44,BE42/BE44,BF42/BF44),IF(BF31=6,AVERAGE(BB42/BB44,BC42/BC44,BD42/BD44,BE42/BE44,BF42/BF44,BG42/BG44),IF(BF31=7,AVERAGE(BB42/BB44,BC42/BC44,BD42/BD44,BE42/BE44,BF42/BF44,BG42/BG44,BH42/BH44),IF(BF31=8,AVERAGE(BB42/BB44,BC42/BC44,BD42/BD44,BE42/BE44,BF42/BF44,BG42/BG44,BH42/BH44,BI42/BI44),IF(BF31=9,AVERAGE(BB42/BB44,BC42/BC44,BD42/BD44,BE42/BE44,BF42/BF44,BG42/BG44,BH42/BH44,BI42/BI44,BJ42/BJ44),AVERAGE(BB42/BB44,BC42/BC44,BD42/BD44,BE42/BE44,BF42/BF44,BG42/BG44,BH42/BH44,BI42/BI44,BJ42/BJ44,BK42/BK44))))))))))</f>
        <v>#DIV/0!</v>
      </c>
      <c r="BM42" s="21" t="e">
        <v>#DIV/0!</v>
      </c>
      <c r="BN42" s="164">
        <v>6</v>
      </c>
      <c r="BO42" s="165">
        <f>IF(BN42=1,1/9,IF(BN42=2,1/7,IF(BN42=3,1/5,IF(BN42=4,1/3,IF(BN42=5,1,IF(BN42=6,3,IF(BN42=7,5,IF(BN42=8,7,IF(BN42=9,9,0)))))))))</f>
        <v>3</v>
      </c>
      <c r="BQ42" s="150">
        <v>9</v>
      </c>
      <c r="BR42" s="151">
        <f>'FACTORS &amp; OPTIONS'!B23</f>
        <v>0</v>
      </c>
      <c r="BS42" s="158">
        <f>IF(CA34&gt;0,(1/CA34),0)</f>
        <v>0</v>
      </c>
      <c r="BT42" s="77">
        <f>IF(CA35&gt;0,1/CA35,0)</f>
        <v>0</v>
      </c>
      <c r="BU42" s="77">
        <f>IF(CA36&gt;0,1/CA36,0)</f>
        <v>0</v>
      </c>
      <c r="BV42" s="77">
        <f>IF(CA37&gt;0,1/CA37,0)</f>
        <v>0</v>
      </c>
      <c r="BW42" s="77">
        <f>IF(CA38&gt;0,1/CA38,0)</f>
        <v>0</v>
      </c>
      <c r="BX42" s="77">
        <f>IF(CA39&gt;0,1/CA39,0)</f>
        <v>0</v>
      </c>
      <c r="BY42" s="77">
        <f>IF(CA40&gt;0,1/CA40,0)</f>
        <v>0</v>
      </c>
      <c r="BZ42" s="77">
        <f>IF(CA41&gt;0,1/CA41,0)</f>
        <v>0</v>
      </c>
      <c r="CA42" s="77">
        <f>IF(BQ42&lt;=BW31,1,0)</f>
        <v>0</v>
      </c>
      <c r="CB42" s="159">
        <v>0</v>
      </c>
      <c r="CC42" s="21" t="e">
        <f>IF(BW31=1,AVERAGE(BS42/BS44),IF(BW31=2,AVERAGE(BS42/BS44,BT42/BT44),IF(BW31=3,AVERAGE(BS42/BS44,BT42/BT44,BU42/BU44),IF(BW31=4,AVERAGE(BS42/BS44,BT42/BT44,BU42/BU44,BV42/BV44),IF(BW31=5,AVERAGE(BS42/BS44,BT42/BT44,BU42/BU44,BV42/BV44,BW42/BW44),IF(BW31=6,AVERAGE(BS42/BS44,BT42/BT44,BU42/BU44,BV42/BV44,BW42/BW44,BX42/BX44),IF(BW31=7,AVERAGE(BS42/BS44,BT42/BT44,BU42/BU44,BV42/BV44,BW42/BW44,BX42/BX44,BY42/BY44),IF(BW31=8,AVERAGE(BS42/BS44,BT42/BT44,BU42/BU44,BV42/BV44,BW42/BW44,BX42/BX44,BY42/BY44,BZ42/BZ44),IF(BW31=9,AVERAGE(BS42/BS44,BT42/BT44,BU42/BU44,BV42/BV44,BW42/BW44,BX42/BX44,BY42/BY44,BZ42/BZ44,CA42/CA44),AVERAGE(BS42/BS44,BT42/BT44,BU42/BU44,BV42/BV44,BW42/BW44,BX42/BX44,BY42/BY44,BZ42/BZ44,CA42/CA44,CB42/CB44))))))))))</f>
        <v>#DIV/0!</v>
      </c>
      <c r="CD42" s="21" t="e">
        <v>#DIV/0!</v>
      </c>
      <c r="CE42" s="164">
        <v>6</v>
      </c>
      <c r="CF42" s="165">
        <f>IF(CE42=1,1/9,IF(CE42=2,1/7,IF(CE42=3,1/5,IF(CE42=4,1/3,IF(CE42=5,1,IF(CE42=6,3,IF(CE42=7,5,IF(CE42=8,7,IF(CE42=9,9,0)))))))))</f>
        <v>3</v>
      </c>
      <c r="CH42" s="150">
        <v>9</v>
      </c>
      <c r="CI42" s="151">
        <f>'FACTORS &amp; OPTIONS'!B23</f>
        <v>0</v>
      </c>
      <c r="CJ42" s="158">
        <f>IF(CR34&gt;0,(1/CR34),0)</f>
        <v>0</v>
      </c>
      <c r="CK42" s="77">
        <f>IF(CR35&gt;0,1/CR35,0)</f>
        <v>0</v>
      </c>
      <c r="CL42" s="77">
        <f>IF(CR36&gt;0,1/CR36,0)</f>
        <v>0</v>
      </c>
      <c r="CM42" s="77">
        <f>IF(CR37&gt;0,1/CR37,0)</f>
        <v>0</v>
      </c>
      <c r="CN42" s="77">
        <f>IF(CR38&gt;0,1/CR38,0)</f>
        <v>0</v>
      </c>
      <c r="CO42" s="77">
        <f>IF(CR39&gt;0,1/CR39,0)</f>
        <v>0</v>
      </c>
      <c r="CP42" s="77">
        <f>IF(CR40&gt;0,1/CR40,0)</f>
        <v>0</v>
      </c>
      <c r="CQ42" s="77">
        <f>IF(CR41&gt;0,1/CR41,0)</f>
        <v>0</v>
      </c>
      <c r="CR42" s="77">
        <f>IF(CH42&lt;=CN31,1,0)</f>
        <v>0</v>
      </c>
      <c r="CS42" s="159">
        <v>0</v>
      </c>
      <c r="CT42" s="21" t="e">
        <f>IF(CN31=1,AVERAGE(CJ42/CJ44),IF(CN31=2,AVERAGE(CJ42/CJ44,CK42/CK44),IF(CN31=3,AVERAGE(CJ42/CJ44,CK42/CK44,CL42/CL44),IF(CN31=4,AVERAGE(CJ42/CJ44,CK42/CK44,CL42/CL44,CM42/CM44),IF(CN31=5,AVERAGE(CJ42/CJ44,CK42/CK44,CL42/CL44,CM42/CM44,CN42/CN44),IF(CN31=6,AVERAGE(CJ42/CJ44,CK42/CK44,CL42/CL44,CM42/CM44,CN42/CN44,CO42/CO44),IF(CN31=7,AVERAGE(CJ42/CJ44,CK42/CK44,CL42/CL44,CM42/CM44,CN42/CN44,CO42/CO44,CP42/CP44),IF(CN31=8,AVERAGE(CJ42/CJ44,CK42/CK44,CL42/CL44,CM42/CM44,CN42/CN44,CO42/CO44,CP42/CP44,CQ42/CQ44),IF(CN31=9,AVERAGE(CJ42/CJ44,CK42/CK44,CL42/CL44,CM42/CM44,CN42/CN44,CO42/CO44,CP42/CP44,CQ42/CQ44,CR42/CR44),AVERAGE(CJ42/CJ44,CK42/CK44,CL42/CL44,CM42/CM44,CN42/CN44,CO42/CO44,CP42/CP44,CQ42/CQ44,CR42/CR44,CS42/CS44))))))))))</f>
        <v>#DIV/0!</v>
      </c>
      <c r="CU42" s="21" t="e">
        <v>#DIV/0!</v>
      </c>
      <c r="CV42" s="164">
        <v>3</v>
      </c>
      <c r="CW42" s="165">
        <f>IF(CV42=1,1/9,IF(CV42=2,1/7,IF(CV42=3,1/5,IF(CV42=4,1/3,IF(CV42=5,1,IF(CV42=6,3,IF(CV42=7,5,IF(CV42=8,7,IF(CV42=9,9,0)))))))))</f>
        <v>0.2</v>
      </c>
      <c r="CY42" s="150">
        <v>9</v>
      </c>
      <c r="CZ42" s="151">
        <f>'FACTORS &amp; OPTIONS'!B23</f>
        <v>0</v>
      </c>
      <c r="DA42" s="158">
        <f>IF(DI34&gt;0,(1/DI34),0)</f>
        <v>0</v>
      </c>
      <c r="DB42" s="77">
        <f>IF(DI35&gt;0,1/DI35,0)</f>
        <v>0</v>
      </c>
      <c r="DC42" s="77">
        <f>IF(DI36&gt;0,1/DI36,0)</f>
        <v>0</v>
      </c>
      <c r="DD42" s="77">
        <f>IF(DI37&gt;0,1/DI37,0)</f>
        <v>0</v>
      </c>
      <c r="DE42" s="77">
        <f>IF(DI38&gt;0,1/DI38,0)</f>
        <v>0</v>
      </c>
      <c r="DF42" s="77">
        <f>IF(DI39&gt;0,1/DI39,0)</f>
        <v>0</v>
      </c>
      <c r="DG42" s="77">
        <f>IF(DI40&gt;0,1/DI40,0)</f>
        <v>0</v>
      </c>
      <c r="DH42" s="77">
        <f>IF(DI41&gt;0,1/DI41,0)</f>
        <v>0</v>
      </c>
      <c r="DI42" s="77">
        <f>IF(CY42&lt;=DE31,1,0)</f>
        <v>0</v>
      </c>
      <c r="DJ42" s="159">
        <v>0</v>
      </c>
      <c r="DK42" s="21" t="e">
        <f>IF(DE31=1,AVERAGE(DA42/DA44),IF(DE31=2,AVERAGE(DA42/DA44,DB42/DB44),IF(DE31=3,AVERAGE(DA42/DA44,DB42/DB44,DC42/DC44),IF(DE31=4,AVERAGE(DA42/DA44,DB42/DB44,DC42/DC44,DD42/DD44),IF(DE31=5,AVERAGE(DA42/DA44,DB42/DB44,DC42/DC44,DD42/DD44,DE42/DE44),IF(DE31=6,AVERAGE(DA42/DA44,DB42/DB44,DC42/DC44,DD42/DD44,DE42/DE44,DF42/DF44),IF(DE31=7,AVERAGE(DA42/DA44,DB42/DB44,DC42/DC44,DD42/DD44,DE42/DE44,DF42/DF44,DG42/DG44),IF(DE31=8,AVERAGE(DA42/DA44,DB42/DB44,DC42/DC44,DD42/DD44,DE42/DE44,DF42/DF44,DG42/DG44,DH42/DH44),IF(DE31=9,AVERAGE(DA42/DA44,DB42/DB44,DC42/DC44,DD42/DD44,DE42/DE44,DF42/DF44,DG42/DG44,DH42/DH44,DI42/DI44),AVERAGE(DA42/DA44,DB42/DB44,DC42/DC44,DD42/DD44,DE42/DE44,DF42/DF44,DG42/DG44,DH42/DH44,DI42/DI44,DJ42/DJ44))))))))))</f>
        <v>#DIV/0!</v>
      </c>
      <c r="DL42" s="21" t="e">
        <v>#DIV/0!</v>
      </c>
      <c r="DM42" s="164">
        <v>5</v>
      </c>
      <c r="DN42" s="165">
        <f>IF(DM42=1,1/9,IF(DM42=2,1/7,IF(DM42=3,1/5,IF(DM42=4,1/3,IF(DM42=5,1,IF(DM42=6,3,IF(DM42=7,5,IF(DM42=8,7,IF(DM42=9,9,0)))))))))</f>
        <v>1</v>
      </c>
      <c r="DP42" s="150">
        <v>9</v>
      </c>
      <c r="DQ42" s="151">
        <f>'FACTORS &amp; OPTIONS'!B23</f>
        <v>0</v>
      </c>
      <c r="DR42" s="158">
        <f>IF(DZ34&gt;0,(1/DZ34),0)</f>
        <v>0</v>
      </c>
      <c r="DS42" s="77">
        <f>IF(DZ35&gt;0,1/DZ35,0)</f>
        <v>0</v>
      </c>
      <c r="DT42" s="77">
        <f>IF(DZ36&gt;0,1/DZ36,0)</f>
        <v>0</v>
      </c>
      <c r="DU42" s="77">
        <f>IF(DZ37&gt;0,1/DZ37,0)</f>
        <v>0</v>
      </c>
      <c r="DV42" s="77">
        <f>IF(DZ38&gt;0,1/DZ38,0)</f>
        <v>0</v>
      </c>
      <c r="DW42" s="77">
        <f>IF(DZ39&gt;0,1/DZ39,0)</f>
        <v>0</v>
      </c>
      <c r="DX42" s="77">
        <f>IF(DZ40&gt;0,1/DZ40,0)</f>
        <v>0</v>
      </c>
      <c r="DY42" s="77">
        <f>IF(DZ41&gt;0,1/DZ41,0)</f>
        <v>0</v>
      </c>
      <c r="DZ42" s="77">
        <f>IF(DP42&lt;=DV31,1,0)</f>
        <v>0</v>
      </c>
      <c r="EA42" s="159">
        <v>0</v>
      </c>
      <c r="EB42" s="21" t="e">
        <f>IF(DV31=1,AVERAGE(DR42/DR44),IF(DV31=2,AVERAGE(DR42/DR44,DS42/DS44),IF(DV31=3,AVERAGE(DR42/DR44,DS42/DS44,DT42/DT44),IF(DV31=4,AVERAGE(DR42/DR44,DS42/DS44,DT42/DT44,DU42/DU44),IF(DV31=5,AVERAGE(DR42/DR44,DS42/DS44,DT42/DT44,DU42/DU44,DV42/DV44),IF(DV31=6,AVERAGE(DR42/DR44,DS42/DS44,DT42/DT44,DU42/DU44,DV42/DV44,DW42/DW44),IF(DV31=7,AVERAGE(DR42/DR44,DS42/DS44,DT42/DT44,DU42/DU44,DV42/DV44,DW42/DW44,DX42/DX44),IF(DV31=8,AVERAGE(DR42/DR44,DS42/DS44,DT42/DT44,DU42/DU44,DV42/DV44,DW42/DW44,DX42/DX44,DY42/DY44),IF(DV31=9,AVERAGE(DR42/DR44,DS42/DS44,DT42/DT44,DU42/DU44,DV42/DV44,DW42/DW44,DX42/DX44,DY42/DY44,DZ42/DZ44),AVERAGE(DR42/DR44,DS42/DS44,DT42/DT44,DU42/DU44,DV42/DV44,DW42/DW44,DX42/DX44,DY42/DY44,DZ42/DZ44,EA42/EA44))))))))))</f>
        <v>#DIV/0!</v>
      </c>
      <c r="EC42" s="21" t="e">
        <v>#DIV/0!</v>
      </c>
      <c r="ED42" s="164">
        <v>2</v>
      </c>
      <c r="EE42" s="165">
        <f>IF(ED42=1,1/9,IF(ED42=2,1/7,IF(ED42=3,1/5,IF(ED42=4,1/3,IF(ED42=5,1,IF(ED42=6,3,IF(ED42=7,5,IF(ED42=8,7,IF(ED42=9,9,0)))))))))</f>
        <v>0.14285714285714285</v>
      </c>
      <c r="EG42" s="150">
        <v>9</v>
      </c>
      <c r="EH42" s="151">
        <f>'FACTORS &amp; OPTIONS'!B23</f>
        <v>0</v>
      </c>
      <c r="EI42" s="158">
        <f>IF(EQ34&gt;0,(1/EQ34),0)</f>
        <v>0</v>
      </c>
      <c r="EJ42" s="77">
        <f>IF(EQ35&gt;0,1/EQ35,0)</f>
        <v>0</v>
      </c>
      <c r="EK42" s="77">
        <f>IF(EQ36&gt;0,1/EQ36,0)</f>
        <v>0</v>
      </c>
      <c r="EL42" s="77">
        <f>IF(EQ37&gt;0,1/EQ37,0)</f>
        <v>0</v>
      </c>
      <c r="EM42" s="77">
        <f>IF(EQ38&gt;0,1/EQ38,0)</f>
        <v>0</v>
      </c>
      <c r="EN42" s="77">
        <f>IF(EQ39&gt;0,1/EQ39,0)</f>
        <v>0</v>
      </c>
      <c r="EO42" s="77">
        <f>IF(EQ40&gt;0,1/EQ40,0)</f>
        <v>0</v>
      </c>
      <c r="EP42" s="77">
        <f>IF(EQ41&gt;0,1/EQ41,0)</f>
        <v>0</v>
      </c>
      <c r="EQ42" s="77">
        <f>IF(EG42&lt;=EM31,1,0)</f>
        <v>0</v>
      </c>
      <c r="ER42" s="159">
        <v>0</v>
      </c>
      <c r="ES42" s="21" t="e">
        <f>IF(EM31=1,AVERAGE(EI42/EI44),IF(EM31=2,AVERAGE(EI42/EI44,EJ42/EJ44),IF(EM31=3,AVERAGE(EI42/EI44,EJ42/EJ44,EK42/EK44),IF(EM31=4,AVERAGE(EI42/EI44,EJ42/EJ44,EK42/EK44,EL42/EL44),IF(EM31=5,AVERAGE(EI42/EI44,EJ42/EJ44,EK42/EK44,EL42/EL44,EM42/EM44),IF(EM31=6,AVERAGE(EI42/EI44,EJ42/EJ44,EK42/EK44,EL42/EL44,EM42/EM44,EN42/EN44),IF(EM31=7,AVERAGE(EI42/EI44,EJ42/EJ44,EK42/EK44,EL42/EL44,EM42/EM44,EN42/EN44,EO42/EO44),IF(EM31=8,AVERAGE(EI42/EI44,EJ42/EJ44,EK42/EK44,EL42/EL44,EM42/EM44,EN42/EN44,EO42/EO44,EP42/EP44),IF(EM31=9,AVERAGE(EI42/EI44,EJ42/EJ44,EK42/EK44,EL42/EL44,EM42/EM44,EN42/EN44,EO42/EO44,EP42/EP44,EQ42/EQ44),AVERAGE(EI42/EI44,EJ42/EJ44,EK42/EK44,EL42/EL44,EM42/EM44,EN42/EN44,EO42/EO44,EP42/EP44,EQ42/EQ44,ER42/ER44))))))))))</f>
        <v>#DIV/0!</v>
      </c>
      <c r="ET42" s="21" t="e">
        <v>#DIV/0!</v>
      </c>
      <c r="EU42" s="164">
        <v>1</v>
      </c>
      <c r="EV42" s="165">
        <f>IF(EU42=1,1/9,IF(EU42=2,1/7,IF(EU42=3,1/5,IF(EU42=4,1/3,IF(EU42=5,1,IF(EU42=6,3,IF(EU42=7,5,IF(EU42=8,7,IF(EU42=9,9,0)))))))))</f>
        <v>0.1111111111111111</v>
      </c>
      <c r="EW42" s="100" t="str">
        <f>DN40</f>
        <v/>
      </c>
      <c r="EX42" s="100">
        <f>DN42</f>
        <v>1</v>
      </c>
      <c r="EY42" s="100"/>
      <c r="EZ42" s="100">
        <f t="shared" si="20"/>
        <v>0</v>
      </c>
      <c r="FA42" s="100"/>
      <c r="FC42" s="180"/>
      <c r="FD42" s="180"/>
      <c r="FE42" s="180"/>
      <c r="FF42" s="180"/>
      <c r="FG42" s="180"/>
      <c r="FH42" s="180"/>
      <c r="FI42" s="181"/>
      <c r="FJ42" s="181"/>
      <c r="FK42" s="181"/>
      <c r="FL42" s="181"/>
      <c r="FM42" s="181"/>
      <c r="FN42" s="181"/>
      <c r="FO42" s="181"/>
      <c r="FP42" s="181"/>
      <c r="FQ42" s="181"/>
      <c r="FR42" s="181"/>
      <c r="FS42" s="181"/>
      <c r="FT42" s="181"/>
      <c r="FU42" s="181"/>
      <c r="FV42" s="181"/>
      <c r="FW42" s="181"/>
      <c r="FX42" s="181"/>
      <c r="FY42" s="181"/>
      <c r="FZ42" s="181"/>
      <c r="GA42" s="181"/>
      <c r="GB42" s="181"/>
      <c r="GC42" s="181"/>
      <c r="GD42" s="181"/>
      <c r="GE42" s="181"/>
      <c r="GF42" s="181"/>
      <c r="GG42" s="181"/>
      <c r="GH42" s="181"/>
      <c r="GI42" s="181"/>
      <c r="GJ42" s="181"/>
      <c r="GK42" s="181"/>
      <c r="GL42" s="181"/>
      <c r="GM42" s="181"/>
      <c r="GN42" s="181"/>
      <c r="GO42" s="181"/>
      <c r="GP42" s="181"/>
      <c r="GQ42" s="181"/>
      <c r="GR42" s="181"/>
      <c r="GS42" s="181"/>
      <c r="GT42" s="181"/>
      <c r="GU42" s="181"/>
      <c r="GV42" s="181"/>
      <c r="GW42" s="181"/>
      <c r="GX42" s="181"/>
      <c r="GY42" s="181"/>
      <c r="GZ42" s="181"/>
      <c r="HA42" s="181"/>
      <c r="HB42" s="181"/>
      <c r="HC42" s="181"/>
      <c r="HD42" s="181"/>
      <c r="HE42" s="181"/>
    </row>
    <row r="43" spans="1:213" x14ac:dyDescent="0.35">
      <c r="A43" s="150">
        <v>10</v>
      </c>
      <c r="B43" s="151">
        <f>'FACTORS &amp; OPTIONS'!B24</f>
        <v>0</v>
      </c>
      <c r="C43" s="77">
        <f>IF(L34&gt;0,(1/L34),0)</f>
        <v>0</v>
      </c>
      <c r="D43" s="77">
        <f>IF(L35&gt;0,1/L35,0)</f>
        <v>0</v>
      </c>
      <c r="E43" s="77">
        <f>IF(L36&gt;0,1/L36,0)</f>
        <v>0</v>
      </c>
      <c r="F43" s="77">
        <f>IF(L37&gt;0,1/L37,0)</f>
        <v>0</v>
      </c>
      <c r="G43" s="77">
        <f>IF(L38&gt;0,1/L38,0)</f>
        <v>0</v>
      </c>
      <c r="H43" s="77">
        <f>IF(L39&gt;0,1/L39,0)</f>
        <v>0</v>
      </c>
      <c r="I43" s="77">
        <f>IF(L40&gt;0,1/L40,0)</f>
        <v>0</v>
      </c>
      <c r="J43" s="77">
        <f>IF(L42&gt;0,1/L42,0)</f>
        <v>0</v>
      </c>
      <c r="K43" s="77">
        <f>IF(L42&gt;0,1/L42,0)</f>
        <v>0</v>
      </c>
      <c r="L43" s="77">
        <f>IF(A43&lt;=G31,1,0)</f>
        <v>0</v>
      </c>
      <c r="M43" s="21" t="e">
        <f>IF(G31=1,AVERAGE(C43/C44),IF(G31=2,AVERAGE(C43/C44,D43/D44),IF(G31=3,AVERAGE(C43/C44,D43/D44,E43/E44),IF(G31=4,AVERAGE(C43/C44,D43/D44,E43/E44,F43/F44),IF(G31=5,AVERAGE(C43/C44,D43/D44,E43/E44,F43/F44,G43/G44),IF(G31=6,AVERAGE(C43/C44,D43/D44,E43/E44,F43/F44,G43/G44,H43/H44),IF(G31=7,AVERAGE(C43/C44,D43/D44,E43/E44,F43/F44,G43/G44,H43/H44,I43/I44),IF(G31=8,AVERAGE(C43/C44,D43/D44,E43/E44,F43/F44,G43/G44,H43/H44,I43/I44,J43/J44),IF(G31=9,AVERAGE(C43/C44,D43/D44,E43/E44,F43/F44,G43/G44,H43/H44,I43/I44,J43/J44,K43/K44),AVERAGE(C43/C44,D43/D44,E43/E44,F43/F44,G43/G44,H43/H44,I43/I44,J43/J44,K43/K44,L43/L44))))))))))</f>
        <v>#DIV/0!</v>
      </c>
      <c r="N43" s="21" t="e">
        <v>#DIV/0!</v>
      </c>
      <c r="O43" s="164">
        <f>O42</f>
        <v>4</v>
      </c>
      <c r="P43" s="165">
        <f>10-O43</f>
        <v>6</v>
      </c>
      <c r="R43" s="150">
        <v>10</v>
      </c>
      <c r="S43" s="151">
        <f>'FACTORS &amp; OPTIONS'!B24</f>
        <v>0</v>
      </c>
      <c r="T43" s="77">
        <f>IF(AC34&gt;0,(1/AC34),0)</f>
        <v>0</v>
      </c>
      <c r="U43" s="77">
        <f>IF(AC35&gt;0,1/AC35,0)</f>
        <v>0</v>
      </c>
      <c r="V43" s="77">
        <f>IF(AC36&gt;0,1/AC36,0)</f>
        <v>0</v>
      </c>
      <c r="W43" s="77">
        <f>IF(AC37&gt;0,1/AC37,0)</f>
        <v>0</v>
      </c>
      <c r="X43" s="77">
        <f>IF(AC38&gt;0,1/AC38,0)</f>
        <v>0</v>
      </c>
      <c r="Y43" s="77">
        <f>IF(AC39&gt;0,1/AC39,0)</f>
        <v>0</v>
      </c>
      <c r="Z43" s="77">
        <f>IF(AC40&gt;0,1/AC40,0)</f>
        <v>0</v>
      </c>
      <c r="AA43" s="77">
        <f>IF(AC42&gt;0,1/AC42,0)</f>
        <v>0</v>
      </c>
      <c r="AB43" s="77">
        <f>IF(AC42&gt;0,1/AC42,0)</f>
        <v>0</v>
      </c>
      <c r="AC43" s="77">
        <f>IF(R43&lt;=X31,1,0)</f>
        <v>0</v>
      </c>
      <c r="AD43" s="21" t="e">
        <f>IF(X31=1,AVERAGE(T43/T44),IF(X31=2,AVERAGE(T43/T44,U43/U44),IF(X31=3,AVERAGE(T43/T44,U43/U44,V43/V44),IF(X31=4,AVERAGE(T43/T44,U43/U44,V43/V44,W43/W44),IF(X31=5,AVERAGE(T43/T44,U43/U44,V43/V44,W43/W44,X43/X44),IF(X31=6,AVERAGE(T43/T44,U43/U44,V43/V44,W43/W44,X43/X44,Y43/Y44),IF(X31=7,AVERAGE(T43/T44,U43/U44,V43/V44,W43/W44,X43/X44,Y43/Y44,Z43/Z44),IF(X31=8,AVERAGE(T43/T44,U43/U44,V43/V44,W43/W44,X43/X44,Y43/Y44,Z43/Z44,AA43/AA44),IF(X31=9,AVERAGE(T43/T44,U43/U44,V43/V44,W43/W44,X43/X44,Y43/Y44,Z43/Z44,AA43/AA44,AB43/AB44),AVERAGE(T43/T44,U43/U44,V43/V44,W43/W44,X43/X44,Y43/Y44,Z43/Z44,AA43/AA44,AB43/AB44,AC43/AC44))))))))))</f>
        <v>#DIV/0!</v>
      </c>
      <c r="AE43" s="21" t="e">
        <v>#DIV/0!</v>
      </c>
      <c r="AF43" s="164">
        <f>AF42</f>
        <v>4</v>
      </c>
      <c r="AG43" s="165">
        <f>10-AF43</f>
        <v>6</v>
      </c>
      <c r="AI43" s="150">
        <v>10</v>
      </c>
      <c r="AJ43" s="151">
        <f>'FACTORS &amp; OPTIONS'!B24</f>
        <v>0</v>
      </c>
      <c r="AK43" s="166">
        <f>IF(AT34&gt;0,(1/AT34),0)</f>
        <v>0</v>
      </c>
      <c r="AL43" s="167">
        <f>IF(AT35&gt;0,1/AT35,0)</f>
        <v>0</v>
      </c>
      <c r="AM43" s="167">
        <f>IF(AT36&gt;0,1/AT36,0)</f>
        <v>0</v>
      </c>
      <c r="AN43" s="167">
        <f>IF(AT37&gt;0,1/AT37,0)</f>
        <v>0</v>
      </c>
      <c r="AO43" s="167">
        <f>IF(AT38&gt;0,1/AT38,0)</f>
        <v>0</v>
      </c>
      <c r="AP43" s="167">
        <f>IF(AT39&gt;0,1/AT39,0)</f>
        <v>0</v>
      </c>
      <c r="AQ43" s="167">
        <f>IF(AT40&gt;0,1/AT40,0)</f>
        <v>0</v>
      </c>
      <c r="AR43" s="167">
        <f>IF(AT42&gt;0,1/AT42,0)</f>
        <v>0</v>
      </c>
      <c r="AS43" s="167">
        <f>IF(AT42&gt;0,1/AT42,0)</f>
        <v>0</v>
      </c>
      <c r="AT43" s="168">
        <f>IF(AI43&lt;=AO31,1,0)</f>
        <v>0</v>
      </c>
      <c r="AU43" s="21" t="e">
        <f>IF(AO31=1,AVERAGE(AK43/AK44),IF(AO31=2,AVERAGE(AK43/AK44,AL43/AL44),IF(AO31=3,AVERAGE(AK43/AK44,AL43/AL44,AM43/AM44),IF(AO31=4,AVERAGE(AK43/AK44,AL43/AL44,AM43/AM44,AN43/AN44),IF(AO31=5,AVERAGE(AK43/AK44,AL43/AL44,AM43/AM44,AN43/AN44,AO43/AO44),IF(AO31=6,AVERAGE(AK43/AK44,AL43/AL44,AM43/AM44,AN43/AN44,AO43/AO44,AP43/AP44),IF(AO31=7,AVERAGE(AK43/AK44,AL43/AL44,AM43/AM44,AN43/AN44,AO43/AO44,AP43/AP44,AQ43/AQ44),IF(AO31=8,AVERAGE(AK43/AK44,AL43/AL44,AM43/AM44,AN43/AN44,AO43/AO44,AP43/AP44,AQ43/AQ44,AR43/AR44),IF(AO31=9,AVERAGE(AK43/AK44,AL43/AL44,AM43/AM44,AN43/AN44,AO43/AO44,AP43/AP44,AQ43/AQ44,AR43/AR44,AS43/AS44),AVERAGE(AK43/AK44,AL43/AL44,AM43/AM44,AN43/AN44,AO43/AO44,AP43/AP44,AQ43/AQ44,AR43/AR44,AS43/AS44,AT43/AT44))))))))))</f>
        <v>#DIV/0!</v>
      </c>
      <c r="AV43" s="21" t="e">
        <v>#DIV/0!</v>
      </c>
      <c r="AW43" s="164">
        <f>AW42</f>
        <v>7</v>
      </c>
      <c r="AX43" s="165">
        <f>10-AW43</f>
        <v>3</v>
      </c>
      <c r="AZ43" s="150">
        <v>10</v>
      </c>
      <c r="BA43" s="151">
        <f>'FACTORS &amp; OPTIONS'!B24</f>
        <v>0</v>
      </c>
      <c r="BB43" s="166">
        <f>IF(BK34&gt;0,(1/BK34),0)</f>
        <v>0</v>
      </c>
      <c r="BC43" s="167">
        <f>IF(BK35&gt;0,1/BK35,0)</f>
        <v>0</v>
      </c>
      <c r="BD43" s="167">
        <f>IF(BK36&gt;0,1/BK36,0)</f>
        <v>0</v>
      </c>
      <c r="BE43" s="167">
        <f>IF(BK37&gt;0,1/BK37,0)</f>
        <v>0</v>
      </c>
      <c r="BF43" s="167">
        <f>IF(BK38&gt;0,1/BK38,0)</f>
        <v>0</v>
      </c>
      <c r="BG43" s="167">
        <f>IF(BK39&gt;0,1/BK39,0)</f>
        <v>0</v>
      </c>
      <c r="BH43" s="167">
        <f>IF(BK40&gt;0,1/BK40,0)</f>
        <v>0</v>
      </c>
      <c r="BI43" s="167">
        <f>IF(BK42&gt;0,1/BK42,0)</f>
        <v>0</v>
      </c>
      <c r="BJ43" s="167">
        <f>IF(BK42&gt;0,1/BK42,0)</f>
        <v>0</v>
      </c>
      <c r="BK43" s="168">
        <f>IF(AZ43&lt;=BF31,1,0)</f>
        <v>0</v>
      </c>
      <c r="BL43" s="21" t="e">
        <f>IF(BF31=1,AVERAGE(BB43/BB44),IF(BF31=2,AVERAGE(BB43/BB44,BC43/BC44),IF(BF31=3,AVERAGE(BB43/BB44,BC43/BC44,BD43/BD44),IF(BF31=4,AVERAGE(BB43/BB44,BC43/BC44,BD43/BD44,BE43/BE44),IF(BF31=5,AVERAGE(BB43/BB44,BC43/BC44,BD43/BD44,BE43/BE44,BF43/BF44),IF(BF31=6,AVERAGE(BB43/BB44,BC43/BC44,BD43/BD44,BE43/BE44,BF43/BF44,BG43/BG44),IF(BF31=7,AVERAGE(BB43/BB44,BC43/BC44,BD43/BD44,BE43/BE44,BF43/BF44,BG43/BG44,BH43/BH44),IF(BF31=8,AVERAGE(BB43/BB44,BC43/BC44,BD43/BD44,BE43/BE44,BF43/BF44,BG43/BG44,BH43/BH44,BI43/BI44),IF(BF31=9,AVERAGE(BB43/BB44,BC43/BC44,BD43/BD44,BE43/BE44,BF43/BF44,BG43/BG44,BH43/BH44,BI43/BI44,BJ43/BJ44),AVERAGE(BB43/BB44,BC43/BC44,BD43/BD44,BE43/BE44,BF43/BF44,BG43/BG44,BH43/BH44,BI43/BI44,BJ43/BJ44,BK43/BK44))))))))))</f>
        <v>#DIV/0!</v>
      </c>
      <c r="BM43" s="21" t="e">
        <v>#DIV/0!</v>
      </c>
      <c r="BN43" s="164">
        <f>BN42</f>
        <v>6</v>
      </c>
      <c r="BO43" s="165">
        <f>10-BN43</f>
        <v>4</v>
      </c>
      <c r="BQ43" s="150">
        <v>10</v>
      </c>
      <c r="BR43" s="151">
        <f>'FACTORS &amp; OPTIONS'!B24</f>
        <v>0</v>
      </c>
      <c r="BS43" s="166">
        <f>IF(CB34&gt;0,(1/CB34),0)</f>
        <v>0</v>
      </c>
      <c r="BT43" s="167">
        <f>IF(CB35&gt;0,1/CB35,0)</f>
        <v>0</v>
      </c>
      <c r="BU43" s="167">
        <f>IF(CB36&gt;0,1/CB36,0)</f>
        <v>0</v>
      </c>
      <c r="BV43" s="167">
        <f>IF(CB37&gt;0,1/CB37,0)</f>
        <v>0</v>
      </c>
      <c r="BW43" s="167">
        <f>IF(CB38&gt;0,1/CB38,0)</f>
        <v>0</v>
      </c>
      <c r="BX43" s="167">
        <f>IF(CB39&gt;0,1/CB39,0)</f>
        <v>0</v>
      </c>
      <c r="BY43" s="167">
        <f>IF(CB40&gt;0,1/CB40,0)</f>
        <v>0</v>
      </c>
      <c r="BZ43" s="167">
        <f>IF(CB42&gt;0,1/CB42,0)</f>
        <v>0</v>
      </c>
      <c r="CA43" s="167">
        <f>IF(CB42&gt;0,1/CB42,0)</f>
        <v>0</v>
      </c>
      <c r="CB43" s="168">
        <f>IF(BQ43&lt;=BW31,1,0)</f>
        <v>0</v>
      </c>
      <c r="CC43" s="21" t="e">
        <f>IF(BW31=1,AVERAGE(BS43/BS44),IF(BW31=2,AVERAGE(BS43/BS44,BT43/BT44),IF(BW31=3,AVERAGE(BS43/BS44,BT43/BT44,BU43/BU44),IF(BW31=4,AVERAGE(BS43/BS44,BT43/BT44,BU43/BU44,BV43/BV44),IF(BW31=5,AVERAGE(BS43/BS44,BT43/BT44,BU43/BU44,BV43/BV44,BW43/BW44),IF(BW31=6,AVERAGE(BS43/BS44,BT43/BT44,BU43/BU44,BV43/BV44,BW43/BW44,BX43/BX44),IF(BW31=7,AVERAGE(BS43/BS44,BT43/BT44,BU43/BU44,BV43/BV44,BW43/BW44,BX43/BX44,BY43/BY44),IF(BW31=8,AVERAGE(BS43/BS44,BT43/BT44,BU43/BU44,BV43/BV44,BW43/BW44,BX43/BX44,BY43/BY44,BZ43/BZ44),IF(BW31=9,AVERAGE(BS43/BS44,BT43/BT44,BU43/BU44,BV43/BV44,BW43/BW44,BX43/BX44,BY43/BY44,BZ43/BZ44,CA43/CA44),AVERAGE(BS43/BS44,BT43/BT44,BU43/BU44,BV43/BV44,BW43/BW44,BX43/BX44,BY43/BY44,BZ43/BZ44,CA43/CA44,CB43/CB44))))))))))</f>
        <v>#DIV/0!</v>
      </c>
      <c r="CD43" s="21" t="e">
        <v>#DIV/0!</v>
      </c>
      <c r="CE43" s="164">
        <f>CE42</f>
        <v>6</v>
      </c>
      <c r="CF43" s="165">
        <f>10-CE43</f>
        <v>4</v>
      </c>
      <c r="CH43" s="150">
        <v>10</v>
      </c>
      <c r="CI43" s="151">
        <f>'FACTORS &amp; OPTIONS'!B24</f>
        <v>0</v>
      </c>
      <c r="CJ43" s="166">
        <f>IF(CS34&gt;0,(1/CS34),0)</f>
        <v>0</v>
      </c>
      <c r="CK43" s="167">
        <f>IF(CS35&gt;0,1/CS35,0)</f>
        <v>0</v>
      </c>
      <c r="CL43" s="167">
        <f>IF(CS36&gt;0,1/CS36,0)</f>
        <v>0</v>
      </c>
      <c r="CM43" s="167">
        <f>IF(CS37&gt;0,1/CS37,0)</f>
        <v>0</v>
      </c>
      <c r="CN43" s="167">
        <f>IF(CS38&gt;0,1/CS38,0)</f>
        <v>0</v>
      </c>
      <c r="CO43" s="167">
        <f>IF(CS39&gt;0,1/CS39,0)</f>
        <v>0</v>
      </c>
      <c r="CP43" s="167">
        <f>IF(CS40&gt;0,1/CS40,0)</f>
        <v>0</v>
      </c>
      <c r="CQ43" s="167">
        <f>IF(CS42&gt;0,1/CS42,0)</f>
        <v>0</v>
      </c>
      <c r="CR43" s="167">
        <f>IF(CS42&gt;0,1/CS42,0)</f>
        <v>0</v>
      </c>
      <c r="CS43" s="168">
        <f>IF(CH43&lt;=CN31,1,0)</f>
        <v>0</v>
      </c>
      <c r="CT43" s="21" t="e">
        <f>IF(CN31=1,AVERAGE(CJ43/CJ44),IF(CN31=2,AVERAGE(CJ43/CJ44,CK43/CK44),IF(CN31=3,AVERAGE(CJ43/CJ44,CK43/CK44,CL43/CL44),IF(CN31=4,AVERAGE(CJ43/CJ44,CK43/CK44,CL43/CL44,CM43/CM44),IF(CN31=5,AVERAGE(CJ43/CJ44,CK43/CK44,CL43/CL44,CM43/CM44,CN43/CN44),IF(CN31=6,AVERAGE(CJ43/CJ44,CK43/CK44,CL43/CL44,CM43/CM44,CN43/CN44,CO43/CO44),IF(CN31=7,AVERAGE(CJ43/CJ44,CK43/CK44,CL43/CL44,CM43/CM44,CN43/CN44,CO43/CO44,CP43/CP44),IF(CN31=8,AVERAGE(CJ43/CJ44,CK43/CK44,CL43/CL44,CM43/CM44,CN43/CN44,CO43/CO44,CP43/CP44,CQ43/CQ44),IF(CN31=9,AVERAGE(CJ43/CJ44,CK43/CK44,CL43/CL44,CM43/CM44,CN43/CN44,CO43/CO44,CP43/CP44,CQ43/CQ44,CR43/CR44),AVERAGE(CJ43/CJ44,CK43/CK44,CL43/CL44,CM43/CM44,CN43/CN44,CO43/CO44,CP43/CP44,CQ43/CQ44,CR43/CR44,CS43/CS44))))))))))</f>
        <v>#DIV/0!</v>
      </c>
      <c r="CU43" s="21" t="e">
        <v>#DIV/0!</v>
      </c>
      <c r="CV43" s="164">
        <f>CV42</f>
        <v>3</v>
      </c>
      <c r="CW43" s="165">
        <f>10-CV43</f>
        <v>7</v>
      </c>
      <c r="CY43" s="150">
        <v>10</v>
      </c>
      <c r="CZ43" s="151">
        <f>'FACTORS &amp; OPTIONS'!B24</f>
        <v>0</v>
      </c>
      <c r="DA43" s="166">
        <f>IF(DJ34&gt;0,(1/DJ34),0)</f>
        <v>0</v>
      </c>
      <c r="DB43" s="167">
        <f>IF(DJ35&gt;0,1/DJ35,0)</f>
        <v>0</v>
      </c>
      <c r="DC43" s="167">
        <f>IF(DJ36&gt;0,1/DJ36,0)</f>
        <v>0</v>
      </c>
      <c r="DD43" s="167">
        <f>IF(DJ37&gt;0,1/DJ37,0)</f>
        <v>0</v>
      </c>
      <c r="DE43" s="167">
        <f>IF(DJ38&gt;0,1/DJ38,0)</f>
        <v>0</v>
      </c>
      <c r="DF43" s="167">
        <f>IF(DJ39&gt;0,1/DJ39,0)</f>
        <v>0</v>
      </c>
      <c r="DG43" s="167">
        <f>IF(DJ40&gt;0,1/DJ40,0)</f>
        <v>0</v>
      </c>
      <c r="DH43" s="167">
        <f>IF(DJ42&gt;0,1/DJ42,0)</f>
        <v>0</v>
      </c>
      <c r="DI43" s="167">
        <f>IF(DJ42&gt;0,1/DJ42,0)</f>
        <v>0</v>
      </c>
      <c r="DJ43" s="168">
        <f>IF(CY43&lt;=DE31,1,0)</f>
        <v>0</v>
      </c>
      <c r="DK43" s="21" t="e">
        <f>IF(DE31=1,AVERAGE(DA43/DA44),IF(DE31=2,AVERAGE(DA43/DA44,DB43/DB44),IF(DE31=3,AVERAGE(DA43/DA44,DB43/DB44,DC43/DC44),IF(DE31=4,AVERAGE(DA43/DA44,DB43/DB44,DC43/DC44,DD43/DD44),IF(DE31=5,AVERAGE(DA43/DA44,DB43/DB44,DC43/DC44,DD43/DD44,DE43/DE44),IF(DE31=6,AVERAGE(DA43/DA44,DB43/DB44,DC43/DC44,DD43/DD44,DE43/DE44,DF43/DF44),IF(DE31=7,AVERAGE(DA43/DA44,DB43/DB44,DC43/DC44,DD43/DD44,DE43/DE44,DF43/DF44,DG43/DG44),IF(DE31=8,AVERAGE(DA43/DA44,DB43/DB44,DC43/DC44,DD43/DD44,DE43/DE44,DF43/DF44,DG43/DG44,DH43/DH44),IF(DE31=9,AVERAGE(DA43/DA44,DB43/DB44,DC43/DC44,DD43/DD44,DE43/DE44,DF43/DF44,DG43/DG44,DH43/DH44,DI43/DI44),AVERAGE(DA43/DA44,DB43/DB44,DC43/DC44,DD43/DD44,DE43/DE44,DF43/DF44,DG43/DG44,DH43/DH44,DI43/DI44,DJ43/DJ44))))))))))</f>
        <v>#DIV/0!</v>
      </c>
      <c r="DL43" s="21" t="e">
        <v>#DIV/0!</v>
      </c>
      <c r="DM43" s="164">
        <f>DM42</f>
        <v>5</v>
      </c>
      <c r="DN43" s="165">
        <f>10-DM43</f>
        <v>5</v>
      </c>
      <c r="DP43" s="150">
        <v>10</v>
      </c>
      <c r="DQ43" s="151">
        <f>'FACTORS &amp; OPTIONS'!B24</f>
        <v>0</v>
      </c>
      <c r="DR43" s="166">
        <f>IF(EA34&gt;0,(1/EA34),0)</f>
        <v>0</v>
      </c>
      <c r="DS43" s="167">
        <f>IF(EA35&gt;0,1/EA35,0)</f>
        <v>0</v>
      </c>
      <c r="DT43" s="167">
        <f>IF(EA36&gt;0,1/EA36,0)</f>
        <v>0</v>
      </c>
      <c r="DU43" s="167">
        <f>IF(EA37&gt;0,1/EA37,0)</f>
        <v>0</v>
      </c>
      <c r="DV43" s="167">
        <f>IF(EA38&gt;0,1/EA38,0)</f>
        <v>0</v>
      </c>
      <c r="DW43" s="167">
        <f>IF(EA39&gt;0,1/EA39,0)</f>
        <v>0</v>
      </c>
      <c r="DX43" s="167">
        <f>IF(EA40&gt;0,1/EA40,0)</f>
        <v>0</v>
      </c>
      <c r="DY43" s="167">
        <f>IF(EA42&gt;0,1/EA42,0)</f>
        <v>0</v>
      </c>
      <c r="DZ43" s="167">
        <f>IF(EA42&gt;0,1/EA42,0)</f>
        <v>0</v>
      </c>
      <c r="EA43" s="168">
        <f>IF(DP43&lt;=DV31,1,0)</f>
        <v>0</v>
      </c>
      <c r="EB43" s="21" t="e">
        <f>IF(DV31=1,AVERAGE(DR43/DR44),IF(DV31=2,AVERAGE(DR43/DR44,DS43/DS44),IF(DV31=3,AVERAGE(DR43/DR44,DS43/DS44,DT43/DT44),IF(DV31=4,AVERAGE(DR43/DR44,DS43/DS44,DT43/DT44,DU43/DU44),IF(DV31=5,AVERAGE(DR43/DR44,DS43/DS44,DT43/DT44,DU43/DU44,DV43/DV44),IF(DV31=6,AVERAGE(DR43/DR44,DS43/DS44,DT43/DT44,DU43/DU44,DV43/DV44,DW43/DW44),IF(DV31=7,AVERAGE(DR43/DR44,DS43/DS44,DT43/DT44,DU43/DU44,DV43/DV44,DW43/DW44,DX43/DX44),IF(DV31=8,AVERAGE(DR43/DR44,DS43/DS44,DT43/DT44,DU43/DU44,DV43/DV44,DW43/DW44,DX43/DX44,DY43/DY44),IF(DV31=9,AVERAGE(DR43/DR44,DS43/DS44,DT43/DT44,DU43/DU44,DV43/DV44,DW43/DW44,DX43/DX44,DY43/DY44,DZ43/DZ44),AVERAGE(DR43/DR44,DS43/DS44,DT43/DT44,DU43/DU44,DV43/DV44,DW43/DW44,DX43/DX44,DY43/DY44,DZ43/DZ44,EA43/EA44))))))))))</f>
        <v>#DIV/0!</v>
      </c>
      <c r="EC43" s="21" t="e">
        <v>#DIV/0!</v>
      </c>
      <c r="ED43" s="164">
        <f>ED42</f>
        <v>2</v>
      </c>
      <c r="EE43" s="165">
        <f>10-ED43</f>
        <v>8</v>
      </c>
      <c r="EG43" s="150">
        <v>10</v>
      </c>
      <c r="EH43" s="151">
        <f>'FACTORS &amp; OPTIONS'!B24</f>
        <v>0</v>
      </c>
      <c r="EI43" s="166">
        <f>IF(ER34&gt;0,(1/ER34),0)</f>
        <v>0</v>
      </c>
      <c r="EJ43" s="167">
        <f>IF(ER35&gt;0,1/ER35,0)</f>
        <v>0</v>
      </c>
      <c r="EK43" s="167">
        <f>IF(ER36&gt;0,1/ER36,0)</f>
        <v>0</v>
      </c>
      <c r="EL43" s="167">
        <f>IF(ER37&gt;0,1/ER37,0)</f>
        <v>0</v>
      </c>
      <c r="EM43" s="167">
        <f>IF(ER38&gt;0,1/ER38,0)</f>
        <v>0</v>
      </c>
      <c r="EN43" s="167">
        <f>IF(ER39&gt;0,1/ER39,0)</f>
        <v>0</v>
      </c>
      <c r="EO43" s="167">
        <f>IF(ER40&gt;0,1/ER40,0)</f>
        <v>0</v>
      </c>
      <c r="EP43" s="167">
        <f>IF(ER42&gt;0,1/ER42,0)</f>
        <v>0</v>
      </c>
      <c r="EQ43" s="167">
        <f>IF(ER42&gt;0,1/ER42,0)</f>
        <v>0</v>
      </c>
      <c r="ER43" s="168">
        <f>IF(EG43&lt;=EM31,1,0)</f>
        <v>0</v>
      </c>
      <c r="ES43" s="21" t="e">
        <f>IF(EM31=1,AVERAGE(EI43/EI44),IF(EM31=2,AVERAGE(EI43/EI44,EJ43/EJ44),IF(EM31=3,AVERAGE(EI43/EI44,EJ43/EJ44,EK43/EK44),IF(EM31=4,AVERAGE(EI43/EI44,EJ43/EJ44,EK43/EK44,EL43/EL44),IF(EM31=5,AVERAGE(EI43/EI44,EJ43/EJ44,EK43/EK44,EL43/EL44,EM43/EM44),IF(EM31=6,AVERAGE(EI43/EI44,EJ43/EJ44,EK43/EK44,EL43/EL44,EM43/EM44,EN43/EN44),IF(EM31=7,AVERAGE(EI43/EI44,EJ43/EJ44,EK43/EK44,EL43/EL44,EM43/EM44,EN43/EN44,EO43/EO44),IF(EM31=8,AVERAGE(EI43/EI44,EJ43/EJ44,EK43/EK44,EL43/EL44,EM43/EM44,EN43/EN44,EO43/EO44,EP43/EP44),IF(EM31=9,AVERAGE(EI43/EI44,EJ43/EJ44,EK43/EK44,EL43/EL44,EM43/EM44,EN43/EN44,EO43/EO44,EP43/EP44,EQ43/EQ44),AVERAGE(EI43/EI44,EJ43/EJ44,EK43/EK44,EL43/EL44,EM43/EM44,EN43/EN44,EO43/EO44,EP43/EP44,EQ43/EQ44,ER43/ER44))))))))))</f>
        <v>#DIV/0!</v>
      </c>
      <c r="ET43" s="21" t="e">
        <v>#DIV/0!</v>
      </c>
      <c r="EU43" s="164">
        <f>EU42</f>
        <v>1</v>
      </c>
      <c r="EV43" s="165">
        <f>10-EU43</f>
        <v>9</v>
      </c>
      <c r="EW43" s="100" t="str">
        <f>EE40</f>
        <v/>
      </c>
      <c r="EX43" s="100">
        <f>EE42</f>
        <v>0.14285714285714285</v>
      </c>
      <c r="EY43" s="100"/>
      <c r="EZ43" s="100">
        <f t="shared" si="20"/>
        <v>0</v>
      </c>
      <c r="FA43" s="100"/>
      <c r="FC43" s="180"/>
      <c r="FD43" s="180"/>
      <c r="FE43" s="180"/>
      <c r="FF43" s="180"/>
      <c r="FG43" s="180"/>
      <c r="FH43" s="180"/>
      <c r="FI43" s="181"/>
      <c r="FJ43" s="181"/>
      <c r="FK43" s="181"/>
      <c r="FL43" s="181"/>
      <c r="FM43" s="181"/>
      <c r="FN43" s="181"/>
      <c r="FO43" s="181"/>
      <c r="FP43" s="181"/>
      <c r="FQ43" s="181"/>
      <c r="FR43" s="181"/>
      <c r="FS43" s="181"/>
      <c r="FT43" s="181"/>
      <c r="FU43" s="181"/>
      <c r="FV43" s="181"/>
      <c r="FW43" s="181"/>
      <c r="FX43" s="181"/>
      <c r="FY43" s="181"/>
      <c r="FZ43" s="181"/>
      <c r="GA43" s="181"/>
      <c r="GB43" s="181"/>
      <c r="GC43" s="181"/>
      <c r="GD43" s="181"/>
      <c r="GE43" s="181"/>
      <c r="GF43" s="181"/>
      <c r="GG43" s="181"/>
      <c r="GH43" s="181"/>
      <c r="GI43" s="181"/>
      <c r="GJ43" s="181"/>
      <c r="GK43" s="181"/>
      <c r="GL43" s="181"/>
      <c r="GM43" s="181"/>
      <c r="GN43" s="181"/>
      <c r="GO43" s="181"/>
      <c r="GP43" s="181"/>
      <c r="GQ43" s="181"/>
      <c r="GR43" s="181"/>
      <c r="GS43" s="181"/>
      <c r="GT43" s="181"/>
      <c r="GU43" s="181"/>
      <c r="GV43" s="181"/>
      <c r="GW43" s="181"/>
      <c r="GX43" s="181"/>
      <c r="GY43" s="181"/>
      <c r="GZ43" s="181"/>
      <c r="HA43" s="181"/>
      <c r="HB43" s="181"/>
      <c r="HC43" s="181"/>
      <c r="HD43" s="181"/>
      <c r="HE43" s="181"/>
    </row>
    <row r="44" spans="1:213" ht="82.5" customHeight="1" thickBot="1" x14ac:dyDescent="0.5">
      <c r="A44" s="174"/>
      <c r="B44" s="170" t="s">
        <v>1</v>
      </c>
      <c r="C44" s="170">
        <f>SUM(C34:C43)</f>
        <v>0</v>
      </c>
      <c r="D44" s="170">
        <f t="shared" ref="D44:L44" si="21">SUM(D34:D43)</f>
        <v>0</v>
      </c>
      <c r="E44" s="170">
        <f t="shared" si="21"/>
        <v>0</v>
      </c>
      <c r="F44" s="170">
        <f t="shared" si="21"/>
        <v>0</v>
      </c>
      <c r="G44" s="170">
        <f t="shared" si="21"/>
        <v>0</v>
      </c>
      <c r="H44" s="170">
        <f t="shared" si="21"/>
        <v>0</v>
      </c>
      <c r="I44" s="170">
        <f t="shared" si="21"/>
        <v>0</v>
      </c>
      <c r="J44" s="170">
        <f t="shared" si="21"/>
        <v>0</v>
      </c>
      <c r="K44" s="170">
        <f t="shared" si="21"/>
        <v>0</v>
      </c>
      <c r="L44" s="170">
        <f t="shared" si="21"/>
        <v>0</v>
      </c>
      <c r="M44" s="171" t="e">
        <f>SUM(M34:M43)</f>
        <v>#DIV/0!</v>
      </c>
      <c r="N44" s="171" t="e">
        <f>SUM(N34:N43)</f>
        <v>#DIV/0!</v>
      </c>
      <c r="O44" s="172"/>
      <c r="P44" s="173"/>
      <c r="R44" s="174"/>
      <c r="S44" s="170" t="s">
        <v>1</v>
      </c>
      <c r="T44" s="170">
        <f>SUM(T34:T43)</f>
        <v>0</v>
      </c>
      <c r="U44" s="170">
        <f t="shared" ref="U44:AC44" si="22">SUM(U34:U43)</f>
        <v>0</v>
      </c>
      <c r="V44" s="170">
        <f t="shared" si="22"/>
        <v>0</v>
      </c>
      <c r="W44" s="170">
        <f t="shared" si="22"/>
        <v>0</v>
      </c>
      <c r="X44" s="170">
        <f t="shared" si="22"/>
        <v>0</v>
      </c>
      <c r="Y44" s="170">
        <f t="shared" si="22"/>
        <v>0</v>
      </c>
      <c r="Z44" s="170">
        <f t="shared" si="22"/>
        <v>0</v>
      </c>
      <c r="AA44" s="170">
        <f t="shared" si="22"/>
        <v>0</v>
      </c>
      <c r="AB44" s="170">
        <f t="shared" si="22"/>
        <v>0</v>
      </c>
      <c r="AC44" s="170">
        <f t="shared" si="22"/>
        <v>0</v>
      </c>
      <c r="AD44" s="171" t="e">
        <f>SUM(AD34:AD43)</f>
        <v>#DIV/0!</v>
      </c>
      <c r="AE44" s="171" t="e">
        <f>SUM(AE34:AE43)</f>
        <v>#DIV/0!</v>
      </c>
      <c r="AF44" s="172"/>
      <c r="AG44" s="173"/>
      <c r="AI44" s="174"/>
      <c r="AJ44" s="170" t="s">
        <v>1</v>
      </c>
      <c r="AK44" s="170">
        <f>SUM(AK34:AK43)</f>
        <v>0</v>
      </c>
      <c r="AL44" s="170">
        <f t="shared" ref="AL44:AT44" si="23">SUM(AL34:AL43)</f>
        <v>0</v>
      </c>
      <c r="AM44" s="170">
        <f t="shared" si="23"/>
        <v>0</v>
      </c>
      <c r="AN44" s="170">
        <f t="shared" si="23"/>
        <v>0</v>
      </c>
      <c r="AO44" s="170">
        <f t="shared" si="23"/>
        <v>0</v>
      </c>
      <c r="AP44" s="170">
        <f t="shared" si="23"/>
        <v>0</v>
      </c>
      <c r="AQ44" s="170">
        <f t="shared" si="23"/>
        <v>0</v>
      </c>
      <c r="AR44" s="170">
        <f t="shared" si="23"/>
        <v>0</v>
      </c>
      <c r="AS44" s="170">
        <f t="shared" si="23"/>
        <v>0</v>
      </c>
      <c r="AT44" s="170">
        <f t="shared" si="23"/>
        <v>0</v>
      </c>
      <c r="AU44" s="171" t="e">
        <f>SUM(AU34:AU43)</f>
        <v>#DIV/0!</v>
      </c>
      <c r="AV44" s="171" t="e">
        <f>SUM(AV34:AV43)</f>
        <v>#DIV/0!</v>
      </c>
      <c r="AW44" s="172"/>
      <c r="AX44" s="173"/>
      <c r="AZ44" s="174"/>
      <c r="BA44" s="170" t="s">
        <v>1</v>
      </c>
      <c r="BB44" s="170">
        <f>SUM(BB34:BB43)</f>
        <v>0</v>
      </c>
      <c r="BC44" s="170">
        <f t="shared" ref="BC44:BK44" si="24">SUM(BC34:BC43)</f>
        <v>0</v>
      </c>
      <c r="BD44" s="170">
        <f t="shared" si="24"/>
        <v>0</v>
      </c>
      <c r="BE44" s="170">
        <f t="shared" si="24"/>
        <v>0</v>
      </c>
      <c r="BF44" s="170">
        <f t="shared" si="24"/>
        <v>0</v>
      </c>
      <c r="BG44" s="170">
        <f t="shared" si="24"/>
        <v>0</v>
      </c>
      <c r="BH44" s="170">
        <f t="shared" si="24"/>
        <v>0</v>
      </c>
      <c r="BI44" s="170">
        <f t="shared" si="24"/>
        <v>0</v>
      </c>
      <c r="BJ44" s="170">
        <f t="shared" si="24"/>
        <v>0</v>
      </c>
      <c r="BK44" s="170">
        <f t="shared" si="24"/>
        <v>0</v>
      </c>
      <c r="BL44" s="171" t="e">
        <f>SUM(BL34:BL43)</f>
        <v>#DIV/0!</v>
      </c>
      <c r="BM44" s="171" t="e">
        <f>SUM(BM34:BM43)</f>
        <v>#DIV/0!</v>
      </c>
      <c r="BN44" s="172"/>
      <c r="BO44" s="173"/>
      <c r="BQ44" s="174"/>
      <c r="BR44" s="170" t="s">
        <v>1</v>
      </c>
      <c r="BS44" s="170">
        <f>SUM(BS34:BS43)</f>
        <v>0</v>
      </c>
      <c r="BT44" s="170">
        <f t="shared" ref="BT44:CB44" si="25">SUM(BT34:BT43)</f>
        <v>0</v>
      </c>
      <c r="BU44" s="170">
        <f t="shared" si="25"/>
        <v>0</v>
      </c>
      <c r="BV44" s="170">
        <f t="shared" si="25"/>
        <v>0</v>
      </c>
      <c r="BW44" s="170">
        <f t="shared" si="25"/>
        <v>0</v>
      </c>
      <c r="BX44" s="170">
        <f t="shared" si="25"/>
        <v>0</v>
      </c>
      <c r="BY44" s="170">
        <f t="shared" si="25"/>
        <v>0</v>
      </c>
      <c r="BZ44" s="170">
        <f t="shared" si="25"/>
        <v>0</v>
      </c>
      <c r="CA44" s="170">
        <f t="shared" si="25"/>
        <v>0</v>
      </c>
      <c r="CB44" s="170">
        <f t="shared" si="25"/>
        <v>0</v>
      </c>
      <c r="CC44" s="171" t="e">
        <f>SUM(CC34:CC43)</f>
        <v>#DIV/0!</v>
      </c>
      <c r="CD44" s="171" t="e">
        <f>SUM(CD34:CD43)</f>
        <v>#DIV/0!</v>
      </c>
      <c r="CE44" s="172"/>
      <c r="CF44" s="173"/>
      <c r="CH44" s="174"/>
      <c r="CI44" s="170" t="s">
        <v>1</v>
      </c>
      <c r="CJ44" s="170">
        <f>SUM(CJ34:CJ43)</f>
        <v>0</v>
      </c>
      <c r="CK44" s="170">
        <f t="shared" ref="CK44:CS44" si="26">SUM(CK34:CK43)</f>
        <v>0</v>
      </c>
      <c r="CL44" s="170">
        <f t="shared" si="26"/>
        <v>0</v>
      </c>
      <c r="CM44" s="170">
        <f t="shared" si="26"/>
        <v>0</v>
      </c>
      <c r="CN44" s="170">
        <f t="shared" si="26"/>
        <v>0</v>
      </c>
      <c r="CO44" s="170">
        <f t="shared" si="26"/>
        <v>0</v>
      </c>
      <c r="CP44" s="170">
        <f t="shared" si="26"/>
        <v>0</v>
      </c>
      <c r="CQ44" s="170">
        <f t="shared" si="26"/>
        <v>0</v>
      </c>
      <c r="CR44" s="170">
        <f t="shared" si="26"/>
        <v>0</v>
      </c>
      <c r="CS44" s="170">
        <f t="shared" si="26"/>
        <v>0</v>
      </c>
      <c r="CT44" s="171" t="e">
        <f>SUM(CT34:CT43)</f>
        <v>#DIV/0!</v>
      </c>
      <c r="CU44" s="171" t="e">
        <f>SUM(CU34:CU43)</f>
        <v>#DIV/0!</v>
      </c>
      <c r="CV44" s="172"/>
      <c r="CW44" s="173"/>
      <c r="CY44" s="174"/>
      <c r="CZ44" s="170" t="s">
        <v>1</v>
      </c>
      <c r="DA44" s="170">
        <f>SUM(DA34:DA43)</f>
        <v>0</v>
      </c>
      <c r="DB44" s="170">
        <f t="shared" ref="DB44:DJ44" si="27">SUM(DB34:DB43)</f>
        <v>0</v>
      </c>
      <c r="DC44" s="170">
        <f t="shared" si="27"/>
        <v>0</v>
      </c>
      <c r="DD44" s="170">
        <f t="shared" si="27"/>
        <v>0</v>
      </c>
      <c r="DE44" s="170">
        <f t="shared" si="27"/>
        <v>0</v>
      </c>
      <c r="DF44" s="170">
        <f t="shared" si="27"/>
        <v>0</v>
      </c>
      <c r="DG44" s="170">
        <f t="shared" si="27"/>
        <v>0</v>
      </c>
      <c r="DH44" s="170">
        <f t="shared" si="27"/>
        <v>0</v>
      </c>
      <c r="DI44" s="170">
        <f t="shared" si="27"/>
        <v>0</v>
      </c>
      <c r="DJ44" s="170">
        <f t="shared" si="27"/>
        <v>0</v>
      </c>
      <c r="DK44" s="171" t="e">
        <f>SUM(DK34:DK43)</f>
        <v>#DIV/0!</v>
      </c>
      <c r="DL44" s="171" t="e">
        <f>SUM(DL34:DL43)</f>
        <v>#DIV/0!</v>
      </c>
      <c r="DM44" s="172"/>
      <c r="DN44" s="173"/>
      <c r="DP44" s="174"/>
      <c r="DQ44" s="170" t="s">
        <v>1</v>
      </c>
      <c r="DR44" s="170">
        <f>SUM(DR34:DR43)</f>
        <v>0</v>
      </c>
      <c r="DS44" s="170">
        <f t="shared" ref="DS44:EA44" si="28">SUM(DS34:DS43)</f>
        <v>0</v>
      </c>
      <c r="DT44" s="170">
        <f t="shared" si="28"/>
        <v>0</v>
      </c>
      <c r="DU44" s="170">
        <f t="shared" si="28"/>
        <v>0</v>
      </c>
      <c r="DV44" s="170">
        <f t="shared" si="28"/>
        <v>0</v>
      </c>
      <c r="DW44" s="170">
        <f t="shared" si="28"/>
        <v>0</v>
      </c>
      <c r="DX44" s="170">
        <f t="shared" si="28"/>
        <v>0</v>
      </c>
      <c r="DY44" s="170">
        <f t="shared" si="28"/>
        <v>0</v>
      </c>
      <c r="DZ44" s="170">
        <f t="shared" si="28"/>
        <v>0</v>
      </c>
      <c r="EA44" s="170">
        <f t="shared" si="28"/>
        <v>0</v>
      </c>
      <c r="EB44" s="171" t="e">
        <f>SUM(EB34:EB43)</f>
        <v>#DIV/0!</v>
      </c>
      <c r="EC44" s="171" t="e">
        <f>SUM(EC34:EC43)</f>
        <v>#DIV/0!</v>
      </c>
      <c r="ED44" s="172"/>
      <c r="EE44" s="173"/>
      <c r="EG44" s="174"/>
      <c r="EH44" s="170" t="s">
        <v>1</v>
      </c>
      <c r="EI44" s="170">
        <f>SUM(EI34:EI43)</f>
        <v>0</v>
      </c>
      <c r="EJ44" s="170">
        <f t="shared" ref="EJ44:ER44" si="29">SUM(EJ34:EJ43)</f>
        <v>0</v>
      </c>
      <c r="EK44" s="170">
        <f t="shared" si="29"/>
        <v>0</v>
      </c>
      <c r="EL44" s="170">
        <f t="shared" si="29"/>
        <v>0</v>
      </c>
      <c r="EM44" s="170">
        <f t="shared" si="29"/>
        <v>0</v>
      </c>
      <c r="EN44" s="170">
        <f t="shared" si="29"/>
        <v>0</v>
      </c>
      <c r="EO44" s="170">
        <f t="shared" si="29"/>
        <v>0</v>
      </c>
      <c r="EP44" s="170">
        <f t="shared" si="29"/>
        <v>0</v>
      </c>
      <c r="EQ44" s="170">
        <f t="shared" si="29"/>
        <v>0</v>
      </c>
      <c r="ER44" s="170">
        <f t="shared" si="29"/>
        <v>0</v>
      </c>
      <c r="ES44" s="171" t="e">
        <f>SUM(ES34:ES43)</f>
        <v>#DIV/0!</v>
      </c>
      <c r="ET44" s="171" t="e">
        <f>SUM(ET34:ET43)</f>
        <v>#DIV/0!</v>
      </c>
      <c r="EU44" s="172"/>
      <c r="EV44" s="173"/>
      <c r="EW44" s="100" t="str">
        <f>EV40</f>
        <v/>
      </c>
      <c r="EX44" s="100">
        <f>EV42</f>
        <v>0.1111111111111111</v>
      </c>
      <c r="EY44" s="100"/>
      <c r="EZ44" s="100">
        <f t="shared" si="20"/>
        <v>0</v>
      </c>
      <c r="FA44" s="100"/>
      <c r="FC44" s="180"/>
      <c r="FD44" s="180"/>
      <c r="FE44" s="180"/>
      <c r="FF44" s="180"/>
      <c r="FG44" s="180"/>
      <c r="FH44" s="180"/>
      <c r="FI44" s="181"/>
      <c r="FJ44" s="181"/>
      <c r="FK44" s="181"/>
      <c r="FL44" s="181"/>
      <c r="FM44" s="181"/>
      <c r="FN44" s="181"/>
      <c r="FO44" s="181"/>
      <c r="FP44" s="181"/>
      <c r="FQ44" s="181"/>
      <c r="FR44" s="181"/>
      <c r="FS44" s="181"/>
      <c r="FT44" s="181"/>
      <c r="FU44" s="181"/>
      <c r="FV44" s="181"/>
      <c r="FW44" s="181"/>
      <c r="FX44" s="181"/>
      <c r="FY44" s="181"/>
      <c r="FZ44" s="181"/>
      <c r="GA44" s="181"/>
      <c r="GB44" s="181"/>
      <c r="GC44" s="181"/>
      <c r="GD44" s="181"/>
      <c r="GE44" s="181"/>
      <c r="GF44" s="181"/>
      <c r="GG44" s="181"/>
      <c r="GH44" s="181"/>
      <c r="GI44" s="181"/>
      <c r="GJ44" s="181"/>
      <c r="GK44" s="181"/>
      <c r="GL44" s="181"/>
      <c r="GM44" s="181"/>
      <c r="GN44" s="181"/>
      <c r="GO44" s="181"/>
      <c r="GP44" s="181"/>
      <c r="GQ44" s="181"/>
      <c r="GR44" s="181"/>
      <c r="GS44" s="181"/>
      <c r="GT44" s="181"/>
      <c r="GU44" s="181"/>
      <c r="GV44" s="181"/>
      <c r="GW44" s="181"/>
      <c r="GX44" s="181"/>
      <c r="GY44" s="181"/>
      <c r="GZ44" s="181"/>
      <c r="HA44" s="181"/>
      <c r="HB44" s="181"/>
      <c r="HC44" s="181"/>
      <c r="HD44" s="181"/>
      <c r="HE44" s="181"/>
    </row>
    <row r="45" spans="1:213" s="110" customFormat="1" x14ac:dyDescent="0.35">
      <c r="EW45" s="100"/>
      <c r="EX45" s="100"/>
      <c r="EY45" s="100"/>
      <c r="EZ45" s="100"/>
      <c r="FA45" s="100"/>
    </row>
    <row r="46" spans="1:213" ht="15" thickBot="1" x14ac:dyDescent="0.4">
      <c r="A46" s="209" t="s">
        <v>38</v>
      </c>
      <c r="B46" s="209"/>
      <c r="C46" s="210">
        <f>'FACTORS &amp; OPTIONS'!J3</f>
        <v>0</v>
      </c>
      <c r="D46" s="210"/>
      <c r="E46" s="210"/>
      <c r="F46" s="211"/>
      <c r="G46" s="134">
        <f>IF(O46&lt;=P46,'FACTORS &amp; OPTIONS'!B14,0)</f>
        <v>0</v>
      </c>
      <c r="H46" s="212">
        <f>'FACTORS &amp; OPTIONS'!J4</f>
        <v>0</v>
      </c>
      <c r="I46" s="209"/>
      <c r="J46" s="209"/>
      <c r="K46" s="209"/>
      <c r="L46" s="209"/>
      <c r="M46" s="209"/>
      <c r="N46" s="209"/>
      <c r="O46" s="135">
        <v>1</v>
      </c>
      <c r="P46" s="135">
        <f>'FACTORS &amp; OPTIONS'!K3</f>
        <v>0</v>
      </c>
      <c r="R46" s="209" t="s">
        <v>38</v>
      </c>
      <c r="S46" s="209"/>
      <c r="T46" s="210">
        <f>'FACTORS &amp; OPTIONS'!J3</f>
        <v>0</v>
      </c>
      <c r="U46" s="210"/>
      <c r="V46" s="210"/>
      <c r="W46" s="211"/>
      <c r="X46" s="134">
        <f>IF(AF46&lt;=P46,'FACTORS &amp; OPTIONS'!B14,0)</f>
        <v>0</v>
      </c>
      <c r="Y46" s="212">
        <f>'FACTORS &amp; OPTIONS'!J5</f>
        <v>0</v>
      </c>
      <c r="Z46" s="209"/>
      <c r="AA46" s="209"/>
      <c r="AB46" s="209"/>
      <c r="AC46" s="209"/>
      <c r="AD46" s="209"/>
      <c r="AE46" s="209"/>
      <c r="AF46" s="135">
        <v>2</v>
      </c>
      <c r="AG46" s="137"/>
      <c r="AI46" s="209" t="s">
        <v>38</v>
      </c>
      <c r="AJ46" s="209"/>
      <c r="AK46" s="210">
        <f>'FACTORS &amp; OPTIONS'!J3</f>
        <v>0</v>
      </c>
      <c r="AL46" s="210"/>
      <c r="AM46" s="210"/>
      <c r="AN46" s="211"/>
      <c r="AO46" s="134">
        <f>IF(AW46&lt;=P46,'FACTORS &amp; OPTIONS'!B14,0)</f>
        <v>0</v>
      </c>
      <c r="AP46" s="212">
        <f>'FACTORS &amp; OPTIONS'!J6</f>
        <v>0</v>
      </c>
      <c r="AQ46" s="209"/>
      <c r="AR46" s="209"/>
      <c r="AS46" s="209"/>
      <c r="AT46" s="209"/>
      <c r="AU46" s="209"/>
      <c r="AV46" s="209"/>
      <c r="AW46" s="135">
        <v>3</v>
      </c>
      <c r="AX46" s="137"/>
      <c r="AZ46" s="209" t="s">
        <v>38</v>
      </c>
      <c r="BA46" s="209"/>
      <c r="BB46" s="210">
        <f>'FACTORS &amp; OPTIONS'!J3</f>
        <v>0</v>
      </c>
      <c r="BC46" s="210"/>
      <c r="BD46" s="210"/>
      <c r="BE46" s="211"/>
      <c r="BF46" s="134">
        <f>IF(BN46&lt;=P46,'FACTORS &amp; OPTIONS'!B14,0)</f>
        <v>0</v>
      </c>
      <c r="BG46" s="212">
        <f>'FACTORS &amp; OPTIONS'!J7</f>
        <v>0</v>
      </c>
      <c r="BH46" s="209"/>
      <c r="BI46" s="209"/>
      <c r="BJ46" s="209"/>
      <c r="BK46" s="209"/>
      <c r="BL46" s="209"/>
      <c r="BM46" s="209"/>
      <c r="BN46" s="137">
        <v>4</v>
      </c>
      <c r="BO46" s="137"/>
      <c r="BQ46" s="209" t="s">
        <v>38</v>
      </c>
      <c r="BR46" s="209"/>
      <c r="BS46" s="210">
        <f>'FACTORS &amp; OPTIONS'!J3</f>
        <v>0</v>
      </c>
      <c r="BT46" s="210"/>
      <c r="BU46" s="210"/>
      <c r="BV46" s="211"/>
      <c r="BW46" s="134">
        <f>IF(CE46&lt;=P46,'FACTORS &amp; OPTIONS'!B14,0)</f>
        <v>0</v>
      </c>
      <c r="BX46" s="212">
        <f>'FACTORS &amp; OPTIONS'!J8</f>
        <v>0</v>
      </c>
      <c r="BY46" s="209"/>
      <c r="BZ46" s="209"/>
      <c r="CA46" s="209"/>
      <c r="CB46" s="209"/>
      <c r="CC46" s="209"/>
      <c r="CD46" s="209"/>
      <c r="CE46" s="137">
        <v>5</v>
      </c>
      <c r="CF46" s="137"/>
      <c r="CH46" s="209" t="s">
        <v>38</v>
      </c>
      <c r="CI46" s="209"/>
      <c r="CJ46" s="210">
        <f>'FACTORS &amp; OPTIONS'!J3</f>
        <v>0</v>
      </c>
      <c r="CK46" s="210"/>
      <c r="CL46" s="210"/>
      <c r="CM46" s="211"/>
      <c r="CN46" s="134">
        <f>IF(CV46&lt;=P46,'FACTORS &amp; OPTIONS'!B14,0)</f>
        <v>0</v>
      </c>
      <c r="CO46" s="212">
        <f>'FACTORS &amp; OPTIONS'!J9</f>
        <v>0</v>
      </c>
      <c r="CP46" s="209"/>
      <c r="CQ46" s="209"/>
      <c r="CR46" s="209"/>
      <c r="CS46" s="209"/>
      <c r="CT46" s="209"/>
      <c r="CU46" s="209"/>
      <c r="CV46" s="137">
        <v>6</v>
      </c>
      <c r="CW46" s="137"/>
      <c r="CY46" s="209" t="s">
        <v>38</v>
      </c>
      <c r="CZ46" s="209"/>
      <c r="DA46" s="210">
        <f>'FACTORS &amp; OPTIONS'!J3</f>
        <v>0</v>
      </c>
      <c r="DB46" s="210"/>
      <c r="DC46" s="210"/>
      <c r="DD46" s="211"/>
      <c r="DE46" s="134">
        <f>IF(DM46&lt;=P46,'FACTORS &amp; OPTIONS'!B14,0)</f>
        <v>0</v>
      </c>
      <c r="DF46" s="212">
        <f>'FACTORS &amp; OPTIONS'!J10</f>
        <v>0</v>
      </c>
      <c r="DG46" s="209"/>
      <c r="DH46" s="209"/>
      <c r="DI46" s="209"/>
      <c r="DJ46" s="209"/>
      <c r="DK46" s="209"/>
      <c r="DL46" s="209"/>
      <c r="DM46" s="137">
        <v>7</v>
      </c>
      <c r="DN46" s="137"/>
      <c r="DP46" s="209" t="s">
        <v>38</v>
      </c>
      <c r="DQ46" s="209"/>
      <c r="DR46" s="210">
        <f>'FACTORS &amp; OPTIONS'!J3</f>
        <v>0</v>
      </c>
      <c r="DS46" s="210"/>
      <c r="DT46" s="210"/>
      <c r="DU46" s="211"/>
      <c r="DV46" s="134">
        <f>IF(ED46&lt;=P46,'FACTORS &amp; OPTIONS'!B14,0)</f>
        <v>0</v>
      </c>
      <c r="DW46" s="223">
        <f>'FACTORS &amp; OPTIONS'!J11</f>
        <v>0</v>
      </c>
      <c r="DX46" s="209"/>
      <c r="DY46" s="209"/>
      <c r="DZ46" s="209"/>
      <c r="EA46" s="209"/>
      <c r="EB46" s="209"/>
      <c r="EC46" s="209"/>
      <c r="ED46" s="137">
        <v>8</v>
      </c>
      <c r="EE46" s="137"/>
      <c r="EG46" s="209" t="s">
        <v>38</v>
      </c>
      <c r="EH46" s="209"/>
      <c r="EI46" s="210">
        <f>'FACTORS &amp; OPTIONS'!J3</f>
        <v>0</v>
      </c>
      <c r="EJ46" s="210"/>
      <c r="EK46" s="210"/>
      <c r="EL46" s="211"/>
      <c r="EM46" s="134">
        <f>IF(EU46&lt;=P46,'FACTORS &amp; OPTIONS'!B14,0)</f>
        <v>0</v>
      </c>
      <c r="EN46" s="212">
        <f>'FACTORS &amp; OPTIONS'!J12</f>
        <v>0</v>
      </c>
      <c r="EO46" s="209"/>
      <c r="EP46" s="209"/>
      <c r="EQ46" s="209"/>
      <c r="ER46" s="209"/>
      <c r="ES46" s="209"/>
      <c r="ET46" s="209"/>
      <c r="EU46" s="137">
        <v>9</v>
      </c>
      <c r="EV46" s="137"/>
      <c r="EW46" s="100"/>
      <c r="EX46" s="100"/>
      <c r="EY46" s="100"/>
      <c r="EZ46" s="100"/>
      <c r="FA46" s="100"/>
    </row>
    <row r="47" spans="1:213" x14ac:dyDescent="0.35">
      <c r="A47" s="140" t="b">
        <v>0</v>
      </c>
      <c r="B47" s="141"/>
      <c r="C47" s="141">
        <v>1</v>
      </c>
      <c r="D47" s="141">
        <v>2</v>
      </c>
      <c r="E47" s="141">
        <v>3</v>
      </c>
      <c r="F47" s="141">
        <v>4</v>
      </c>
      <c r="G47" s="141">
        <v>5</v>
      </c>
      <c r="H47" s="141">
        <v>6</v>
      </c>
      <c r="I47" s="141">
        <v>7</v>
      </c>
      <c r="J47" s="141">
        <v>8</v>
      </c>
      <c r="K47" s="141">
        <v>9</v>
      </c>
      <c r="L47" s="141">
        <v>10</v>
      </c>
      <c r="M47" s="142"/>
      <c r="N47" s="142"/>
      <c r="O47" s="142"/>
      <c r="P47" s="143"/>
      <c r="R47" s="140" t="b">
        <v>0</v>
      </c>
      <c r="S47" s="141"/>
      <c r="T47" s="141">
        <v>1</v>
      </c>
      <c r="U47" s="141">
        <v>2</v>
      </c>
      <c r="V47" s="141">
        <v>3</v>
      </c>
      <c r="W47" s="141">
        <v>4</v>
      </c>
      <c r="X47" s="141">
        <v>5</v>
      </c>
      <c r="Y47" s="141">
        <v>6</v>
      </c>
      <c r="Z47" s="141">
        <v>7</v>
      </c>
      <c r="AA47" s="141">
        <v>8</v>
      </c>
      <c r="AB47" s="141">
        <v>9</v>
      </c>
      <c r="AC47" s="141">
        <v>10</v>
      </c>
      <c r="AD47" s="142"/>
      <c r="AE47" s="142"/>
      <c r="AF47" s="142"/>
      <c r="AG47" s="143"/>
      <c r="AI47" s="140" t="b">
        <v>0</v>
      </c>
      <c r="AJ47" s="141"/>
      <c r="AK47" s="141">
        <v>1</v>
      </c>
      <c r="AL47" s="141">
        <v>2</v>
      </c>
      <c r="AM47" s="141">
        <v>3</v>
      </c>
      <c r="AN47" s="141">
        <v>4</v>
      </c>
      <c r="AO47" s="141">
        <v>5</v>
      </c>
      <c r="AP47" s="141">
        <v>6</v>
      </c>
      <c r="AQ47" s="141">
        <v>7</v>
      </c>
      <c r="AR47" s="141">
        <v>8</v>
      </c>
      <c r="AS47" s="141">
        <v>9</v>
      </c>
      <c r="AT47" s="141">
        <v>10</v>
      </c>
      <c r="AU47" s="142"/>
      <c r="AV47" s="142"/>
      <c r="AW47" s="142"/>
      <c r="AX47" s="143"/>
      <c r="AZ47" s="140" t="b">
        <v>0</v>
      </c>
      <c r="BA47" s="141"/>
      <c r="BB47" s="141">
        <v>1</v>
      </c>
      <c r="BC47" s="141">
        <v>2</v>
      </c>
      <c r="BD47" s="141">
        <v>3</v>
      </c>
      <c r="BE47" s="141">
        <v>4</v>
      </c>
      <c r="BF47" s="141">
        <v>5</v>
      </c>
      <c r="BG47" s="141">
        <v>6</v>
      </c>
      <c r="BH47" s="141">
        <v>7</v>
      </c>
      <c r="BI47" s="141">
        <v>8</v>
      </c>
      <c r="BJ47" s="141">
        <v>9</v>
      </c>
      <c r="BK47" s="141">
        <v>10</v>
      </c>
      <c r="BL47" s="142"/>
      <c r="BM47" s="142"/>
      <c r="BN47" s="142"/>
      <c r="BO47" s="143"/>
      <c r="BQ47" s="140" t="b">
        <v>0</v>
      </c>
      <c r="BR47" s="141"/>
      <c r="BS47" s="141">
        <v>1</v>
      </c>
      <c r="BT47" s="141">
        <v>2</v>
      </c>
      <c r="BU47" s="141">
        <v>3</v>
      </c>
      <c r="BV47" s="141">
        <v>4</v>
      </c>
      <c r="BW47" s="141">
        <v>5</v>
      </c>
      <c r="BX47" s="141">
        <v>6</v>
      </c>
      <c r="BY47" s="141">
        <v>7</v>
      </c>
      <c r="BZ47" s="141">
        <v>8</v>
      </c>
      <c r="CA47" s="141">
        <v>9</v>
      </c>
      <c r="CB47" s="141">
        <v>10</v>
      </c>
      <c r="CC47" s="142"/>
      <c r="CD47" s="142"/>
      <c r="CE47" s="142"/>
      <c r="CF47" s="143"/>
      <c r="CH47" s="140" t="b">
        <v>0</v>
      </c>
      <c r="CI47" s="141"/>
      <c r="CJ47" s="141">
        <v>1</v>
      </c>
      <c r="CK47" s="141">
        <v>2</v>
      </c>
      <c r="CL47" s="141">
        <v>3</v>
      </c>
      <c r="CM47" s="141">
        <v>4</v>
      </c>
      <c r="CN47" s="141">
        <v>5</v>
      </c>
      <c r="CO47" s="141">
        <v>6</v>
      </c>
      <c r="CP47" s="141">
        <v>7</v>
      </c>
      <c r="CQ47" s="141">
        <v>8</v>
      </c>
      <c r="CR47" s="141">
        <v>9</v>
      </c>
      <c r="CS47" s="141">
        <v>10</v>
      </c>
      <c r="CT47" s="142"/>
      <c r="CU47" s="142"/>
      <c r="CV47" s="142"/>
      <c r="CW47" s="143"/>
      <c r="CY47" s="140" t="b">
        <v>0</v>
      </c>
      <c r="CZ47" s="141"/>
      <c r="DA47" s="141">
        <v>1</v>
      </c>
      <c r="DB47" s="141">
        <v>2</v>
      </c>
      <c r="DC47" s="141">
        <v>3</v>
      </c>
      <c r="DD47" s="141">
        <v>4</v>
      </c>
      <c r="DE47" s="141">
        <v>5</v>
      </c>
      <c r="DF47" s="141">
        <v>6</v>
      </c>
      <c r="DG47" s="141">
        <v>7</v>
      </c>
      <c r="DH47" s="141">
        <v>8</v>
      </c>
      <c r="DI47" s="141">
        <v>9</v>
      </c>
      <c r="DJ47" s="141">
        <v>10</v>
      </c>
      <c r="DK47" s="142"/>
      <c r="DL47" s="142"/>
      <c r="DM47" s="142"/>
      <c r="DN47" s="143"/>
      <c r="DP47" s="140" t="b">
        <v>0</v>
      </c>
      <c r="DQ47" s="141"/>
      <c r="DR47" s="141">
        <v>1</v>
      </c>
      <c r="DS47" s="141">
        <v>2</v>
      </c>
      <c r="DT47" s="141">
        <v>3</v>
      </c>
      <c r="DU47" s="141">
        <v>4</v>
      </c>
      <c r="DV47" s="141">
        <v>5</v>
      </c>
      <c r="DW47" s="141">
        <v>6</v>
      </c>
      <c r="DX47" s="141">
        <v>7</v>
      </c>
      <c r="DY47" s="141">
        <v>8</v>
      </c>
      <c r="DZ47" s="141">
        <v>9</v>
      </c>
      <c r="EA47" s="141">
        <v>10</v>
      </c>
      <c r="EB47" s="142"/>
      <c r="EC47" s="142"/>
      <c r="ED47" s="142"/>
      <c r="EE47" s="143"/>
      <c r="EG47" s="140" t="b">
        <v>0</v>
      </c>
      <c r="EH47" s="141"/>
      <c r="EI47" s="141">
        <v>1</v>
      </c>
      <c r="EJ47" s="141">
        <v>2</v>
      </c>
      <c r="EK47" s="141">
        <v>3</v>
      </c>
      <c r="EL47" s="141">
        <v>4</v>
      </c>
      <c r="EM47" s="141">
        <v>5</v>
      </c>
      <c r="EN47" s="141">
        <v>6</v>
      </c>
      <c r="EO47" s="141">
        <v>7</v>
      </c>
      <c r="EP47" s="141">
        <v>8</v>
      </c>
      <c r="EQ47" s="141">
        <v>9</v>
      </c>
      <c r="ER47" s="141">
        <v>10</v>
      </c>
      <c r="ES47" s="142"/>
      <c r="ET47" s="142"/>
      <c r="EU47" s="142"/>
      <c r="EV47" s="143"/>
      <c r="EW47" s="100"/>
      <c r="EX47" s="100"/>
      <c r="EY47" s="100"/>
      <c r="EZ47" s="100"/>
      <c r="FA47" s="100"/>
    </row>
    <row r="48" spans="1:213" x14ac:dyDescent="0.35">
      <c r="A48" s="150"/>
      <c r="B48" s="22"/>
      <c r="C48" s="151">
        <f t="array" ref="C48:L48">TRANSPOSE(B49:B58)</f>
        <v>0</v>
      </c>
      <c r="D48" s="151">
        <v>0</v>
      </c>
      <c r="E48" s="151">
        <v>0</v>
      </c>
      <c r="F48" s="151">
        <v>0</v>
      </c>
      <c r="G48" s="151">
        <v>0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48" t="s">
        <v>11</v>
      </c>
      <c r="N48" s="149" t="s">
        <v>2</v>
      </c>
      <c r="O48" s="213" t="s">
        <v>3</v>
      </c>
      <c r="P48" s="214"/>
      <c r="R48" s="150"/>
      <c r="S48" s="22"/>
      <c r="T48" s="151">
        <f t="array" ref="T48:AC48">TRANSPOSE(S49:S58)</f>
        <v>0</v>
      </c>
      <c r="U48" s="151">
        <v>0</v>
      </c>
      <c r="V48" s="151">
        <v>0</v>
      </c>
      <c r="W48" s="151">
        <v>0</v>
      </c>
      <c r="X48" s="151">
        <v>0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48" t="s">
        <v>11</v>
      </c>
      <c r="AE48" s="149" t="s">
        <v>2</v>
      </c>
      <c r="AF48" s="213" t="s">
        <v>3</v>
      </c>
      <c r="AG48" s="214"/>
      <c r="AI48" s="150"/>
      <c r="AJ48" s="22"/>
      <c r="AK48" s="151">
        <f t="array" ref="AK48:AT48">TRANSPOSE(AJ49:AJ58)</f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48" t="s">
        <v>11</v>
      </c>
      <c r="AV48" s="149" t="s">
        <v>2</v>
      </c>
      <c r="AW48" s="213" t="s">
        <v>3</v>
      </c>
      <c r="AX48" s="214"/>
      <c r="AZ48" s="150"/>
      <c r="BA48" s="22"/>
      <c r="BB48" s="151">
        <f t="array" ref="BB48:BK48">TRANSPOSE(BA49:BA58)</f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48" t="s">
        <v>11</v>
      </c>
      <c r="BM48" s="149" t="s">
        <v>2</v>
      </c>
      <c r="BN48" s="213" t="s">
        <v>3</v>
      </c>
      <c r="BO48" s="214"/>
      <c r="BQ48" s="150"/>
      <c r="BR48" s="22"/>
      <c r="BS48" s="151">
        <f t="array" ref="BS48:CB48">TRANSPOSE(BR49:BR58)</f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  <c r="CA48" s="151">
        <v>0</v>
      </c>
      <c r="CB48" s="151">
        <v>0</v>
      </c>
      <c r="CC48" s="148" t="s">
        <v>11</v>
      </c>
      <c r="CD48" s="149" t="s">
        <v>2</v>
      </c>
      <c r="CE48" s="213" t="s">
        <v>3</v>
      </c>
      <c r="CF48" s="214"/>
      <c r="CH48" s="150"/>
      <c r="CI48" s="22"/>
      <c r="CJ48" s="151">
        <f t="array" ref="CJ48:CS48">TRANSPOSE(CI49:CI58)</f>
        <v>0</v>
      </c>
      <c r="CK48" s="151">
        <v>0</v>
      </c>
      <c r="CL48" s="151">
        <v>0</v>
      </c>
      <c r="CM48" s="151">
        <v>0</v>
      </c>
      <c r="CN48" s="151">
        <v>0</v>
      </c>
      <c r="CO48" s="151">
        <v>0</v>
      </c>
      <c r="CP48" s="151">
        <v>0</v>
      </c>
      <c r="CQ48" s="151">
        <v>0</v>
      </c>
      <c r="CR48" s="151">
        <v>0</v>
      </c>
      <c r="CS48" s="151">
        <v>0</v>
      </c>
      <c r="CT48" s="148" t="s">
        <v>11</v>
      </c>
      <c r="CU48" s="149" t="s">
        <v>2</v>
      </c>
      <c r="CV48" s="213" t="s">
        <v>3</v>
      </c>
      <c r="CW48" s="214"/>
      <c r="CY48" s="150"/>
      <c r="CZ48" s="22"/>
      <c r="DA48" s="151">
        <f t="array" ref="DA48:DJ48">TRANSPOSE(CZ49:CZ58)</f>
        <v>0</v>
      </c>
      <c r="DB48" s="151">
        <v>0</v>
      </c>
      <c r="DC48" s="151">
        <v>0</v>
      </c>
      <c r="DD48" s="151">
        <v>0</v>
      </c>
      <c r="DE48" s="151">
        <v>0</v>
      </c>
      <c r="DF48" s="151">
        <v>0</v>
      </c>
      <c r="DG48" s="151">
        <v>0</v>
      </c>
      <c r="DH48" s="151">
        <v>0</v>
      </c>
      <c r="DI48" s="151">
        <v>0</v>
      </c>
      <c r="DJ48" s="151">
        <v>0</v>
      </c>
      <c r="DK48" s="148" t="s">
        <v>11</v>
      </c>
      <c r="DL48" s="149" t="s">
        <v>2</v>
      </c>
      <c r="DM48" s="213" t="s">
        <v>3</v>
      </c>
      <c r="DN48" s="214"/>
      <c r="DP48" s="150"/>
      <c r="DQ48" s="22"/>
      <c r="DR48" s="151">
        <f t="array" ref="DR48:EA48">TRANSPOSE(DQ49:DQ58)</f>
        <v>0</v>
      </c>
      <c r="DS48" s="151">
        <v>0</v>
      </c>
      <c r="DT48" s="151">
        <v>0</v>
      </c>
      <c r="DU48" s="151">
        <v>0</v>
      </c>
      <c r="DV48" s="151">
        <v>0</v>
      </c>
      <c r="DW48" s="151">
        <v>0</v>
      </c>
      <c r="DX48" s="151">
        <v>0</v>
      </c>
      <c r="DY48" s="151">
        <v>0</v>
      </c>
      <c r="DZ48" s="151">
        <v>0</v>
      </c>
      <c r="EA48" s="151">
        <v>0</v>
      </c>
      <c r="EB48" s="148" t="s">
        <v>11</v>
      </c>
      <c r="EC48" s="149" t="s">
        <v>2</v>
      </c>
      <c r="ED48" s="213" t="s">
        <v>3</v>
      </c>
      <c r="EE48" s="214"/>
      <c r="EG48" s="150"/>
      <c r="EH48" s="22"/>
      <c r="EI48" s="151">
        <f t="array" ref="EI48:ER48">TRANSPOSE(EH49:EH58)</f>
        <v>0</v>
      </c>
      <c r="EJ48" s="151">
        <v>0</v>
      </c>
      <c r="EK48" s="151">
        <v>0</v>
      </c>
      <c r="EL48" s="151">
        <v>0</v>
      </c>
      <c r="EM48" s="151">
        <v>0</v>
      </c>
      <c r="EN48" s="151">
        <v>0</v>
      </c>
      <c r="EO48" s="151">
        <v>0</v>
      </c>
      <c r="EP48" s="151">
        <v>0</v>
      </c>
      <c r="EQ48" s="151">
        <v>0</v>
      </c>
      <c r="ER48" s="151">
        <v>0</v>
      </c>
      <c r="ES48" s="148" t="s">
        <v>11</v>
      </c>
      <c r="ET48" s="149" t="s">
        <v>2</v>
      </c>
      <c r="EU48" s="213" t="s">
        <v>3</v>
      </c>
      <c r="EV48" s="214"/>
      <c r="EW48" s="100"/>
      <c r="EX48" s="100"/>
      <c r="EY48" s="100"/>
      <c r="EZ48" s="100"/>
      <c r="FA48" s="100"/>
    </row>
    <row r="49" spans="1:164" x14ac:dyDescent="0.35">
      <c r="A49" s="150">
        <v>1</v>
      </c>
      <c r="B49" s="151">
        <f>'FACTORS &amp; OPTIONS'!B15</f>
        <v>0</v>
      </c>
      <c r="C49" s="77">
        <f>IF(A49&lt;=G46,1,0)</f>
        <v>0</v>
      </c>
      <c r="D49" s="78">
        <v>0</v>
      </c>
      <c r="E49" s="78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21" t="e">
        <f>IF(G46=1,AVERAGE(C49/C59),IF(G46=2,AVERAGE(C49/C59,D49/D59),IF(G46=3,AVERAGE(C49/C59,D49/D59,E49/E59),IF(G46=4,AVERAGE(C49/C59,D49/D59,E49/E59,F49/F59),IF(G46=5,AVERAGE(C49/C59,D49/D59,E49/E59,F49/F59,G49/G59),IF(G46=6,AVERAGE(C49/C59,D49/D59,E49/E59,F49/F59,G49/G59,H49/H59),IF(G46=7,AVERAGE(C49/C59,D49/D59,E49/E59,F49/F59,G49/G59,H49/H59,I49/I59),IF(G46=8,AVERAGE(C49/C59,D49/D59,E49/E59,F49/F59,G49/G59,H49/H59,I49/I59,J49/J59),IF(G46=9,AVERAGE(C49/C59,D49/D59,E49/E59,F49/F59,G49/G59,H49/H59,I49/I59,J49/J59,K49/K59),AVERAGE(C49/C59,D49/D59,E49/E59,F49/F59,G49/G59,H49/H59,I49/I59,J49/J59,K49/K59,L49/L59))))))))))</f>
        <v>#DIV/0!</v>
      </c>
      <c r="N49" s="21" t="e">
        <f t="array" ref="N49:N58">MMULT(C49:L58,M49:M58)</f>
        <v>#DIV/0!</v>
      </c>
      <c r="O49" s="152" t="s">
        <v>4</v>
      </c>
      <c r="P49" s="153" t="e">
        <f>(N59-G46)/(G46-1)</f>
        <v>#DIV/0!</v>
      </c>
      <c r="R49" s="150">
        <v>1</v>
      </c>
      <c r="S49" s="151">
        <f>'FACTORS &amp; OPTIONS'!B15</f>
        <v>0</v>
      </c>
      <c r="T49" s="77">
        <f>IF(R49&lt;=X46,1,0)</f>
        <v>0</v>
      </c>
      <c r="U49" s="132">
        <v>0</v>
      </c>
      <c r="V49" s="132">
        <v>0</v>
      </c>
      <c r="W49" s="78">
        <v>0</v>
      </c>
      <c r="X49" s="78">
        <v>0</v>
      </c>
      <c r="Y49" s="78">
        <v>0</v>
      </c>
      <c r="Z49" s="78">
        <v>0</v>
      </c>
      <c r="AA49" s="78">
        <v>0</v>
      </c>
      <c r="AB49" s="78">
        <v>0</v>
      </c>
      <c r="AC49" s="78">
        <v>0</v>
      </c>
      <c r="AD49" s="21" t="e">
        <f>IF(X46=1,AVERAGE(T49/T59),IF(X46=2,AVERAGE(T49/T59,U49/U59),IF(X46=3,AVERAGE(T49/T59,U49/U59,V49/V59),IF(X46=4,AVERAGE(T49/T59,U49/U59,V49/V59,W49/W59),IF(X46=5,AVERAGE(T49/T59,U49/U59,V49/V59,W49/W59,X49/X59),IF(X46=6,AVERAGE(T49/T59,U49/U59,V49/V59,W49/W59,X49/X59,Y49/Y59),IF(X46=7,AVERAGE(T49/T59,U49/U59,V49/V59,W49/W59,X49/X59,Y49/Y59,Z49/Z59),IF(X46=8,AVERAGE(T49/T59,U49/U59,V49/V59,W49/W59,X49/X59,Y49/Y59,Z49/Z59,AA49/AA59),IF(X46=9,AVERAGE(T49/T59,U49/U59,V49/V59,W49/W59,X49/X59,Y49/Y59,Z49/Z59,AA49/AA59,AB49/AB59),AVERAGE(T49/T59,U49/U59,V49/V59,W49/W59,X49/X59,Y49/Y59,Z49/Z59,AA49/AA59,AB49/AB59,AC49/AC59))))))))))</f>
        <v>#DIV/0!</v>
      </c>
      <c r="AE49" s="21" t="e">
        <f t="array" ref="AE49:AE58">MMULT(T49:AC58,AD49:AD58)</f>
        <v>#DIV/0!</v>
      </c>
      <c r="AF49" s="152" t="s">
        <v>4</v>
      </c>
      <c r="AG49" s="153" t="e">
        <f>(AE59-X46)/(X46-1)</f>
        <v>#DIV/0!</v>
      </c>
      <c r="AI49" s="150">
        <v>1</v>
      </c>
      <c r="AJ49" s="151">
        <f>'FACTORS &amp; OPTIONS'!B15</f>
        <v>0</v>
      </c>
      <c r="AK49" s="154">
        <f>IF(AI49&lt;=AO46,1,0)</f>
        <v>0</v>
      </c>
      <c r="AL49" s="155">
        <v>0</v>
      </c>
      <c r="AM49" s="155">
        <v>0</v>
      </c>
      <c r="AN49" s="155">
        <v>0</v>
      </c>
      <c r="AO49" s="155">
        <v>0</v>
      </c>
      <c r="AP49" s="155">
        <v>0</v>
      </c>
      <c r="AQ49" s="155">
        <v>0</v>
      </c>
      <c r="AR49" s="155">
        <v>0</v>
      </c>
      <c r="AS49" s="155">
        <v>0</v>
      </c>
      <c r="AT49" s="156">
        <v>0</v>
      </c>
      <c r="AU49" s="21" t="e">
        <f>IF(AO46=1,AVERAGE(AK49/AK59),IF(AO46=2,AVERAGE(AK49/AK59,AL49/AL59),IF(AO46=3,AVERAGE(AK49/AK59,AL49/AL59,AM49/AM59),IF(AO46=4,AVERAGE(AK49/AK59,AL49/AL59,AM49/AM59,AN49/AN59),IF(AO46=5,AVERAGE(AK49/AK59,AL49/AL59,AM49/AM59,AN49/AN59,AO49/AO59),IF(AO46=6,AVERAGE(AK49/AK59,AL49/AL59,AM49/AM59,AN49/AN59,AO49/AO59,AP49/AP59),IF(AO46=7,AVERAGE(AK49/AK59,AL49/AL59,AM49/AM59,AN49/AN59,AO49/AO59,AP49/AP59,AQ49/AQ59),IF(AO46=8,AVERAGE(AK49/AK59,AL49/AL59,AM49/AM59,AN49/AN59,AO49/AO59,AP49/AP59,AQ49/AQ59,AR49/AR59),IF(AO46=9,AVERAGE(AK49/AK59,AL49/AL59,AM49/AM59,AN49/AN59,AO49/AO59,AP49/AP59,AQ49/AQ59,AR49/AR59,AS49/AS59),AVERAGE(AK49/AK59,AL49/AL59,AM49/AM59,AN49/AN59,AO49/AO59,AP49/AP59,AQ49/AQ59,AR49/AR59,AS49/AS59,AT49/AT59))))))))))</f>
        <v>#DIV/0!</v>
      </c>
      <c r="AV49" s="21" t="e">
        <f t="array" ref="AV49:AV58">MMULT(AK49:AT58,AU49:AU58)</f>
        <v>#DIV/0!</v>
      </c>
      <c r="AW49" s="152" t="s">
        <v>4</v>
      </c>
      <c r="AX49" s="153" t="e">
        <f>(AV59-AO46)/(AO46-1)</f>
        <v>#DIV/0!</v>
      </c>
      <c r="AZ49" s="150">
        <v>1</v>
      </c>
      <c r="BA49" s="151">
        <f>'FACTORS &amp; OPTIONS'!B15</f>
        <v>0</v>
      </c>
      <c r="BB49" s="154">
        <f>IF(AZ49&lt;=BF46,1,0)</f>
        <v>0</v>
      </c>
      <c r="BC49" s="155">
        <v>0</v>
      </c>
      <c r="BD49" s="155">
        <v>0</v>
      </c>
      <c r="BE49" s="155">
        <v>0</v>
      </c>
      <c r="BF49" s="155">
        <v>0</v>
      </c>
      <c r="BG49" s="155">
        <v>0</v>
      </c>
      <c r="BH49" s="155">
        <v>0</v>
      </c>
      <c r="BI49" s="155">
        <v>0</v>
      </c>
      <c r="BJ49" s="155">
        <v>0</v>
      </c>
      <c r="BK49" s="156">
        <v>0</v>
      </c>
      <c r="BL49" s="21" t="e">
        <f>IF(BF46=1,AVERAGE(BB49/BB59),IF(BF46=2,AVERAGE(BB49/BB59,BC49/BC59),IF(BF46=3,AVERAGE(BB49/BB59,BC49/BC59,BD49/BD59),IF(BF46=4,AVERAGE(BB49/BB59,BC49/BC59,BD49/BD59,BE49/BE59),IF(BF46=5,AVERAGE(BB49/BB59,BC49/BC59,BD49/BD59,BE49/BE59,BF49/BF59),IF(BF46=6,AVERAGE(BB49/BB59,BC49/BC59,BD49/BD59,BE49/BE59,BF49/BF59,BG49/BG59),IF(BF46=7,AVERAGE(BB49/BB59,BC49/BC59,BD49/BD59,BE49/BE59,BF49/BF59,BG49/BG59,BH49/BH59),IF(BF46=8,AVERAGE(BB49/BB59,BC49/BC59,BD49/BD59,BE49/BE59,BF49/BF59,BG49/BG59,BH49/BH59,BI49/BI59),IF(BF46=9,AVERAGE(BB49/BB59,BC49/BC59,BD49/BD59,BE49/BE59,BF49/BF59,BG49/BG59,BH49/BH59,BI49/BI59,BJ49/BJ59),AVERAGE(BB49/BB59,BC49/BC59,BD49/BD59,BE49/BE59,BF49/BF59,BG49/BG59,BH49/BH59,BI49/BI59,BJ49/BJ59,BK49/BK59))))))))))</f>
        <v>#DIV/0!</v>
      </c>
      <c r="BM49" s="21" t="e">
        <f t="array" ref="BM49:BM58">MMULT(BB49:BK58,BL49:BL58)</f>
        <v>#DIV/0!</v>
      </c>
      <c r="BN49" s="152" t="s">
        <v>4</v>
      </c>
      <c r="BO49" s="153" t="e">
        <f>(BM59-BF46)/(BF46-1)</f>
        <v>#DIV/0!</v>
      </c>
      <c r="BQ49" s="150">
        <v>1</v>
      </c>
      <c r="BR49" s="151">
        <f>'FACTORS &amp; OPTIONS'!B15</f>
        <v>0</v>
      </c>
      <c r="BS49" s="154">
        <f>IF(BQ49&lt;=BW46,1,0)</f>
        <v>0</v>
      </c>
      <c r="BT49" s="155">
        <v>0</v>
      </c>
      <c r="BU49" s="155">
        <v>0</v>
      </c>
      <c r="BV49" s="155">
        <v>0</v>
      </c>
      <c r="BW49" s="155">
        <v>0</v>
      </c>
      <c r="BX49" s="155">
        <v>0</v>
      </c>
      <c r="BY49" s="155">
        <v>0</v>
      </c>
      <c r="BZ49" s="155">
        <v>0</v>
      </c>
      <c r="CA49" s="155">
        <v>0</v>
      </c>
      <c r="CB49" s="156">
        <v>0</v>
      </c>
      <c r="CC49" s="21" t="e">
        <f>IF(BW46=1,AVERAGE(BS49/BS59),IF(BW46=2,AVERAGE(BS49/BS59,BT49/BT59),IF(BW46=3,AVERAGE(BS49/BS59,BT49/BT59,BU49/BU59),IF(BW46=4,AVERAGE(BS49/BS59,BT49/BT59,BU49/BU59,BV49/BV59),IF(BW46=5,AVERAGE(BS49/BS59,BT49/BT59,BU49/BU59,BV49/BV59,BW49/BW59),IF(BW46=6,AVERAGE(BS49/BS59,BT49/BT59,BU49/BU59,BV49/BV59,BW49/BW59,BX49/BX59),IF(BW46=7,AVERAGE(BS49/BS59,BT49/BT59,BU49/BU59,BV49/BV59,BW49/BW59,BX49/BX59,BY49/BY59),IF(BW46=8,AVERAGE(BS49/BS59,BT49/BT59,BU49/BU59,BV49/BV59,BW49/BW59,BX49/BX59,BY49/BY59,BZ49/BZ59),IF(BW46=9,AVERAGE(BS49/BS59,BT49/BT59,BU49/BU59,BV49/BV59,BW49/BW59,BX49/BX59,BY49/BY59,BZ49/BZ59,CA49/CA59),AVERAGE(BS49/BS59,BT49/BT59,BU49/BU59,BV49/BV59,BW49/BW59,BX49/BX59,BY49/BY59,BZ49/BZ59,CA49/CA59,CB49/CB59))))))))))</f>
        <v>#DIV/0!</v>
      </c>
      <c r="CD49" s="21" t="e">
        <f t="array" ref="CD49:CD58">MMULT(BS49:CB58,CC49:CC58)</f>
        <v>#DIV/0!</v>
      </c>
      <c r="CE49" s="152" t="s">
        <v>4</v>
      </c>
      <c r="CF49" s="153" t="e">
        <f>(CD59-BW46)/(BW46-1)</f>
        <v>#DIV/0!</v>
      </c>
      <c r="CH49" s="150">
        <v>1</v>
      </c>
      <c r="CI49" s="151">
        <f>'FACTORS &amp; OPTIONS'!B15</f>
        <v>0</v>
      </c>
      <c r="CJ49" s="154">
        <f>IF(CH49&lt;=CN46,1,0)</f>
        <v>0</v>
      </c>
      <c r="CK49" s="155">
        <v>0</v>
      </c>
      <c r="CL49" s="155">
        <v>0</v>
      </c>
      <c r="CM49" s="155">
        <v>0</v>
      </c>
      <c r="CN49" s="155">
        <v>0</v>
      </c>
      <c r="CO49" s="155">
        <v>0</v>
      </c>
      <c r="CP49" s="155">
        <v>0</v>
      </c>
      <c r="CQ49" s="155">
        <v>0</v>
      </c>
      <c r="CR49" s="155">
        <v>0</v>
      </c>
      <c r="CS49" s="156">
        <v>0</v>
      </c>
      <c r="CT49" s="21" t="e">
        <f>IF(CN46=1,AVERAGE(CJ49/CJ59),IF(CN46=2,AVERAGE(CJ49/CJ59,CK49/CK59),IF(CN46=3,AVERAGE(CJ49/CJ59,CK49/CK59,CL49/CL59),IF(CN46=4,AVERAGE(CJ49/CJ59,CK49/CK59,CL49/CL59,CM49/CM59),IF(CN46=5,AVERAGE(CJ49/CJ59,CK49/CK59,CL49/CL59,CM49/CM59,CN49/CN59),IF(CN46=6,AVERAGE(CJ49/CJ59,CK49/CK59,CL49/CL59,CM49/CM59,CN49/CN59,CO49/CO59),IF(CN46=7,AVERAGE(CJ49/CJ59,CK49/CK59,CL49/CL59,CM49/CM59,CN49/CN59,CO49/CO59,CP49/CP59),IF(CN46=8,AVERAGE(CJ49/CJ59,CK49/CK59,CL49/CL59,CM49/CM59,CN49/CN59,CO49/CO59,CP49/CP59,CQ49/CQ59),IF(CN46=9,AVERAGE(CJ49/CJ59,CK49/CK59,CL49/CL59,CM49/CM59,CN49/CN59,CO49/CO59,CP49/CP59,CQ49/CQ59,CR49/CR59),AVERAGE(CJ49/CJ59,CK49/CK59,CL49/CL59,CM49/CM59,CN49/CN59,CO49/CO59,CP49/CP59,CQ49/CQ59,CR49/CR59,CS49/CS59))))))))))</f>
        <v>#DIV/0!</v>
      </c>
      <c r="CU49" s="21" t="e">
        <f t="array" ref="CU49:CU58">MMULT(CJ49:CS58,CT49:CT58)</f>
        <v>#DIV/0!</v>
      </c>
      <c r="CV49" s="152" t="s">
        <v>4</v>
      </c>
      <c r="CW49" s="153" t="e">
        <f>(CU59-CN46)/(CN46-1)</f>
        <v>#DIV/0!</v>
      </c>
      <c r="CY49" s="150">
        <v>1</v>
      </c>
      <c r="CZ49" s="151">
        <f>'FACTORS &amp; OPTIONS'!B15</f>
        <v>0</v>
      </c>
      <c r="DA49" s="154">
        <f>IF(CY49&lt;=DE46,1,0)</f>
        <v>0</v>
      </c>
      <c r="DB49" s="155">
        <v>0</v>
      </c>
      <c r="DC49" s="155">
        <v>0</v>
      </c>
      <c r="DD49" s="155">
        <v>0</v>
      </c>
      <c r="DE49" s="155">
        <v>0</v>
      </c>
      <c r="DF49" s="155">
        <v>0</v>
      </c>
      <c r="DG49" s="155">
        <v>0</v>
      </c>
      <c r="DH49" s="155">
        <v>0</v>
      </c>
      <c r="DI49" s="155">
        <v>0</v>
      </c>
      <c r="DJ49" s="156">
        <v>0</v>
      </c>
      <c r="DK49" s="21" t="e">
        <f>IF(DE46=1,AVERAGE(DA49/DA59),IF(DE46=2,AVERAGE(DA49/DA59,DB49/DB59),IF(DE46=3,AVERAGE(DA49/DA59,DB49/DB59,DC49/DC59),IF(DE46=4,AVERAGE(DA49/DA59,DB49/DB59,DC49/DC59,DD49/DD59),IF(DE46=5,AVERAGE(DA49/DA59,DB49/DB59,DC49/DC59,DD49/DD59,DE49/DE59),IF(DE46=6,AVERAGE(DA49/DA59,DB49/DB59,DC49/DC59,DD49/DD59,DE49/DE59,DF49/DF59),IF(DE46=7,AVERAGE(DA49/DA59,DB49/DB59,DC49/DC59,DD49/DD59,DE49/DE59,DF49/DF59,DG49/DG59),IF(DE46=8,AVERAGE(DA49/DA59,DB49/DB59,DC49/DC59,DD49/DD59,DE49/DE59,DF49/DF59,DG49/DG59,DH49/DH59),IF(DE46=9,AVERAGE(DA49/DA59,DB49/DB59,DC49/DC59,DD49/DD59,DE49/DE59,DF49/DF59,DG49/DG59,DH49/DH59,DI49/DI59),AVERAGE(DA49/DA59,DB49/DB59,DC49/DC59,DD49/DD59,DE49/DE59,DF49/DF59,DG49/DG59,DH49/DH59,DI49/DI59,DJ49/DJ59))))))))))</f>
        <v>#DIV/0!</v>
      </c>
      <c r="DL49" s="21" t="e">
        <f t="array" ref="DL49:DL58">MMULT(DA49:DJ58,DK49:DK58)</f>
        <v>#DIV/0!</v>
      </c>
      <c r="DM49" s="152" t="s">
        <v>4</v>
      </c>
      <c r="DN49" s="153" t="e">
        <f>(DL59-DE46)/(DE46-1)</f>
        <v>#DIV/0!</v>
      </c>
      <c r="DP49" s="150">
        <v>1</v>
      </c>
      <c r="DQ49" s="151">
        <f>'FACTORS &amp; OPTIONS'!B15</f>
        <v>0</v>
      </c>
      <c r="DR49" s="154">
        <f>IF(DP49&lt;=DV46,1,0)</f>
        <v>0</v>
      </c>
      <c r="DS49" s="155">
        <v>0</v>
      </c>
      <c r="DT49" s="155">
        <v>0</v>
      </c>
      <c r="DU49" s="155">
        <v>0</v>
      </c>
      <c r="DV49" s="155">
        <v>0</v>
      </c>
      <c r="DW49" s="155">
        <v>0</v>
      </c>
      <c r="DX49" s="155">
        <v>0</v>
      </c>
      <c r="DY49" s="155">
        <v>0</v>
      </c>
      <c r="DZ49" s="155">
        <v>0</v>
      </c>
      <c r="EA49" s="156">
        <v>0</v>
      </c>
      <c r="EB49" s="21" t="e">
        <f>IF(DV46=1,AVERAGE(DR49/DR59),IF(DV46=2,AVERAGE(DR49/DR59,DS49/DS59),IF(DV46=3,AVERAGE(DR49/DR59,DS49/DS59,DT49/DT59),IF(DV46=4,AVERAGE(DR49/DR59,DS49/DS59,DT49/DT59,DU49/DU59),IF(DV46=5,AVERAGE(DR49/DR59,DS49/DS59,DT49/DT59,DU49/DU59,DV49/DV59),IF(DV46=6,AVERAGE(DR49/DR59,DS49/DS59,DT49/DT59,DU49/DU59,DV49/DV59,DW49/DW59),IF(DV46=7,AVERAGE(DR49/DR59,DS49/DS59,DT49/DT59,DU49/DU59,DV49/DV59,DW49/DW59,DX49/DX59),IF(DV46=8,AVERAGE(DR49/DR59,DS49/DS59,DT49/DT59,DU49/DU59,DV49/DV59,DW49/DW59,DX49/DX59,DY49/DY59),IF(DV46=9,AVERAGE(DR49/DR59,DS49/DS59,DT49/DT59,DU49/DU59,DV49/DV59,DW49/DW59,DX49/DX59,DY49/DY59,DZ49/DZ59),AVERAGE(DR49/DR59,DS49/DS59,DT49/DT59,DU49/DU59,DV49/DV59,DW49/DW59,DX49/DX59,DY49/DY59,DZ49/DZ59,EA49/EA59))))))))))</f>
        <v>#DIV/0!</v>
      </c>
      <c r="EC49" s="21" t="e">
        <f t="array" ref="EC49:EC58">MMULT(DR49:EA58,EB49:EB58)</f>
        <v>#DIV/0!</v>
      </c>
      <c r="ED49" s="152" t="s">
        <v>4</v>
      </c>
      <c r="EE49" s="153" t="e">
        <f>(EC59-DV46)/(DV46-1)</f>
        <v>#DIV/0!</v>
      </c>
      <c r="EG49" s="150">
        <v>1</v>
      </c>
      <c r="EH49" s="151">
        <f>'FACTORS &amp; OPTIONS'!B15</f>
        <v>0</v>
      </c>
      <c r="EI49" s="154">
        <f>IF(EG49&lt;=EM46,1,0)</f>
        <v>0</v>
      </c>
      <c r="EJ49" s="155">
        <v>0</v>
      </c>
      <c r="EK49" s="155">
        <v>0</v>
      </c>
      <c r="EL49" s="155">
        <v>0</v>
      </c>
      <c r="EM49" s="155">
        <v>0</v>
      </c>
      <c r="EN49" s="155">
        <v>0</v>
      </c>
      <c r="EO49" s="155">
        <v>0</v>
      </c>
      <c r="EP49" s="155">
        <v>0</v>
      </c>
      <c r="EQ49" s="155">
        <v>0</v>
      </c>
      <c r="ER49" s="156">
        <v>0</v>
      </c>
      <c r="ES49" s="21" t="e">
        <f>IF(EM46=1,AVERAGE(EI49/EI59),IF(EM46=2,AVERAGE(EI49/EI59,EJ49/EJ59),IF(EM46=3,AVERAGE(EI49/EI59,EJ49/EJ59,EK49/EK59),IF(EM46=4,AVERAGE(EI49/EI59,EJ49/EJ59,EK49/EK59,EL49/EL59),IF(EM46=5,AVERAGE(EI49/EI59,EJ49/EJ59,EK49/EK59,EL49/EL59,EM49/EM59),IF(EM46=6,AVERAGE(EI49/EI59,EJ49/EJ59,EK49/EK59,EL49/EL59,EM49/EM59,EN49/EN59),IF(EM46=7,AVERAGE(EI49/EI59,EJ49/EJ59,EK49/EK59,EL49/EL59,EM49/EM59,EN49/EN59,EO49/EO59),IF(EM46=8,AVERAGE(EI49/EI59,EJ49/EJ59,EK49/EK59,EL49/EL59,EM49/EM59,EN49/EN59,EO49/EO59,EP49/EP59),IF(EM46=9,AVERAGE(EI49/EI59,EJ49/EJ59,EK49/EK59,EL49/EL59,EM49/EM59,EN49/EN59,EO49/EO59,EP49/EP59,EQ49/EQ59),AVERAGE(EI49/EI59,EJ49/EJ59,EK49/EK59,EL49/EL59,EM49/EM59,EN49/EN59,EO49/EO59,EP49/EP59,EQ49/EQ59,ER49/ER59))))))))))</f>
        <v>#DIV/0!</v>
      </c>
      <c r="ET49" s="21" t="e">
        <f t="array" ref="ET49:ET58">MMULT(EI49:ER58,ES49:ES58)</f>
        <v>#DIV/0!</v>
      </c>
      <c r="EU49" s="152" t="s">
        <v>4</v>
      </c>
      <c r="EV49" s="153" t="e">
        <f>(ET59-EM46)/(EM46-1)</f>
        <v>#DIV/0!</v>
      </c>
      <c r="EW49" s="100"/>
      <c r="EX49" s="100"/>
      <c r="EY49" s="100"/>
      <c r="EZ49" s="100"/>
      <c r="FA49" s="100"/>
    </row>
    <row r="50" spans="1:164" x14ac:dyDescent="0.35">
      <c r="A50" s="150">
        <v>2</v>
      </c>
      <c r="B50" s="151">
        <f>'FACTORS &amp; OPTIONS'!B16</f>
        <v>0</v>
      </c>
      <c r="C50" s="77">
        <f>IF(D49&gt;0,(1/D49),0)</f>
        <v>0</v>
      </c>
      <c r="D50" s="77">
        <f>IF(A50&lt;=G46,1,0)</f>
        <v>0</v>
      </c>
      <c r="E50" s="78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21" t="e">
        <f>IF(G46=1,AVERAGE(C50/C59),IF(G46=2,AVERAGE(C50/C59,D50/D59),IF(G46=3,AVERAGE(C50/C59,D50/D59,E50/E59),IF(G46=4,AVERAGE(C50/C59,D50/D59,E50/E59,F50/F59),IF(G46=5,AVERAGE(C50/C59,D50/D59,E50/E59,F50/F59,G50/G59),IF(G46=6,AVERAGE(C50/C59,D50/D59,E50/E59,F50/F59,G50/G59,H50/H59),IF(G46=7,AVERAGE(C50/C59,D50/D59,E50/E59,F50/F59,G50/G59,H50/H59,I50/I59),IF(G46=8,AVERAGE(C50/C59,D50/D59,E50/E59,F50/F59,G50/G59,H50/H59,I50/I59,J50/J59),IF(G46=9,AVERAGE(C50/C59,D50/D59,E50/E59,F50/F59,G50/G59,H50/H59,I50/I59,J50/J59,K50/K59),AVERAGE(C50/C59,D50/D59,E50/E59,F50/F59,G50/G59,H50/H59,I50/I59,J50/J59,K50/K59,L50/L59))))))))))</f>
        <v>#DIV/0!</v>
      </c>
      <c r="N50" s="21" t="e">
        <v>#DIV/0!</v>
      </c>
      <c r="O50" s="152" t="s">
        <v>5</v>
      </c>
      <c r="P50" s="153">
        <f>IF(G46=1,0,IF(G46=2,0,IF(G46=3,0.58,IF(G46=4,0.9,IF(G46=5,1.12,IF(G46=6,1.24,IF(G46=7,1.32,IF(G46=8,1.41,IF(G46=9,1.45,IF(G46=10,1.49,1))))))))))</f>
        <v>1</v>
      </c>
      <c r="R50" s="150">
        <v>2</v>
      </c>
      <c r="S50" s="151">
        <f>'FACTORS &amp; OPTIONS'!B16</f>
        <v>0</v>
      </c>
      <c r="T50" s="77">
        <f>IF(U49&gt;0,(1/U49),0)</f>
        <v>0</v>
      </c>
      <c r="U50" s="77">
        <f>IF(R50&lt;=X46,1,0)</f>
        <v>0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21" t="e">
        <f>IF(X46=1,AVERAGE(T50/T59),IF(X46=2,AVERAGE(T50/T59,U50/U59),IF(X46=3,AVERAGE(T50/T59,U50/U59,V50/V59),IF(X46=4,AVERAGE(T50/T59,U50/U59,V50/V59,W50/W59),IF(X46=5,AVERAGE(T50/T59,U50/U59,V50/V59,W50/W59,X50/X59),IF(X46=6,AVERAGE(T50/T59,U50/U59,V50/V59,W50/W59,X50/X59,Y50/Y59),IF(X46=7,AVERAGE(T50/T59,U50/U59,V50/V59,W50/W59,X50/X59,Y50/Y59,Z50/Z59),IF(X46=8,AVERAGE(T50/T59,U50/U59,V50/V59,W50/W59,X50/X59,Y50/Y59,Z50/Z59,AA50/AA59),IF(X46=9,AVERAGE(T50/T59,U50/U59,V50/V59,W50/W59,X50/X59,Y50/Y59,Z50/Z59,AA50/AA59,AB50/AB59),AVERAGE(T50/T59,U50/U59,V50/V59,W50/W59,X50/X59,Y50/Y59,Z50/Z59,AA50/AA59,AB50/AB59,AC50/AC59))))))))))</f>
        <v>#DIV/0!</v>
      </c>
      <c r="AE50" s="21" t="e">
        <v>#DIV/0!</v>
      </c>
      <c r="AF50" s="152" t="s">
        <v>5</v>
      </c>
      <c r="AG50" s="153">
        <f>IF(X46=1,0,IF(X46=2,0,IF(X46=3,0.58,IF(X46=4,0.9,IF(X46=5,1.12,IF(X46=6,1.24,IF(X46=7,1.32,IF(X46=8,1.41,IF(X46=9,1.45,IF(X46=10,1.49,1))))))))))</f>
        <v>1</v>
      </c>
      <c r="AI50" s="150">
        <v>2</v>
      </c>
      <c r="AJ50" s="151">
        <f>'FACTORS &amp; OPTIONS'!B16</f>
        <v>0</v>
      </c>
      <c r="AK50" s="158">
        <f>IF(AL49&gt;0,(1/AL49),0)</f>
        <v>0</v>
      </c>
      <c r="AL50" s="77">
        <f>IF(AI50&lt;=AO46,1,0)</f>
        <v>0</v>
      </c>
      <c r="AM50" s="78">
        <v>0</v>
      </c>
      <c r="AN50" s="78">
        <v>0</v>
      </c>
      <c r="AO50" s="78">
        <v>0</v>
      </c>
      <c r="AP50" s="78">
        <v>0</v>
      </c>
      <c r="AQ50" s="78">
        <v>0</v>
      </c>
      <c r="AR50" s="78">
        <v>0</v>
      </c>
      <c r="AS50" s="78">
        <v>0</v>
      </c>
      <c r="AT50" s="159">
        <v>0</v>
      </c>
      <c r="AU50" s="21" t="e">
        <f>IF(AO46=1,AVERAGE(AK50/AK59),IF(AO46=2,AVERAGE(AK50/AK59,AL50/AL59),IF(AO46=3,AVERAGE(AK50/AK59,AL50/AL59,AM50/AM59),IF(AO46=4,AVERAGE(AK50/AK59,AL50/AL59,AM50/AM59,AN50/AN59),IF(AO46=5,AVERAGE(AK50/AK59,AL50/AL59,AM50/AM59,AN50/AN59,AO50/AO59),IF(AO46=6,AVERAGE(AK50/AK59,AL50/AL59,AM50/AM59,AN50/AN59,AO50/AO59,AP50/AP59),IF(AO46=7,AVERAGE(AK50/AK59,AL50/AL59,AM50/AM59,AN50/AN59,AO50/AO59,AP50/AP59,AQ50/AQ59),IF(AO46=8,AVERAGE(AK50/AK59,AL50/AL59,AM50/AM59,AN50/AN59,AO50/AO59,AP50/AP59,AQ50/AQ59,AR50/AR59),IF(AO46=9,AVERAGE(AK50/AK59,AL50/AL59,AM50/AM59,AN50/AN59,AO50/AO59,AP50/AP59,AQ50/AQ59,AR50/AR59,AS50/AS59),AVERAGE(AK50/AK59,AL50/AL59,AM50/AM59,AN50/AN59,AO50/AO59,AP50/AP59,AQ50/AQ59,AR50/AR59,AS50/AS59,AT50/AT59))))))))))</f>
        <v>#DIV/0!</v>
      </c>
      <c r="AV50" s="21" t="e">
        <v>#DIV/0!</v>
      </c>
      <c r="AW50" s="152" t="s">
        <v>5</v>
      </c>
      <c r="AX50" s="153">
        <f>IF(AO46=1,0,IF(AO46=2,0,IF(AO46=3,0.58,IF(AO46=4,0.9,IF(AO46=5,1.12,IF(AO46=6,1.24,IF(AO46=7,1.32,IF(AO46=8,1.41,IF(AO46=9,1.45,IF(AO46=10,1.49,1))))))))))</f>
        <v>1</v>
      </c>
      <c r="AZ50" s="150">
        <v>2</v>
      </c>
      <c r="BA50" s="151">
        <f>'FACTORS &amp; OPTIONS'!B16</f>
        <v>0</v>
      </c>
      <c r="BB50" s="158">
        <f>IF(BC49&gt;0,(1/BC49),0)</f>
        <v>0</v>
      </c>
      <c r="BC50" s="77">
        <f>IF(AZ50&lt;=BF46,1,0)</f>
        <v>0</v>
      </c>
      <c r="BD50" s="78">
        <v>0</v>
      </c>
      <c r="BE50" s="78">
        <v>0</v>
      </c>
      <c r="BF50" s="78">
        <v>0</v>
      </c>
      <c r="BG50" s="78">
        <v>0</v>
      </c>
      <c r="BH50" s="78">
        <v>0</v>
      </c>
      <c r="BI50" s="78">
        <v>0</v>
      </c>
      <c r="BJ50" s="78">
        <v>0</v>
      </c>
      <c r="BK50" s="159">
        <v>0</v>
      </c>
      <c r="BL50" s="21" t="e">
        <f>IF(BF46=1,AVERAGE(BB50/BB59),IF(BF46=2,AVERAGE(BB50/BB59,BC50/BC59),IF(BF46=3,AVERAGE(BB50/BB59,BC50/BC59,BD50/BD59),IF(BF46=4,AVERAGE(BB50/BB59,BC50/BC59,BD50/BD59,BE50/BE59),IF(BF46=5,AVERAGE(BB50/BB59,BC50/BC59,BD50/BD59,BE50/BE59,BF50/BF59),IF(BF46=6,AVERAGE(BB50/BB59,BC50/BC59,BD50/BD59,BE50/BE59,BF50/BF59,BG50/BG59),IF(BF46=7,AVERAGE(BB50/BB59,BC50/BC59,BD50/BD59,BE50/BE59,BF50/BF59,BG50/BG59,BH50/BH59),IF(BF46=8,AVERAGE(BB50/BB59,BC50/BC59,BD50/BD59,BE50/BE59,BF50/BF59,BG50/BG59,BH50/BH59,BI50/BI59),IF(BF46=9,AVERAGE(BB50/BB59,BC50/BC59,BD50/BD59,BE50/BE59,BF50/BF59,BG50/BG59,BH50/BH59,BI50/BI59,BJ50/BJ59),AVERAGE(BB50/BB59,BC50/BC59,BD50/BD59,BE50/BE59,BF50/BF59,BG50/BG59,BH50/BH59,BI50/BI59,BJ50/BJ59,BK50/BK59))))))))))</f>
        <v>#DIV/0!</v>
      </c>
      <c r="BM50" s="21" t="e">
        <v>#DIV/0!</v>
      </c>
      <c r="BN50" s="152" t="s">
        <v>5</v>
      </c>
      <c r="BO50" s="153">
        <f>IF(BF46=1,0,IF(BF46=2,0,IF(BF46=3,0.58,IF(BF46=4,0.9,IF(BF46=5,1.12,IF(BF46=6,1.24,IF(BF46=7,1.32,IF(BF46=8,1.41,IF(BF46=9,1.45,IF(BF46=10,1.49,1))))))))))</f>
        <v>1</v>
      </c>
      <c r="BQ50" s="150">
        <v>2</v>
      </c>
      <c r="BR50" s="151">
        <f>'FACTORS &amp; OPTIONS'!B16</f>
        <v>0</v>
      </c>
      <c r="BS50" s="158">
        <f>IF(BT49&gt;0,(1/BT49),0)</f>
        <v>0</v>
      </c>
      <c r="BT50" s="77">
        <f>IF(BQ50&lt;=BW46,1,0)</f>
        <v>0</v>
      </c>
      <c r="BU50" s="78">
        <v>0</v>
      </c>
      <c r="BV50" s="78">
        <v>0</v>
      </c>
      <c r="BW50" s="78">
        <v>0</v>
      </c>
      <c r="BX50" s="78">
        <v>0</v>
      </c>
      <c r="BY50" s="78">
        <v>0</v>
      </c>
      <c r="BZ50" s="78">
        <v>0</v>
      </c>
      <c r="CA50" s="78">
        <v>0</v>
      </c>
      <c r="CB50" s="159">
        <v>0</v>
      </c>
      <c r="CC50" s="21" t="e">
        <f>IF(BW46=1,AVERAGE(BS50/BS59),IF(BW46=2,AVERAGE(BS50/BS59,BT50/BT59),IF(BW46=3,AVERAGE(BS50/BS59,BT50/BT59,BU50/BU59),IF(BW46=4,AVERAGE(BS50/BS59,BT50/BT59,BU50/BU59,BV50/BV59),IF(BW46=5,AVERAGE(BS50/BS59,BT50/BT59,BU50/BU59,BV50/BV59,BW50/BW59),IF(BW46=6,AVERAGE(BS50/BS59,BT50/BT59,BU50/BU59,BV50/BV59,BW50/BW59,BX50/BX59),IF(BW46=7,AVERAGE(BS50/BS59,BT50/BT59,BU50/BU59,BV50/BV59,BW50/BW59,BX50/BX59,BY50/BY59),IF(BW46=8,AVERAGE(BS50/BS59,BT50/BT59,BU50/BU59,BV50/BV59,BW50/BW59,BX50/BX59,BY50/BY59,BZ50/BZ59),IF(BW46=9,AVERAGE(BS50/BS59,BT50/BT59,BU50/BU59,BV50/BV59,BW50/BW59,BX50/BX59,BY50/BY59,BZ50/BZ59,CA50/CA59),AVERAGE(BS50/BS59,BT50/BT59,BU50/BU59,BV50/BV59,BW50/BW59,BX50/BX59,BY50/BY59,BZ50/BZ59,CA50/CA59,CB50/CB59))))))))))</f>
        <v>#DIV/0!</v>
      </c>
      <c r="CD50" s="21" t="e">
        <v>#DIV/0!</v>
      </c>
      <c r="CE50" s="152" t="s">
        <v>5</v>
      </c>
      <c r="CF50" s="153">
        <f>IF(BW46=1,0,IF(BW46=2,0,IF(BW46=3,0.58,IF(BW46=4,0.9,IF(BW46=5,1.12,IF(BW46=6,1.24,IF(BW46=7,1.32,IF(BW46=8,1.41,IF(BW46=9,1.45,IF(BW46=10,1.49,1))))))))))</f>
        <v>1</v>
      </c>
      <c r="CH50" s="150">
        <v>2</v>
      </c>
      <c r="CI50" s="151">
        <f>'FACTORS &amp; OPTIONS'!B16</f>
        <v>0</v>
      </c>
      <c r="CJ50" s="158">
        <f>IF(CK49&gt;0,(1/CK49),0)</f>
        <v>0</v>
      </c>
      <c r="CK50" s="77">
        <f>IF(CH50&lt;=CN46,1,0)</f>
        <v>0</v>
      </c>
      <c r="CL50" s="78">
        <v>0</v>
      </c>
      <c r="CM50" s="78">
        <v>0</v>
      </c>
      <c r="CN50" s="78">
        <v>0</v>
      </c>
      <c r="CO50" s="78">
        <v>0</v>
      </c>
      <c r="CP50" s="78">
        <v>0</v>
      </c>
      <c r="CQ50" s="78">
        <v>0</v>
      </c>
      <c r="CR50" s="78">
        <v>0</v>
      </c>
      <c r="CS50" s="159">
        <v>0</v>
      </c>
      <c r="CT50" s="21" t="e">
        <f>IF(CN46=1,AVERAGE(CJ50/CJ59),IF(CN46=2,AVERAGE(CJ50/CJ59,CK50/CK59),IF(CN46=3,AVERAGE(CJ50/CJ59,CK50/CK59,CL50/CL59),IF(CN46=4,AVERAGE(CJ50/CJ59,CK50/CK59,CL50/CL59,CM50/CM59),IF(CN46=5,AVERAGE(CJ50/CJ59,CK50/CK59,CL50/CL59,CM50/CM59,CN50/CN59),IF(CN46=6,AVERAGE(CJ50/CJ59,CK50/CK59,CL50/CL59,CM50/CM59,CN50/CN59,CO50/CO59),IF(CN46=7,AVERAGE(CJ50/CJ59,CK50/CK59,CL50/CL59,CM50/CM59,CN50/CN59,CO50/CO59,CP50/CP59),IF(CN46=8,AVERAGE(CJ50/CJ59,CK50/CK59,CL50/CL59,CM50/CM59,CN50/CN59,CO50/CO59,CP50/CP59,CQ50/CQ59),IF(CN46=9,AVERAGE(CJ50/CJ59,CK50/CK59,CL50/CL59,CM50/CM59,CN50/CN59,CO50/CO59,CP50/CP59,CQ50/CQ59,CR50/CR59),AVERAGE(CJ50/CJ59,CK50/CK59,CL50/CL59,CM50/CM59,CN50/CN59,CO50/CO59,CP50/CP59,CQ50/CQ59,CR50/CR59,CS50/CS59))))))))))</f>
        <v>#DIV/0!</v>
      </c>
      <c r="CU50" s="21" t="e">
        <v>#DIV/0!</v>
      </c>
      <c r="CV50" s="152" t="s">
        <v>5</v>
      </c>
      <c r="CW50" s="153">
        <f>IF(CN46=1,0,IF(CN46=2,0,IF(CN46=3,0.58,IF(CN46=4,0.9,IF(CN46=5,1.12,IF(CN46=6,1.24,IF(CN46=7,1.32,IF(CN46=8,1.41,IF(CN46=9,1.45,IF(CN46=10,1.49,1))))))))))</f>
        <v>1</v>
      </c>
      <c r="CY50" s="150">
        <v>2</v>
      </c>
      <c r="CZ50" s="151">
        <f>'FACTORS &amp; OPTIONS'!B16</f>
        <v>0</v>
      </c>
      <c r="DA50" s="158">
        <f>IF(DB49&gt;0,(1/DB49),0)</f>
        <v>0</v>
      </c>
      <c r="DB50" s="77">
        <f>IF(CY50&lt;=DE46,1,0)</f>
        <v>0</v>
      </c>
      <c r="DC50" s="78">
        <v>0</v>
      </c>
      <c r="DD50" s="78">
        <v>0</v>
      </c>
      <c r="DE50" s="78">
        <v>0</v>
      </c>
      <c r="DF50" s="78">
        <v>0</v>
      </c>
      <c r="DG50" s="78">
        <v>0</v>
      </c>
      <c r="DH50" s="78">
        <v>0</v>
      </c>
      <c r="DI50" s="78">
        <v>0</v>
      </c>
      <c r="DJ50" s="159">
        <v>0</v>
      </c>
      <c r="DK50" s="21" t="e">
        <f>IF(DE46=1,AVERAGE(DA50/DA59),IF(DE46=2,AVERAGE(DA50/DA59,DB50/DB59),IF(DE46=3,AVERAGE(DA50/DA59,DB50/DB59,DC50/DC59),IF(DE46=4,AVERAGE(DA50/DA59,DB50/DB59,DC50/DC59,DD50/DD59),IF(DE46=5,AVERAGE(DA50/DA59,DB50/DB59,DC50/DC59,DD50/DD59,DE50/DE59),IF(DE46=6,AVERAGE(DA50/DA59,DB50/DB59,DC50/DC59,DD50/DD59,DE50/DE59,DF50/DF59),IF(DE46=7,AVERAGE(DA50/DA59,DB50/DB59,DC50/DC59,DD50/DD59,DE50/DE59,DF50/DF59,DG50/DG59),IF(DE46=8,AVERAGE(DA50/DA59,DB50/DB59,DC50/DC59,DD50/DD59,DE50/DE59,DF50/DF59,DG50/DG59,DH50/DH59),IF(DE46=9,AVERAGE(DA50/DA59,DB50/DB59,DC50/DC59,DD50/DD59,DE50/DE59,DF50/DF59,DG50/DG59,DH50/DH59,DI50/DI59),AVERAGE(DA50/DA59,DB50/DB59,DC50/DC59,DD50/DD59,DE50/DE59,DF50/DF59,DG50/DG59,DH50/DH59,DI50/DI59,DJ50/DJ59))))))))))</f>
        <v>#DIV/0!</v>
      </c>
      <c r="DL50" s="21" t="e">
        <v>#DIV/0!</v>
      </c>
      <c r="DM50" s="152" t="s">
        <v>5</v>
      </c>
      <c r="DN50" s="153">
        <f>IF(DE46=1,0,IF(DE46=2,0,IF(DE46=3,0.58,IF(DE46=4,0.9,IF(DE46=5,1.12,IF(DE46=6,1.24,IF(DE46=7,1.32,IF(DE46=8,1.41,IF(DE46=9,1.45,IF(DE46=10,1.49,1))))))))))</f>
        <v>1</v>
      </c>
      <c r="DP50" s="150">
        <v>2</v>
      </c>
      <c r="DQ50" s="151">
        <f>'FACTORS &amp; OPTIONS'!B16</f>
        <v>0</v>
      </c>
      <c r="DR50" s="158">
        <f>IF(DS49&gt;0,(1/DS49),0)</f>
        <v>0</v>
      </c>
      <c r="DS50" s="77">
        <f>IF(DP50&lt;=DV46,1,0)</f>
        <v>0</v>
      </c>
      <c r="DT50" s="78">
        <v>0</v>
      </c>
      <c r="DU50" s="78">
        <v>0</v>
      </c>
      <c r="DV50" s="78">
        <v>0</v>
      </c>
      <c r="DW50" s="78">
        <v>0</v>
      </c>
      <c r="DX50" s="78">
        <v>0</v>
      </c>
      <c r="DY50" s="78">
        <v>0</v>
      </c>
      <c r="DZ50" s="78">
        <v>0</v>
      </c>
      <c r="EA50" s="159">
        <v>0</v>
      </c>
      <c r="EB50" s="21" t="e">
        <f>IF(DV46=1,AVERAGE(DR50/DR59),IF(DV46=2,AVERAGE(DR50/DR59,DS50/DS59),IF(DV46=3,AVERAGE(DR50/DR59,DS50/DS59,DT50/DT59),IF(DV46=4,AVERAGE(DR50/DR59,DS50/DS59,DT50/DT59,DU50/DU59),IF(DV46=5,AVERAGE(DR50/DR59,DS50/DS59,DT50/DT59,DU50/DU59,DV50/DV59),IF(DV46=6,AVERAGE(DR50/DR59,DS50/DS59,DT50/DT59,DU50/DU59,DV50/DV59,DW50/DW59),IF(DV46=7,AVERAGE(DR50/DR59,DS50/DS59,DT50/DT59,DU50/DU59,DV50/DV59,DW50/DW59,DX50/DX59),IF(DV46=8,AVERAGE(DR50/DR59,DS50/DS59,DT50/DT59,DU50/DU59,DV50/DV59,DW50/DW59,DX50/DX59,DY50/DY59),IF(DV46=9,AVERAGE(DR50/DR59,DS50/DS59,DT50/DT59,DU50/DU59,DV50/DV59,DW50/DW59,DX50/DX59,DY50/DY59,DZ50/DZ59),AVERAGE(DR50/DR59,DS50/DS59,DT50/DT59,DU50/DU59,DV50/DV59,DW50/DW59,DX50/DX59,DY50/DY59,DZ50/DZ59,EA50/EA59))))))))))</f>
        <v>#DIV/0!</v>
      </c>
      <c r="EC50" s="21" t="e">
        <v>#DIV/0!</v>
      </c>
      <c r="ED50" s="152" t="s">
        <v>5</v>
      </c>
      <c r="EE50" s="153">
        <f>IF(DV46=1,0,IF(DV46=2,0,IF(DV46=3,0.58,IF(DV46=4,0.9,IF(DV46=5,1.12,IF(DV46=6,1.24,IF(DV46=7,1.32,IF(DV46=8,1.41,IF(DV46=9,1.45,IF(DV46=10,1.49,1))))))))))</f>
        <v>1</v>
      </c>
      <c r="EG50" s="150">
        <v>2</v>
      </c>
      <c r="EH50" s="151">
        <f>'FACTORS &amp; OPTIONS'!B16</f>
        <v>0</v>
      </c>
      <c r="EI50" s="158">
        <f>IF(EJ49&gt;0,(1/EJ49),0)</f>
        <v>0</v>
      </c>
      <c r="EJ50" s="77">
        <f>IF(EG50&lt;=EM46,1,0)</f>
        <v>0</v>
      </c>
      <c r="EK50" s="78">
        <v>0</v>
      </c>
      <c r="EL50" s="78">
        <v>0</v>
      </c>
      <c r="EM50" s="78">
        <v>0</v>
      </c>
      <c r="EN50" s="78">
        <v>0</v>
      </c>
      <c r="EO50" s="78">
        <v>0</v>
      </c>
      <c r="EP50" s="78">
        <v>0</v>
      </c>
      <c r="EQ50" s="78">
        <v>0</v>
      </c>
      <c r="ER50" s="159">
        <v>0</v>
      </c>
      <c r="ES50" s="21" t="e">
        <f>IF(EM46=1,AVERAGE(EI50/EI59),IF(EM46=2,AVERAGE(EI50/EI59,EJ50/EJ59),IF(EM46=3,AVERAGE(EI50/EI59,EJ50/EJ59,EK50/EK59),IF(EM46=4,AVERAGE(EI50/EI59,EJ50/EJ59,EK50/EK59,EL50/EL59),IF(EM46=5,AVERAGE(EI50/EI59,EJ50/EJ59,EK50/EK59,EL50/EL59,EM50/EM59),IF(EM46=6,AVERAGE(EI50/EI59,EJ50/EJ59,EK50/EK59,EL50/EL59,EM50/EM59,EN50/EN59),IF(EM46=7,AVERAGE(EI50/EI59,EJ50/EJ59,EK50/EK59,EL50/EL59,EM50/EM59,EN50/EN59,EO50/EO59),IF(EM46=8,AVERAGE(EI50/EI59,EJ50/EJ59,EK50/EK59,EL50/EL59,EM50/EM59,EN50/EN59,EO50/EO59,EP50/EP59),IF(EM46=9,AVERAGE(EI50/EI59,EJ50/EJ59,EK50/EK59,EL50/EL59,EM50/EM59,EN50/EN59,EO50/EO59,EP50/EP59,EQ50/EQ59),AVERAGE(EI50/EI59,EJ50/EJ59,EK50/EK59,EL50/EL59,EM50/EM59,EN50/EN59,EO50/EO59,EP50/EP59,EQ50/EQ59,ER50/ER59))))))))))</f>
        <v>#DIV/0!</v>
      </c>
      <c r="ET50" s="21" t="e">
        <v>#DIV/0!</v>
      </c>
      <c r="EU50" s="152" t="s">
        <v>5</v>
      </c>
      <c r="EV50" s="153">
        <f>IF(EM46=1,0,IF(EM46=2,0,IF(EM46=3,0.58,IF(EM46=4,0.9,IF(EM46=5,1.12,IF(EM46=6,1.24,IF(EM46=7,1.32,IF(EM46=8,1.41,IF(EM46=9,1.45,IF(EM46=10,1.49,1))))))))))</f>
        <v>1</v>
      </c>
      <c r="EW50" s="100">
        <v>4</v>
      </c>
      <c r="EX50" s="100"/>
      <c r="EY50" s="100"/>
      <c r="EZ50" s="100"/>
      <c r="FA50" s="100"/>
    </row>
    <row r="51" spans="1:164" x14ac:dyDescent="0.35">
      <c r="A51" s="150">
        <v>3</v>
      </c>
      <c r="B51" s="151">
        <f>'FACTORS &amp; OPTIONS'!B17</f>
        <v>0</v>
      </c>
      <c r="C51" s="77">
        <f>IF(E49&gt;0,(1/E49),0)</f>
        <v>0</v>
      </c>
      <c r="D51" s="77">
        <f>IF(E50&gt;0,1/E50,0)</f>
        <v>0</v>
      </c>
      <c r="E51" s="77">
        <f>IF(A51&lt;=G46,1,0)</f>
        <v>0</v>
      </c>
      <c r="F51" s="78">
        <v>0</v>
      </c>
      <c r="G51" s="78">
        <v>0</v>
      </c>
      <c r="H51" s="78">
        <v>0</v>
      </c>
      <c r="I51" s="78">
        <v>0</v>
      </c>
      <c r="J51" s="78">
        <v>0</v>
      </c>
      <c r="K51" s="78">
        <v>0</v>
      </c>
      <c r="L51" s="78">
        <v>0</v>
      </c>
      <c r="M51" s="21" t="e">
        <f>IF(G46=1,AVERAGE(C51/C59),IF(G46=2,AVERAGE(C51/C59,D51/D59),IF(G46=3,AVERAGE(C51/C59,D51/D59,E51/E59),IF(G46=4,AVERAGE(C51/C59,D51/D59,E51/E59,F51/F59),IF(G46=5,AVERAGE(C51/C59,D51/D59,E51/E59,F51/F59,G51/G59),IF(G46=6,AVERAGE(C51/C59,D51/D59,E51/E59,F51/F59,G51/G59,H51/H59),IF(G46=7,AVERAGE(C51/C59,D51/D59,E51/E59,F51/F59,G51/G59,H51/H59,I51/I59),IF(G46=8,AVERAGE(C51/C59,D51/D59,E51/E59,F51/F59,G51/G59,H51/H59,I51/I59,J51/J59),IF(G46=9,AVERAGE(C51/C59,D51/D59,E51/E59,F51/F59,G51/G59,H51/H59,I51/I59,J51/J59,K51/K59),AVERAGE(C51/C59,D51/D59,E51/E59,F51/F59,G51/G59,H51/H59,I51/I59,J51/J59,K51/K59,L51/L59))))))))))</f>
        <v>#DIV/0!</v>
      </c>
      <c r="N51" s="21" t="e">
        <v>#DIV/0!</v>
      </c>
      <c r="O51" s="152" t="s">
        <v>6</v>
      </c>
      <c r="P51" s="153">
        <f>IFERROR(P49/P50,0)</f>
        <v>0</v>
      </c>
      <c r="R51" s="150">
        <v>3</v>
      </c>
      <c r="S51" s="151">
        <f>'FACTORS &amp; OPTIONS'!B17</f>
        <v>0</v>
      </c>
      <c r="T51" s="77">
        <f>IF(V49&gt;0,(1/V49),0)</f>
        <v>0</v>
      </c>
      <c r="U51" s="77">
        <f>IF(V50&gt;0,1/V50,0)</f>
        <v>0</v>
      </c>
      <c r="V51" s="77">
        <f>IF(R51&lt;=X46,1,0)</f>
        <v>0</v>
      </c>
      <c r="W51" s="78">
        <v>0</v>
      </c>
      <c r="X51" s="78">
        <v>0</v>
      </c>
      <c r="Y51" s="78">
        <v>0</v>
      </c>
      <c r="Z51" s="78">
        <v>0</v>
      </c>
      <c r="AA51" s="78">
        <v>0</v>
      </c>
      <c r="AB51" s="78">
        <v>0</v>
      </c>
      <c r="AC51" s="78">
        <v>0</v>
      </c>
      <c r="AD51" s="21" t="e">
        <f>IF(X46=1,AVERAGE(T51/T59),IF(X46=2,AVERAGE(T51/T59,U51/U59),IF(X46=3,AVERAGE(T51/T59,U51/U59,V51/V59),IF(X46=4,AVERAGE(T51/T59,U51/U59,V51/V59,W51/W59),IF(X46=5,AVERAGE(T51/T59,U51/U59,V51/V59,W51/W59,X51/X59),IF(X46=6,AVERAGE(T51/T59,U51/U59,V51/V59,W51/W59,X51/X59,Y51/Y59),IF(X46=7,AVERAGE(T51/T59,U51/U59,V51/V59,W51/W59,X51/X59,Y51/Y59,Z51/Z59),IF(X46=8,AVERAGE(T51/T59,U51/U59,V51/V59,W51/W59,X51/X59,Y51/Y59,Z51/Z59,AA51/AA59),IF(X46=9,AVERAGE(T51/T59,U51/U59,V51/V59,W51/W59,X51/X59,Y51/Y59,Z51/Z59,AA51/AA59,AB51/AB59),AVERAGE(T51/T59,U51/U59,V51/V59,W51/W59,X51/X59,Y51/Y59,Z51/Z59,AA51/AA59,AB51/AB59,AC51/AC59))))))))))</f>
        <v>#DIV/0!</v>
      </c>
      <c r="AE51" s="21" t="e">
        <v>#DIV/0!</v>
      </c>
      <c r="AF51" s="152" t="s">
        <v>6</v>
      </c>
      <c r="AG51" s="153">
        <f>IFERROR(AG49/AG50,0)</f>
        <v>0</v>
      </c>
      <c r="AI51" s="150">
        <v>3</v>
      </c>
      <c r="AJ51" s="151">
        <f>'FACTORS &amp; OPTIONS'!B17</f>
        <v>0</v>
      </c>
      <c r="AK51" s="158">
        <f>IF(AM49&gt;0,(1/AM49),0)</f>
        <v>0</v>
      </c>
      <c r="AL51" s="77">
        <f>IF(AM50&gt;0,1/AM50,0)</f>
        <v>0</v>
      </c>
      <c r="AM51" s="77">
        <f>IF(AI51&lt;=AO46,1,0)</f>
        <v>0</v>
      </c>
      <c r="AN51" s="78">
        <v>0</v>
      </c>
      <c r="AO51" s="78">
        <v>0</v>
      </c>
      <c r="AP51" s="78">
        <v>0</v>
      </c>
      <c r="AQ51" s="78">
        <v>0</v>
      </c>
      <c r="AR51" s="78">
        <v>0</v>
      </c>
      <c r="AS51" s="78">
        <v>0</v>
      </c>
      <c r="AT51" s="159">
        <v>0</v>
      </c>
      <c r="AU51" s="21" t="e">
        <f>IF(AO46=1,AVERAGE(AK51/AK59),IF(AO46=2,AVERAGE(AK51/AK59,AL51/AL59),IF(AO46=3,AVERAGE(AK51/AK59,AL51/AL59,AM51/AM59),IF(AO46=4,AVERAGE(AK51/AK59,AL51/AL59,AM51/AM59,AN51/AN59),IF(AO46=5,AVERAGE(AK51/AK59,AL51/AL59,AM51/AM59,AN51/AN59,AO51/AO59),IF(AO46=6,AVERAGE(AK51/AK59,AL51/AL59,AM51/AM59,AN51/AN59,AO51/AO59,AP51/AP59),IF(AO46=7,AVERAGE(AK51/AK59,AL51/AL59,AM51/AM59,AN51/AN59,AO51/AO59,AP51/AP59,AQ51/AQ59),IF(AO46=8,AVERAGE(AK51/AK59,AL51/AL59,AM51/AM59,AN51/AN59,AO51/AO59,AP51/AP59,AQ51/AQ59,AR51/AR59),IF(AO46=9,AVERAGE(AK51/AK59,AL51/AL59,AM51/AM59,AN51/AN59,AO51/AO59,AP51/AP59,AQ51/AQ59,AR51/AR59,AS51/AS59),AVERAGE(AK51/AK59,AL51/AL59,AM51/AM59,AN51/AN59,AO51/AO59,AP51/AP59,AQ51/AQ59,AR51/AR59,AS51/AS59,AT51/AT59))))))))))</f>
        <v>#DIV/0!</v>
      </c>
      <c r="AV51" s="21" t="e">
        <v>#DIV/0!</v>
      </c>
      <c r="AW51" s="152" t="s">
        <v>6</v>
      </c>
      <c r="AX51" s="153">
        <f>IFERROR(AX49/AX50,0)</f>
        <v>0</v>
      </c>
      <c r="AZ51" s="150">
        <v>3</v>
      </c>
      <c r="BA51" s="151">
        <f>'FACTORS &amp; OPTIONS'!B17</f>
        <v>0</v>
      </c>
      <c r="BB51" s="158">
        <f>IF(BD49&gt;0,(1/BD49),0)</f>
        <v>0</v>
      </c>
      <c r="BC51" s="77">
        <f>IF(BD50&gt;0,1/BD50,0)</f>
        <v>0</v>
      </c>
      <c r="BD51" s="77">
        <f>IF(AZ51&lt;=BF46,1,0)</f>
        <v>0</v>
      </c>
      <c r="BE51" s="78">
        <v>0</v>
      </c>
      <c r="BF51" s="78">
        <v>0</v>
      </c>
      <c r="BG51" s="78">
        <v>0</v>
      </c>
      <c r="BH51" s="78">
        <v>0</v>
      </c>
      <c r="BI51" s="78">
        <v>0</v>
      </c>
      <c r="BJ51" s="78">
        <v>0</v>
      </c>
      <c r="BK51" s="159">
        <v>0</v>
      </c>
      <c r="BL51" s="21" t="e">
        <f>IF(BF46=1,AVERAGE(BB51/BB59),IF(BF46=2,AVERAGE(BB51/BB59,BC51/BC59),IF(BF46=3,AVERAGE(BB51/BB59,BC51/BC59,BD51/BD59),IF(BF46=4,AVERAGE(BB51/BB59,BC51/BC59,BD51/BD59,BE51/BE59),IF(BF46=5,AVERAGE(BB51/BB59,BC51/BC59,BD51/BD59,BE51/BE59,BF51/BF59),IF(BF46=6,AVERAGE(BB51/BB59,BC51/BC59,BD51/BD59,BE51/BE59,BF51/BF59,BG51/BG59),IF(BF46=7,AVERAGE(BB51/BB59,BC51/BC59,BD51/BD59,BE51/BE59,BF51/BF59,BG51/BG59,BH51/BH59),IF(BF46=8,AVERAGE(BB51/BB59,BC51/BC59,BD51/BD59,BE51/BE59,BF51/BF59,BG51/BG59,BH51/BH59,BI51/BI59),IF(BF46=9,AVERAGE(BB51/BB59,BC51/BC59,BD51/BD59,BE51/BE59,BF51/BF59,BG51/BG59,BH51/BH59,BI51/BI59,BJ51/BJ59),AVERAGE(BB51/BB59,BC51/BC59,BD51/BD59,BE51/BE59,BF51/BF59,BG51/BG59,BH51/BH59,BI51/BI59,BJ51/BJ59,BK51/BK59))))))))))</f>
        <v>#DIV/0!</v>
      </c>
      <c r="BM51" s="21" t="e">
        <v>#DIV/0!</v>
      </c>
      <c r="BN51" s="152" t="s">
        <v>6</v>
      </c>
      <c r="BO51" s="153">
        <f>IFERROR(BO49/BO50,0)</f>
        <v>0</v>
      </c>
      <c r="BQ51" s="150">
        <v>3</v>
      </c>
      <c r="BR51" s="151">
        <f>'FACTORS &amp; OPTIONS'!B17</f>
        <v>0</v>
      </c>
      <c r="BS51" s="158">
        <f>IF(BU49&gt;0,(1/BU49),0)</f>
        <v>0</v>
      </c>
      <c r="BT51" s="77">
        <f>IF(BU50&gt;0,1/BU50,0)</f>
        <v>0</v>
      </c>
      <c r="BU51" s="77">
        <f>IF(BQ51&lt;=BW46,1,0)</f>
        <v>0</v>
      </c>
      <c r="BV51" s="78">
        <v>0</v>
      </c>
      <c r="BW51" s="78">
        <v>0</v>
      </c>
      <c r="BX51" s="78">
        <v>0</v>
      </c>
      <c r="BY51" s="78">
        <v>0</v>
      </c>
      <c r="BZ51" s="78">
        <v>0</v>
      </c>
      <c r="CA51" s="78">
        <v>0</v>
      </c>
      <c r="CB51" s="159">
        <v>0</v>
      </c>
      <c r="CC51" s="21" t="e">
        <f>IF(BW46=1,AVERAGE(BS51/BS59),IF(BW46=2,AVERAGE(BS51/BS59,BT51/BT59),IF(BW46=3,AVERAGE(BS51/BS59,BT51/BT59,BU51/BU59),IF(BW46=4,AVERAGE(BS51/BS59,BT51/BT59,BU51/BU59,BV51/BV59),IF(BW46=5,AVERAGE(BS51/BS59,BT51/BT59,BU51/BU59,BV51/BV59,BW51/BW59),IF(BW46=6,AVERAGE(BS51/BS59,BT51/BT59,BU51/BU59,BV51/BV59,BW51/BW59,BX51/BX59),IF(BW46=7,AVERAGE(BS51/BS59,BT51/BT59,BU51/BU59,BV51/BV59,BW51/BW59,BX51/BX59,BY51/BY59),IF(BW46=8,AVERAGE(BS51/BS59,BT51/BT59,BU51/BU59,BV51/BV59,BW51/BW59,BX51/BX59,BY51/BY59,BZ51/BZ59),IF(BW46=9,AVERAGE(BS51/BS59,BT51/BT59,BU51/BU59,BV51/BV59,BW51/BW59,BX51/BX59,BY51/BY59,BZ51/BZ59,CA51/CA59),AVERAGE(BS51/BS59,BT51/BT59,BU51/BU59,BV51/BV59,BW51/BW59,BX51/BX59,BY51/BY59,BZ51/BZ59,CA51/CA59,CB51/CB59))))))))))</f>
        <v>#DIV/0!</v>
      </c>
      <c r="CD51" s="21" t="e">
        <v>#DIV/0!</v>
      </c>
      <c r="CE51" s="152" t="s">
        <v>6</v>
      </c>
      <c r="CF51" s="153">
        <f>IFERROR(CF49/CF50,0)</f>
        <v>0</v>
      </c>
      <c r="CH51" s="150">
        <v>3</v>
      </c>
      <c r="CI51" s="151">
        <f>'FACTORS &amp; OPTIONS'!B17</f>
        <v>0</v>
      </c>
      <c r="CJ51" s="158">
        <f>IF(CL49&gt;0,(1/CL49),0)</f>
        <v>0</v>
      </c>
      <c r="CK51" s="77">
        <f>IF(CL50&gt;0,1/CL50,0)</f>
        <v>0</v>
      </c>
      <c r="CL51" s="77">
        <f>IF(CH51&lt;=CN46,1,0)</f>
        <v>0</v>
      </c>
      <c r="CM51" s="78">
        <v>0</v>
      </c>
      <c r="CN51" s="78">
        <v>0</v>
      </c>
      <c r="CO51" s="78">
        <v>0</v>
      </c>
      <c r="CP51" s="78">
        <v>0</v>
      </c>
      <c r="CQ51" s="78">
        <v>0</v>
      </c>
      <c r="CR51" s="78">
        <v>0</v>
      </c>
      <c r="CS51" s="159">
        <v>0</v>
      </c>
      <c r="CT51" s="21" t="e">
        <f>IF(CN46=1,AVERAGE(CJ51/CJ59),IF(CN46=2,AVERAGE(CJ51/CJ59,CK51/CK59),IF(CN46=3,AVERAGE(CJ51/CJ59,CK51/CK59,CL51/CL59),IF(CN46=4,AVERAGE(CJ51/CJ59,CK51/CK59,CL51/CL59,CM51/CM59),IF(CN46=5,AVERAGE(CJ51/CJ59,CK51/CK59,CL51/CL59,CM51/CM59,CN51/CN59),IF(CN46=6,AVERAGE(CJ51/CJ59,CK51/CK59,CL51/CL59,CM51/CM59,CN51/CN59,CO51/CO59),IF(CN46=7,AVERAGE(CJ51/CJ59,CK51/CK59,CL51/CL59,CM51/CM59,CN51/CN59,CO51/CO59,CP51/CP59),IF(CN46=8,AVERAGE(CJ51/CJ59,CK51/CK59,CL51/CL59,CM51/CM59,CN51/CN59,CO51/CO59,CP51/CP59,CQ51/CQ59),IF(CN46=9,AVERAGE(CJ51/CJ59,CK51/CK59,CL51/CL59,CM51/CM59,CN51/CN59,CO51/CO59,CP51/CP59,CQ51/CQ59,CR51/CR59),AVERAGE(CJ51/CJ59,CK51/CK59,CL51/CL59,CM51/CM59,CN51/CN59,CO51/CO59,CP51/CP59,CQ51/CQ59,CR51/CR59,CS51/CS59))))))))))</f>
        <v>#DIV/0!</v>
      </c>
      <c r="CU51" s="21" t="e">
        <v>#DIV/0!</v>
      </c>
      <c r="CV51" s="152" t="s">
        <v>6</v>
      </c>
      <c r="CW51" s="153">
        <f>IFERROR(CW49/CW50,0)</f>
        <v>0</v>
      </c>
      <c r="CY51" s="150">
        <v>3</v>
      </c>
      <c r="CZ51" s="151">
        <f>'FACTORS &amp; OPTIONS'!B17</f>
        <v>0</v>
      </c>
      <c r="DA51" s="158">
        <f>IF(DC49&gt;0,(1/DC49),0)</f>
        <v>0</v>
      </c>
      <c r="DB51" s="77">
        <f>IF(DC50&gt;0,1/DC50,0)</f>
        <v>0</v>
      </c>
      <c r="DC51" s="77">
        <f>IF(CY51&lt;=DE46,1,0)</f>
        <v>0</v>
      </c>
      <c r="DD51" s="78">
        <v>0</v>
      </c>
      <c r="DE51" s="78">
        <v>0</v>
      </c>
      <c r="DF51" s="78">
        <v>0</v>
      </c>
      <c r="DG51" s="78">
        <v>0</v>
      </c>
      <c r="DH51" s="78">
        <v>0</v>
      </c>
      <c r="DI51" s="78">
        <v>0</v>
      </c>
      <c r="DJ51" s="159">
        <v>0</v>
      </c>
      <c r="DK51" s="21" t="e">
        <f>IF(DE46=1,AVERAGE(DA51/DA59),IF(DE46=2,AVERAGE(DA51/DA59,DB51/DB59),IF(DE46=3,AVERAGE(DA51/DA59,DB51/DB59,DC51/DC59),IF(DE46=4,AVERAGE(DA51/DA59,DB51/DB59,DC51/DC59,DD51/DD59),IF(DE46=5,AVERAGE(DA51/DA59,DB51/DB59,DC51/DC59,DD51/DD59,DE51/DE59),IF(DE46=6,AVERAGE(DA51/DA59,DB51/DB59,DC51/DC59,DD51/DD59,DE51/DE59,DF51/DF59),IF(DE46=7,AVERAGE(DA51/DA59,DB51/DB59,DC51/DC59,DD51/DD59,DE51/DE59,DF51/DF59,DG51/DG59),IF(DE46=8,AVERAGE(DA51/DA59,DB51/DB59,DC51/DC59,DD51/DD59,DE51/DE59,DF51/DF59,DG51/DG59,DH51/DH59),IF(DE46=9,AVERAGE(DA51/DA59,DB51/DB59,DC51/DC59,DD51/DD59,DE51/DE59,DF51/DF59,DG51/DG59,DH51/DH59,DI51/DI59),AVERAGE(DA51/DA59,DB51/DB59,DC51/DC59,DD51/DD59,DE51/DE59,DF51/DF59,DG51/DG59,DH51/DH59,DI51/DI59,DJ51/DJ59))))))))))</f>
        <v>#DIV/0!</v>
      </c>
      <c r="DL51" s="21" t="e">
        <v>#DIV/0!</v>
      </c>
      <c r="DM51" s="152" t="s">
        <v>6</v>
      </c>
      <c r="DN51" s="153">
        <f>IFERROR(DN49/DN50,0)</f>
        <v>0</v>
      </c>
      <c r="DP51" s="150">
        <v>3</v>
      </c>
      <c r="DQ51" s="151">
        <f>'FACTORS &amp; OPTIONS'!B17</f>
        <v>0</v>
      </c>
      <c r="DR51" s="158">
        <f>IF(DT49&gt;0,(1/DT49),0)</f>
        <v>0</v>
      </c>
      <c r="DS51" s="77">
        <f>IF(DT50&gt;0,1/DT50,0)</f>
        <v>0</v>
      </c>
      <c r="DT51" s="77">
        <f>IF(DP51&lt;=DV46,1,0)</f>
        <v>0</v>
      </c>
      <c r="DU51" s="78">
        <v>0</v>
      </c>
      <c r="DV51" s="78">
        <v>0</v>
      </c>
      <c r="DW51" s="78">
        <v>0</v>
      </c>
      <c r="DX51" s="78">
        <v>0</v>
      </c>
      <c r="DY51" s="78">
        <v>0</v>
      </c>
      <c r="DZ51" s="78">
        <v>0</v>
      </c>
      <c r="EA51" s="159">
        <v>0</v>
      </c>
      <c r="EB51" s="21" t="e">
        <f>IF(DV46=1,AVERAGE(DR51/DR59),IF(DV46=2,AVERAGE(DR51/DR59,DS51/DS59),IF(DV46=3,AVERAGE(DR51/DR59,DS51/DS59,DT51/DT59),IF(DV46=4,AVERAGE(DR51/DR59,DS51/DS59,DT51/DT59,DU51/DU59),IF(DV46=5,AVERAGE(DR51/DR59,DS51/DS59,DT51/DT59,DU51/DU59,DV51/DV59),IF(DV46=6,AVERAGE(DR51/DR59,DS51/DS59,DT51/DT59,DU51/DU59,DV51/DV59,DW51/DW59),IF(DV46=7,AVERAGE(DR51/DR59,DS51/DS59,DT51/DT59,DU51/DU59,DV51/DV59,DW51/DW59,DX51/DX59),IF(DV46=8,AVERAGE(DR51/DR59,DS51/DS59,DT51/DT59,DU51/DU59,DV51/DV59,DW51/DW59,DX51/DX59,DY51/DY59),IF(DV46=9,AVERAGE(DR51/DR59,DS51/DS59,DT51/DT59,DU51/DU59,DV51/DV59,DW51/DW59,DX51/DX59,DY51/DY59,DZ51/DZ59),AVERAGE(DR51/DR59,DS51/DS59,DT51/DT59,DU51/DU59,DV51/DV59,DW51/DW59,DX51/DX59,DY51/DY59,DZ51/DZ59,EA51/EA59))))))))))</f>
        <v>#DIV/0!</v>
      </c>
      <c r="EC51" s="21" t="e">
        <v>#DIV/0!</v>
      </c>
      <c r="ED51" s="152" t="s">
        <v>6</v>
      </c>
      <c r="EE51" s="153">
        <f>IFERROR(EE49/EE50,0)</f>
        <v>0</v>
      </c>
      <c r="EG51" s="150">
        <v>3</v>
      </c>
      <c r="EH51" s="151">
        <f>'FACTORS &amp; OPTIONS'!B17</f>
        <v>0</v>
      </c>
      <c r="EI51" s="158">
        <f>IF(EK49&gt;0,(1/EK49),0)</f>
        <v>0</v>
      </c>
      <c r="EJ51" s="77">
        <f>IF(EK50&gt;0,1/EK50,0)</f>
        <v>0</v>
      </c>
      <c r="EK51" s="77">
        <f>IF(EG51&lt;=EM46,1,0)</f>
        <v>0</v>
      </c>
      <c r="EL51" s="78">
        <v>0</v>
      </c>
      <c r="EM51" s="78">
        <v>0</v>
      </c>
      <c r="EN51" s="78">
        <v>0</v>
      </c>
      <c r="EO51" s="78">
        <v>0</v>
      </c>
      <c r="EP51" s="78">
        <v>0</v>
      </c>
      <c r="EQ51" s="78">
        <v>0</v>
      </c>
      <c r="ER51" s="159">
        <v>0</v>
      </c>
      <c r="ES51" s="21" t="e">
        <f>IF(EM46=1,AVERAGE(EI51/EI59),IF(EM46=2,AVERAGE(EI51/EI59,EJ51/EJ59),IF(EM46=3,AVERAGE(EI51/EI59,EJ51/EJ59,EK51/EK59),IF(EM46=4,AVERAGE(EI51/EI59,EJ51/EJ59,EK51/EK59,EL51/EL59),IF(EM46=5,AVERAGE(EI51/EI59,EJ51/EJ59,EK51/EK59,EL51/EL59,EM51/EM59),IF(EM46=6,AVERAGE(EI51/EI59,EJ51/EJ59,EK51/EK59,EL51/EL59,EM51/EM59,EN51/EN59),IF(EM46=7,AVERAGE(EI51/EI59,EJ51/EJ59,EK51/EK59,EL51/EL59,EM51/EM59,EN51/EN59,EO51/EO59),IF(EM46=8,AVERAGE(EI51/EI59,EJ51/EJ59,EK51/EK59,EL51/EL59,EM51/EM59,EN51/EN59,EO51/EO59,EP51/EP59),IF(EM46=9,AVERAGE(EI51/EI59,EJ51/EJ59,EK51/EK59,EL51/EL59,EM51/EM59,EN51/EN59,EO51/EO59,EP51/EP59,EQ51/EQ59),AVERAGE(EI51/EI59,EJ51/EJ59,EK51/EK59,EL51/EL59,EM51/EM59,EN51/EN59,EO51/EO59,EP51/EP59,EQ51/EQ59,ER51/ER59))))))))))</f>
        <v>#DIV/0!</v>
      </c>
      <c r="ET51" s="21" t="e">
        <v>#DIV/0!</v>
      </c>
      <c r="EU51" s="152" t="s">
        <v>6</v>
      </c>
      <c r="EV51" s="153">
        <f>IFERROR(EV49/EV50,0)</f>
        <v>0</v>
      </c>
      <c r="EW51" s="100" t="str">
        <f>P55</f>
        <v/>
      </c>
      <c r="EX51" s="100">
        <f>P57</f>
        <v>0.33333333333333331</v>
      </c>
      <c r="EY51" s="100"/>
      <c r="EZ51" s="100">
        <f>LEN(EW51)</f>
        <v>0</v>
      </c>
      <c r="FA51" s="100"/>
    </row>
    <row r="52" spans="1:164" x14ac:dyDescent="0.35">
      <c r="A52" s="150">
        <v>4</v>
      </c>
      <c r="B52" s="151">
        <f>'FACTORS &amp; OPTIONS'!B18</f>
        <v>0</v>
      </c>
      <c r="C52" s="77">
        <f>IF(F49&gt;0,(1/F49),0)</f>
        <v>0</v>
      </c>
      <c r="D52" s="77">
        <f>IF(F50&gt;0,1/F50,0)</f>
        <v>0</v>
      </c>
      <c r="E52" s="77">
        <f>IF(F51&gt;0,1/F51,0)</f>
        <v>0</v>
      </c>
      <c r="F52" s="77">
        <f>IF(A52&lt;=G46,1,0)</f>
        <v>0</v>
      </c>
      <c r="G52" s="78">
        <v>0</v>
      </c>
      <c r="H52" s="78">
        <v>0</v>
      </c>
      <c r="I52" s="78">
        <v>0</v>
      </c>
      <c r="J52" s="78">
        <v>0</v>
      </c>
      <c r="K52" s="78">
        <v>0</v>
      </c>
      <c r="L52" s="78">
        <v>0</v>
      </c>
      <c r="M52" s="21" t="e">
        <f>IF(G46=1,AVERAGE(C52/C59),IF(G46=2,AVERAGE(C52/C59,D52/D59),IF(G46=3,AVERAGE(C52/C59,D52/D59,E52/E59),IF(G46=4,AVERAGE(C52/C59,D52/D59,E52/E59,F52/F59),IF(G46=5,AVERAGE(C52/C59,D52/D59,E52/E59,F52/F59,G52/G59),IF(G46=6,AVERAGE(C52/C59,D52/D59,E52/E59,F52/F59,G52/G59,H52/H59),IF(G46=7,AVERAGE(C52/C59,D52/D59,E52/E59,F52/F59,G52/G59,H52/H59,I52/I59),IF(G46=8,AVERAGE(C52/C59,D52/D59,E52/E59,F52/F59,G52/G59,H52/H59,I52/I59,J52/J59),IF(G46=9,AVERAGE(C52/C59,D52/D59,E52/E59,F52/F59,G52/G59,H52/H59,I52/I59,J52/J59,K52/K59),AVERAGE(C52/C59,D52/D59,E52/E59,F52/F59,G52/G59,H52/H59,I52/I59,J52/J59,K52/K59,L52/L59))))))))))</f>
        <v>#DIV/0!</v>
      </c>
      <c r="N52" s="21" t="e">
        <v>#DIV/0!</v>
      </c>
      <c r="O52" s="152" t="s">
        <v>7</v>
      </c>
      <c r="P52" s="160" t="str">
        <f>IF(P51&lt;0.1,"YES","NO")</f>
        <v>YES</v>
      </c>
      <c r="R52" s="150">
        <v>4</v>
      </c>
      <c r="S52" s="151">
        <f>'FACTORS &amp; OPTIONS'!B18</f>
        <v>0</v>
      </c>
      <c r="T52" s="77">
        <f>IF(W49&gt;0,(1/W49),0)</f>
        <v>0</v>
      </c>
      <c r="U52" s="77">
        <f>IF(W50&gt;0,1/W50,0)</f>
        <v>0</v>
      </c>
      <c r="V52" s="77">
        <f>IF(W51&gt;0,1/W51,0)</f>
        <v>0</v>
      </c>
      <c r="W52" s="77">
        <f>IF(R52&lt;=X46,1,0)</f>
        <v>0</v>
      </c>
      <c r="X52" s="78">
        <v>0</v>
      </c>
      <c r="Y52" s="78">
        <v>0</v>
      </c>
      <c r="Z52" s="78">
        <v>0</v>
      </c>
      <c r="AA52" s="78">
        <v>0</v>
      </c>
      <c r="AB52" s="78">
        <v>0</v>
      </c>
      <c r="AC52" s="78">
        <v>0</v>
      </c>
      <c r="AD52" s="21" t="e">
        <f>IF(X46=1,AVERAGE(T52/T59),IF(X46=2,AVERAGE(T52/T59,U52/U59),IF(X46=3,AVERAGE(T52/T59,U52/U59,V52/V59),IF(X46=4,AVERAGE(T52/T59,U52/U59,V52/V59,W52/W59),IF(X46=5,AVERAGE(T52/T59,U52/U59,V52/V59,W52/W59,X52/X59),IF(X46=6,AVERAGE(T52/T59,U52/U59,V52/V59,W52/W59,X52/X59,Y52/Y59),IF(X46=7,AVERAGE(T52/T59,U52/U59,V52/V59,W52/W59,X52/X59,Y52/Y59,Z52/Z59),IF(X46=8,AVERAGE(T52/T59,U52/U59,V52/V59,W52/W59,X52/X59,Y52/Y59,Z52/Z59,AA52/AA59),IF(X46=9,AVERAGE(T52/T59,U52/U59,V52/V59,W52/W59,X52/X59,Y52/Y59,Z52/Z59,AA52/AA59,AB52/AB59),AVERAGE(T52/T59,U52/U59,V52/V59,W52/W59,X52/X59,Y52/Y59,Z52/Z59,AA52/AA59,AB52/AB59,AC52/AC59))))))))))</f>
        <v>#DIV/0!</v>
      </c>
      <c r="AE52" s="21" t="e">
        <v>#DIV/0!</v>
      </c>
      <c r="AF52" s="152" t="s">
        <v>7</v>
      </c>
      <c r="AG52" s="160" t="str">
        <f>IF(AG51&lt;0.1,"YES","NO")</f>
        <v>YES</v>
      </c>
      <c r="AI52" s="150">
        <v>4</v>
      </c>
      <c r="AJ52" s="151">
        <f>'FACTORS &amp; OPTIONS'!B18</f>
        <v>0</v>
      </c>
      <c r="AK52" s="158">
        <f>IF(AN49&gt;0,(1/AN49),0)</f>
        <v>0</v>
      </c>
      <c r="AL52" s="77">
        <f>IF(AN50&gt;0,1/AN50,0)</f>
        <v>0</v>
      </c>
      <c r="AM52" s="77">
        <f>IF(AN51&gt;0,1/AN51,0)</f>
        <v>0</v>
      </c>
      <c r="AN52" s="77">
        <f>IF(AI52&lt;=AO46,1,0)</f>
        <v>0</v>
      </c>
      <c r="AO52" s="78">
        <v>0</v>
      </c>
      <c r="AP52" s="78">
        <v>0</v>
      </c>
      <c r="AQ52" s="78">
        <v>0</v>
      </c>
      <c r="AR52" s="78">
        <v>0</v>
      </c>
      <c r="AS52" s="78">
        <v>0</v>
      </c>
      <c r="AT52" s="159">
        <v>0</v>
      </c>
      <c r="AU52" s="21" t="e">
        <f>IF(AO46=1,AVERAGE(AK52/AK59),IF(AO46=2,AVERAGE(AK52/AK59,AL52/AL59),IF(AO46=3,AVERAGE(AK52/AK59,AL52/AL59,AM52/AM59),IF(AO46=4,AVERAGE(AK52/AK59,AL52/AL59,AM52/AM59,AN52/AN59),IF(AO46=5,AVERAGE(AK52/AK59,AL52/AL59,AM52/AM59,AN52/AN59,AO52/AO59),IF(AO46=6,AVERAGE(AK52/AK59,AL52/AL59,AM52/AM59,AN52/AN59,AO52/AO59,AP52/AP59),IF(AO46=7,AVERAGE(AK52/AK59,AL52/AL59,AM52/AM59,AN52/AN59,AO52/AO59,AP52/AP59,AQ52/AQ59),IF(AO46=8,AVERAGE(AK52/AK59,AL52/AL59,AM52/AM59,AN52/AN59,AO52/AO59,AP52/AP59,AQ52/AQ59,AR52/AR59),IF(AO46=9,AVERAGE(AK52/AK59,AL52/AL59,AM52/AM59,AN52/AN59,AO52/AO59,AP52/AP59,AQ52/AQ59,AR52/AR59,AS52/AS59),AVERAGE(AK52/AK59,AL52/AL59,AM52/AM59,AN52/AN59,AO52/AO59,AP52/AP59,AQ52/AQ59,AR52/AR59,AS52/AS59,AT52/AT59))))))))))</f>
        <v>#DIV/0!</v>
      </c>
      <c r="AV52" s="21" t="e">
        <v>#DIV/0!</v>
      </c>
      <c r="AW52" s="152" t="s">
        <v>7</v>
      </c>
      <c r="AX52" s="160" t="str">
        <f>IF(AX51&lt;0.1,"YES","NO")</f>
        <v>YES</v>
      </c>
      <c r="AZ52" s="150">
        <v>4</v>
      </c>
      <c r="BA52" s="151">
        <f>'FACTORS &amp; OPTIONS'!B18</f>
        <v>0</v>
      </c>
      <c r="BB52" s="158">
        <f>IF(BE49&gt;0,(1/BE49),0)</f>
        <v>0</v>
      </c>
      <c r="BC52" s="77">
        <f>IF(BE50&gt;0,1/BE50,0)</f>
        <v>0</v>
      </c>
      <c r="BD52" s="77">
        <f>IF(BE51&gt;0,1/BE51,0)</f>
        <v>0</v>
      </c>
      <c r="BE52" s="77">
        <f>IF(AZ52&lt;=BF46,1,0)</f>
        <v>0</v>
      </c>
      <c r="BF52" s="78">
        <v>0</v>
      </c>
      <c r="BG52" s="78">
        <v>0</v>
      </c>
      <c r="BH52" s="78">
        <v>0</v>
      </c>
      <c r="BI52" s="78">
        <v>0</v>
      </c>
      <c r="BJ52" s="78">
        <v>0</v>
      </c>
      <c r="BK52" s="159">
        <v>0</v>
      </c>
      <c r="BL52" s="21" t="e">
        <f>IF(BF46=1,AVERAGE(BB52/BB59),IF(BF46=2,AVERAGE(BB52/BB59,BC52/BC59),IF(BF46=3,AVERAGE(BB52/BB59,BC52/BC59,BD52/BD59),IF(BF46=4,AVERAGE(BB52/BB59,BC52/BC59,BD52/BD59,BE52/BE59),IF(BF46=5,AVERAGE(BB52/BB59,BC52/BC59,BD52/BD59,BE52/BE59,BF52/BF59),IF(BF46=6,AVERAGE(BB52/BB59,BC52/BC59,BD52/BD59,BE52/BE59,BF52/BF59,BG52/BG59),IF(BF46=7,AVERAGE(BB52/BB59,BC52/BC59,BD52/BD59,BE52/BE59,BF52/BF59,BG52/BG59,BH52/BH59),IF(BF46=8,AVERAGE(BB52/BB59,BC52/BC59,BD52/BD59,BE52/BE59,BF52/BF59,BG52/BG59,BH52/BH59,BI52/BI59),IF(BF46=9,AVERAGE(BB52/BB59,BC52/BC59,BD52/BD59,BE52/BE59,BF52/BF59,BG52/BG59,BH52/BH59,BI52/BI59,BJ52/BJ59),AVERAGE(BB52/BB59,BC52/BC59,BD52/BD59,BE52/BE59,BF52/BF59,BG52/BG59,BH52/BH59,BI52/BI59,BJ52/BJ59,BK52/BK59))))))))))</f>
        <v>#DIV/0!</v>
      </c>
      <c r="BM52" s="21" t="e">
        <v>#DIV/0!</v>
      </c>
      <c r="BN52" s="152" t="s">
        <v>7</v>
      </c>
      <c r="BO52" s="160" t="str">
        <f>IF(BO51&lt;0.1,"YES","NO")</f>
        <v>YES</v>
      </c>
      <c r="BQ52" s="150">
        <v>4</v>
      </c>
      <c r="BR52" s="151">
        <f>'FACTORS &amp; OPTIONS'!B18</f>
        <v>0</v>
      </c>
      <c r="BS52" s="158">
        <f>IF(BV49&gt;0,(1/BV49),0)</f>
        <v>0</v>
      </c>
      <c r="BT52" s="77">
        <f>IF(BV50&gt;0,1/BV50,0)</f>
        <v>0</v>
      </c>
      <c r="BU52" s="77">
        <f>IF(BV51&gt;0,1/BV51,0)</f>
        <v>0</v>
      </c>
      <c r="BV52" s="77">
        <f>IF(BQ52&lt;=BW46,1,0)</f>
        <v>0</v>
      </c>
      <c r="BW52" s="78">
        <v>0</v>
      </c>
      <c r="BX52" s="78">
        <v>0</v>
      </c>
      <c r="BY52" s="78">
        <v>0</v>
      </c>
      <c r="BZ52" s="78">
        <v>0</v>
      </c>
      <c r="CA52" s="78">
        <v>0</v>
      </c>
      <c r="CB52" s="159">
        <v>0</v>
      </c>
      <c r="CC52" s="21" t="e">
        <f>IF(BW46=1,AVERAGE(BS52/BS59),IF(BW46=2,AVERAGE(BS52/BS59,BT52/BT59),IF(BW46=3,AVERAGE(BS52/BS59,BT52/BT59,BU52/BU59),IF(BW46=4,AVERAGE(BS52/BS59,BT52/BT59,BU52/BU59,BV52/BV59),IF(BW46=5,AVERAGE(BS52/BS59,BT52/BT59,BU52/BU59,BV52/BV59,BW52/BW59),IF(BW46=6,AVERAGE(BS52/BS59,BT52/BT59,BU52/BU59,BV52/BV59,BW52/BW59,BX52/BX59),IF(BW46=7,AVERAGE(BS52/BS59,BT52/BT59,BU52/BU59,BV52/BV59,BW52/BW59,BX52/BX59,BY52/BY59),IF(BW46=8,AVERAGE(BS52/BS59,BT52/BT59,BU52/BU59,BV52/BV59,BW52/BW59,BX52/BX59,BY52/BY59,BZ52/BZ59),IF(BW46=9,AVERAGE(BS52/BS59,BT52/BT59,BU52/BU59,BV52/BV59,BW52/BW59,BX52/BX59,BY52/BY59,BZ52/BZ59,CA52/CA59),AVERAGE(BS52/BS59,BT52/BT59,BU52/BU59,BV52/BV59,BW52/BW59,BX52/BX59,BY52/BY59,BZ52/BZ59,CA52/CA59,CB52/CB59))))))))))</f>
        <v>#DIV/0!</v>
      </c>
      <c r="CD52" s="21" t="e">
        <v>#DIV/0!</v>
      </c>
      <c r="CE52" s="152" t="s">
        <v>7</v>
      </c>
      <c r="CF52" s="160" t="str">
        <f>IF(CF51&lt;0.1,"YES","NO")</f>
        <v>YES</v>
      </c>
      <c r="CH52" s="150">
        <v>4</v>
      </c>
      <c r="CI52" s="151">
        <f>'FACTORS &amp; OPTIONS'!B18</f>
        <v>0</v>
      </c>
      <c r="CJ52" s="158">
        <f>IF(CM49&gt;0,(1/CM49),0)</f>
        <v>0</v>
      </c>
      <c r="CK52" s="77">
        <f>IF(CM50&gt;0,1/CM50,0)</f>
        <v>0</v>
      </c>
      <c r="CL52" s="77">
        <f>IF(CM51&gt;0,1/CM51,0)</f>
        <v>0</v>
      </c>
      <c r="CM52" s="77">
        <f>IF(CH52&lt;=CN46,1,0)</f>
        <v>0</v>
      </c>
      <c r="CN52" s="78">
        <v>0</v>
      </c>
      <c r="CO52" s="78">
        <v>0</v>
      </c>
      <c r="CP52" s="78">
        <v>0</v>
      </c>
      <c r="CQ52" s="78">
        <v>0</v>
      </c>
      <c r="CR52" s="78">
        <v>0</v>
      </c>
      <c r="CS52" s="159">
        <v>0</v>
      </c>
      <c r="CT52" s="21" t="e">
        <f>IF(CN46=1,AVERAGE(CJ52/CJ59),IF(CN46=2,AVERAGE(CJ52/CJ59,CK52/CK59),IF(CN46=3,AVERAGE(CJ52/CJ59,CK52/CK59,CL52/CL59),IF(CN46=4,AVERAGE(CJ52/CJ59,CK52/CK59,CL52/CL59,CM52/CM59),IF(CN46=5,AVERAGE(CJ52/CJ59,CK52/CK59,CL52/CL59,CM52/CM59,CN52/CN59),IF(CN46=6,AVERAGE(CJ52/CJ59,CK52/CK59,CL52/CL59,CM52/CM59,CN52/CN59,CO52/CO59),IF(CN46=7,AVERAGE(CJ52/CJ59,CK52/CK59,CL52/CL59,CM52/CM59,CN52/CN59,CO52/CO59,CP52/CP59),IF(CN46=8,AVERAGE(CJ52/CJ59,CK52/CK59,CL52/CL59,CM52/CM59,CN52/CN59,CO52/CO59,CP52/CP59,CQ52/CQ59),IF(CN46=9,AVERAGE(CJ52/CJ59,CK52/CK59,CL52/CL59,CM52/CM59,CN52/CN59,CO52/CO59,CP52/CP59,CQ52/CQ59,CR52/CR59),AVERAGE(CJ52/CJ59,CK52/CK59,CL52/CL59,CM52/CM59,CN52/CN59,CO52/CO59,CP52/CP59,CQ52/CQ59,CR52/CR59,CS52/CS59))))))))))</f>
        <v>#DIV/0!</v>
      </c>
      <c r="CU52" s="21" t="e">
        <v>#DIV/0!</v>
      </c>
      <c r="CV52" s="152" t="s">
        <v>7</v>
      </c>
      <c r="CW52" s="160" t="str">
        <f>IF(CW51&lt;0.1,"YES","NO")</f>
        <v>YES</v>
      </c>
      <c r="CY52" s="150">
        <v>4</v>
      </c>
      <c r="CZ52" s="151">
        <f>'FACTORS &amp; OPTIONS'!B18</f>
        <v>0</v>
      </c>
      <c r="DA52" s="158">
        <f>IF(DD49&gt;0,(1/DD49),0)</f>
        <v>0</v>
      </c>
      <c r="DB52" s="77">
        <f>IF(DD50&gt;0,1/DD50,0)</f>
        <v>0</v>
      </c>
      <c r="DC52" s="77">
        <f>IF(DD51&gt;0,1/DD51,0)</f>
        <v>0</v>
      </c>
      <c r="DD52" s="77">
        <f>IF(CY52&lt;=DE46,1,0)</f>
        <v>0</v>
      </c>
      <c r="DE52" s="78">
        <v>0</v>
      </c>
      <c r="DF52" s="78">
        <v>0</v>
      </c>
      <c r="DG52" s="78">
        <v>0</v>
      </c>
      <c r="DH52" s="78">
        <v>0</v>
      </c>
      <c r="DI52" s="78">
        <v>0</v>
      </c>
      <c r="DJ52" s="159">
        <v>0</v>
      </c>
      <c r="DK52" s="21" t="e">
        <f>IF(DE46=1,AVERAGE(DA52/DA59),IF(DE46=2,AVERAGE(DA52/DA59,DB52/DB59),IF(DE46=3,AVERAGE(DA52/DA59,DB52/DB59,DC52/DC59),IF(DE46=4,AVERAGE(DA52/DA59,DB52/DB59,DC52/DC59,DD52/DD59),IF(DE46=5,AVERAGE(DA52/DA59,DB52/DB59,DC52/DC59,DD52/DD59,DE52/DE59),IF(DE46=6,AVERAGE(DA52/DA59,DB52/DB59,DC52/DC59,DD52/DD59,DE52/DE59,DF52/DF59),IF(DE46=7,AVERAGE(DA52/DA59,DB52/DB59,DC52/DC59,DD52/DD59,DE52/DE59,DF52/DF59,DG52/DG59),IF(DE46=8,AVERAGE(DA52/DA59,DB52/DB59,DC52/DC59,DD52/DD59,DE52/DE59,DF52/DF59,DG52/DG59,DH52/DH59),IF(DE46=9,AVERAGE(DA52/DA59,DB52/DB59,DC52/DC59,DD52/DD59,DE52/DE59,DF52/DF59,DG52/DG59,DH52/DH59,DI52/DI59),AVERAGE(DA52/DA59,DB52/DB59,DC52/DC59,DD52/DD59,DE52/DE59,DF52/DF59,DG52/DG59,DH52/DH59,DI52/DI59,DJ52/DJ59))))))))))</f>
        <v>#DIV/0!</v>
      </c>
      <c r="DL52" s="21" t="e">
        <v>#DIV/0!</v>
      </c>
      <c r="DM52" s="152" t="s">
        <v>7</v>
      </c>
      <c r="DN52" s="160" t="str">
        <f>IF(DN51&lt;0.1,"YES","NO")</f>
        <v>YES</v>
      </c>
      <c r="DP52" s="150">
        <v>4</v>
      </c>
      <c r="DQ52" s="151">
        <f>'FACTORS &amp; OPTIONS'!B18</f>
        <v>0</v>
      </c>
      <c r="DR52" s="158">
        <f>IF(DU49&gt;0,(1/DU49),0)</f>
        <v>0</v>
      </c>
      <c r="DS52" s="77">
        <f>IF(DU50&gt;0,1/DU50,0)</f>
        <v>0</v>
      </c>
      <c r="DT52" s="77">
        <f>IF(DU51&gt;0,1/DU51,0)</f>
        <v>0</v>
      </c>
      <c r="DU52" s="77">
        <f>IF(DP52&lt;=DV46,1,0)</f>
        <v>0</v>
      </c>
      <c r="DV52" s="78">
        <v>0</v>
      </c>
      <c r="DW52" s="78">
        <v>0</v>
      </c>
      <c r="DX52" s="78">
        <v>0</v>
      </c>
      <c r="DY52" s="78">
        <v>0</v>
      </c>
      <c r="DZ52" s="78">
        <v>0</v>
      </c>
      <c r="EA52" s="159">
        <v>0</v>
      </c>
      <c r="EB52" s="21" t="e">
        <f>IF(DV46=1,AVERAGE(DR52/DR59),IF(DV46=2,AVERAGE(DR52/DR59,DS52/DS59),IF(DV46=3,AVERAGE(DR52/DR59,DS52/DS59,DT52/DT59),IF(DV46=4,AVERAGE(DR52/DR59,DS52/DS59,DT52/DT59,DU52/DU59),IF(DV46=5,AVERAGE(DR52/DR59,DS52/DS59,DT52/DT59,DU52/DU59,DV52/DV59),IF(DV46=6,AVERAGE(DR52/DR59,DS52/DS59,DT52/DT59,DU52/DU59,DV52/DV59,DW52/DW59),IF(DV46=7,AVERAGE(DR52/DR59,DS52/DS59,DT52/DT59,DU52/DU59,DV52/DV59,DW52/DW59,DX52/DX59),IF(DV46=8,AVERAGE(DR52/DR59,DS52/DS59,DT52/DT59,DU52/DU59,DV52/DV59,DW52/DW59,DX52/DX59,DY52/DY59),IF(DV46=9,AVERAGE(DR52/DR59,DS52/DS59,DT52/DT59,DU52/DU59,DV52/DV59,DW52/DW59,DX52/DX59,DY52/DY59,DZ52/DZ59),AVERAGE(DR52/DR59,DS52/DS59,DT52/DT59,DU52/DU59,DV52/DV59,DW52/DW59,DX52/DX59,DY52/DY59,DZ52/DZ59,EA52/EA59))))))))))</f>
        <v>#DIV/0!</v>
      </c>
      <c r="EC52" s="21" t="e">
        <v>#DIV/0!</v>
      </c>
      <c r="ED52" s="152" t="s">
        <v>7</v>
      </c>
      <c r="EE52" s="160" t="str">
        <f>IF(EE51&lt;0.1,"YES","NO")</f>
        <v>YES</v>
      </c>
      <c r="EG52" s="150">
        <v>4</v>
      </c>
      <c r="EH52" s="151">
        <f>'FACTORS &amp; OPTIONS'!B18</f>
        <v>0</v>
      </c>
      <c r="EI52" s="158">
        <f>IF(EL49&gt;0,(1/EL49),0)</f>
        <v>0</v>
      </c>
      <c r="EJ52" s="77">
        <f>IF(EL50&gt;0,1/EL50,0)</f>
        <v>0</v>
      </c>
      <c r="EK52" s="77">
        <f>IF(EL51&gt;0,1/EL51,0)</f>
        <v>0</v>
      </c>
      <c r="EL52" s="77">
        <f>IF(EG52&lt;=EM46,1,0)</f>
        <v>0</v>
      </c>
      <c r="EM52" s="78">
        <v>0</v>
      </c>
      <c r="EN52" s="78">
        <v>0</v>
      </c>
      <c r="EO52" s="78">
        <v>0</v>
      </c>
      <c r="EP52" s="78">
        <v>0</v>
      </c>
      <c r="EQ52" s="78">
        <v>0</v>
      </c>
      <c r="ER52" s="159">
        <v>0</v>
      </c>
      <c r="ES52" s="21" t="e">
        <f>IF(EM46=1,AVERAGE(EI52/EI59),IF(EM46=2,AVERAGE(EI52/EI59,EJ52/EJ59),IF(EM46=3,AVERAGE(EI52/EI59,EJ52/EJ59,EK52/EK59),IF(EM46=4,AVERAGE(EI52/EI59,EJ52/EJ59,EK52/EK59,EL52/EL59),IF(EM46=5,AVERAGE(EI52/EI59,EJ52/EJ59,EK52/EK59,EL52/EL59,EM52/EM59),IF(EM46=6,AVERAGE(EI52/EI59,EJ52/EJ59,EK52/EK59,EL52/EL59,EM52/EM59,EN52/EN59),IF(EM46=7,AVERAGE(EI52/EI59,EJ52/EJ59,EK52/EK59,EL52/EL59,EM52/EM59,EN52/EN59,EO52/EO59),IF(EM46=8,AVERAGE(EI52/EI59,EJ52/EJ59,EK52/EK59,EL52/EL59,EM52/EM59,EN52/EN59,EO52/EO59,EP52/EP59),IF(EM46=9,AVERAGE(EI52/EI59,EJ52/EJ59,EK52/EK59,EL52/EL59,EM52/EM59,EN52/EN59,EO52/EO59,EP52/EP59,EQ52/EQ59),AVERAGE(EI52/EI59,EJ52/EJ59,EK52/EK59,EL52/EL59,EM52/EM59,EN52/EN59,EO52/EO59,EP52/EP59,EQ52/EQ59,ER52/ER59))))))))))</f>
        <v>#DIV/0!</v>
      </c>
      <c r="ET52" s="21" t="e">
        <v>#DIV/0!</v>
      </c>
      <c r="EU52" s="152" t="s">
        <v>7</v>
      </c>
      <c r="EV52" s="160" t="str">
        <f>IF(EV51&lt;0.1,"YES","NO")</f>
        <v>YES</v>
      </c>
      <c r="EW52" s="100" t="str">
        <f>AG55</f>
        <v/>
      </c>
      <c r="EX52" s="100">
        <f>AG57</f>
        <v>3</v>
      </c>
      <c r="EY52" s="100"/>
      <c r="EZ52" s="100">
        <f t="shared" ref="EZ52:EZ59" si="30">LEN(EW52)</f>
        <v>0</v>
      </c>
      <c r="FA52" s="100"/>
    </row>
    <row r="53" spans="1:164" x14ac:dyDescent="0.35">
      <c r="A53" s="150">
        <v>5</v>
      </c>
      <c r="B53" s="151">
        <f>'FACTORS &amp; OPTIONS'!B19</f>
        <v>0</v>
      </c>
      <c r="C53" s="77">
        <f>IF(G49&gt;0,(1/G49),0)</f>
        <v>0</v>
      </c>
      <c r="D53" s="77">
        <f>IF(G50&gt;0,1/G50,0)</f>
        <v>0</v>
      </c>
      <c r="E53" s="77">
        <f>IF(G51&gt;0,1/G51,0)</f>
        <v>0</v>
      </c>
      <c r="F53" s="77">
        <f>IF(G52&gt;0,1/G52,0)</f>
        <v>0</v>
      </c>
      <c r="G53" s="77">
        <f>IF(A53&lt;=G46,1,0)</f>
        <v>0</v>
      </c>
      <c r="H53" s="78">
        <v>0</v>
      </c>
      <c r="I53" s="78">
        <v>0</v>
      </c>
      <c r="J53" s="78">
        <v>0</v>
      </c>
      <c r="K53" s="78">
        <v>0</v>
      </c>
      <c r="L53" s="78">
        <v>0</v>
      </c>
      <c r="M53" s="21" t="e">
        <f>IF(G46=1,AVERAGE(C53/C59),IF(G46=2,AVERAGE(C53/C59,D53/D59),IF(G46=3,AVERAGE(C53/C59,D53/D59,E53/E59),IF(G46=4,AVERAGE(C53/C59,D53/D59,E53/E59,F53/F59),IF(G46=5,AVERAGE(C53/C59,D53/D59,E53/E59,F53/F59,G53/G59),IF(G46=6,AVERAGE(C53/C59,D53/D59,E53/E59,F53/F59,G53/G59,H53/H59),IF(G46=7,AVERAGE(C53/C59,D53/D59,E53/E59,F53/F59,G53/G59,H53/H59,I53/I59),IF(G46=8,AVERAGE(C53/C59,D53/D59,E53/E59,F53/F59,G53/G59,H53/H59,I53/I59,J53/J59),IF(G46=9,AVERAGE(C53/C59,D53/D59,E53/E59,F53/F59,G53/G59,H53/H59,I53/I59,J53/J59,K53/K59),AVERAGE(C53/C59,D53/D59,E53/E59,F53/F59,G53/G59,H53/H59,I53/I59,J53/J59,K53/K59,L53/L59))))))))))</f>
        <v>#DIV/0!</v>
      </c>
      <c r="N53" s="21" t="e">
        <v>#DIV/0!</v>
      </c>
      <c r="O53" s="215" t="str">
        <f>IF(P51&lt;0.1,"CONSISTENT","NON CONSISTENT")</f>
        <v>CONSISTENT</v>
      </c>
      <c r="P53" s="216"/>
      <c r="R53" s="150">
        <v>5</v>
      </c>
      <c r="S53" s="151">
        <f>'FACTORS &amp; OPTIONS'!B19</f>
        <v>0</v>
      </c>
      <c r="T53" s="77">
        <f>IF(X49&gt;0,(1/X49),0)</f>
        <v>0</v>
      </c>
      <c r="U53" s="77">
        <f>IF(X50&gt;0,1/X50,0)</f>
        <v>0</v>
      </c>
      <c r="V53" s="77">
        <f>IF(X51&gt;0,1/X51,0)</f>
        <v>0</v>
      </c>
      <c r="W53" s="77">
        <f>IF(X52&gt;0,1/X52,0)</f>
        <v>0</v>
      </c>
      <c r="X53" s="77">
        <f>IF(R53&lt;=X46,1,0)</f>
        <v>0</v>
      </c>
      <c r="Y53" s="78">
        <v>0</v>
      </c>
      <c r="Z53" s="78">
        <v>0</v>
      </c>
      <c r="AA53" s="78">
        <v>0</v>
      </c>
      <c r="AB53" s="78">
        <v>0</v>
      </c>
      <c r="AC53" s="78">
        <v>0</v>
      </c>
      <c r="AD53" s="21" t="e">
        <f>IF(X46=1,AVERAGE(T53/T59),IF(X46=2,AVERAGE(T53/T59,U53/U59),IF(X46=3,AVERAGE(T53/T59,U53/U59,V53/V59),IF(X46=4,AVERAGE(T53/T59,U53/U59,V53/V59,W53/W59),IF(X46=5,AVERAGE(T53/T59,U53/U59,V53/V59,W53/W59,X53/X59),IF(X46=6,AVERAGE(T53/T59,U53/U59,V53/V59,W53/W59,X53/X59,Y53/Y59),IF(X46=7,AVERAGE(T53/T59,U53/U59,V53/V59,W53/W59,X53/X59,Y53/Y59,Z53/Z59),IF(X46=8,AVERAGE(T53/T59,U53/U59,V53/V59,W53/W59,X53/X59,Y53/Y59,Z53/Z59,AA53/AA59),IF(X46=9,AVERAGE(T53/T59,U53/U59,V53/V59,W53/W59,X53/X59,Y53/Y59,Z53/Z59,AA53/AA59,AB53/AB59),AVERAGE(T53/T59,U53/U59,V53/V59,W53/W59,X53/X59,Y53/Y59,Z53/Z59,AA53/AA59,AB53/AB59,AC53/AC59))))))))))</f>
        <v>#DIV/0!</v>
      </c>
      <c r="AE53" s="21" t="e">
        <v>#DIV/0!</v>
      </c>
      <c r="AF53" s="215" t="str">
        <f>IF(AG51&lt;0.1,"CONSISTENT","NON CONSISTENT")</f>
        <v>CONSISTENT</v>
      </c>
      <c r="AG53" s="216"/>
      <c r="AI53" s="150">
        <v>5</v>
      </c>
      <c r="AJ53" s="151">
        <f>'FACTORS &amp; OPTIONS'!B19</f>
        <v>0</v>
      </c>
      <c r="AK53" s="158">
        <f>IF(AO49&gt;0,(1/AO49),0)</f>
        <v>0</v>
      </c>
      <c r="AL53" s="77">
        <f>IF(AO50&gt;0,1/AO50,0)</f>
        <v>0</v>
      </c>
      <c r="AM53" s="77">
        <f>IF(AO51&gt;0,1/AO51,0)</f>
        <v>0</v>
      </c>
      <c r="AN53" s="77">
        <f>IF(AO52&gt;0,1/AO52,0)</f>
        <v>0</v>
      </c>
      <c r="AO53" s="77">
        <f>IF(AI53&lt;=AO46,1,0)</f>
        <v>0</v>
      </c>
      <c r="AP53" s="78">
        <v>0</v>
      </c>
      <c r="AQ53" s="78">
        <v>0</v>
      </c>
      <c r="AR53" s="78">
        <v>0</v>
      </c>
      <c r="AS53" s="78">
        <v>0</v>
      </c>
      <c r="AT53" s="159">
        <v>0</v>
      </c>
      <c r="AU53" s="21" t="e">
        <f>IF(AO46=1,AVERAGE(AK53/AK59),IF(AO46=2,AVERAGE(AK53/AK59,AL53/AL59),IF(AO46=3,AVERAGE(AK53/AK59,AL53/AL59,AM53/AM59),IF(AO46=4,AVERAGE(AK53/AK59,AL53/AL59,AM53/AM59,AN53/AN59),IF(AO46=5,AVERAGE(AK53/AK59,AL53/AL59,AM53/AM59,AN53/AN59,AO53/AO59),IF(AO46=6,AVERAGE(AK53/AK59,AL53/AL59,AM53/AM59,AN53/AN59,AO53/AO59,AP53/AP59),IF(AO46=7,AVERAGE(AK53/AK59,AL53/AL59,AM53/AM59,AN53/AN59,AO53/AO59,AP53/AP59,AQ53/AQ59),IF(AO46=8,AVERAGE(AK53/AK59,AL53/AL59,AM53/AM59,AN53/AN59,AO53/AO59,AP53/AP59,AQ53/AQ59,AR53/AR59),IF(AO46=9,AVERAGE(AK53/AK59,AL53/AL59,AM53/AM59,AN53/AN59,AO53/AO59,AP53/AP59,AQ53/AQ59,AR53/AR59,AS53/AS59),AVERAGE(AK53/AK59,AL53/AL59,AM53/AM59,AN53/AN59,AO53/AO59,AP53/AP59,AQ53/AQ59,AR53/AR59,AS53/AS59,AT53/AT59))))))))))</f>
        <v>#DIV/0!</v>
      </c>
      <c r="AV53" s="21" t="e">
        <v>#DIV/0!</v>
      </c>
      <c r="AW53" s="215" t="str">
        <f>IF(AX51&lt;0.1,"CONSISTENT","NON CONSISTENT")</f>
        <v>CONSISTENT</v>
      </c>
      <c r="AX53" s="216"/>
      <c r="AZ53" s="150">
        <v>5</v>
      </c>
      <c r="BA53" s="151">
        <f>'FACTORS &amp; OPTIONS'!B19</f>
        <v>0</v>
      </c>
      <c r="BB53" s="158">
        <f>IF(BF49&gt;0,(1/BF49),0)</f>
        <v>0</v>
      </c>
      <c r="BC53" s="77">
        <f>IF(BF50&gt;0,1/BF50,0)</f>
        <v>0</v>
      </c>
      <c r="BD53" s="77">
        <f>IF(BF51&gt;0,1/BF51,0)</f>
        <v>0</v>
      </c>
      <c r="BE53" s="77">
        <f>IF(BF52&gt;0,1/BF52,0)</f>
        <v>0</v>
      </c>
      <c r="BF53" s="77">
        <f>IF(AZ53&lt;=BF46,1,0)</f>
        <v>0</v>
      </c>
      <c r="BG53" s="78">
        <v>0</v>
      </c>
      <c r="BH53" s="78">
        <v>0</v>
      </c>
      <c r="BI53" s="78">
        <v>0</v>
      </c>
      <c r="BJ53" s="78">
        <v>0</v>
      </c>
      <c r="BK53" s="159">
        <v>0</v>
      </c>
      <c r="BL53" s="21" t="e">
        <f>IF(BF46=1,AVERAGE(BB53/BB59),IF(BF46=2,AVERAGE(BB53/BB59,BC53/BC59),IF(BF46=3,AVERAGE(BB53/BB59,BC53/BC59,BD53/BD59),IF(BF46=4,AVERAGE(BB53/BB59,BC53/BC59,BD53/BD59,BE53/BE59),IF(BF46=5,AVERAGE(BB53/BB59,BC53/BC59,BD53/BD59,BE53/BE59,BF53/BF59),IF(BF46=6,AVERAGE(BB53/BB59,BC53/BC59,BD53/BD59,BE53/BE59,BF53/BF59,BG53/BG59),IF(BF46=7,AVERAGE(BB53/BB59,BC53/BC59,BD53/BD59,BE53/BE59,BF53/BF59,BG53/BG59,BH53/BH59),IF(BF46=8,AVERAGE(BB53/BB59,BC53/BC59,BD53/BD59,BE53/BE59,BF53/BF59,BG53/BG59,BH53/BH59,BI53/BI59),IF(BF46=9,AVERAGE(BB53/BB59,BC53/BC59,BD53/BD59,BE53/BE59,BF53/BF59,BG53/BG59,BH53/BH59,BI53/BI59,BJ53/BJ59),AVERAGE(BB53/BB59,BC53/BC59,BD53/BD59,BE53/BE59,BF53/BF59,BG53/BG59,BH53/BH59,BI53/BI59,BJ53/BJ59,BK53/BK59))))))))))</f>
        <v>#DIV/0!</v>
      </c>
      <c r="BM53" s="21" t="e">
        <v>#DIV/0!</v>
      </c>
      <c r="BN53" s="215" t="str">
        <f>IF(BO51&lt;0.1,"CONSISTENT","NON CONSISTENT")</f>
        <v>CONSISTENT</v>
      </c>
      <c r="BO53" s="216"/>
      <c r="BQ53" s="150">
        <v>5</v>
      </c>
      <c r="BR53" s="151">
        <f>'FACTORS &amp; OPTIONS'!B19</f>
        <v>0</v>
      </c>
      <c r="BS53" s="158">
        <f>IF(BW49&gt;0,(1/BW49),0)</f>
        <v>0</v>
      </c>
      <c r="BT53" s="77">
        <f>IF(BW50&gt;0,1/BW50,0)</f>
        <v>0</v>
      </c>
      <c r="BU53" s="77">
        <f>IF(BW51&gt;0,1/BW51,0)</f>
        <v>0</v>
      </c>
      <c r="BV53" s="77">
        <f>IF(BW52&gt;0,1/BW52,0)</f>
        <v>0</v>
      </c>
      <c r="BW53" s="77">
        <f>IF(BQ53&lt;=BW46,1,0)</f>
        <v>0</v>
      </c>
      <c r="BX53" s="78">
        <v>0</v>
      </c>
      <c r="BY53" s="78">
        <v>0</v>
      </c>
      <c r="BZ53" s="78">
        <v>0</v>
      </c>
      <c r="CA53" s="78">
        <v>0</v>
      </c>
      <c r="CB53" s="159">
        <v>0</v>
      </c>
      <c r="CC53" s="21" t="e">
        <f>IF(BW46=1,AVERAGE(BS53/BS59),IF(BW46=2,AVERAGE(BS53/BS59,BT53/BT59),IF(BW46=3,AVERAGE(BS53/BS59,BT53/BT59,BU53/BU59),IF(BW46=4,AVERAGE(BS53/BS59,BT53/BT59,BU53/BU59,BV53/BV59),IF(BW46=5,AVERAGE(BS53/BS59,BT53/BT59,BU53/BU59,BV53/BV59,BW53/BW59),IF(BW46=6,AVERAGE(BS53/BS59,BT53/BT59,BU53/BU59,BV53/BV59,BW53/BW59,BX53/BX59),IF(BW46=7,AVERAGE(BS53/BS59,BT53/BT59,BU53/BU59,BV53/BV59,BW53/BW59,BX53/BX59,BY53/BY59),IF(BW46=8,AVERAGE(BS53/BS59,BT53/BT59,BU53/BU59,BV53/BV59,BW53/BW59,BX53/BX59,BY53/BY59,BZ53/BZ59),IF(BW46=9,AVERAGE(BS53/BS59,BT53/BT59,BU53/BU59,BV53/BV59,BW53/BW59,BX53/BX59,BY53/BY59,BZ53/BZ59,CA53/CA59),AVERAGE(BS53/BS59,BT53/BT59,BU53/BU59,BV53/BV59,BW53/BW59,BX53/BX59,BY53/BY59,BZ53/BZ59,CA53/CA59,CB53/CB59))))))))))</f>
        <v>#DIV/0!</v>
      </c>
      <c r="CD53" s="21" t="e">
        <v>#DIV/0!</v>
      </c>
      <c r="CE53" s="215" t="str">
        <f>IF(CF51&lt;0.1,"CONSISTENT","NON CONSISTENT")</f>
        <v>CONSISTENT</v>
      </c>
      <c r="CF53" s="216"/>
      <c r="CH53" s="150">
        <v>5</v>
      </c>
      <c r="CI53" s="151">
        <f>'FACTORS &amp; OPTIONS'!B19</f>
        <v>0</v>
      </c>
      <c r="CJ53" s="158">
        <f>IF(CN49&gt;0,(1/CN49),0)</f>
        <v>0</v>
      </c>
      <c r="CK53" s="77">
        <f>IF(CN50&gt;0,1/CN50,0)</f>
        <v>0</v>
      </c>
      <c r="CL53" s="77">
        <f>IF(CN51&gt;0,1/CN51,0)</f>
        <v>0</v>
      </c>
      <c r="CM53" s="77">
        <f>IF(CN52&gt;0,1/CN52,0)</f>
        <v>0</v>
      </c>
      <c r="CN53" s="77">
        <f>IF(CH53&lt;=CN46,1,0)</f>
        <v>0</v>
      </c>
      <c r="CO53" s="78">
        <v>0</v>
      </c>
      <c r="CP53" s="78">
        <v>0</v>
      </c>
      <c r="CQ53" s="78">
        <v>0</v>
      </c>
      <c r="CR53" s="78">
        <v>0</v>
      </c>
      <c r="CS53" s="159">
        <v>0</v>
      </c>
      <c r="CT53" s="21" t="e">
        <f>IF(CN46=1,AVERAGE(CJ53/CJ59),IF(CN46=2,AVERAGE(CJ53/CJ59,CK53/CK59),IF(CN46=3,AVERAGE(CJ53/CJ59,CK53/CK59,CL53/CL59),IF(CN46=4,AVERAGE(CJ53/CJ59,CK53/CK59,CL53/CL59,CM53/CM59),IF(CN46=5,AVERAGE(CJ53/CJ59,CK53/CK59,CL53/CL59,CM53/CM59,CN53/CN59),IF(CN46=6,AVERAGE(CJ53/CJ59,CK53/CK59,CL53/CL59,CM53/CM59,CN53/CN59,CO53/CO59),IF(CN46=7,AVERAGE(CJ53/CJ59,CK53/CK59,CL53/CL59,CM53/CM59,CN53/CN59,CO53/CO59,CP53/CP59),IF(CN46=8,AVERAGE(CJ53/CJ59,CK53/CK59,CL53/CL59,CM53/CM59,CN53/CN59,CO53/CO59,CP53/CP59,CQ53/CQ59),IF(CN46=9,AVERAGE(CJ53/CJ59,CK53/CK59,CL53/CL59,CM53/CM59,CN53/CN59,CO53/CO59,CP53/CP59,CQ53/CQ59,CR53/CR59),AVERAGE(CJ53/CJ59,CK53/CK59,CL53/CL59,CM53/CM59,CN53/CN59,CO53/CO59,CP53/CP59,CQ53/CQ59,CR53/CR59,CS53/CS59))))))))))</f>
        <v>#DIV/0!</v>
      </c>
      <c r="CU53" s="21" t="e">
        <v>#DIV/0!</v>
      </c>
      <c r="CV53" s="215" t="str">
        <f>IF(CW51&lt;0.1,"CONSISTENT","NON CONSISTENT")</f>
        <v>CONSISTENT</v>
      </c>
      <c r="CW53" s="216"/>
      <c r="CY53" s="150">
        <v>5</v>
      </c>
      <c r="CZ53" s="151">
        <f>'FACTORS &amp; OPTIONS'!B19</f>
        <v>0</v>
      </c>
      <c r="DA53" s="158">
        <f>IF(DE49&gt;0,(1/DE49),0)</f>
        <v>0</v>
      </c>
      <c r="DB53" s="77">
        <f>IF(DE50&gt;0,1/DE50,0)</f>
        <v>0</v>
      </c>
      <c r="DC53" s="77">
        <f>IF(DE51&gt;0,1/DE51,0)</f>
        <v>0</v>
      </c>
      <c r="DD53" s="77">
        <f>IF(DE52&gt;0,1/DE52,0)</f>
        <v>0</v>
      </c>
      <c r="DE53" s="77">
        <f>IF(CY53&lt;=DE46,1,0)</f>
        <v>0</v>
      </c>
      <c r="DF53" s="78">
        <v>0</v>
      </c>
      <c r="DG53" s="78">
        <v>0</v>
      </c>
      <c r="DH53" s="78">
        <v>0</v>
      </c>
      <c r="DI53" s="78">
        <v>0</v>
      </c>
      <c r="DJ53" s="159">
        <v>0</v>
      </c>
      <c r="DK53" s="21" t="e">
        <f>IF(DE46=1,AVERAGE(DA53/DA59),IF(DE46=2,AVERAGE(DA53/DA59,DB53/DB59),IF(DE46=3,AVERAGE(DA53/DA59,DB53/DB59,DC53/DC59),IF(DE46=4,AVERAGE(DA53/DA59,DB53/DB59,DC53/DC59,DD53/DD59),IF(DE46=5,AVERAGE(DA53/DA59,DB53/DB59,DC53/DC59,DD53/DD59,DE53/DE59),IF(DE46=6,AVERAGE(DA53/DA59,DB53/DB59,DC53/DC59,DD53/DD59,DE53/DE59,DF53/DF59),IF(DE46=7,AVERAGE(DA53/DA59,DB53/DB59,DC53/DC59,DD53/DD59,DE53/DE59,DF53/DF59,DG53/DG59),IF(DE46=8,AVERAGE(DA53/DA59,DB53/DB59,DC53/DC59,DD53/DD59,DE53/DE59,DF53/DF59,DG53/DG59,DH53/DH59),IF(DE46=9,AVERAGE(DA53/DA59,DB53/DB59,DC53/DC59,DD53/DD59,DE53/DE59,DF53/DF59,DG53/DG59,DH53/DH59,DI53/DI59),AVERAGE(DA53/DA59,DB53/DB59,DC53/DC59,DD53/DD59,DE53/DE59,DF53/DF59,DG53/DG59,DH53/DH59,DI53/DI59,DJ53/DJ59))))))))))</f>
        <v>#DIV/0!</v>
      </c>
      <c r="DL53" s="21" t="e">
        <v>#DIV/0!</v>
      </c>
      <c r="DM53" s="215" t="str">
        <f>IF(DN51&lt;0.1,"CONSISTENT","NON CONSISTENT")</f>
        <v>CONSISTENT</v>
      </c>
      <c r="DN53" s="216"/>
      <c r="DP53" s="150">
        <v>5</v>
      </c>
      <c r="DQ53" s="151">
        <f>'FACTORS &amp; OPTIONS'!B19</f>
        <v>0</v>
      </c>
      <c r="DR53" s="158">
        <f>IF(DV49&gt;0,(1/DV49),0)</f>
        <v>0</v>
      </c>
      <c r="DS53" s="77">
        <f>IF(DV50&gt;0,1/DV50,0)</f>
        <v>0</v>
      </c>
      <c r="DT53" s="77">
        <f>IF(DV51&gt;0,1/DV51,0)</f>
        <v>0</v>
      </c>
      <c r="DU53" s="77">
        <f>IF(DV52&gt;0,1/DV52,0)</f>
        <v>0</v>
      </c>
      <c r="DV53" s="77">
        <f>IF(DP53&lt;=DV46,1,0)</f>
        <v>0</v>
      </c>
      <c r="DW53" s="78">
        <v>0</v>
      </c>
      <c r="DX53" s="78">
        <v>0</v>
      </c>
      <c r="DY53" s="78">
        <v>0</v>
      </c>
      <c r="DZ53" s="78">
        <v>0</v>
      </c>
      <c r="EA53" s="159">
        <v>0</v>
      </c>
      <c r="EB53" s="21" t="e">
        <f>IF(DV46=1,AVERAGE(DR53/DR59),IF(DV46=2,AVERAGE(DR53/DR59,DS53/DS59),IF(DV46=3,AVERAGE(DR53/DR59,DS53/DS59,DT53/DT59),IF(DV46=4,AVERAGE(DR53/DR59,DS53/DS59,DT53/DT59,DU53/DU59),IF(DV46=5,AVERAGE(DR53/DR59,DS53/DS59,DT53/DT59,DU53/DU59,DV53/DV59),IF(DV46=6,AVERAGE(DR53/DR59,DS53/DS59,DT53/DT59,DU53/DU59,DV53/DV59,DW53/DW59),IF(DV46=7,AVERAGE(DR53/DR59,DS53/DS59,DT53/DT59,DU53/DU59,DV53/DV59,DW53/DW59,DX53/DX59),IF(DV46=8,AVERAGE(DR53/DR59,DS53/DS59,DT53/DT59,DU53/DU59,DV53/DV59,DW53/DW59,DX53/DX59,DY53/DY59),IF(DV46=9,AVERAGE(DR53/DR59,DS53/DS59,DT53/DT59,DU53/DU59,DV53/DV59,DW53/DW59,DX53/DX59,DY53/DY59,DZ53/DZ59),AVERAGE(DR53/DR59,DS53/DS59,DT53/DT59,DU53/DU59,DV53/DV59,DW53/DW59,DX53/DX59,DY53/DY59,DZ53/DZ59,EA53/EA59))))))))))</f>
        <v>#DIV/0!</v>
      </c>
      <c r="EC53" s="21" t="e">
        <v>#DIV/0!</v>
      </c>
      <c r="ED53" s="215" t="str">
        <f>IF(EE51&lt;0.1,"CONSISTENT","NON CONSISTENT")</f>
        <v>CONSISTENT</v>
      </c>
      <c r="EE53" s="216"/>
      <c r="EG53" s="150">
        <v>5</v>
      </c>
      <c r="EH53" s="151">
        <f>'FACTORS &amp; OPTIONS'!B19</f>
        <v>0</v>
      </c>
      <c r="EI53" s="158">
        <f>IF(EM49&gt;0,(1/EM49),0)</f>
        <v>0</v>
      </c>
      <c r="EJ53" s="77">
        <f>IF(EM50&gt;0,1/EM50,0)</f>
        <v>0</v>
      </c>
      <c r="EK53" s="77">
        <f>IF(EM51&gt;0,1/EM51,0)</f>
        <v>0</v>
      </c>
      <c r="EL53" s="77">
        <f>IF(EM52&gt;0,1/EM52,0)</f>
        <v>0</v>
      </c>
      <c r="EM53" s="77">
        <f>IF(EG53&lt;=EM46,1,0)</f>
        <v>0</v>
      </c>
      <c r="EN53" s="78">
        <v>0</v>
      </c>
      <c r="EO53" s="78">
        <v>0</v>
      </c>
      <c r="EP53" s="78">
        <v>0</v>
      </c>
      <c r="EQ53" s="78">
        <v>0</v>
      </c>
      <c r="ER53" s="159">
        <v>0</v>
      </c>
      <c r="ES53" s="21" t="e">
        <f>IF(EM46=1,AVERAGE(EI53/EI59),IF(EM46=2,AVERAGE(EI53/EI59,EJ53/EJ59),IF(EM46=3,AVERAGE(EI53/EI59,EJ53/EJ59,EK53/EK59),IF(EM46=4,AVERAGE(EI53/EI59,EJ53/EJ59,EK53/EK59,EL53/EL59),IF(EM46=5,AVERAGE(EI53/EI59,EJ53/EJ59,EK53/EK59,EL53/EL59,EM53/EM59),IF(EM46=6,AVERAGE(EI53/EI59,EJ53/EJ59,EK53/EK59,EL53/EL59,EM53/EM59,EN53/EN59),IF(EM46=7,AVERAGE(EI53/EI59,EJ53/EJ59,EK53/EK59,EL53/EL59,EM53/EM59,EN53/EN59,EO53/EO59),IF(EM46=8,AVERAGE(EI53/EI59,EJ53/EJ59,EK53/EK59,EL53/EL59,EM53/EM59,EN53/EN59,EO53/EO59,EP53/EP59),IF(EM46=9,AVERAGE(EI53/EI59,EJ53/EJ59,EK53/EK59,EL53/EL59,EM53/EM59,EN53/EN59,EO53/EO59,EP53/EP59,EQ53/EQ59),AVERAGE(EI53/EI59,EJ53/EJ59,EK53/EK59,EL53/EL59,EM53/EM59,EN53/EN59,EO53/EO59,EP53/EP59,EQ53/EQ59,ER53/ER59))))))))))</f>
        <v>#DIV/0!</v>
      </c>
      <c r="ET53" s="21" t="e">
        <v>#DIV/0!</v>
      </c>
      <c r="EU53" s="215" t="str">
        <f>IF(EV51&lt;0.1,"CONSISTENT","NON CONSISTENT")</f>
        <v>CONSISTENT</v>
      </c>
      <c r="EV53" s="216"/>
      <c r="EW53" s="100" t="str">
        <f>AX55</f>
        <v/>
      </c>
      <c r="EX53" s="100">
        <f>AX57</f>
        <v>3</v>
      </c>
      <c r="EY53" s="100">
        <f>IF(EZ51&lt;&gt;0,EX51,IF(EZ52&lt;&gt;0,EX52,IF(EZ53&lt;&gt;0,EX53,IF(EZ54&lt;&gt;0,EX54,IF(EZ55&lt;&gt;0,EX55,IF(EZ56&lt;&gt;0,EX56,IF(EZ57&lt;&gt;0,EX57,IF(EZ58&lt;&gt;0,EX58,IF(EZ59&lt;&gt;0,EX59,0)))))))))</f>
        <v>0</v>
      </c>
      <c r="EZ53" s="100">
        <f t="shared" si="30"/>
        <v>0</v>
      </c>
      <c r="FA53" s="100"/>
    </row>
    <row r="54" spans="1:164" x14ac:dyDescent="0.35">
      <c r="A54" s="150">
        <v>6</v>
      </c>
      <c r="B54" s="151">
        <f>'FACTORS &amp; OPTIONS'!B20</f>
        <v>0</v>
      </c>
      <c r="C54" s="77">
        <f>IF(H49&gt;0,(1/H49),0)</f>
        <v>0</v>
      </c>
      <c r="D54" s="77">
        <f>IF(H50&gt;0,1/H50,0)</f>
        <v>0</v>
      </c>
      <c r="E54" s="77">
        <f>IF(H51&gt;0,1/H51,0)</f>
        <v>0</v>
      </c>
      <c r="F54" s="77">
        <f>IF(H52&gt;0,1/H52,0)</f>
        <v>0</v>
      </c>
      <c r="G54" s="77">
        <f>IF(H53&gt;0,1/H53,0)</f>
        <v>0</v>
      </c>
      <c r="H54" s="77">
        <f>IF(A54&lt;=G46,1,0)</f>
        <v>0</v>
      </c>
      <c r="I54" s="78">
        <v>0</v>
      </c>
      <c r="J54" s="78">
        <v>0</v>
      </c>
      <c r="K54" s="78">
        <v>0</v>
      </c>
      <c r="L54" s="78">
        <v>0</v>
      </c>
      <c r="M54" s="21" t="e">
        <f>IF(G46=1,AVERAGE(C54/C59),IF(G46=2,AVERAGE(C54/C59,D54/D59),IF(G46=3,AVERAGE(C54/C59,D54/D59,E54/E59),IF(G46=4,AVERAGE(C54/C59,D54/D59,E54/E59,F54/F59),IF(G46=5,AVERAGE(C54/C59,D54/D59,E54/E59,F54/F59,G54/G59),IF(G46=6,AVERAGE(C54/C59,D54/D59,E54/E59,F54/F59,G54/G59,H54/H59),IF(G46=7,AVERAGE(C54/C59,D54/D59,E54/E59,F54/F59,G54/G59,H54/H59,I54/I59),IF(G46=8,AVERAGE(C54/C59,D54/D59,E54/E59,F54/F59,G54/G59,H54/H59,I54/I59,J54/J59),IF(G46=9,AVERAGE(C54/C59,D54/D59,E54/E59,F54/F59,G54/G59,H54/H59,I54/I59,J54/J59,K54/K59),AVERAGE(C54/C59,D54/D59,E54/E59,F54/F59,G54/G59,H54/H59,I54/I59,J54/J59,K54/K59,L54/L59))))))))))</f>
        <v>#DIV/0!</v>
      </c>
      <c r="N54" s="21" t="e">
        <v>#DIV/0!</v>
      </c>
      <c r="O54" s="162" t="e">
        <f>INDEX(B49:B58,$Q$2-48,1)</f>
        <v>#VALUE!</v>
      </c>
      <c r="P54" s="163" t="str">
        <f>IFERROR(O54,"")</f>
        <v/>
      </c>
      <c r="R54" s="150">
        <v>6</v>
      </c>
      <c r="S54" s="151">
        <f>'FACTORS &amp; OPTIONS'!B20</f>
        <v>0</v>
      </c>
      <c r="T54" s="77">
        <f>IF(Y49&gt;0,(1/Y49),0)</f>
        <v>0</v>
      </c>
      <c r="U54" s="77">
        <f>IF(Y50&gt;0,1/Y50,0)</f>
        <v>0</v>
      </c>
      <c r="V54" s="77">
        <f>IF(Y51&gt;0,1/Y51,0)</f>
        <v>0</v>
      </c>
      <c r="W54" s="77">
        <f>IF(Y52&gt;0,1/Y52,0)</f>
        <v>0</v>
      </c>
      <c r="X54" s="77">
        <f>IF(Y53&gt;0,1/Y53,0)</f>
        <v>0</v>
      </c>
      <c r="Y54" s="77">
        <f>IF(R54&lt;=X46,1,0)</f>
        <v>0</v>
      </c>
      <c r="Z54" s="78">
        <v>0</v>
      </c>
      <c r="AA54" s="78">
        <v>0</v>
      </c>
      <c r="AB54" s="78">
        <v>0</v>
      </c>
      <c r="AC54" s="78">
        <v>0</v>
      </c>
      <c r="AD54" s="21" t="e">
        <f>IF(X46=1,AVERAGE(T54/T59),IF(X46=2,AVERAGE(T54/T59,U54/U59),IF(X46=3,AVERAGE(T54/T59,U54/U59,V54/V59),IF(X46=4,AVERAGE(T54/T59,U54/U59,V54/V59,W54/W59),IF(X46=5,AVERAGE(T54/T59,U54/U59,V54/V59,W54/W59,X54/X59),IF(X46=6,AVERAGE(T54/T59,U54/U59,V54/V59,W54/W59,X54/X59,Y54/Y59),IF(X46=7,AVERAGE(T54/T59,U54/U59,V54/V59,W54/W59,X54/X59,Y54/Y59,Z54/Z59),IF(X46=8,AVERAGE(T54/T59,U54/U59,V54/V59,W54/W59,X54/X59,Y54/Y59,Z54/Z59,AA54/AA59),IF(X46=9,AVERAGE(T54/T59,U54/U59,V54/V59,W54/W59,X54/X59,Y54/Y59,Z54/Z59,AA54/AA59,AB54/AB59),AVERAGE(T54/T59,U54/U59,V54/V59,W54/W59,X54/X59,Y54/Y59,Z54/Z59,AA54/AA59,AB54/AB59,AC54/AC59))))))))))</f>
        <v>#DIV/0!</v>
      </c>
      <c r="AE54" s="21" t="e">
        <v>#DIV/0!</v>
      </c>
      <c r="AF54" s="162" t="e">
        <f>INDEX(S49:S58,$Q$2-48,1)</f>
        <v>#VALUE!</v>
      </c>
      <c r="AG54" s="163" t="str">
        <f>IFERROR(AF54,"")</f>
        <v/>
      </c>
      <c r="AI54" s="150">
        <v>6</v>
      </c>
      <c r="AJ54" s="151">
        <f>'FACTORS &amp; OPTIONS'!B20</f>
        <v>0</v>
      </c>
      <c r="AK54" s="158">
        <f>IF(AP49&gt;0,(1/AP49),0)</f>
        <v>0</v>
      </c>
      <c r="AL54" s="77">
        <f>IF(AP50&gt;0,1/AP50,0)</f>
        <v>0</v>
      </c>
      <c r="AM54" s="77">
        <f>IF(AP51&gt;0,1/AP51,0)</f>
        <v>0</v>
      </c>
      <c r="AN54" s="77">
        <f>IF(AP52&gt;0,1/AP52,0)</f>
        <v>0</v>
      </c>
      <c r="AO54" s="77">
        <f>IF(AP53&gt;0,1/AP53,0)</f>
        <v>0</v>
      </c>
      <c r="AP54" s="77">
        <f>IF(AI54&lt;=AO46,1,0)</f>
        <v>0</v>
      </c>
      <c r="AQ54" s="78">
        <v>0</v>
      </c>
      <c r="AR54" s="78">
        <v>0</v>
      </c>
      <c r="AS54" s="78">
        <v>0</v>
      </c>
      <c r="AT54" s="159">
        <v>0</v>
      </c>
      <c r="AU54" s="21" t="e">
        <f>IF(AO46=1,AVERAGE(AK54/AK59),IF(AO46=2,AVERAGE(AK54/AK59,AL54/AL59),IF(AO46=3,AVERAGE(AK54/AK59,AL54/AL59,AM54/AM59),IF(AO46=4,AVERAGE(AK54/AK59,AL54/AL59,AM54/AM59,AN54/AN59),IF(AO46=5,AVERAGE(AK54/AK59,AL54/AL59,AM54/AM59,AN54/AN59,AO54/AO59),IF(AO46=6,AVERAGE(AK54/AK59,AL54/AL59,AM54/AM59,AN54/AN59,AO54/AO59,AP54/AP59),IF(AO46=7,AVERAGE(AK54/AK59,AL54/AL59,AM54/AM59,AN54/AN59,AO54/AO59,AP54/AP59,AQ54/AQ59),IF(AO46=8,AVERAGE(AK54/AK59,AL54/AL59,AM54/AM59,AN54/AN59,AO54/AO59,AP54/AP59,AQ54/AQ59,AR54/AR59),IF(AO46=9,AVERAGE(AK54/AK59,AL54/AL59,AM54/AM59,AN54/AN59,AO54/AO59,AP54/AP59,AQ54/AQ59,AR54/AR59,AS54/AS59),AVERAGE(AK54/AK59,AL54/AL59,AM54/AM59,AN54/AN59,AO54/AO59,AP54/AP59,AQ54/AQ59,AR54/AR59,AS54/AS59,AT54/AT59))))))))))</f>
        <v>#DIV/0!</v>
      </c>
      <c r="AV54" s="21" t="e">
        <v>#DIV/0!</v>
      </c>
      <c r="AW54" s="162" t="e">
        <f>INDEX(AJ49:AJ58,$Q$2-48,1)</f>
        <v>#VALUE!</v>
      </c>
      <c r="AX54" s="163" t="str">
        <f>IFERROR(AW54,"")</f>
        <v/>
      </c>
      <c r="AZ54" s="150">
        <v>6</v>
      </c>
      <c r="BA54" s="151">
        <f>'FACTORS &amp; OPTIONS'!B20</f>
        <v>0</v>
      </c>
      <c r="BB54" s="158">
        <f>IF(BG49&gt;0,(1/BG49),0)</f>
        <v>0</v>
      </c>
      <c r="BC54" s="77">
        <f>IF(BG50&gt;0,1/BG50,0)</f>
        <v>0</v>
      </c>
      <c r="BD54" s="77">
        <f>IF(BG51&gt;0,1/BG51,0)</f>
        <v>0</v>
      </c>
      <c r="BE54" s="77">
        <f>IF(BG52&gt;0,1/BG52,0)</f>
        <v>0</v>
      </c>
      <c r="BF54" s="77">
        <f>IF(BG53&gt;0,1/BG53,0)</f>
        <v>0</v>
      </c>
      <c r="BG54" s="77">
        <f>IF(AZ54&lt;=BF46,1,0)</f>
        <v>0</v>
      </c>
      <c r="BH54" s="78">
        <v>0</v>
      </c>
      <c r="BI54" s="78">
        <v>0</v>
      </c>
      <c r="BJ54" s="78">
        <v>0</v>
      </c>
      <c r="BK54" s="159">
        <v>0</v>
      </c>
      <c r="BL54" s="21" t="e">
        <f>IF(BF46=1,AVERAGE(BB54/BB59),IF(BF46=2,AVERAGE(BB54/BB59,BC54/BC59),IF(BF46=3,AVERAGE(BB54/BB59,BC54/BC59,BD54/BD59),IF(BF46=4,AVERAGE(BB54/BB59,BC54/BC59,BD54/BD59,BE54/BE59),IF(BF46=5,AVERAGE(BB54/BB59,BC54/BC59,BD54/BD59,BE54/BE59,BF54/BF59),IF(BF46=6,AVERAGE(BB54/BB59,BC54/BC59,BD54/BD59,BE54/BE59,BF54/BF59,BG54/BG59),IF(BF46=7,AVERAGE(BB54/BB59,BC54/BC59,BD54/BD59,BE54/BE59,BF54/BF59,BG54/BG59,BH54/BH59),IF(BF46=8,AVERAGE(BB54/BB59,BC54/BC59,BD54/BD59,BE54/BE59,BF54/BF59,BG54/BG59,BH54/BH59,BI54/BI59),IF(BF46=9,AVERAGE(BB54/BB59,BC54/BC59,BD54/BD59,BE54/BE59,BF54/BF59,BG54/BG59,BH54/BH59,BI54/BI59,BJ54/BJ59),AVERAGE(BB54/BB59,BC54/BC59,BD54/BD59,BE54/BE59,BF54/BF59,BG54/BG59,BH54/BH59,BI54/BI59,BJ54/BJ59,BK54/BK59))))))))))</f>
        <v>#DIV/0!</v>
      </c>
      <c r="BM54" s="21" t="e">
        <v>#DIV/0!</v>
      </c>
      <c r="BN54" s="162" t="e">
        <f>INDEX(BA49:BA58,$Q$2-48,1)</f>
        <v>#VALUE!</v>
      </c>
      <c r="BO54" s="163" t="str">
        <f>IFERROR(BN54,"")</f>
        <v/>
      </c>
      <c r="BQ54" s="150">
        <v>6</v>
      </c>
      <c r="BR54" s="151">
        <f>'FACTORS &amp; OPTIONS'!B20</f>
        <v>0</v>
      </c>
      <c r="BS54" s="158">
        <f>IF(BX49&gt;0,(1/BX49),0)</f>
        <v>0</v>
      </c>
      <c r="BT54" s="77">
        <f>IF(BX50&gt;0,1/BX50,0)</f>
        <v>0</v>
      </c>
      <c r="BU54" s="77">
        <f>IF(BX51&gt;0,1/BX51,0)</f>
        <v>0</v>
      </c>
      <c r="BV54" s="77">
        <f>IF(BX52&gt;0,1/BX52,0)</f>
        <v>0</v>
      </c>
      <c r="BW54" s="77">
        <f>IF(BX53&gt;0,1/BX53,0)</f>
        <v>0</v>
      </c>
      <c r="BX54" s="77">
        <f>IF(BQ54&lt;=BW46,1,0)</f>
        <v>0</v>
      </c>
      <c r="BY54" s="78">
        <v>0</v>
      </c>
      <c r="BZ54" s="78">
        <v>0</v>
      </c>
      <c r="CA54" s="78">
        <v>0</v>
      </c>
      <c r="CB54" s="159">
        <v>0</v>
      </c>
      <c r="CC54" s="21" t="e">
        <f>IF(BW46=1,AVERAGE(BS54/BS59),IF(BW46=2,AVERAGE(BS54/BS59,BT54/BT59),IF(BW46=3,AVERAGE(BS54/BS59,BT54/BT59,BU54/BU59),IF(BW46=4,AVERAGE(BS54/BS59,BT54/BT59,BU54/BU59,BV54/BV59),IF(BW46=5,AVERAGE(BS54/BS59,BT54/BT59,BU54/BU59,BV54/BV59,BW54/BW59),IF(BW46=6,AVERAGE(BS54/BS59,BT54/BT59,BU54/BU59,BV54/BV59,BW54/BW59,BX54/BX59),IF(BW46=7,AVERAGE(BS54/BS59,BT54/BT59,BU54/BU59,BV54/BV59,BW54/BW59,BX54/BX59,BY54/BY59),IF(BW46=8,AVERAGE(BS54/BS59,BT54/BT59,BU54/BU59,BV54/BV59,BW54/BW59,BX54/BX59,BY54/BY59,BZ54/BZ59),IF(BW46=9,AVERAGE(BS54/BS59,BT54/BT59,BU54/BU59,BV54/BV59,BW54/BW59,BX54/BX59,BY54/BY59,BZ54/BZ59,CA54/CA59),AVERAGE(BS54/BS59,BT54/BT59,BU54/BU59,BV54/BV59,BW54/BW59,BX54/BX59,BY54/BY59,BZ54/BZ59,CA54/CA59,CB54/CB59))))))))))</f>
        <v>#DIV/0!</v>
      </c>
      <c r="CD54" s="21" t="e">
        <v>#DIV/0!</v>
      </c>
      <c r="CE54" s="162" t="e">
        <f>INDEX(BR49:BR58,$Q$2-48,1)</f>
        <v>#VALUE!</v>
      </c>
      <c r="CF54" s="163" t="str">
        <f>IFERROR(CE54,"")</f>
        <v/>
      </c>
      <c r="CH54" s="150">
        <v>6</v>
      </c>
      <c r="CI54" s="151">
        <f>'FACTORS &amp; OPTIONS'!B20</f>
        <v>0</v>
      </c>
      <c r="CJ54" s="158">
        <f>IF(CO49&gt;0,(1/CO49),0)</f>
        <v>0</v>
      </c>
      <c r="CK54" s="77">
        <f>IF(CO50&gt;0,1/CO50,0)</f>
        <v>0</v>
      </c>
      <c r="CL54" s="77">
        <f>IF(CO51&gt;0,1/CO51,0)</f>
        <v>0</v>
      </c>
      <c r="CM54" s="77">
        <f>IF(CO52&gt;0,1/CO52,0)</f>
        <v>0</v>
      </c>
      <c r="CN54" s="77">
        <f>IF(CO53&gt;0,1/CO53,0)</f>
        <v>0</v>
      </c>
      <c r="CO54" s="77">
        <f>IF(CH54&lt;=CN46,1,0)</f>
        <v>0</v>
      </c>
      <c r="CP54" s="78">
        <v>0</v>
      </c>
      <c r="CQ54" s="78">
        <v>0</v>
      </c>
      <c r="CR54" s="78">
        <v>0</v>
      </c>
      <c r="CS54" s="159">
        <v>0</v>
      </c>
      <c r="CT54" s="21" t="e">
        <f>IF(CN46=1,AVERAGE(CJ54/CJ59),IF(CN46=2,AVERAGE(CJ54/CJ59,CK54/CK59),IF(CN46=3,AVERAGE(CJ54/CJ59,CK54/CK59,CL54/CL59),IF(CN46=4,AVERAGE(CJ54/CJ59,CK54/CK59,CL54/CL59,CM54/CM59),IF(CN46=5,AVERAGE(CJ54/CJ59,CK54/CK59,CL54/CL59,CM54/CM59,CN54/CN59),IF(CN46=6,AVERAGE(CJ54/CJ59,CK54/CK59,CL54/CL59,CM54/CM59,CN54/CN59,CO54/CO59),IF(CN46=7,AVERAGE(CJ54/CJ59,CK54/CK59,CL54/CL59,CM54/CM59,CN54/CN59,CO54/CO59,CP54/CP59),IF(CN46=8,AVERAGE(CJ54/CJ59,CK54/CK59,CL54/CL59,CM54/CM59,CN54/CN59,CO54/CO59,CP54/CP59,CQ54/CQ59),IF(CN46=9,AVERAGE(CJ54/CJ59,CK54/CK59,CL54/CL59,CM54/CM59,CN54/CN59,CO54/CO59,CP54/CP59,CQ54/CQ59,CR54/CR59),AVERAGE(CJ54/CJ59,CK54/CK59,CL54/CL59,CM54/CM59,CN54/CN59,CO54/CO59,CP54/CP59,CQ54/CQ59,CR54/CR59,CS54/CS59))))))))))</f>
        <v>#DIV/0!</v>
      </c>
      <c r="CU54" s="21" t="e">
        <v>#DIV/0!</v>
      </c>
      <c r="CV54" s="162" t="e">
        <f>INDEX(CI49:CI58,$Q$2-48,1)</f>
        <v>#VALUE!</v>
      </c>
      <c r="CW54" s="163" t="str">
        <f>IFERROR(CV54,"")</f>
        <v/>
      </c>
      <c r="CY54" s="150">
        <v>6</v>
      </c>
      <c r="CZ54" s="151">
        <f>'FACTORS &amp; OPTIONS'!B20</f>
        <v>0</v>
      </c>
      <c r="DA54" s="158">
        <f>IF(DF49&gt;0,(1/DF49),0)</f>
        <v>0</v>
      </c>
      <c r="DB54" s="77">
        <f>IF(DF50&gt;0,1/DF50,0)</f>
        <v>0</v>
      </c>
      <c r="DC54" s="77">
        <f>IF(DF51&gt;0,1/DF51,0)</f>
        <v>0</v>
      </c>
      <c r="DD54" s="77">
        <f>IF(DF52&gt;0,1/DF52,0)</f>
        <v>0</v>
      </c>
      <c r="DE54" s="77">
        <f>IF(DF53&gt;0,1/DF53,0)</f>
        <v>0</v>
      </c>
      <c r="DF54" s="77">
        <f>IF(CY54&lt;=DE46,1,0)</f>
        <v>0</v>
      </c>
      <c r="DG54" s="78">
        <v>0</v>
      </c>
      <c r="DH54" s="78">
        <v>0</v>
      </c>
      <c r="DI54" s="78">
        <v>0</v>
      </c>
      <c r="DJ54" s="159">
        <v>0</v>
      </c>
      <c r="DK54" s="21" t="e">
        <f>IF(DE46=1,AVERAGE(DA54/DA59),IF(DE46=2,AVERAGE(DA54/DA59,DB54/DB59),IF(DE46=3,AVERAGE(DA54/DA59,DB54/DB59,DC54/DC59),IF(DE46=4,AVERAGE(DA54/DA59,DB54/DB59,DC54/DC59,DD54/DD59),IF(DE46=5,AVERAGE(DA54/DA59,DB54/DB59,DC54/DC59,DD54/DD59,DE54/DE59),IF(DE46=6,AVERAGE(DA54/DA59,DB54/DB59,DC54/DC59,DD54/DD59,DE54/DE59,DF54/DF59),IF(DE46=7,AVERAGE(DA54/DA59,DB54/DB59,DC54/DC59,DD54/DD59,DE54/DE59,DF54/DF59,DG54/DG59),IF(DE46=8,AVERAGE(DA54/DA59,DB54/DB59,DC54/DC59,DD54/DD59,DE54/DE59,DF54/DF59,DG54/DG59,DH54/DH59),IF(DE46=9,AVERAGE(DA54/DA59,DB54/DB59,DC54/DC59,DD54/DD59,DE54/DE59,DF54/DF59,DG54/DG59,DH54/DH59,DI54/DI59),AVERAGE(DA54/DA59,DB54/DB59,DC54/DC59,DD54/DD59,DE54/DE59,DF54/DF59,DG54/DG59,DH54/DH59,DI54/DI59,DJ54/DJ59))))))))))</f>
        <v>#DIV/0!</v>
      </c>
      <c r="DL54" s="21" t="e">
        <v>#DIV/0!</v>
      </c>
      <c r="DM54" s="162" t="e">
        <f>INDEX(CZ49:CZ58,$Q$2-48,1)</f>
        <v>#VALUE!</v>
      </c>
      <c r="DN54" s="163" t="str">
        <f>IFERROR(DM54,"")</f>
        <v/>
      </c>
      <c r="DP54" s="150">
        <v>6</v>
      </c>
      <c r="DQ54" s="151">
        <f>'FACTORS &amp; OPTIONS'!B20</f>
        <v>0</v>
      </c>
      <c r="DR54" s="158">
        <f>IF(DW49&gt;0,(1/DW49),0)</f>
        <v>0</v>
      </c>
      <c r="DS54" s="77">
        <f>IF(DW50&gt;0,1/DW50,0)</f>
        <v>0</v>
      </c>
      <c r="DT54" s="77">
        <f>IF(DW51&gt;0,1/DW51,0)</f>
        <v>0</v>
      </c>
      <c r="DU54" s="77">
        <f>IF(DW52&gt;0,1/DW52,0)</f>
        <v>0</v>
      </c>
      <c r="DV54" s="77">
        <f>IF(DW53&gt;0,1/DW53,0)</f>
        <v>0</v>
      </c>
      <c r="DW54" s="77">
        <f>IF(DP54&lt;=DV46,1,0)</f>
        <v>0</v>
      </c>
      <c r="DX54" s="78">
        <v>0</v>
      </c>
      <c r="DY54" s="78">
        <v>0</v>
      </c>
      <c r="DZ54" s="78">
        <v>0</v>
      </c>
      <c r="EA54" s="159">
        <v>0</v>
      </c>
      <c r="EB54" s="21" t="e">
        <f>IF(DV46=1,AVERAGE(DR54/DR59),IF(DV46=2,AVERAGE(DR54/DR59,DS54/DS59),IF(DV46=3,AVERAGE(DR54/DR59,DS54/DS59,DT54/DT59),IF(DV46=4,AVERAGE(DR54/DR59,DS54/DS59,DT54/DT59,DU54/DU59),IF(DV46=5,AVERAGE(DR54/DR59,DS54/DS59,DT54/DT59,DU54/DU59,DV54/DV59),IF(DV46=6,AVERAGE(DR54/DR59,DS54/DS59,DT54/DT59,DU54/DU59,DV54/DV59,DW54/DW59),IF(DV46=7,AVERAGE(DR54/DR59,DS54/DS59,DT54/DT59,DU54/DU59,DV54/DV59,DW54/DW59,DX54/DX59),IF(DV46=8,AVERAGE(DR54/DR59,DS54/DS59,DT54/DT59,DU54/DU59,DV54/DV59,DW54/DW59,DX54/DX59,DY54/DY59),IF(DV46=9,AVERAGE(DR54/DR59,DS54/DS59,DT54/DT59,DU54/DU59,DV54/DV59,DW54/DW59,DX54/DX59,DY54/DY59,DZ54/DZ59),AVERAGE(DR54/DR59,DS54/DS59,DT54/DT59,DU54/DU59,DV54/DV59,DW54/DW59,DX54/DX59,DY54/DY59,DZ54/DZ59,EA54/EA59))))))))))</f>
        <v>#DIV/0!</v>
      </c>
      <c r="EC54" s="21" t="e">
        <v>#DIV/0!</v>
      </c>
      <c r="ED54" s="162" t="e">
        <f>INDEX(DQ49:DQ58,$Q$2-48,1)</f>
        <v>#VALUE!</v>
      </c>
      <c r="EE54" s="163" t="str">
        <f>IFERROR(ED54,"")</f>
        <v/>
      </c>
      <c r="EG54" s="150">
        <v>6</v>
      </c>
      <c r="EH54" s="151">
        <f>'FACTORS &amp; OPTIONS'!B20</f>
        <v>0</v>
      </c>
      <c r="EI54" s="158">
        <f>IF(EN49&gt;0,(1/EN49),0)</f>
        <v>0</v>
      </c>
      <c r="EJ54" s="77">
        <f>IF(EN50&gt;0,1/EN50,0)</f>
        <v>0</v>
      </c>
      <c r="EK54" s="77">
        <f>IF(EN51&gt;0,1/EN51,0)</f>
        <v>0</v>
      </c>
      <c r="EL54" s="77">
        <f>IF(EN52&gt;0,1/EN52,0)</f>
        <v>0</v>
      </c>
      <c r="EM54" s="77">
        <f>IF(EN53&gt;0,1/EN53,0)</f>
        <v>0</v>
      </c>
      <c r="EN54" s="77">
        <f>IF(EG54&lt;=EM46,1,0)</f>
        <v>0</v>
      </c>
      <c r="EO54" s="78">
        <v>0</v>
      </c>
      <c r="EP54" s="78">
        <v>0</v>
      </c>
      <c r="EQ54" s="78">
        <v>0</v>
      </c>
      <c r="ER54" s="159">
        <v>0</v>
      </c>
      <c r="ES54" s="21" t="e">
        <f>IF(EM46=1,AVERAGE(EI54/EI59),IF(EM46=2,AVERAGE(EI54/EI59,EJ54/EJ59),IF(EM46=3,AVERAGE(EI54/EI59,EJ54/EJ59,EK54/EK59),IF(EM46=4,AVERAGE(EI54/EI59,EJ54/EJ59,EK54/EK59,EL54/EL59),IF(EM46=5,AVERAGE(EI54/EI59,EJ54/EJ59,EK54/EK59,EL54/EL59,EM54/EM59),IF(EM46=6,AVERAGE(EI54/EI59,EJ54/EJ59,EK54/EK59,EL54/EL59,EM54/EM59,EN54/EN59),IF(EM46=7,AVERAGE(EI54/EI59,EJ54/EJ59,EK54/EK59,EL54/EL59,EM54/EM59,EN54/EN59,EO54/EO59),IF(EM46=8,AVERAGE(EI54/EI59,EJ54/EJ59,EK54/EK59,EL54/EL59,EM54/EM59,EN54/EN59,EO54/EO59,EP54/EP59),IF(EM46=9,AVERAGE(EI54/EI59,EJ54/EJ59,EK54/EK59,EL54/EL59,EM54/EM59,EN54/EN59,EO54/EO59,EP54/EP59,EQ54/EQ59),AVERAGE(EI54/EI59,EJ54/EJ59,EK54/EK59,EL54/EL59,EM54/EM59,EN54/EN59,EO54/EO59,EP54/EP59,EQ54/EQ59,ER54/ER59))))))))))</f>
        <v>#DIV/0!</v>
      </c>
      <c r="ET54" s="21" t="e">
        <v>#DIV/0!</v>
      </c>
      <c r="EU54" s="162" t="e">
        <f>INDEX(EH49:EH58,$Q$2-48,1)</f>
        <v>#VALUE!</v>
      </c>
      <c r="EV54" s="163" t="str">
        <f>IFERROR(EU54,"")</f>
        <v/>
      </c>
      <c r="EW54" s="100" t="str">
        <f>BO55</f>
        <v/>
      </c>
      <c r="EX54" s="100">
        <f>BO57</f>
        <v>1</v>
      </c>
      <c r="EY54" s="100"/>
      <c r="EZ54" s="100">
        <f t="shared" si="30"/>
        <v>0</v>
      </c>
      <c r="FA54" s="100"/>
    </row>
    <row r="55" spans="1:164" x14ac:dyDescent="0.35">
      <c r="A55" s="150">
        <v>7</v>
      </c>
      <c r="B55" s="151">
        <f>'FACTORS &amp; OPTIONS'!B21</f>
        <v>0</v>
      </c>
      <c r="C55" s="77">
        <f>IF(I49&gt;0,(1/I49),0)</f>
        <v>0</v>
      </c>
      <c r="D55" s="77">
        <f>IF(I50&gt;0,1/I50,0)</f>
        <v>0</v>
      </c>
      <c r="E55" s="77">
        <f>IF(I51&gt;0,1/I51,0)</f>
        <v>0</v>
      </c>
      <c r="F55" s="77">
        <f>IF(I52&gt;0,1/I52,0)</f>
        <v>0</v>
      </c>
      <c r="G55" s="77">
        <f>IF(I53&gt;0,1/I53,0)</f>
        <v>0</v>
      </c>
      <c r="H55" s="77">
        <f>IF(I54&gt;0,1/I54,0)</f>
        <v>0</v>
      </c>
      <c r="I55" s="77">
        <f>IF(A55&lt;=G46,1,0)</f>
        <v>0</v>
      </c>
      <c r="J55" s="78">
        <v>0</v>
      </c>
      <c r="K55" s="78">
        <v>0</v>
      </c>
      <c r="L55" s="78">
        <v>0</v>
      </c>
      <c r="M55" s="21" t="e">
        <f>IF(G46=1,AVERAGE(C55/C59),IF(G46=2,AVERAGE(C55/C59,D55/D59),IF(G46=3,AVERAGE(C55/C59,D55/D59,E55/E59),IF(G46=4,AVERAGE(C55/C59,D55/D59,E55/E59,F55/F59),IF(G46=5,AVERAGE(C55/C59,D55/D59,E55/E59,F55/F59,G55/G59),IF(G46=6,AVERAGE(C55/C59,D55/D59,E55/E59,F55/F59,G55/G59,H55/H59),IF(G46=7,AVERAGE(C55/C59,D55/D59,E55/E59,F55/F59,G55/G59,H55/H59,I55/I59),IF(G46=8,AVERAGE(C55/C59,D55/D59,E55/E59,F55/F59,G55/G59,H55/H59,I55/I59,J55/J59),IF(G46=9,AVERAGE(C55/C59,D55/D59,E55/E59,F55/F59,G55/G59,H55/H59,I55/I59,J55/J59,K55/K59),AVERAGE(C55/C59,D55/D59,E55/E59,F55/F59,G55/G59,H55/H59,I55/I59,J55/J59,K55/K59,L55/L59))))))))))</f>
        <v>#DIV/0!</v>
      </c>
      <c r="N55" s="21" t="e">
        <v>#DIV/0!</v>
      </c>
      <c r="O55" s="164">
        <f>INDEX(C48:L48,1,$Q$3-2)</f>
        <v>0</v>
      </c>
      <c r="P55" s="165" t="str">
        <f>IF($Q$2&gt;=49,IF($Q$2&lt;=58,IF($Q$3&gt;=3,IF($Q$3&lt;=12,P54,""),""),""),"")</f>
        <v/>
      </c>
      <c r="R55" s="150">
        <v>7</v>
      </c>
      <c r="S55" s="151">
        <f>'FACTORS &amp; OPTIONS'!B21</f>
        <v>0</v>
      </c>
      <c r="T55" s="77">
        <f>IF(Z49&gt;0,(1/Z49),0)</f>
        <v>0</v>
      </c>
      <c r="U55" s="77">
        <f>IF(Z50&gt;0,1/Z50,0)</f>
        <v>0</v>
      </c>
      <c r="V55" s="77">
        <f>IF(Z51&gt;0,1/Z51,0)</f>
        <v>0</v>
      </c>
      <c r="W55" s="77">
        <f>IF(Z52&gt;0,1/Z52,0)</f>
        <v>0</v>
      </c>
      <c r="X55" s="77">
        <f>IF(Z53&gt;0,1/Z53,0)</f>
        <v>0</v>
      </c>
      <c r="Y55" s="77">
        <f>IF(Z54&gt;0,1/Z54,0)</f>
        <v>0</v>
      </c>
      <c r="Z55" s="77">
        <f>IF(R55&lt;=X46,1,0)</f>
        <v>0</v>
      </c>
      <c r="AA55" s="78">
        <v>0</v>
      </c>
      <c r="AB55" s="78">
        <v>0</v>
      </c>
      <c r="AC55" s="78">
        <v>0</v>
      </c>
      <c r="AD55" s="21" t="e">
        <f>IF(X46=1,AVERAGE(T55/T59),IF(X46=2,AVERAGE(T55/T59,U55/U59),IF(X46=3,AVERAGE(T55/T59,U55/U59,V55/V59),IF(X46=4,AVERAGE(T55/T59,U55/U59,V55/V59,W55/W59),IF(X46=5,AVERAGE(T55/T59,U55/U59,V55/V59,W55/W59,X55/X59),IF(X46=6,AVERAGE(T55/T59,U55/U59,V55/V59,W55/W59,X55/X59,Y55/Y59),IF(X46=7,AVERAGE(T55/T59,U55/U59,V55/V59,W55/W59,X55/X59,Y55/Y59,Z55/Z59),IF(X46=8,AVERAGE(T55/T59,U55/U59,V55/V59,W55/W59,X55/X59,Y55/Y59,Z55/Z59,AA55/AA59),IF(X46=9,AVERAGE(T55/T59,U55/U59,V55/V59,W55/W59,X55/X59,Y55/Y59,Z55/Z59,AA55/AA59,AB55/AB59),AVERAGE(T55/T59,U55/U59,V55/V59,W55/W59,X55/X59,Y55/Y59,Z55/Z59,AA55/AA59,AB55/AB59,AC55/AC59))))))))))</f>
        <v>#DIV/0!</v>
      </c>
      <c r="AE55" s="21" t="e">
        <v>#DIV/0!</v>
      </c>
      <c r="AF55" s="164" t="e">
        <f>INDEX(T48:AC48,1,$Q$3-19)</f>
        <v>#VALUE!</v>
      </c>
      <c r="AG55" s="165" t="str">
        <f>IF($Q$2&gt;=49,IF($Q$2&lt;=58,IF($Q$3&gt;=20,IF($Q$3&lt;=29,AG54,""),""),""),"")</f>
        <v/>
      </c>
      <c r="AI55" s="150">
        <v>7</v>
      </c>
      <c r="AJ55" s="151">
        <f>'FACTORS &amp; OPTIONS'!B21</f>
        <v>0</v>
      </c>
      <c r="AK55" s="158">
        <f>IF(AQ49&gt;0,(1/AQ49),0)</f>
        <v>0</v>
      </c>
      <c r="AL55" s="77">
        <f>IF(AQ50&gt;0,1/AQ50,0)</f>
        <v>0</v>
      </c>
      <c r="AM55" s="77">
        <f>IF(AQ51&gt;0,1/AQ51,0)</f>
        <v>0</v>
      </c>
      <c r="AN55" s="77">
        <f>IF(AQ52&gt;0,1/AQ52,0)</f>
        <v>0</v>
      </c>
      <c r="AO55" s="77">
        <f>IF(AQ53&gt;0,1/AQ53,0)</f>
        <v>0</v>
      </c>
      <c r="AP55" s="77">
        <f>IF(AQ54&gt;0,1/AQ54,0)</f>
        <v>0</v>
      </c>
      <c r="AQ55" s="77">
        <f>IF(AI55&lt;=AO46,1,0)</f>
        <v>0</v>
      </c>
      <c r="AR55" s="78">
        <v>0</v>
      </c>
      <c r="AS55" s="78">
        <v>0</v>
      </c>
      <c r="AT55" s="159">
        <v>0</v>
      </c>
      <c r="AU55" s="21" t="e">
        <f>IF(AO46=1,AVERAGE(AK55/AK59),IF(AO46=2,AVERAGE(AK55/AK59,AL55/AL59),IF(AO46=3,AVERAGE(AK55/AK59,AL55/AL59,AM55/AM59),IF(AO46=4,AVERAGE(AK55/AK59,AL55/AL59,AM55/AM59,AN55/AN59),IF(AO46=5,AVERAGE(AK55/AK59,AL55/AL59,AM55/AM59,AN55/AN59,AO55/AO59),IF(AO46=6,AVERAGE(AK55/AK59,AL55/AL59,AM55/AM59,AN55/AN59,AO55/AO59,AP55/AP59),IF(AO46=7,AVERAGE(AK55/AK59,AL55/AL59,AM55/AM59,AN55/AN59,AO55/AO59,AP55/AP59,AQ55/AQ59),IF(AO46=8,AVERAGE(AK55/AK59,AL55/AL59,AM55/AM59,AN55/AN59,AO55/AO59,AP55/AP59,AQ55/AQ59,AR55/AR59),IF(AO46=9,AVERAGE(AK55/AK59,AL55/AL59,AM55/AM59,AN55/AN59,AO55/AO59,AP55/AP59,AQ55/AQ59,AR55/AR59,AS55/AS59),AVERAGE(AK55/AK59,AL55/AL59,AM55/AM59,AN55/AN59,AO55/AO59,AP55/AP59,AQ55/AQ59,AR55/AR59,AS55/AS59,AT55/AT59))))))))))</f>
        <v>#DIV/0!</v>
      </c>
      <c r="AV55" s="21" t="e">
        <v>#DIV/0!</v>
      </c>
      <c r="AW55" s="164" t="e">
        <f>INDEX(AK48:AT48,1,$Q$3-36)</f>
        <v>#VALUE!</v>
      </c>
      <c r="AX55" s="165" t="str">
        <f>IF($Q$2&gt;=49,IF($Q$2&lt;=58,IF($Q$3&gt;=37,IF($Q$3&lt;=46,AX54,""),""),""),"")</f>
        <v/>
      </c>
      <c r="AZ55" s="150">
        <v>7</v>
      </c>
      <c r="BA55" s="151">
        <f>'FACTORS &amp; OPTIONS'!B21</f>
        <v>0</v>
      </c>
      <c r="BB55" s="158">
        <f>IF(BH49&gt;0,(1/BH49),0)</f>
        <v>0</v>
      </c>
      <c r="BC55" s="77">
        <f>IF(BH50&gt;0,1/BH50,0)</f>
        <v>0</v>
      </c>
      <c r="BD55" s="77">
        <f>IF(BH51&gt;0,1/BH51,0)</f>
        <v>0</v>
      </c>
      <c r="BE55" s="77">
        <f>IF(BH52&gt;0,1/BH52,0)</f>
        <v>0</v>
      </c>
      <c r="BF55" s="77">
        <f>IF(BH53&gt;0,1/BH53,0)</f>
        <v>0</v>
      </c>
      <c r="BG55" s="77">
        <f>IF(BH54&gt;0,1/BH54,0)</f>
        <v>0</v>
      </c>
      <c r="BH55" s="77">
        <f>IF(AZ55&lt;=BF46,1,0)</f>
        <v>0</v>
      </c>
      <c r="BI55" s="78">
        <v>0</v>
      </c>
      <c r="BJ55" s="78">
        <v>0</v>
      </c>
      <c r="BK55" s="159">
        <v>0</v>
      </c>
      <c r="BL55" s="21" t="e">
        <f>IF(BF46=1,AVERAGE(BB55/BB59),IF(BF46=2,AVERAGE(BB55/BB59,BC55/BC59),IF(BF46=3,AVERAGE(BB55/BB59,BC55/BC59,BD55/BD59),IF(BF46=4,AVERAGE(BB55/BB59,BC55/BC59,BD55/BD59,BE55/BE59),IF(BF46=5,AVERAGE(BB55/BB59,BC55/BC59,BD55/BD59,BE55/BE59,BF55/BF59),IF(BF46=6,AVERAGE(BB55/BB59,BC55/BC59,BD55/BD59,BE55/BE59,BF55/BF59,BG55/BG59),IF(BF46=7,AVERAGE(BB55/BB59,BC55/BC59,BD55/BD59,BE55/BE59,BF55/BF59,BG55/BG59,BH55/BH59),IF(BF46=8,AVERAGE(BB55/BB59,BC55/BC59,BD55/BD59,BE55/BE59,BF55/BF59,BG55/BG59,BH55/BH59,BI55/BI59),IF(BF46=9,AVERAGE(BB55/BB59,BC55/BC59,BD55/BD59,BE55/BE59,BF55/BF59,BG55/BG59,BH55/BH59,BI55/BI59,BJ55/BJ59),AVERAGE(BB55/BB59,BC55/BC59,BD55/BD59,BE55/BE59,BF55/BF59,BG55/BG59,BH55/BH59,BI55/BI59,BJ55/BJ59,BK55/BK59))))))))))</f>
        <v>#DIV/0!</v>
      </c>
      <c r="BM55" s="21" t="e">
        <v>#DIV/0!</v>
      </c>
      <c r="BN55" s="164" t="e">
        <f>INDEX(BB48:BK48,1,$Q$3-53)</f>
        <v>#VALUE!</v>
      </c>
      <c r="BO55" s="165" t="str">
        <f>IF($Q$2&gt;=49,IF($Q$2&lt;=58,IF($Q$3&gt;=54,IF($Q$3&lt;=63,BO54,""),""),""),"")</f>
        <v/>
      </c>
      <c r="BQ55" s="150">
        <v>7</v>
      </c>
      <c r="BR55" s="151">
        <f>'FACTORS &amp; OPTIONS'!B21</f>
        <v>0</v>
      </c>
      <c r="BS55" s="158">
        <f>IF(BY49&gt;0,(1/BY49),0)</f>
        <v>0</v>
      </c>
      <c r="BT55" s="77">
        <f>IF(BY50&gt;0,1/BY50,0)</f>
        <v>0</v>
      </c>
      <c r="BU55" s="77">
        <f>IF(BY51&gt;0,1/BY51,0)</f>
        <v>0</v>
      </c>
      <c r="BV55" s="77">
        <f>IF(BY52&gt;0,1/BY52,0)</f>
        <v>0</v>
      </c>
      <c r="BW55" s="77">
        <f>IF(BY53&gt;0,1/BY53,0)</f>
        <v>0</v>
      </c>
      <c r="BX55" s="77">
        <f>IF(BY54&gt;0,1/BY54,0)</f>
        <v>0</v>
      </c>
      <c r="BY55" s="77">
        <f>IF(BQ55&lt;=BW46,1,0)</f>
        <v>0</v>
      </c>
      <c r="BZ55" s="78">
        <v>0</v>
      </c>
      <c r="CA55" s="78">
        <v>0</v>
      </c>
      <c r="CB55" s="159">
        <v>0</v>
      </c>
      <c r="CC55" s="21" t="e">
        <f>IF(BW46=1,AVERAGE(BS55/BS59),IF(BW46=2,AVERAGE(BS55/BS59,BT55/BT59),IF(BW46=3,AVERAGE(BS55/BS59,BT55/BT59,BU55/BU59),IF(BW46=4,AVERAGE(BS55/BS59,BT55/BT59,BU55/BU59,BV55/BV59),IF(BW46=5,AVERAGE(BS55/BS59,BT55/BT59,BU55/BU59,BV55/BV59,BW55/BW59),IF(BW46=6,AVERAGE(BS55/BS59,BT55/BT59,BU55/BU59,BV55/BV59,BW55/BW59,BX55/BX59),IF(BW46=7,AVERAGE(BS55/BS59,BT55/BT59,BU55/BU59,BV55/BV59,BW55/BW59,BX55/BX59,BY55/BY59),IF(BW46=8,AVERAGE(BS55/BS59,BT55/BT59,BU55/BU59,BV55/BV59,BW55/BW59,BX55/BX59,BY55/BY59,BZ55/BZ59),IF(BW46=9,AVERAGE(BS55/BS59,BT55/BT59,BU55/BU59,BV55/BV59,BW55/BW59,BX55/BX59,BY55/BY59,BZ55/BZ59,CA55/CA59),AVERAGE(BS55/BS59,BT55/BT59,BU55/BU59,BV55/BV59,BW55/BW59,BX55/BX59,BY55/BY59,BZ55/BZ59,CA55/CA59,CB55/CB59))))))))))</f>
        <v>#DIV/0!</v>
      </c>
      <c r="CD55" s="21" t="e">
        <v>#DIV/0!</v>
      </c>
      <c r="CE55" s="72" t="e">
        <f>INDEX(BS48:CB48,1,$Q$3-70)</f>
        <v>#VALUE!</v>
      </c>
      <c r="CF55" s="185" t="str">
        <f>IF($Q$2&gt;=49,IF($Q$2&lt;=58,IF($Q$3&gt;=71,IF($Q$3&lt;=80,CF54,""),""),""),"")</f>
        <v/>
      </c>
      <c r="CH55" s="150">
        <v>7</v>
      </c>
      <c r="CI55" s="151">
        <f>'FACTORS &amp; OPTIONS'!B21</f>
        <v>0</v>
      </c>
      <c r="CJ55" s="158">
        <f>IF(CP49&gt;0,(1/CP49),0)</f>
        <v>0</v>
      </c>
      <c r="CK55" s="77">
        <f>IF(CP50&gt;0,1/CP50,0)</f>
        <v>0</v>
      </c>
      <c r="CL55" s="77">
        <f>IF(CP51&gt;0,1/CP51,0)</f>
        <v>0</v>
      </c>
      <c r="CM55" s="77">
        <f>IF(CP52&gt;0,1/CP52,0)</f>
        <v>0</v>
      </c>
      <c r="CN55" s="77">
        <f>IF(CP53&gt;0,1/CP53,0)</f>
        <v>0</v>
      </c>
      <c r="CO55" s="77">
        <f>IF(CP54&gt;0,1/CP54,0)</f>
        <v>0</v>
      </c>
      <c r="CP55" s="77">
        <f>IF(CH55&lt;=CN46,1,0)</f>
        <v>0</v>
      </c>
      <c r="CQ55" s="78">
        <v>0</v>
      </c>
      <c r="CR55" s="78">
        <v>0</v>
      </c>
      <c r="CS55" s="159">
        <v>0</v>
      </c>
      <c r="CT55" s="21" t="e">
        <f>IF(CN46=1,AVERAGE(CJ55/CJ59),IF(CN46=2,AVERAGE(CJ55/CJ59,CK55/CK59),IF(CN46=3,AVERAGE(CJ55/CJ59,CK55/CK59,CL55/CL59),IF(CN46=4,AVERAGE(CJ55/CJ59,CK55/CK59,CL55/CL59,CM55/CM59),IF(CN46=5,AVERAGE(CJ55/CJ59,CK55/CK59,CL55/CL59,CM55/CM59,CN55/CN59),IF(CN46=6,AVERAGE(CJ55/CJ59,CK55/CK59,CL55/CL59,CM55/CM59,CN55/CN59,CO55/CO59),IF(CN46=7,AVERAGE(CJ55/CJ59,CK55/CK59,CL55/CL59,CM55/CM59,CN55/CN59,CO55/CO59,CP55/CP59),IF(CN46=8,AVERAGE(CJ55/CJ59,CK55/CK59,CL55/CL59,CM55/CM59,CN55/CN59,CO55/CO59,CP55/CP59,CQ55/CQ59),IF(CN46=9,AVERAGE(CJ55/CJ59,CK55/CK59,CL55/CL59,CM55/CM59,CN55/CN59,CO55/CO59,CP55/CP59,CQ55/CQ59,CR55/CR59),AVERAGE(CJ55/CJ59,CK55/CK59,CL55/CL59,CM55/CM59,CN55/CN59,CO55/CO59,CP55/CP59,CQ55/CQ59,CR55/CR59,CS55/CS59))))))))))</f>
        <v>#DIV/0!</v>
      </c>
      <c r="CU55" s="21" t="e">
        <v>#DIV/0!</v>
      </c>
      <c r="CV55" s="164" t="e">
        <f>INDEX(CJ48:CS48,1,$Q$3-87)</f>
        <v>#VALUE!</v>
      </c>
      <c r="CW55" s="165" t="str">
        <f>IF($Q$2&gt;=49,IF($Q$2&lt;=58,IF($Q$3&gt;=88,IF($Q$3&lt;=97,CW54,""),""),""),"")</f>
        <v/>
      </c>
      <c r="CY55" s="150">
        <v>7</v>
      </c>
      <c r="CZ55" s="151">
        <f>'FACTORS &amp; OPTIONS'!B21</f>
        <v>0</v>
      </c>
      <c r="DA55" s="158">
        <f>IF(DG49&gt;0,(1/DG49),0)</f>
        <v>0</v>
      </c>
      <c r="DB55" s="77">
        <f>IF(DG50&gt;0,1/DG50,0)</f>
        <v>0</v>
      </c>
      <c r="DC55" s="77">
        <f>IF(DG51&gt;0,1/DG51,0)</f>
        <v>0</v>
      </c>
      <c r="DD55" s="77">
        <f>IF(DG52&gt;0,1/DG52,0)</f>
        <v>0</v>
      </c>
      <c r="DE55" s="77">
        <f>IF(DG53&gt;0,1/DG53,0)</f>
        <v>0</v>
      </c>
      <c r="DF55" s="77">
        <f>IF(DG54&gt;0,1/DG54,0)</f>
        <v>0</v>
      </c>
      <c r="DG55" s="77">
        <f>IF(CY55&lt;=DE46,1,0)</f>
        <v>0</v>
      </c>
      <c r="DH55" s="78">
        <v>0</v>
      </c>
      <c r="DI55" s="78">
        <v>0</v>
      </c>
      <c r="DJ55" s="159">
        <v>0</v>
      </c>
      <c r="DK55" s="21" t="e">
        <f>IF(DE46=1,AVERAGE(DA55/DA59),IF(DE46=2,AVERAGE(DA55/DA59,DB55/DB59),IF(DE46=3,AVERAGE(DA55/DA59,DB55/DB59,DC55/DC59),IF(DE46=4,AVERAGE(DA55/DA59,DB55/DB59,DC55/DC59,DD55/DD59),IF(DE46=5,AVERAGE(DA55/DA59,DB55/DB59,DC55/DC59,DD55/DD59,DE55/DE59),IF(DE46=6,AVERAGE(DA55/DA59,DB55/DB59,DC55/DC59,DD55/DD59,DE55/DE59,DF55/DF59),IF(DE46=7,AVERAGE(DA55/DA59,DB55/DB59,DC55/DC59,DD55/DD59,DE55/DE59,DF55/DF59,DG55/DG59),IF(DE46=8,AVERAGE(DA55/DA59,DB55/DB59,DC55/DC59,DD55/DD59,DE55/DE59,DF55/DF59,DG55/DG59,DH55/DH59),IF(DE46=9,AVERAGE(DA55/DA59,DB55/DB59,DC55/DC59,DD55/DD59,DE55/DE59,DF55/DF59,DG55/DG59,DH55/DH59,DI55/DI59),AVERAGE(DA55/DA59,DB55/DB59,DC55/DC59,DD55/DD59,DE55/DE59,DF55/DF59,DG55/DG59,DH55/DH59,DI55/DI59,DJ55/DJ59))))))))))</f>
        <v>#DIV/0!</v>
      </c>
      <c r="DL55" s="21" t="e">
        <v>#DIV/0!</v>
      </c>
      <c r="DM55" s="164" t="e">
        <f>INDEX(DA48:DJ48,1,$Q$3-104)</f>
        <v>#VALUE!</v>
      </c>
      <c r="DN55" s="165" t="str">
        <f>IF($Q$2&gt;=49,IF($Q$2&lt;=58,IF($Q$3&gt;=105,IF($Q$3&lt;=114,DN54,""),""),""),"")</f>
        <v/>
      </c>
      <c r="DP55" s="150">
        <v>7</v>
      </c>
      <c r="DQ55" s="151">
        <f>'FACTORS &amp; OPTIONS'!B21</f>
        <v>0</v>
      </c>
      <c r="DR55" s="158">
        <f>IF(DX49&gt;0,(1/DX49),0)</f>
        <v>0</v>
      </c>
      <c r="DS55" s="77">
        <f>IF(DX50&gt;0,1/DX50,0)</f>
        <v>0</v>
      </c>
      <c r="DT55" s="77">
        <f>IF(DX51&gt;0,1/DX51,0)</f>
        <v>0</v>
      </c>
      <c r="DU55" s="77">
        <f>IF(DX52&gt;0,1/DX52,0)</f>
        <v>0</v>
      </c>
      <c r="DV55" s="77">
        <f>IF(DX53&gt;0,1/DX53,0)</f>
        <v>0</v>
      </c>
      <c r="DW55" s="77">
        <f>IF(DX54&gt;0,1/DX54,0)</f>
        <v>0</v>
      </c>
      <c r="DX55" s="77">
        <f>IF(DP55&lt;=DV46,1,0)</f>
        <v>0</v>
      </c>
      <c r="DY55" s="78">
        <v>0</v>
      </c>
      <c r="DZ55" s="78">
        <v>0</v>
      </c>
      <c r="EA55" s="159">
        <v>0</v>
      </c>
      <c r="EB55" s="21" t="e">
        <f>IF(DV46=1,AVERAGE(DR55/DR59),IF(DV46=2,AVERAGE(DR55/DR59,DS55/DS59),IF(DV46=3,AVERAGE(DR55/DR59,DS55/DS59,DT55/DT59),IF(DV46=4,AVERAGE(DR55/DR59,DS55/DS59,DT55/DT59,DU55/DU59),IF(DV46=5,AVERAGE(DR55/DR59,DS55/DS59,DT55/DT59,DU55/DU59,DV55/DV59),IF(DV46=6,AVERAGE(DR55/DR59,DS55/DS59,DT55/DT59,DU55/DU59,DV55/DV59,DW55/DW59),IF(DV46=7,AVERAGE(DR55/DR59,DS55/DS59,DT55/DT59,DU55/DU59,DV55/DV59,DW55/DW59,DX55/DX59),IF(DV46=8,AVERAGE(DR55/DR59,DS55/DS59,DT55/DT59,DU55/DU59,DV55/DV59,DW55/DW59,DX55/DX59,DY55/DY59),IF(DV46=9,AVERAGE(DR55/DR59,DS55/DS59,DT55/DT59,DU55/DU59,DV55/DV59,DW55/DW59,DX55/DX59,DY55/DY59,DZ55/DZ59),AVERAGE(DR55/DR59,DS55/DS59,DT55/DT59,DU55/DU59,DV55/DV59,DW55/DW59,DX55/DX59,DY55/DY59,DZ55/DZ59,EA55/EA59))))))))))</f>
        <v>#DIV/0!</v>
      </c>
      <c r="EC55" s="21" t="e">
        <v>#DIV/0!</v>
      </c>
      <c r="ED55" s="164" t="e">
        <f>INDEX(DR48:EA48,1,$Q$3-121)</f>
        <v>#VALUE!</v>
      </c>
      <c r="EE55" s="165" t="str">
        <f>IF($Q$2&gt;=49,IF($Q$2&lt;=58,IF($Q$3&gt;=122,IF($Q$3&lt;=131,EE54,""),""),""),"")</f>
        <v/>
      </c>
      <c r="EG55" s="150">
        <v>7</v>
      </c>
      <c r="EH55" s="151">
        <f>'FACTORS &amp; OPTIONS'!B21</f>
        <v>0</v>
      </c>
      <c r="EI55" s="158">
        <f>IF(EO49&gt;0,(1/EO49),0)</f>
        <v>0</v>
      </c>
      <c r="EJ55" s="77">
        <f>IF(EO50&gt;0,1/EO50,0)</f>
        <v>0</v>
      </c>
      <c r="EK55" s="77">
        <f>IF(EO51&gt;0,1/EO51,0)</f>
        <v>0</v>
      </c>
      <c r="EL55" s="77">
        <f>IF(EO52&gt;0,1/EO52,0)</f>
        <v>0</v>
      </c>
      <c r="EM55" s="77">
        <f>IF(EO53&gt;0,1/EO53,0)</f>
        <v>0</v>
      </c>
      <c r="EN55" s="77">
        <f>IF(EO54&gt;0,1/EO54,0)</f>
        <v>0</v>
      </c>
      <c r="EO55" s="77">
        <f>IF(EG55&lt;=EM46,1,0)</f>
        <v>0</v>
      </c>
      <c r="EP55" s="78">
        <v>0</v>
      </c>
      <c r="EQ55" s="78">
        <v>0</v>
      </c>
      <c r="ER55" s="159">
        <v>0</v>
      </c>
      <c r="ES55" s="21" t="e">
        <f>IF(EM46=1,AVERAGE(EI55/EI59),IF(EM46=2,AVERAGE(EI55/EI59,EJ55/EJ59),IF(EM46=3,AVERAGE(EI55/EI59,EJ55/EJ59,EK55/EK59),IF(EM46=4,AVERAGE(EI55/EI59,EJ55/EJ59,EK55/EK59,EL55/EL59),IF(EM46=5,AVERAGE(EI55/EI59,EJ55/EJ59,EK55/EK59,EL55/EL59,EM55/EM59),IF(EM46=6,AVERAGE(EI55/EI59,EJ55/EJ59,EK55/EK59,EL55/EL59,EM55/EM59,EN55/EN59),IF(EM46=7,AVERAGE(EI55/EI59,EJ55/EJ59,EK55/EK59,EL55/EL59,EM55/EM59,EN55/EN59,EO55/EO59),IF(EM46=8,AVERAGE(EI55/EI59,EJ55/EJ59,EK55/EK59,EL55/EL59,EM55/EM59,EN55/EN59,EO55/EO59,EP55/EP59),IF(EM46=9,AVERAGE(EI55/EI59,EJ55/EJ59,EK55/EK59,EL55/EL59,EM55/EM59,EN55/EN59,EO55/EO59,EP55/EP59,EQ55/EQ59),AVERAGE(EI55/EI59,EJ55/EJ59,EK55/EK59,EL55/EL59,EM55/EM59,EN55/EN59,EO55/EO59,EP55/EP59,EQ55/EQ59,ER55/ER59))))))))))</f>
        <v>#DIV/0!</v>
      </c>
      <c r="ET55" s="21" t="e">
        <v>#DIV/0!</v>
      </c>
      <c r="EU55" s="164" t="e">
        <f>INDEX(EI48:ER48,1,$Q$3-138)</f>
        <v>#VALUE!</v>
      </c>
      <c r="EV55" s="165" t="str">
        <f>IF($Q$2&gt;=49,IF($Q$2&lt;=58,IF($Q$3&gt;=139,IF($Q$3&lt;=148,EV54,""),""),""),"")</f>
        <v/>
      </c>
      <c r="EW55" s="100" t="str">
        <f>CF55</f>
        <v/>
      </c>
      <c r="EX55" s="100">
        <f>CF57</f>
        <v>0.2</v>
      </c>
      <c r="EY55" s="100"/>
      <c r="EZ55" s="100">
        <f t="shared" si="30"/>
        <v>0</v>
      </c>
      <c r="FA55" s="100"/>
    </row>
    <row r="56" spans="1:164" x14ac:dyDescent="0.35">
      <c r="A56" s="150">
        <v>8</v>
      </c>
      <c r="B56" s="151">
        <f>'FACTORS &amp; OPTIONS'!B22</f>
        <v>0</v>
      </c>
      <c r="C56" s="77">
        <f>IF(J49&gt;0,(1/J49),0)</f>
        <v>0</v>
      </c>
      <c r="D56" s="77">
        <f>IF(J50&gt;0,1/J50,0)</f>
        <v>0</v>
      </c>
      <c r="E56" s="77">
        <f>IF(J51&gt;0,1/J51,0)</f>
        <v>0</v>
      </c>
      <c r="F56" s="77">
        <f>IF(J52&gt;0,1/J52,0)</f>
        <v>0</v>
      </c>
      <c r="G56" s="77">
        <f>IF(J53&gt;0,1/J53,0)</f>
        <v>0</v>
      </c>
      <c r="H56" s="77">
        <f>IF(J54&gt;0,1/J54,0)</f>
        <v>0</v>
      </c>
      <c r="I56" s="77">
        <f>IF(J55&gt;0,1/J55,0)</f>
        <v>0</v>
      </c>
      <c r="J56" s="77">
        <f>IF(A56&lt;=G46,1,0)</f>
        <v>0</v>
      </c>
      <c r="K56" s="78">
        <v>0</v>
      </c>
      <c r="L56" s="78">
        <v>0</v>
      </c>
      <c r="M56" s="21" t="e">
        <f>IF(G46=1,AVERAGE(C56/C59),IF(G46=2,AVERAGE(C56/C59,D56/D59),IF(G46=3,AVERAGE(C56/C59,D56/D59,E56/E59),IF(G46=4,AVERAGE(C56/C59,D56/D59,E56/E59,F56/F59),IF(G46=5,AVERAGE(C56/C59,D56/D59,E56/E59,F56/F59,G56/G59),IF(G46=6,AVERAGE(C56/C59,D56/D59,E56/E59,F56/F59,G56/G59,H56/H59),IF(G46=7,AVERAGE(C56/C59,D56/D59,E56/E59,F56/F59,G56/G59,H56/H59,I56/I59),IF(G46=8,AVERAGE(C56/C59,D56/D59,E56/E59,F56/F59,G56/G59,H56/H59,I56/I59,J56/J59),IF(G46=9,AVERAGE(C56/C59,D56/D59,E56/E59,F56/F59,G56/G59,H56/H59,I56/I59,J56/J59,K56/K59),AVERAGE(C56/C59,D56/D59,E56/E59,F56/F59,G56/G59,H56/H59,I56/I59,J56/J59,K56/K59,L56/L59))))))))))</f>
        <v>#DIV/0!</v>
      </c>
      <c r="N56" s="21" t="e">
        <v>#DIV/0!</v>
      </c>
      <c r="O56" s="164">
        <f>IFERROR(O55,"")</f>
        <v>0</v>
      </c>
      <c r="P56" s="165" t="str">
        <f>IF($Q$2&gt;=49,IF($Q$2&lt;=58,O56,""),"")</f>
        <v/>
      </c>
      <c r="R56" s="150">
        <v>8</v>
      </c>
      <c r="S56" s="151">
        <f>'FACTORS &amp; OPTIONS'!B22</f>
        <v>0</v>
      </c>
      <c r="T56" s="77">
        <f>IF(AA49&gt;0,(1/AA49),0)</f>
        <v>0</v>
      </c>
      <c r="U56" s="77">
        <f>IF(AA50&gt;0,1/AA50,0)</f>
        <v>0</v>
      </c>
      <c r="V56" s="77">
        <f>IF(AA51&gt;0,1/AA51,0)</f>
        <v>0</v>
      </c>
      <c r="W56" s="77">
        <f>IF(AA52&gt;0,1/AA52,0)</f>
        <v>0</v>
      </c>
      <c r="X56" s="77">
        <f>IF(AA53&gt;0,1/AA53,0)</f>
        <v>0</v>
      </c>
      <c r="Y56" s="77">
        <f>IF(AA54&gt;0,1/AA54,0)</f>
        <v>0</v>
      </c>
      <c r="Z56" s="77">
        <f>IF(AA55&gt;0,1/AA55,0)</f>
        <v>0</v>
      </c>
      <c r="AA56" s="77">
        <f>IF(R56&lt;=X46,1,0)</f>
        <v>0</v>
      </c>
      <c r="AB56" s="78">
        <v>0</v>
      </c>
      <c r="AC56" s="78">
        <v>0</v>
      </c>
      <c r="AD56" s="21" t="e">
        <f>IF(X46=1,AVERAGE(T56/T59),IF(X46=2,AVERAGE(T56/T59,U56/U59),IF(X46=3,AVERAGE(T56/T59,U56/U59,V56/V59),IF(X46=4,AVERAGE(T56/T59,U56/U59,V56/V59,W56/W59),IF(X46=5,AVERAGE(T56/T59,U56/U59,V56/V59,W56/W59,X56/X59),IF(X46=6,AVERAGE(T56/T59,U56/U59,V56/V59,W56/W59,X56/X59,Y56/Y59),IF(X46=7,AVERAGE(T56/T59,U56/U59,V56/V59,W56/W59,X56/X59,Y56/Y59,Z56/Z59),IF(X46=8,AVERAGE(T56/T59,U56/U59,V56/V59,W56/W59,X56/X59,Y56/Y59,Z56/Z59,AA56/AA59),IF(X46=9,AVERAGE(T56/T59,U56/U59,V56/V59,W56/W59,X56/X59,Y56/Y59,Z56/Z59,AA56/AA59,AB56/AB59),AVERAGE(T56/T59,U56/U59,V56/V59,W56/W59,X56/X59,Y56/Y59,Z56/Z59,AA56/AA59,AB56/AB59,AC56/AC59))))))))))</f>
        <v>#DIV/0!</v>
      </c>
      <c r="AE56" s="21" t="e">
        <v>#DIV/0!</v>
      </c>
      <c r="AF56" s="164" t="str">
        <f>IFERROR(AF55,"")</f>
        <v/>
      </c>
      <c r="AG56" s="165" t="str">
        <f>IF($Q$2&gt;=49,IF($Q$2&lt;=58,AF56,""),"")</f>
        <v/>
      </c>
      <c r="AI56" s="150">
        <v>8</v>
      </c>
      <c r="AJ56" s="151">
        <f>'FACTORS &amp; OPTIONS'!B22</f>
        <v>0</v>
      </c>
      <c r="AK56" s="158">
        <f>IF(AR49&gt;0,(1/AR49),0)</f>
        <v>0</v>
      </c>
      <c r="AL56" s="77">
        <f>IF(AR50&gt;0,1/AR50,0)</f>
        <v>0</v>
      </c>
      <c r="AM56" s="77">
        <f>IF(AR51&gt;0,1/AR51,0)</f>
        <v>0</v>
      </c>
      <c r="AN56" s="77">
        <f>IF(AR52&gt;0,1/AR52,0)</f>
        <v>0</v>
      </c>
      <c r="AO56" s="77">
        <f>IF(AR53&gt;0,1/AR53,0)</f>
        <v>0</v>
      </c>
      <c r="AP56" s="77">
        <f>IF(AR54&gt;0,1/AR54,0)</f>
        <v>0</v>
      </c>
      <c r="AQ56" s="77">
        <f>IF(AR55&gt;0,1/AR55,0)</f>
        <v>0</v>
      </c>
      <c r="AR56" s="77">
        <f>IF(AI56&lt;=AO46,1,0)</f>
        <v>0</v>
      </c>
      <c r="AS56" s="78">
        <v>0</v>
      </c>
      <c r="AT56" s="159">
        <v>0</v>
      </c>
      <c r="AU56" s="21" t="e">
        <f>IF(AO46=1,AVERAGE(AK56/AK59),IF(AO46=2,AVERAGE(AK56/AK59,AL56/AL59),IF(AO46=3,AVERAGE(AK56/AK59,AL56/AL59,AM56/AM59),IF(AO46=4,AVERAGE(AK56/AK59,AL56/AL59,AM56/AM59,AN56/AN59),IF(AO46=5,AVERAGE(AK56/AK59,AL56/AL59,AM56/AM59,AN56/AN59,AO56/AO59),IF(AO46=6,AVERAGE(AK56/AK59,AL56/AL59,AM56/AM59,AN56/AN59,AO56/AO59,AP56/AP59),IF(AO46=7,AVERAGE(AK56/AK59,AL56/AL59,AM56/AM59,AN56/AN59,AO56/AO59,AP56/AP59,AQ56/AQ59),IF(AO46=8,AVERAGE(AK56/AK59,AL56/AL59,AM56/AM59,AN56/AN59,AO56/AO59,AP56/AP59,AQ56/AQ59,AR56/AR59),IF(AO46=9,AVERAGE(AK56/AK59,AL56/AL59,AM56/AM59,AN56/AN59,AO56/AO59,AP56/AP59,AQ56/AQ59,AR56/AR59,AS56/AS59),AVERAGE(AK56/AK59,AL56/AL59,AM56/AM59,AN56/AN59,AO56/AO59,AP56/AP59,AQ56/AQ59,AR56/AR59,AS56/AS59,AT56/AT59))))))))))</f>
        <v>#DIV/0!</v>
      </c>
      <c r="AV56" s="21" t="e">
        <v>#DIV/0!</v>
      </c>
      <c r="AW56" s="164" t="str">
        <f>IFERROR(AW55,"")</f>
        <v/>
      </c>
      <c r="AX56" s="165" t="str">
        <f>IF($Q$2&gt;=49,IF($Q$2&lt;=58,AW56,""),"")</f>
        <v/>
      </c>
      <c r="AZ56" s="150">
        <v>8</v>
      </c>
      <c r="BA56" s="151">
        <f>'FACTORS &amp; OPTIONS'!B22</f>
        <v>0</v>
      </c>
      <c r="BB56" s="158">
        <f>IF(BI49&gt;0,(1/BI49),0)</f>
        <v>0</v>
      </c>
      <c r="BC56" s="77">
        <f>IF(BI50&gt;0,1/BI50,0)</f>
        <v>0</v>
      </c>
      <c r="BD56" s="77">
        <f>IF(BI51&gt;0,1/BI51,0)</f>
        <v>0</v>
      </c>
      <c r="BE56" s="77">
        <f>IF(BI52&gt;0,1/BI52,0)</f>
        <v>0</v>
      </c>
      <c r="BF56" s="77">
        <f>IF(BI53&gt;0,1/BI53,0)</f>
        <v>0</v>
      </c>
      <c r="BG56" s="77">
        <f>IF(BI54&gt;0,1/BI54,0)</f>
        <v>0</v>
      </c>
      <c r="BH56" s="77">
        <f>IF(BI55&gt;0,1/BI55,0)</f>
        <v>0</v>
      </c>
      <c r="BI56" s="77">
        <f>IF(AZ56&lt;=BF46,1,0)</f>
        <v>0</v>
      </c>
      <c r="BJ56" s="78">
        <v>0</v>
      </c>
      <c r="BK56" s="159">
        <v>0</v>
      </c>
      <c r="BL56" s="21" t="e">
        <f>IF(BF46=1,AVERAGE(BB56/BB59),IF(BF46=2,AVERAGE(BB56/BB59,BC56/BC59),IF(BF46=3,AVERAGE(BB56/BB59,BC56/BC59,BD56/BD59),IF(BF46=4,AVERAGE(BB56/BB59,BC56/BC59,BD56/BD59,BE56/BE59),IF(BF46=5,AVERAGE(BB56/BB59,BC56/BC59,BD56/BD59,BE56/BE59,BF56/BF59),IF(BF46=6,AVERAGE(BB56/BB59,BC56/BC59,BD56/BD59,BE56/BE59,BF56/BF59,BG56/BG59),IF(BF46=7,AVERAGE(BB56/BB59,BC56/BC59,BD56/BD59,BE56/BE59,BF56/BF59,BG56/BG59,BH56/BH59),IF(BF46=8,AVERAGE(BB56/BB59,BC56/BC59,BD56/BD59,BE56/BE59,BF56/BF59,BG56/BG59,BH56/BH59,BI56/BI59),IF(BF46=9,AVERAGE(BB56/BB59,BC56/BC59,BD56/BD59,BE56/BE59,BF56/BF59,BG56/BG59,BH56/BH59,BI56/BI59,BJ56/BJ59),AVERAGE(BB56/BB59,BC56/BC59,BD56/BD59,BE56/BE59,BF56/BF59,BG56/BG59,BH56/BH59,BI56/BI59,BJ56/BJ59,BK56/BK59))))))))))</f>
        <v>#DIV/0!</v>
      </c>
      <c r="BM56" s="21" t="e">
        <v>#DIV/0!</v>
      </c>
      <c r="BN56" s="164" t="str">
        <f>IFERROR(BN55,"")</f>
        <v/>
      </c>
      <c r="BO56" s="165" t="str">
        <f>IF($Q$2&gt;=49,IF($Q$2&lt;=58,BN56,""),"")</f>
        <v/>
      </c>
      <c r="BQ56" s="150">
        <v>8</v>
      </c>
      <c r="BR56" s="151">
        <f>'FACTORS &amp; OPTIONS'!B22</f>
        <v>0</v>
      </c>
      <c r="BS56" s="158">
        <f>IF(BZ49&gt;0,(1/BZ49),0)</f>
        <v>0</v>
      </c>
      <c r="BT56" s="77">
        <f>IF(BZ50&gt;0,1/BZ50,0)</f>
        <v>0</v>
      </c>
      <c r="BU56" s="77">
        <f>IF(BZ51&gt;0,1/BZ51,0)</f>
        <v>0</v>
      </c>
      <c r="BV56" s="77">
        <f>IF(BZ52&gt;0,1/BZ52,0)</f>
        <v>0</v>
      </c>
      <c r="BW56" s="77">
        <f>IF(BZ53&gt;0,1/BZ53,0)</f>
        <v>0</v>
      </c>
      <c r="BX56" s="77">
        <f>IF(BZ54&gt;0,1/BZ54,0)</f>
        <v>0</v>
      </c>
      <c r="BY56" s="77">
        <f>IF(BZ55&gt;0,1/BZ55,0)</f>
        <v>0</v>
      </c>
      <c r="BZ56" s="77">
        <f>IF(BQ56&lt;=BW46,1,0)</f>
        <v>0</v>
      </c>
      <c r="CA56" s="78">
        <v>0</v>
      </c>
      <c r="CB56" s="159">
        <v>0</v>
      </c>
      <c r="CC56" s="21" t="e">
        <f>IF(BW46=1,AVERAGE(BS56/BS59),IF(BW46=2,AVERAGE(BS56/BS59,BT56/BT59),IF(BW46=3,AVERAGE(BS56/BS59,BT56/BT59,BU56/BU59),IF(BW46=4,AVERAGE(BS56/BS59,BT56/BT59,BU56/BU59,BV56/BV59),IF(BW46=5,AVERAGE(BS56/BS59,BT56/BT59,BU56/BU59,BV56/BV59,BW56/BW59),IF(BW46=6,AVERAGE(BS56/BS59,BT56/BT59,BU56/BU59,BV56/BV59,BW56/BW59,BX56/BX59),IF(BW46=7,AVERAGE(BS56/BS59,BT56/BT59,BU56/BU59,BV56/BV59,BW56/BW59,BX56/BX59,BY56/BY59),IF(BW46=8,AVERAGE(BS56/BS59,BT56/BT59,BU56/BU59,BV56/BV59,BW56/BW59,BX56/BX59,BY56/BY59,BZ56/BZ59),IF(BW46=9,AVERAGE(BS56/BS59,BT56/BT59,BU56/BU59,BV56/BV59,BW56/BW59,BX56/BX59,BY56/BY59,BZ56/BZ59,CA56/CA59),AVERAGE(BS56/BS59,BT56/BT59,BU56/BU59,BV56/BV59,BW56/BW59,BX56/BX59,BY56/BY59,BZ56/BZ59,CA56/CA59,CB56/CB59))))))))))</f>
        <v>#DIV/0!</v>
      </c>
      <c r="CD56" s="21" t="e">
        <v>#DIV/0!</v>
      </c>
      <c r="CE56" s="72" t="str">
        <f>IFERROR(CE55,"")</f>
        <v/>
      </c>
      <c r="CF56" s="185" t="str">
        <f>IF($Q$2&gt;=49,IF($Q$2&lt;=58,CE56,""),"")</f>
        <v/>
      </c>
      <c r="CH56" s="150">
        <v>8</v>
      </c>
      <c r="CI56" s="151">
        <f>'FACTORS &amp; OPTIONS'!B22</f>
        <v>0</v>
      </c>
      <c r="CJ56" s="158">
        <f>IF(CQ49&gt;0,(1/CQ49),0)</f>
        <v>0</v>
      </c>
      <c r="CK56" s="77">
        <f>IF(CQ50&gt;0,1/CQ50,0)</f>
        <v>0</v>
      </c>
      <c r="CL56" s="77">
        <f>IF(CQ51&gt;0,1/CQ51,0)</f>
        <v>0</v>
      </c>
      <c r="CM56" s="77">
        <f>IF(CQ52&gt;0,1/CQ52,0)</f>
        <v>0</v>
      </c>
      <c r="CN56" s="77">
        <f>IF(CQ53&gt;0,1/CQ53,0)</f>
        <v>0</v>
      </c>
      <c r="CO56" s="77">
        <f>IF(CQ54&gt;0,1/CQ54,0)</f>
        <v>0</v>
      </c>
      <c r="CP56" s="77">
        <f>IF(CQ55&gt;0,1/CQ55,0)</f>
        <v>0</v>
      </c>
      <c r="CQ56" s="77">
        <f>IF(CH56&lt;=CN46,1,0)</f>
        <v>0</v>
      </c>
      <c r="CR56" s="78">
        <v>0</v>
      </c>
      <c r="CS56" s="159">
        <v>0</v>
      </c>
      <c r="CT56" s="21" t="e">
        <f>IF(CN46=1,AVERAGE(CJ56/CJ59),IF(CN46=2,AVERAGE(CJ56/CJ59,CK56/CK59),IF(CN46=3,AVERAGE(CJ56/CJ59,CK56/CK59,CL56/CL59),IF(CN46=4,AVERAGE(CJ56/CJ59,CK56/CK59,CL56/CL59,CM56/CM59),IF(CN46=5,AVERAGE(CJ56/CJ59,CK56/CK59,CL56/CL59,CM56/CM59,CN56/CN59),IF(CN46=6,AVERAGE(CJ56/CJ59,CK56/CK59,CL56/CL59,CM56/CM59,CN56/CN59,CO56/CO59),IF(CN46=7,AVERAGE(CJ56/CJ59,CK56/CK59,CL56/CL59,CM56/CM59,CN56/CN59,CO56/CO59,CP56/CP59),IF(CN46=8,AVERAGE(CJ56/CJ59,CK56/CK59,CL56/CL59,CM56/CM59,CN56/CN59,CO56/CO59,CP56/CP59,CQ56/CQ59),IF(CN46=9,AVERAGE(CJ56/CJ59,CK56/CK59,CL56/CL59,CM56/CM59,CN56/CN59,CO56/CO59,CP56/CP59,CQ56/CQ59,CR56/CR59),AVERAGE(CJ56/CJ59,CK56/CK59,CL56/CL59,CM56/CM59,CN56/CN59,CO56/CO59,CP56/CP59,CQ56/CQ59,CR56/CR59,CS56/CS59))))))))))</f>
        <v>#DIV/0!</v>
      </c>
      <c r="CU56" s="21" t="e">
        <v>#DIV/0!</v>
      </c>
      <c r="CV56" s="164" t="str">
        <f>IFERROR(CV55,"")</f>
        <v/>
      </c>
      <c r="CW56" s="165" t="str">
        <f>IF($Q$2&gt;=49,IF($Q$2&lt;=58,CV56,""),"")</f>
        <v/>
      </c>
      <c r="CY56" s="150">
        <v>8</v>
      </c>
      <c r="CZ56" s="151">
        <f>'FACTORS &amp; OPTIONS'!B22</f>
        <v>0</v>
      </c>
      <c r="DA56" s="158">
        <f>IF(DH49&gt;0,(1/DH49),0)</f>
        <v>0</v>
      </c>
      <c r="DB56" s="77">
        <f>IF(DH50&gt;0,1/DH50,0)</f>
        <v>0</v>
      </c>
      <c r="DC56" s="77">
        <f>IF(DH51&gt;0,1/DH51,0)</f>
        <v>0</v>
      </c>
      <c r="DD56" s="77">
        <f>IF(DH52&gt;0,1/DH52,0)</f>
        <v>0</v>
      </c>
      <c r="DE56" s="77">
        <f>IF(DH53&gt;0,1/DH53,0)</f>
        <v>0</v>
      </c>
      <c r="DF56" s="77">
        <f>IF(DH54&gt;0,1/DH54,0)</f>
        <v>0</v>
      </c>
      <c r="DG56" s="77">
        <f>IF(DH55&gt;0,1/DH55,0)</f>
        <v>0</v>
      </c>
      <c r="DH56" s="77">
        <f>IF(CY56&lt;=DE46,1,0)</f>
        <v>0</v>
      </c>
      <c r="DI56" s="78">
        <v>0</v>
      </c>
      <c r="DJ56" s="159">
        <v>0</v>
      </c>
      <c r="DK56" s="21" t="e">
        <f>IF(DE46=1,AVERAGE(DA56/DA59),IF(DE46=2,AVERAGE(DA56/DA59,DB56/DB59),IF(DE46=3,AVERAGE(DA56/DA59,DB56/DB59,DC56/DC59),IF(DE46=4,AVERAGE(DA56/DA59,DB56/DB59,DC56/DC59,DD56/DD59),IF(DE46=5,AVERAGE(DA56/DA59,DB56/DB59,DC56/DC59,DD56/DD59,DE56/DE59),IF(DE46=6,AVERAGE(DA56/DA59,DB56/DB59,DC56/DC59,DD56/DD59,DE56/DE59,DF56/DF59),IF(DE46=7,AVERAGE(DA56/DA59,DB56/DB59,DC56/DC59,DD56/DD59,DE56/DE59,DF56/DF59,DG56/DG59),IF(DE46=8,AVERAGE(DA56/DA59,DB56/DB59,DC56/DC59,DD56/DD59,DE56/DE59,DF56/DF59,DG56/DG59,DH56/DH59),IF(DE46=9,AVERAGE(DA56/DA59,DB56/DB59,DC56/DC59,DD56/DD59,DE56/DE59,DF56/DF59,DG56/DG59,DH56/DH59,DI56/DI59),AVERAGE(DA56/DA59,DB56/DB59,DC56/DC59,DD56/DD59,DE56/DE59,DF56/DF59,DG56/DG59,DH56/DH59,DI56/DI59,DJ56/DJ59))))))))))</f>
        <v>#DIV/0!</v>
      </c>
      <c r="DL56" s="21" t="e">
        <v>#DIV/0!</v>
      </c>
      <c r="DM56" s="164" t="str">
        <f>IFERROR(DM55,"")</f>
        <v/>
      </c>
      <c r="DN56" s="165" t="str">
        <f>IF($Q$2&gt;=49,IF($Q$2&lt;=58,DM56,""),"")</f>
        <v/>
      </c>
      <c r="DP56" s="150">
        <v>8</v>
      </c>
      <c r="DQ56" s="151">
        <f>'FACTORS &amp; OPTIONS'!B22</f>
        <v>0</v>
      </c>
      <c r="DR56" s="158">
        <f>IF(DY49&gt;0,(1/DY49),0)</f>
        <v>0</v>
      </c>
      <c r="DS56" s="77">
        <f>IF(DY50&gt;0,1/DY50,0)</f>
        <v>0</v>
      </c>
      <c r="DT56" s="77">
        <f>IF(DY51&gt;0,1/DY51,0)</f>
        <v>0</v>
      </c>
      <c r="DU56" s="77">
        <f>IF(DY52&gt;0,1/DY52,0)</f>
        <v>0</v>
      </c>
      <c r="DV56" s="77">
        <f>IF(DY53&gt;0,1/DY53,0)</f>
        <v>0</v>
      </c>
      <c r="DW56" s="77">
        <f>IF(DY54&gt;0,1/DY54,0)</f>
        <v>0</v>
      </c>
      <c r="DX56" s="77">
        <f>IF(DY55&gt;0,1/DY55,0)</f>
        <v>0</v>
      </c>
      <c r="DY56" s="77">
        <f>IF(DP56&lt;=DV46,1,0)</f>
        <v>0</v>
      </c>
      <c r="DZ56" s="78">
        <v>0</v>
      </c>
      <c r="EA56" s="159">
        <v>0</v>
      </c>
      <c r="EB56" s="21" t="e">
        <f>IF(DV46=1,AVERAGE(DR56/DR59),IF(DV46=2,AVERAGE(DR56/DR59,DS56/DS59),IF(DV46=3,AVERAGE(DR56/DR59,DS56/DS59,DT56/DT59),IF(DV46=4,AVERAGE(DR56/DR59,DS56/DS59,DT56/DT59,DU56/DU59),IF(DV46=5,AVERAGE(DR56/DR59,DS56/DS59,DT56/DT59,DU56/DU59,DV56/DV59),IF(DV46=6,AVERAGE(DR56/DR59,DS56/DS59,DT56/DT59,DU56/DU59,DV56/DV59,DW56/DW59),IF(DV46=7,AVERAGE(DR56/DR59,DS56/DS59,DT56/DT59,DU56/DU59,DV56/DV59,DW56/DW59,DX56/DX59),IF(DV46=8,AVERAGE(DR56/DR59,DS56/DS59,DT56/DT59,DU56/DU59,DV56/DV59,DW56/DW59,DX56/DX59,DY56/DY59),IF(DV46=9,AVERAGE(DR56/DR59,DS56/DS59,DT56/DT59,DU56/DU59,DV56/DV59,DW56/DW59,DX56/DX59,DY56/DY59,DZ56/DZ59),AVERAGE(DR56/DR59,DS56/DS59,DT56/DT59,DU56/DU59,DV56/DV59,DW56/DW59,DX56/DX59,DY56/DY59,DZ56/DZ59,EA56/EA59))))))))))</f>
        <v>#DIV/0!</v>
      </c>
      <c r="EC56" s="21" t="e">
        <v>#DIV/0!</v>
      </c>
      <c r="ED56" s="164" t="str">
        <f>IFERROR(ED55,"")</f>
        <v/>
      </c>
      <c r="EE56" s="165" t="str">
        <f>IF($Q$2&gt;=49,IF($Q$2&lt;=58,ED56,""),"")</f>
        <v/>
      </c>
      <c r="EG56" s="150">
        <v>8</v>
      </c>
      <c r="EH56" s="151">
        <f>'FACTORS &amp; OPTIONS'!B22</f>
        <v>0</v>
      </c>
      <c r="EI56" s="158">
        <f>IF(EP49&gt;0,(1/EP49),0)</f>
        <v>0</v>
      </c>
      <c r="EJ56" s="77">
        <f>IF(EP50&gt;0,1/EP50,0)</f>
        <v>0</v>
      </c>
      <c r="EK56" s="77">
        <f>IF(EP51&gt;0,1/EP51,0)</f>
        <v>0</v>
      </c>
      <c r="EL56" s="77">
        <f>IF(EP52&gt;0,1/EP52,0)</f>
        <v>0</v>
      </c>
      <c r="EM56" s="77">
        <f>IF(EP53&gt;0,1/EP53,0)</f>
        <v>0</v>
      </c>
      <c r="EN56" s="77">
        <f>IF(EP54&gt;0,1/EP54,0)</f>
        <v>0</v>
      </c>
      <c r="EO56" s="77">
        <f>IF(EP55&gt;0,1/EP55,0)</f>
        <v>0</v>
      </c>
      <c r="EP56" s="77">
        <f>IF(EG56&lt;=EM46,1,0)</f>
        <v>0</v>
      </c>
      <c r="EQ56" s="78">
        <v>0</v>
      </c>
      <c r="ER56" s="159">
        <v>0</v>
      </c>
      <c r="ES56" s="21" t="e">
        <f>IF(EM46=1,AVERAGE(EI56/EI59),IF(EM46=2,AVERAGE(EI56/EI59,EJ56/EJ59),IF(EM46=3,AVERAGE(EI56/EI59,EJ56/EJ59,EK56/EK59),IF(EM46=4,AVERAGE(EI56/EI59,EJ56/EJ59,EK56/EK59,EL56/EL59),IF(EM46=5,AVERAGE(EI56/EI59,EJ56/EJ59,EK56/EK59,EL56/EL59,EM56/EM59),IF(EM46=6,AVERAGE(EI56/EI59,EJ56/EJ59,EK56/EK59,EL56/EL59,EM56/EM59,EN56/EN59),IF(EM46=7,AVERAGE(EI56/EI59,EJ56/EJ59,EK56/EK59,EL56/EL59,EM56/EM59,EN56/EN59,EO56/EO59),IF(EM46=8,AVERAGE(EI56/EI59,EJ56/EJ59,EK56/EK59,EL56/EL59,EM56/EM59,EN56/EN59,EO56/EO59,EP56/EP59),IF(EM46=9,AVERAGE(EI56/EI59,EJ56/EJ59,EK56/EK59,EL56/EL59,EM56/EM59,EN56/EN59,EO56/EO59,EP56/EP59,EQ56/EQ59),AVERAGE(EI56/EI59,EJ56/EJ59,EK56/EK59,EL56/EL59,EM56/EM59,EN56/EN59,EO56/EO59,EP56/EP59,EQ56/EQ59,ER56/ER59))))))))))</f>
        <v>#DIV/0!</v>
      </c>
      <c r="ET56" s="21" t="e">
        <v>#DIV/0!</v>
      </c>
      <c r="EU56" s="164" t="str">
        <f>IFERROR(EU55,"")</f>
        <v/>
      </c>
      <c r="EV56" s="165" t="str">
        <f>IF($Q$2&gt;=49,IF($Q$2&lt;=58,EU56,""),"")</f>
        <v/>
      </c>
      <c r="EW56" s="100" t="str">
        <f>CW55</f>
        <v/>
      </c>
      <c r="EX56" s="100">
        <f>CW57</f>
        <v>0.2</v>
      </c>
      <c r="EY56" s="100"/>
      <c r="EZ56" s="100">
        <f t="shared" si="30"/>
        <v>0</v>
      </c>
      <c r="FA56" s="100"/>
    </row>
    <row r="57" spans="1:164" x14ac:dyDescent="0.35">
      <c r="A57" s="150">
        <v>9</v>
      </c>
      <c r="B57" s="151">
        <f>'FACTORS &amp; OPTIONS'!B23</f>
        <v>0</v>
      </c>
      <c r="C57" s="77">
        <f>IF(K49&gt;0,(1/K49),0)</f>
        <v>0</v>
      </c>
      <c r="D57" s="77">
        <f>IF(K50&gt;0,1/K50,0)</f>
        <v>0</v>
      </c>
      <c r="E57" s="77">
        <f>IF(K51&gt;0,1/K51,0)</f>
        <v>0</v>
      </c>
      <c r="F57" s="77">
        <f>IF(K52&gt;0,1/K52,0)</f>
        <v>0</v>
      </c>
      <c r="G57" s="77">
        <f>IF(K53&gt;0,1/K53,0)</f>
        <v>0</v>
      </c>
      <c r="H57" s="77">
        <f>IF(K54&gt;0,1/K54,0)</f>
        <v>0</v>
      </c>
      <c r="I57" s="77">
        <f>IF(K55&gt;0,1/K55,0)</f>
        <v>0</v>
      </c>
      <c r="J57" s="77">
        <f>IF(K56&gt;0,1/K56,0)</f>
        <v>0</v>
      </c>
      <c r="K57" s="77">
        <f>IF(A57&lt;=G46,1,0)</f>
        <v>0</v>
      </c>
      <c r="L57" s="78">
        <v>0</v>
      </c>
      <c r="M57" s="21" t="e">
        <f>IF(G46=1,AVERAGE(C57/C59),IF(G46=2,AVERAGE(C57/C59,D57/D59),IF(G46=3,AVERAGE(C57/C59,D57/D59,E57/E59),IF(G46=4,AVERAGE(C57/C59,D57/D59,E57/E59,F57/F59),IF(G46=5,AVERAGE(C57/C59,D57/D59,E57/E59,F57/F59,G57/G59),IF(G46=6,AVERAGE(C57/C59,D57/D59,E57/E59,F57/F59,G57/G59,H57/H59),IF(G46=7,AVERAGE(C57/C59,D57/D59,E57/E59,F57/F59,G57/G59,H57/H59,I57/I59),IF(G46=8,AVERAGE(C57/C59,D57/D59,E57/E59,F57/F59,G57/G59,H57/H59,I57/I59,J57/J59),IF(G46=9,AVERAGE(C57/C59,D57/D59,E57/E59,F57/F59,G57/G59,H57/H59,I57/I59,J57/J59,K57/K59),AVERAGE(C57/C59,D57/D59,E57/E59,F57/F59,G57/G59,H57/H59,I57/I59,J57/J59,K57/K59,L57/L59))))))))))</f>
        <v>#DIV/0!</v>
      </c>
      <c r="N57" s="21" t="e">
        <v>#DIV/0!</v>
      </c>
      <c r="O57" s="164">
        <v>4</v>
      </c>
      <c r="P57" s="165">
        <f>IF(O57=1,1/9,IF(O57=2,1/7,IF(O57=3,1/5,IF(O57=4,1/3,IF(O57=5,1,IF(O57=6,3,IF(O57=7,5,IF(O57=8,7,IF(O57=9,9,0)))))))))</f>
        <v>0.33333333333333331</v>
      </c>
      <c r="R57" s="150">
        <v>9</v>
      </c>
      <c r="S57" s="151">
        <f>'FACTORS &amp; OPTIONS'!B23</f>
        <v>0</v>
      </c>
      <c r="T57" s="77">
        <f>IF(AB49&gt;0,(1/AB49),0)</f>
        <v>0</v>
      </c>
      <c r="U57" s="77">
        <f>IF(AB50&gt;0,1/AB50,0)</f>
        <v>0</v>
      </c>
      <c r="V57" s="77">
        <f>IF(AB51&gt;0,1/AB51,0)</f>
        <v>0</v>
      </c>
      <c r="W57" s="77">
        <f>IF(AB52&gt;0,1/AB52,0)</f>
        <v>0</v>
      </c>
      <c r="X57" s="77">
        <f>IF(AB53&gt;0,1/AB53,0)</f>
        <v>0</v>
      </c>
      <c r="Y57" s="77">
        <f>IF(AB54&gt;0,1/AB54,0)</f>
        <v>0</v>
      </c>
      <c r="Z57" s="77">
        <f>IF(AB55&gt;0,1/AB55,0)</f>
        <v>0</v>
      </c>
      <c r="AA57" s="77">
        <f>IF(AB56&gt;0,1/AB56,0)</f>
        <v>0</v>
      </c>
      <c r="AB57" s="77">
        <f>IF(R57&lt;=X46,1,0)</f>
        <v>0</v>
      </c>
      <c r="AC57" s="78">
        <v>0</v>
      </c>
      <c r="AD57" s="21" t="e">
        <f>IF(X46=1,AVERAGE(T57/T59),IF(X46=2,AVERAGE(T57/T59,U57/U59),IF(X46=3,AVERAGE(T57/T59,U57/U59,V57/V59),IF(X46=4,AVERAGE(T57/T59,U57/U59,V57/V59,W57/W59),IF(X46=5,AVERAGE(T57/T59,U57/U59,V57/V59,W57/W59,X57/X59),IF(X46=6,AVERAGE(T57/T59,U57/U59,V57/V59,W57/W59,X57/X59,Y57/Y59),IF(X46=7,AVERAGE(T57/T59,U57/U59,V57/V59,W57/W59,X57/X59,Y57/Y59,Z57/Z59),IF(X46=8,AVERAGE(T57/T59,U57/U59,V57/V59,W57/W59,X57/X59,Y57/Y59,Z57/Z59,AA57/AA59),IF(X46=9,AVERAGE(T57/T59,U57/U59,V57/V59,W57/W59,X57/X59,Y57/Y59,Z57/Z59,AA57/AA59,AB57/AB59),AVERAGE(T57/T59,U57/U59,V57/V59,W57/W59,X57/X59,Y57/Y59,Z57/Z59,AA57/AA59,AB57/AB59,AC57/AC59))))))))))</f>
        <v>#DIV/0!</v>
      </c>
      <c r="AE57" s="21" t="e">
        <v>#DIV/0!</v>
      </c>
      <c r="AF57" s="164">
        <v>6</v>
      </c>
      <c r="AG57" s="165">
        <f>IF(AF57=1,1/9,IF(AF57=2,1/7,IF(AF57=3,1/5,IF(AF57=4,1/3,IF(AF57=5,1,IF(AF57=6,3,IF(AF57=7,5,IF(AF57=8,7,IF(AF57=9,9,0)))))))))</f>
        <v>3</v>
      </c>
      <c r="AI57" s="150">
        <v>9</v>
      </c>
      <c r="AJ57" s="151">
        <f>'FACTORS &amp; OPTIONS'!B23</f>
        <v>0</v>
      </c>
      <c r="AK57" s="158">
        <f>IF(AS49&gt;0,(1/AS49),0)</f>
        <v>0</v>
      </c>
      <c r="AL57" s="77">
        <f>IF(AS50&gt;0,1/AS50,0)</f>
        <v>0</v>
      </c>
      <c r="AM57" s="77">
        <f>IF(AS51&gt;0,1/AS51,0)</f>
        <v>0</v>
      </c>
      <c r="AN57" s="77">
        <f>IF(AS52&gt;0,1/AS52,0)</f>
        <v>0</v>
      </c>
      <c r="AO57" s="77">
        <f>IF(AS53&gt;0,1/AS53,0)</f>
        <v>0</v>
      </c>
      <c r="AP57" s="77">
        <f>IF(AS54&gt;0,1/AS54,0)</f>
        <v>0</v>
      </c>
      <c r="AQ57" s="77">
        <f>IF(AS55&gt;0,1/AS55,0)</f>
        <v>0</v>
      </c>
      <c r="AR57" s="77">
        <f>IF(AS56&gt;0,1/AS56,0)</f>
        <v>0</v>
      </c>
      <c r="AS57" s="77">
        <f>IF(AI57&lt;=AO46,1,0)</f>
        <v>0</v>
      </c>
      <c r="AT57" s="159">
        <v>0</v>
      </c>
      <c r="AU57" s="21" t="e">
        <f>IF(AO46=1,AVERAGE(AK57/AK59),IF(AO46=2,AVERAGE(AK57/AK59,AL57/AL59),IF(AO46=3,AVERAGE(AK57/AK59,AL57/AL59,AM57/AM59),IF(AO46=4,AVERAGE(AK57/AK59,AL57/AL59,AM57/AM59,AN57/AN59),IF(AO46=5,AVERAGE(AK57/AK59,AL57/AL59,AM57/AM59,AN57/AN59,AO57/AO59),IF(AO46=6,AVERAGE(AK57/AK59,AL57/AL59,AM57/AM59,AN57/AN59,AO57/AO59,AP57/AP59),IF(AO46=7,AVERAGE(AK57/AK59,AL57/AL59,AM57/AM59,AN57/AN59,AO57/AO59,AP57/AP59,AQ57/AQ59),IF(AO46=8,AVERAGE(AK57/AK59,AL57/AL59,AM57/AM59,AN57/AN59,AO57/AO59,AP57/AP59,AQ57/AQ59,AR57/AR59),IF(AO46=9,AVERAGE(AK57/AK59,AL57/AL59,AM57/AM59,AN57/AN59,AO57/AO59,AP57/AP59,AQ57/AQ59,AR57/AR59,AS57/AS59),AVERAGE(AK57/AK59,AL57/AL59,AM57/AM59,AN57/AN59,AO57/AO59,AP57/AP59,AQ57/AQ59,AR57/AR59,AS57/AS59,AT57/AT59))))))))))</f>
        <v>#DIV/0!</v>
      </c>
      <c r="AV57" s="21" t="e">
        <v>#DIV/0!</v>
      </c>
      <c r="AW57" s="164">
        <v>6</v>
      </c>
      <c r="AX57" s="165">
        <f>IF(AW57=1,1/9,IF(AW57=2,1/7,IF(AW57=3,1/5,IF(AW57=4,1/3,IF(AW57=5,1,IF(AW57=6,3,IF(AW57=7,5,IF(AW57=8,7,IF(AW57=9,9,0)))))))))</f>
        <v>3</v>
      </c>
      <c r="AZ57" s="150">
        <v>9</v>
      </c>
      <c r="BA57" s="151">
        <f>'FACTORS &amp; OPTIONS'!B23</f>
        <v>0</v>
      </c>
      <c r="BB57" s="158">
        <f>IF(BJ49&gt;0,(1/BJ49),0)</f>
        <v>0</v>
      </c>
      <c r="BC57" s="77">
        <f>IF(BJ50&gt;0,1/BJ50,0)</f>
        <v>0</v>
      </c>
      <c r="BD57" s="77">
        <f>IF(BJ51&gt;0,1/BJ51,0)</f>
        <v>0</v>
      </c>
      <c r="BE57" s="77">
        <f>IF(BJ52&gt;0,1/BJ52,0)</f>
        <v>0</v>
      </c>
      <c r="BF57" s="77">
        <f>IF(BJ53&gt;0,1/BJ53,0)</f>
        <v>0</v>
      </c>
      <c r="BG57" s="77">
        <f>IF(BJ54&gt;0,1/BJ54,0)</f>
        <v>0</v>
      </c>
      <c r="BH57" s="77">
        <f>IF(BJ55&gt;0,1/BJ55,0)</f>
        <v>0</v>
      </c>
      <c r="BI57" s="77">
        <f>IF(BJ56&gt;0,1/BJ56,0)</f>
        <v>0</v>
      </c>
      <c r="BJ57" s="77">
        <f>IF(AZ57&lt;=BF46,1,0)</f>
        <v>0</v>
      </c>
      <c r="BK57" s="159">
        <v>0</v>
      </c>
      <c r="BL57" s="21" t="e">
        <f>IF(BF46=1,AVERAGE(BB57/BB59),IF(BF46=2,AVERAGE(BB57/BB59,BC57/BC59),IF(BF46=3,AVERAGE(BB57/BB59,BC57/BC59,BD57/BD59),IF(BF46=4,AVERAGE(BB57/BB59,BC57/BC59,BD57/BD59,BE57/BE59),IF(BF46=5,AVERAGE(BB57/BB59,BC57/BC59,BD57/BD59,BE57/BE59,BF57/BF59),IF(BF46=6,AVERAGE(BB57/BB59,BC57/BC59,BD57/BD59,BE57/BE59,BF57/BF59,BG57/BG59),IF(BF46=7,AVERAGE(BB57/BB59,BC57/BC59,BD57/BD59,BE57/BE59,BF57/BF59,BG57/BG59,BH57/BH59),IF(BF46=8,AVERAGE(BB57/BB59,BC57/BC59,BD57/BD59,BE57/BE59,BF57/BF59,BG57/BG59,BH57/BH59,BI57/BI59),IF(BF46=9,AVERAGE(BB57/BB59,BC57/BC59,BD57/BD59,BE57/BE59,BF57/BF59,BG57/BG59,BH57/BH59,BI57/BI59,BJ57/BJ59),AVERAGE(BB57/BB59,BC57/BC59,BD57/BD59,BE57/BE59,BF57/BF59,BG57/BG59,BH57/BH59,BI57/BI59,BJ57/BJ59,BK57/BK59))))))))))</f>
        <v>#DIV/0!</v>
      </c>
      <c r="BM57" s="21" t="e">
        <v>#DIV/0!</v>
      </c>
      <c r="BN57" s="164">
        <v>5</v>
      </c>
      <c r="BO57" s="165">
        <f>IF(BN57=1,1/9,IF(BN57=2,1/7,IF(BN57=3,1/5,IF(BN57=4,1/3,IF(BN57=5,1,IF(BN57=6,3,IF(BN57=7,5,IF(BN57=8,7,IF(BN57=9,9,0)))))))))</f>
        <v>1</v>
      </c>
      <c r="BQ57" s="150">
        <v>9</v>
      </c>
      <c r="BR57" s="151">
        <f>'FACTORS &amp; OPTIONS'!B23</f>
        <v>0</v>
      </c>
      <c r="BS57" s="158">
        <f>IF(CA49&gt;0,(1/CA49),0)</f>
        <v>0</v>
      </c>
      <c r="BT57" s="77">
        <f>IF(CA50&gt;0,1/CA50,0)</f>
        <v>0</v>
      </c>
      <c r="BU57" s="77">
        <f>IF(CA51&gt;0,1/CA51,0)</f>
        <v>0</v>
      </c>
      <c r="BV57" s="77">
        <f>IF(CA52&gt;0,1/CA52,0)</f>
        <v>0</v>
      </c>
      <c r="BW57" s="77">
        <f>IF(CA53&gt;0,1/CA53,0)</f>
        <v>0</v>
      </c>
      <c r="BX57" s="77">
        <f>IF(CA54&gt;0,1/CA54,0)</f>
        <v>0</v>
      </c>
      <c r="BY57" s="77">
        <f>IF(CA55&gt;0,1/CA55,0)</f>
        <v>0</v>
      </c>
      <c r="BZ57" s="77">
        <f>IF(CA56&gt;0,1/CA56,0)</f>
        <v>0</v>
      </c>
      <c r="CA57" s="77">
        <f>IF(BQ57&lt;=BW46,1,0)</f>
        <v>0</v>
      </c>
      <c r="CB57" s="159">
        <v>0</v>
      </c>
      <c r="CC57" s="21" t="e">
        <f>IF(BW46=1,AVERAGE(BS57/BS59),IF(BW46=2,AVERAGE(BS57/BS59,BT57/BT59),IF(BW46=3,AVERAGE(BS57/BS59,BT57/BT59,BU57/BU59),IF(BW46=4,AVERAGE(BS57/BS59,BT57/BT59,BU57/BU59,BV57/BV59),IF(BW46=5,AVERAGE(BS57/BS59,BT57/BT59,BU57/BU59,BV57/BV59,BW57/BW59),IF(BW46=6,AVERAGE(BS57/BS59,BT57/BT59,BU57/BU59,BV57/BV59,BW57/BW59,BX57/BX59),IF(BW46=7,AVERAGE(BS57/BS59,BT57/BT59,BU57/BU59,BV57/BV59,BW57/BW59,BX57/BX59,BY57/BY59),IF(BW46=8,AVERAGE(BS57/BS59,BT57/BT59,BU57/BU59,BV57/BV59,BW57/BW59,BX57/BX59,BY57/BY59,BZ57/BZ59),IF(BW46=9,AVERAGE(BS57/BS59,BT57/BT59,BU57/BU59,BV57/BV59,BW57/BW59,BX57/BX59,BY57/BY59,BZ57/BZ59,CA57/CA59),AVERAGE(BS57/BS59,BT57/BT59,BU57/BU59,BV57/BV59,BW57/BW59,BX57/BX59,BY57/BY59,BZ57/BZ59,CA57/CA59,CB57/CB59))))))))))</f>
        <v>#DIV/0!</v>
      </c>
      <c r="CD57" s="21" t="e">
        <v>#DIV/0!</v>
      </c>
      <c r="CE57" s="72">
        <v>3</v>
      </c>
      <c r="CF57" s="185">
        <f>IF(CE57=1,1/9,IF(CE57=2,1/7,IF(CE57=3,1/5,IF(CE57=4,1/3,IF(CE57=5,1,IF(CE57=6,3,IF(CE57=7,5,IF(CE57=8,7,IF(CE57=9,9,0)))))))))</f>
        <v>0.2</v>
      </c>
      <c r="CH57" s="150">
        <v>9</v>
      </c>
      <c r="CI57" s="151">
        <f>'FACTORS &amp; OPTIONS'!B23</f>
        <v>0</v>
      </c>
      <c r="CJ57" s="158">
        <f>IF(CR49&gt;0,(1/CR49),0)</f>
        <v>0</v>
      </c>
      <c r="CK57" s="77">
        <f>IF(CR50&gt;0,1/CR50,0)</f>
        <v>0</v>
      </c>
      <c r="CL57" s="77">
        <f>IF(CR51&gt;0,1/CR51,0)</f>
        <v>0</v>
      </c>
      <c r="CM57" s="77">
        <f>IF(CR52&gt;0,1/CR52,0)</f>
        <v>0</v>
      </c>
      <c r="CN57" s="77">
        <f>IF(CR53&gt;0,1/CR53,0)</f>
        <v>0</v>
      </c>
      <c r="CO57" s="77">
        <f>IF(CR54&gt;0,1/CR54,0)</f>
        <v>0</v>
      </c>
      <c r="CP57" s="77">
        <f>IF(CR55&gt;0,1/CR55,0)</f>
        <v>0</v>
      </c>
      <c r="CQ57" s="77">
        <f>IF(CR56&gt;0,1/CR56,0)</f>
        <v>0</v>
      </c>
      <c r="CR57" s="77">
        <f>IF(CH57&lt;=CN46,1,0)</f>
        <v>0</v>
      </c>
      <c r="CS57" s="159">
        <v>0</v>
      </c>
      <c r="CT57" s="21" t="e">
        <f>IF(CN46=1,AVERAGE(CJ57/CJ59),IF(CN46=2,AVERAGE(CJ57/CJ59,CK57/CK59),IF(CN46=3,AVERAGE(CJ57/CJ59,CK57/CK59,CL57/CL59),IF(CN46=4,AVERAGE(CJ57/CJ59,CK57/CK59,CL57/CL59,CM57/CM59),IF(CN46=5,AVERAGE(CJ57/CJ59,CK57/CK59,CL57/CL59,CM57/CM59,CN57/CN59),IF(CN46=6,AVERAGE(CJ57/CJ59,CK57/CK59,CL57/CL59,CM57/CM59,CN57/CN59,CO57/CO59),IF(CN46=7,AVERAGE(CJ57/CJ59,CK57/CK59,CL57/CL59,CM57/CM59,CN57/CN59,CO57/CO59,CP57/CP59),IF(CN46=8,AVERAGE(CJ57/CJ59,CK57/CK59,CL57/CL59,CM57/CM59,CN57/CN59,CO57/CO59,CP57/CP59,CQ57/CQ59),IF(CN46=9,AVERAGE(CJ57/CJ59,CK57/CK59,CL57/CL59,CM57/CM59,CN57/CN59,CO57/CO59,CP57/CP59,CQ57/CQ59,CR57/CR59),AVERAGE(CJ57/CJ59,CK57/CK59,CL57/CL59,CM57/CM59,CN57/CN59,CO57/CO59,CP57/CP59,CQ57/CQ59,CR57/CR59,CS57/CS59))))))))))</f>
        <v>#DIV/0!</v>
      </c>
      <c r="CU57" s="21" t="e">
        <v>#DIV/0!</v>
      </c>
      <c r="CV57" s="164">
        <v>3</v>
      </c>
      <c r="CW57" s="165">
        <f>IF(CV57=1,1/9,IF(CV57=2,1/7,IF(CV57=3,1/5,IF(CV57=4,1/3,IF(CV57=5,1,IF(CV57=6,3,IF(CV57=7,5,IF(CV57=8,7,IF(CV57=9,9,0)))))))))</f>
        <v>0.2</v>
      </c>
      <c r="CY57" s="150">
        <v>9</v>
      </c>
      <c r="CZ57" s="151">
        <f>'FACTORS &amp; OPTIONS'!B23</f>
        <v>0</v>
      </c>
      <c r="DA57" s="158">
        <f>IF(DI49&gt;0,(1/DI49),0)</f>
        <v>0</v>
      </c>
      <c r="DB57" s="77">
        <f>IF(DI50&gt;0,1/DI50,0)</f>
        <v>0</v>
      </c>
      <c r="DC57" s="77">
        <f>IF(DI51&gt;0,1/DI51,0)</f>
        <v>0</v>
      </c>
      <c r="DD57" s="77">
        <f>IF(DI52&gt;0,1/DI52,0)</f>
        <v>0</v>
      </c>
      <c r="DE57" s="77">
        <f>IF(DI53&gt;0,1/DI53,0)</f>
        <v>0</v>
      </c>
      <c r="DF57" s="77">
        <f>IF(DI54&gt;0,1/DI54,0)</f>
        <v>0</v>
      </c>
      <c r="DG57" s="77">
        <f>IF(DI55&gt;0,1/DI55,0)</f>
        <v>0</v>
      </c>
      <c r="DH57" s="77">
        <f>IF(DI56&gt;0,1/DI56,0)</f>
        <v>0</v>
      </c>
      <c r="DI57" s="77">
        <f>IF(CY57&lt;=DE46,1,0)</f>
        <v>0</v>
      </c>
      <c r="DJ57" s="159">
        <v>0</v>
      </c>
      <c r="DK57" s="21" t="e">
        <f>IF(DE46=1,AVERAGE(DA57/DA59),IF(DE46=2,AVERAGE(DA57/DA59,DB57/DB59),IF(DE46=3,AVERAGE(DA57/DA59,DB57/DB59,DC57/DC59),IF(DE46=4,AVERAGE(DA57/DA59,DB57/DB59,DC57/DC59,DD57/DD59),IF(DE46=5,AVERAGE(DA57/DA59,DB57/DB59,DC57/DC59,DD57/DD59,DE57/DE59),IF(DE46=6,AVERAGE(DA57/DA59,DB57/DB59,DC57/DC59,DD57/DD59,DE57/DE59,DF57/DF59),IF(DE46=7,AVERAGE(DA57/DA59,DB57/DB59,DC57/DC59,DD57/DD59,DE57/DE59,DF57/DF59,DG57/DG59),IF(DE46=8,AVERAGE(DA57/DA59,DB57/DB59,DC57/DC59,DD57/DD59,DE57/DE59,DF57/DF59,DG57/DG59,DH57/DH59),IF(DE46=9,AVERAGE(DA57/DA59,DB57/DB59,DC57/DC59,DD57/DD59,DE57/DE59,DF57/DF59,DG57/DG59,DH57/DH59,DI57/DI59),AVERAGE(DA57/DA59,DB57/DB59,DC57/DC59,DD57/DD59,DE57/DE59,DF57/DF59,DG57/DG59,DH57/DH59,DI57/DI59,DJ57/DJ59))))))))))</f>
        <v>#DIV/0!</v>
      </c>
      <c r="DL57" s="21" t="e">
        <v>#DIV/0!</v>
      </c>
      <c r="DM57" s="164">
        <v>6</v>
      </c>
      <c r="DN57" s="165">
        <f>IF(DM57=1,1/9,IF(DM57=2,1/7,IF(DM57=3,1/5,IF(DM57=4,1/3,IF(DM57=5,1,IF(DM57=6,3,IF(DM57=7,5,IF(DM57=8,7,IF(DM57=9,9,0)))))))))</f>
        <v>3</v>
      </c>
      <c r="DP57" s="150">
        <v>9</v>
      </c>
      <c r="DQ57" s="151">
        <f>'FACTORS &amp; OPTIONS'!B23</f>
        <v>0</v>
      </c>
      <c r="DR57" s="158">
        <f>IF(DZ49&gt;0,(1/DZ49),0)</f>
        <v>0</v>
      </c>
      <c r="DS57" s="77">
        <f>IF(DZ50&gt;0,1/DZ50,0)</f>
        <v>0</v>
      </c>
      <c r="DT57" s="77">
        <f>IF(DZ51&gt;0,1/DZ51,0)</f>
        <v>0</v>
      </c>
      <c r="DU57" s="77">
        <f>IF(DZ52&gt;0,1/DZ52,0)</f>
        <v>0</v>
      </c>
      <c r="DV57" s="77">
        <f>IF(DZ53&gt;0,1/DZ53,0)</f>
        <v>0</v>
      </c>
      <c r="DW57" s="77">
        <f>IF(DZ54&gt;0,1/DZ54,0)</f>
        <v>0</v>
      </c>
      <c r="DX57" s="77">
        <f>IF(DZ55&gt;0,1/DZ55,0)</f>
        <v>0</v>
      </c>
      <c r="DY57" s="77">
        <f>IF(DZ56&gt;0,1/DZ56,0)</f>
        <v>0</v>
      </c>
      <c r="DZ57" s="77">
        <f>IF(DP57&lt;=DV46,1,0)</f>
        <v>0</v>
      </c>
      <c r="EA57" s="159">
        <v>0</v>
      </c>
      <c r="EB57" s="21" t="e">
        <f>IF(DV46=1,AVERAGE(DR57/DR59),IF(DV46=2,AVERAGE(DR57/DR59,DS57/DS59),IF(DV46=3,AVERAGE(DR57/DR59,DS57/DS59,DT57/DT59),IF(DV46=4,AVERAGE(DR57/DR59,DS57/DS59,DT57/DT59,DU57/DU59),IF(DV46=5,AVERAGE(DR57/DR59,DS57/DS59,DT57/DT59,DU57/DU59,DV57/DV59),IF(DV46=6,AVERAGE(DR57/DR59,DS57/DS59,DT57/DT59,DU57/DU59,DV57/DV59,DW57/DW59),IF(DV46=7,AVERAGE(DR57/DR59,DS57/DS59,DT57/DT59,DU57/DU59,DV57/DV59,DW57/DW59,DX57/DX59),IF(DV46=8,AVERAGE(DR57/DR59,DS57/DS59,DT57/DT59,DU57/DU59,DV57/DV59,DW57/DW59,DX57/DX59,DY57/DY59),IF(DV46=9,AVERAGE(DR57/DR59,DS57/DS59,DT57/DT59,DU57/DU59,DV57/DV59,DW57/DW59,DX57/DX59,DY57/DY59,DZ57/DZ59),AVERAGE(DR57/DR59,DS57/DS59,DT57/DT59,DU57/DU59,DV57/DV59,DW57/DW59,DX57/DX59,DY57/DY59,DZ57/DZ59,EA57/EA59))))))))))</f>
        <v>#DIV/0!</v>
      </c>
      <c r="EC57" s="21" t="e">
        <v>#DIV/0!</v>
      </c>
      <c r="ED57" s="164">
        <v>6</v>
      </c>
      <c r="EE57" s="165">
        <f>IF(ED57=1,1/9,IF(ED57=2,1/7,IF(ED57=3,1/5,IF(ED57=4,1/3,IF(ED57=5,1,IF(ED57=6,3,IF(ED57=7,5,IF(ED57=8,7,IF(ED57=9,9,0)))))))))</f>
        <v>3</v>
      </c>
      <c r="EG57" s="150">
        <v>9</v>
      </c>
      <c r="EH57" s="151">
        <f>'FACTORS &amp; OPTIONS'!B23</f>
        <v>0</v>
      </c>
      <c r="EI57" s="158">
        <f>IF(EQ49&gt;0,(1/EQ49),0)</f>
        <v>0</v>
      </c>
      <c r="EJ57" s="77">
        <f>IF(EQ50&gt;0,1/EQ50,0)</f>
        <v>0</v>
      </c>
      <c r="EK57" s="77">
        <f>IF(EQ51&gt;0,1/EQ51,0)</f>
        <v>0</v>
      </c>
      <c r="EL57" s="77">
        <f>IF(EQ52&gt;0,1/EQ52,0)</f>
        <v>0</v>
      </c>
      <c r="EM57" s="77">
        <f>IF(EQ53&gt;0,1/EQ53,0)</f>
        <v>0</v>
      </c>
      <c r="EN57" s="77">
        <f>IF(EQ54&gt;0,1/EQ54,0)</f>
        <v>0</v>
      </c>
      <c r="EO57" s="77">
        <f>IF(EQ55&gt;0,1/EQ55,0)</f>
        <v>0</v>
      </c>
      <c r="EP57" s="77">
        <f>IF(EQ56&gt;0,1/EQ56,0)</f>
        <v>0</v>
      </c>
      <c r="EQ57" s="77">
        <f>IF(EG57&lt;=EM46,1,0)</f>
        <v>0</v>
      </c>
      <c r="ER57" s="159">
        <v>0</v>
      </c>
      <c r="ES57" s="21" t="e">
        <f>IF(EM46=1,AVERAGE(EI57/EI59),IF(EM46=2,AVERAGE(EI57/EI59,EJ57/EJ59),IF(EM46=3,AVERAGE(EI57/EI59,EJ57/EJ59,EK57/EK59),IF(EM46=4,AVERAGE(EI57/EI59,EJ57/EJ59,EK57/EK59,EL57/EL59),IF(EM46=5,AVERAGE(EI57/EI59,EJ57/EJ59,EK57/EK59,EL57/EL59,EM57/EM59),IF(EM46=6,AVERAGE(EI57/EI59,EJ57/EJ59,EK57/EK59,EL57/EL59,EM57/EM59,EN57/EN59),IF(EM46=7,AVERAGE(EI57/EI59,EJ57/EJ59,EK57/EK59,EL57/EL59,EM57/EM59,EN57/EN59,EO57/EO59),IF(EM46=8,AVERAGE(EI57/EI59,EJ57/EJ59,EK57/EK59,EL57/EL59,EM57/EM59,EN57/EN59,EO57/EO59,EP57/EP59),IF(EM46=9,AVERAGE(EI57/EI59,EJ57/EJ59,EK57/EK59,EL57/EL59,EM57/EM59,EN57/EN59,EO57/EO59,EP57/EP59,EQ57/EQ59),AVERAGE(EI57/EI59,EJ57/EJ59,EK57/EK59,EL57/EL59,EM57/EM59,EN57/EN59,EO57/EO59,EP57/EP59,EQ57/EQ59,ER57/ER59))))))))))</f>
        <v>#DIV/0!</v>
      </c>
      <c r="ET57" s="21" t="e">
        <v>#DIV/0!</v>
      </c>
      <c r="EU57" s="164">
        <v>6</v>
      </c>
      <c r="EV57" s="165">
        <f>IF(EU57=1,1/9,IF(EU57=2,1/7,IF(EU57=3,1/5,IF(EU57=4,1/3,IF(EU57=5,1,IF(EU57=6,3,IF(EU57=7,5,IF(EU57=8,7,IF(EU57=9,9,0)))))))))</f>
        <v>3</v>
      </c>
      <c r="EW57" s="100" t="str">
        <f>DN55</f>
        <v/>
      </c>
      <c r="EX57" s="100">
        <f>DN57</f>
        <v>3</v>
      </c>
      <c r="EY57" s="100"/>
      <c r="EZ57" s="100">
        <f t="shared" si="30"/>
        <v>0</v>
      </c>
      <c r="FA57" s="100"/>
    </row>
    <row r="58" spans="1:164" x14ac:dyDescent="0.35">
      <c r="A58" s="150">
        <v>10</v>
      </c>
      <c r="B58" s="151">
        <f>'FACTORS &amp; OPTIONS'!B24</f>
        <v>0</v>
      </c>
      <c r="C58" s="77">
        <f>IF(L49&gt;0,(1/L49),0)</f>
        <v>0</v>
      </c>
      <c r="D58" s="77">
        <f>IF(L50&gt;0,1/L50,0)</f>
        <v>0</v>
      </c>
      <c r="E58" s="77">
        <f>IF(L51&gt;0,1/L51,0)</f>
        <v>0</v>
      </c>
      <c r="F58" s="77">
        <f>IF(L52&gt;0,1/L52,0)</f>
        <v>0</v>
      </c>
      <c r="G58" s="77">
        <f>IF(L53&gt;0,1/L53,0)</f>
        <v>0</v>
      </c>
      <c r="H58" s="77">
        <f>IF(L54&gt;0,1/L54,0)</f>
        <v>0</v>
      </c>
      <c r="I58" s="77">
        <f>IF(L55&gt;0,1/L55,0)</f>
        <v>0</v>
      </c>
      <c r="J58" s="77">
        <f>IF(L57&gt;0,1/L57,0)</f>
        <v>0</v>
      </c>
      <c r="K58" s="77">
        <f>IF(L57&gt;0,1/L57,0)</f>
        <v>0</v>
      </c>
      <c r="L58" s="77">
        <f>IF(A58&lt;=G46,1,0)</f>
        <v>0</v>
      </c>
      <c r="M58" s="21" t="e">
        <f>IF(G46=1,AVERAGE(C58/C59),IF(G46=2,AVERAGE(C58/C59,D58/D59),IF(G46=3,AVERAGE(C58/C59,D58/D59,E58/E59),IF(G46=4,AVERAGE(C58/C59,D58/D59,E58/E59,F58/F59),IF(G46=5,AVERAGE(C58/C59,D58/D59,E58/E59,F58/F59,G58/G59),IF(G46=6,AVERAGE(C58/C59,D58/D59,E58/E59,F58/F59,G58/G59,H58/H59),IF(G46=7,AVERAGE(C58/C59,D58/D59,E58/E59,F58/F59,G58/G59,H58/H59,I58/I59),IF(G46=8,AVERAGE(C58/C59,D58/D59,E58/E59,F58/F59,G58/G59,H58/H59,I58/I59,J58/J59),IF(G46=9,AVERAGE(C58/C59,D58/D59,E58/E59,F58/F59,G58/G59,H58/H59,I58/I59,J58/J59,K58/K59),AVERAGE(C58/C59,D58/D59,E58/E59,F58/F59,G58/G59,H58/H59,I58/I59,J58/J59,K58/K59,L58/L59))))))))))</f>
        <v>#DIV/0!</v>
      </c>
      <c r="N58" s="21" t="e">
        <v>#DIV/0!</v>
      </c>
      <c r="O58" s="164">
        <f>O57</f>
        <v>4</v>
      </c>
      <c r="P58" s="165">
        <f>10-O58</f>
        <v>6</v>
      </c>
      <c r="R58" s="150">
        <v>10</v>
      </c>
      <c r="S58" s="151">
        <f>'FACTORS &amp; OPTIONS'!B24</f>
        <v>0</v>
      </c>
      <c r="T58" s="77">
        <f>IF(AC49&gt;0,(1/AC49),0)</f>
        <v>0</v>
      </c>
      <c r="U58" s="77">
        <f>IF(AC50&gt;0,1/AC50,0)</f>
        <v>0</v>
      </c>
      <c r="V58" s="77">
        <f>IF(AC51&gt;0,1/AC51,0)</f>
        <v>0</v>
      </c>
      <c r="W58" s="77">
        <f>IF(AC52&gt;0,1/AC52,0)</f>
        <v>0</v>
      </c>
      <c r="X58" s="77">
        <f>IF(AC53&gt;0,1/AC53,0)</f>
        <v>0</v>
      </c>
      <c r="Y58" s="77">
        <f>IF(AC54&gt;0,1/AC54,0)</f>
        <v>0</v>
      </c>
      <c r="Z58" s="77">
        <f>IF(AC55&gt;0,1/AC55,0)</f>
        <v>0</v>
      </c>
      <c r="AA58" s="77">
        <f>IF(AC57&gt;0,1/AC57,0)</f>
        <v>0</v>
      </c>
      <c r="AB58" s="77">
        <f>IF(AC57&gt;0,1/AC57,0)</f>
        <v>0</v>
      </c>
      <c r="AC58" s="77">
        <f>IF(R58&lt;=X46,1,0)</f>
        <v>0</v>
      </c>
      <c r="AD58" s="21" t="e">
        <f>IF(X46=1,AVERAGE(T58/T59),IF(X46=2,AVERAGE(T58/T59,U58/U59),IF(X46=3,AVERAGE(T58/T59,U58/U59,V58/V59),IF(X46=4,AVERAGE(T58/T59,U58/U59,V58/V59,W58/W59),IF(X46=5,AVERAGE(T58/T59,U58/U59,V58/V59,W58/W59,X58/X59),IF(X46=6,AVERAGE(T58/T59,U58/U59,V58/V59,W58/W59,X58/X59,Y58/Y59),IF(X46=7,AVERAGE(T58/T59,U58/U59,V58/V59,W58/W59,X58/X59,Y58/Y59,Z58/Z59),IF(X46=8,AVERAGE(T58/T59,U58/U59,V58/V59,W58/W59,X58/X59,Y58/Y59,Z58/Z59,AA58/AA59),IF(X46=9,AVERAGE(T58/T59,U58/U59,V58/V59,W58/W59,X58/X59,Y58/Y59,Z58/Z59,AA58/AA59,AB58/AB59),AVERAGE(T58/T59,U58/U59,V58/V59,W58/W59,X58/X59,Y58/Y59,Z58/Z59,AA58/AA59,AB58/AB59,AC58/AC59))))))))))</f>
        <v>#DIV/0!</v>
      </c>
      <c r="AE58" s="21" t="e">
        <v>#DIV/0!</v>
      </c>
      <c r="AF58" s="164">
        <f>AF57</f>
        <v>6</v>
      </c>
      <c r="AG58" s="165">
        <f>10-AF58</f>
        <v>4</v>
      </c>
      <c r="AI58" s="150">
        <v>10</v>
      </c>
      <c r="AJ58" s="151">
        <f>'FACTORS &amp; OPTIONS'!B24</f>
        <v>0</v>
      </c>
      <c r="AK58" s="166">
        <f>IF(AT49&gt;0,(1/AT49),0)</f>
        <v>0</v>
      </c>
      <c r="AL58" s="167">
        <f>IF(AT50&gt;0,1/AT50,0)</f>
        <v>0</v>
      </c>
      <c r="AM58" s="167">
        <f>IF(AT51&gt;0,1/AT51,0)</f>
        <v>0</v>
      </c>
      <c r="AN58" s="167">
        <f>IF(AT52&gt;0,1/AT52,0)</f>
        <v>0</v>
      </c>
      <c r="AO58" s="167">
        <f>IF(AT53&gt;0,1/AT53,0)</f>
        <v>0</v>
      </c>
      <c r="AP58" s="167">
        <f>IF(AT54&gt;0,1/AT54,0)</f>
        <v>0</v>
      </c>
      <c r="AQ58" s="167">
        <f>IF(AT55&gt;0,1/AT55,0)</f>
        <v>0</v>
      </c>
      <c r="AR58" s="167">
        <f>IF(AT57&gt;0,1/AT57,0)</f>
        <v>0</v>
      </c>
      <c r="AS58" s="167">
        <f>IF(AT57&gt;0,1/AT57,0)</f>
        <v>0</v>
      </c>
      <c r="AT58" s="168">
        <f>IF(AI58&lt;=AO46,1,0)</f>
        <v>0</v>
      </c>
      <c r="AU58" s="21" t="e">
        <f>IF(AO46=1,AVERAGE(AK58/AK59),IF(AO46=2,AVERAGE(AK58/AK59,AL58/AL59),IF(AO46=3,AVERAGE(AK58/AK59,AL58/AL59,AM58/AM59),IF(AO46=4,AVERAGE(AK58/AK59,AL58/AL59,AM58/AM59,AN58/AN59),IF(AO46=5,AVERAGE(AK58/AK59,AL58/AL59,AM58/AM59,AN58/AN59,AO58/AO59),IF(AO46=6,AVERAGE(AK58/AK59,AL58/AL59,AM58/AM59,AN58/AN59,AO58/AO59,AP58/AP59),IF(AO46=7,AVERAGE(AK58/AK59,AL58/AL59,AM58/AM59,AN58/AN59,AO58/AO59,AP58/AP59,AQ58/AQ59),IF(AO46=8,AVERAGE(AK58/AK59,AL58/AL59,AM58/AM59,AN58/AN59,AO58/AO59,AP58/AP59,AQ58/AQ59,AR58/AR59),IF(AO46=9,AVERAGE(AK58/AK59,AL58/AL59,AM58/AM59,AN58/AN59,AO58/AO59,AP58/AP59,AQ58/AQ59,AR58/AR59,AS58/AS59),AVERAGE(AK58/AK59,AL58/AL59,AM58/AM59,AN58/AN59,AO58/AO59,AP58/AP59,AQ58/AQ59,AR58/AR59,AS58/AS59,AT58/AT59))))))))))</f>
        <v>#DIV/0!</v>
      </c>
      <c r="AV58" s="21" t="e">
        <v>#DIV/0!</v>
      </c>
      <c r="AW58" s="164">
        <f>AW57</f>
        <v>6</v>
      </c>
      <c r="AX58" s="165">
        <f>10-AW58</f>
        <v>4</v>
      </c>
      <c r="AZ58" s="150">
        <v>10</v>
      </c>
      <c r="BA58" s="151">
        <f>'FACTORS &amp; OPTIONS'!B24</f>
        <v>0</v>
      </c>
      <c r="BB58" s="166">
        <f>IF(BK49&gt;0,(1/BK49),0)</f>
        <v>0</v>
      </c>
      <c r="BC58" s="167">
        <f>IF(BK50&gt;0,1/BK50,0)</f>
        <v>0</v>
      </c>
      <c r="BD58" s="167">
        <f>IF(BK51&gt;0,1/BK51,0)</f>
        <v>0</v>
      </c>
      <c r="BE58" s="167">
        <f>IF(BK52&gt;0,1/BK52,0)</f>
        <v>0</v>
      </c>
      <c r="BF58" s="167">
        <f>IF(BK53&gt;0,1/BK53,0)</f>
        <v>0</v>
      </c>
      <c r="BG58" s="167">
        <f>IF(BK54&gt;0,1/BK54,0)</f>
        <v>0</v>
      </c>
      <c r="BH58" s="167">
        <f>IF(BK55&gt;0,1/BK55,0)</f>
        <v>0</v>
      </c>
      <c r="BI58" s="167">
        <f>IF(BK57&gt;0,1/BK57,0)</f>
        <v>0</v>
      </c>
      <c r="BJ58" s="167">
        <f>IF(BK57&gt;0,1/BK57,0)</f>
        <v>0</v>
      </c>
      <c r="BK58" s="168">
        <f>IF(AZ58&lt;=BF46,1,0)</f>
        <v>0</v>
      </c>
      <c r="BL58" s="21" t="e">
        <f>IF(BF46=1,AVERAGE(BB58/BB59),IF(BF46=2,AVERAGE(BB58/BB59,BC58/BC59),IF(BF46=3,AVERAGE(BB58/BB59,BC58/BC59,BD58/BD59),IF(BF46=4,AVERAGE(BB58/BB59,BC58/BC59,BD58/BD59,BE58/BE59),IF(BF46=5,AVERAGE(BB58/BB59,BC58/BC59,BD58/BD59,BE58/BE59,BF58/BF59),IF(BF46=6,AVERAGE(BB58/BB59,BC58/BC59,BD58/BD59,BE58/BE59,BF58/BF59,BG58/BG59),IF(BF46=7,AVERAGE(BB58/BB59,BC58/BC59,BD58/BD59,BE58/BE59,BF58/BF59,BG58/BG59,BH58/BH59),IF(BF46=8,AVERAGE(BB58/BB59,BC58/BC59,BD58/BD59,BE58/BE59,BF58/BF59,BG58/BG59,BH58/BH59,BI58/BI59),IF(BF46=9,AVERAGE(BB58/BB59,BC58/BC59,BD58/BD59,BE58/BE59,BF58/BF59,BG58/BG59,BH58/BH59,BI58/BI59,BJ58/BJ59),AVERAGE(BB58/BB59,BC58/BC59,BD58/BD59,BE58/BE59,BF58/BF59,BG58/BG59,BH58/BH59,BI58/BI59,BJ58/BJ59,BK58/BK59))))))))))</f>
        <v>#DIV/0!</v>
      </c>
      <c r="BM58" s="21" t="e">
        <v>#DIV/0!</v>
      </c>
      <c r="BN58" s="164">
        <f>BN57</f>
        <v>5</v>
      </c>
      <c r="BO58" s="165">
        <f>10-BN58</f>
        <v>5</v>
      </c>
      <c r="BQ58" s="150">
        <v>10</v>
      </c>
      <c r="BR58" s="151">
        <f>'FACTORS &amp; OPTIONS'!B24</f>
        <v>0</v>
      </c>
      <c r="BS58" s="166">
        <f>IF(CB49&gt;0,(1/CB49),0)</f>
        <v>0</v>
      </c>
      <c r="BT58" s="167">
        <f>IF(CB50&gt;0,1/CB50,0)</f>
        <v>0</v>
      </c>
      <c r="BU58" s="167">
        <f>IF(CB51&gt;0,1/CB51,0)</f>
        <v>0</v>
      </c>
      <c r="BV58" s="167">
        <f>IF(CB52&gt;0,1/CB52,0)</f>
        <v>0</v>
      </c>
      <c r="BW58" s="167">
        <f>IF(CB53&gt;0,1/CB53,0)</f>
        <v>0</v>
      </c>
      <c r="BX58" s="167">
        <f>IF(CB54&gt;0,1/CB54,0)</f>
        <v>0</v>
      </c>
      <c r="BY58" s="167">
        <f>IF(CB55&gt;0,1/CB55,0)</f>
        <v>0</v>
      </c>
      <c r="BZ58" s="167">
        <f>IF(CB57&gt;0,1/CB57,0)</f>
        <v>0</v>
      </c>
      <c r="CA58" s="167">
        <f>IF(CB57&gt;0,1/CB57,0)</f>
        <v>0</v>
      </c>
      <c r="CB58" s="168">
        <f>IF(BQ58&lt;=BW46,1,0)</f>
        <v>0</v>
      </c>
      <c r="CC58" s="21" t="e">
        <f>IF(BW46=1,AVERAGE(BS58/BS59),IF(BW46=2,AVERAGE(BS58/BS59,BT58/BT59),IF(BW46=3,AVERAGE(BS58/BS59,BT58/BT59,BU58/BU59),IF(BW46=4,AVERAGE(BS58/BS59,BT58/BT59,BU58/BU59,BV58/BV59),IF(BW46=5,AVERAGE(BS58/BS59,BT58/BT59,BU58/BU59,BV58/BV59,BW58/BW59),IF(BW46=6,AVERAGE(BS58/BS59,BT58/BT59,BU58/BU59,BV58/BV59,BW58/BW59,BX58/BX59),IF(BW46=7,AVERAGE(BS58/BS59,BT58/BT59,BU58/BU59,BV58/BV59,BW58/BW59,BX58/BX59,BY58/BY59),IF(BW46=8,AVERAGE(BS58/BS59,BT58/BT59,BU58/BU59,BV58/BV59,BW58/BW59,BX58/BX59,BY58/BY59,BZ58/BZ59),IF(BW46=9,AVERAGE(BS58/BS59,BT58/BT59,BU58/BU59,BV58/BV59,BW58/BW59,BX58/BX59,BY58/BY59,BZ58/BZ59,CA58/CA59),AVERAGE(BS58/BS59,BT58/BT59,BU58/BU59,BV58/BV59,BW58/BW59,BX58/BX59,BY58/BY59,BZ58/BZ59,CA58/CA59,CB58/CB59))))))))))</f>
        <v>#DIV/0!</v>
      </c>
      <c r="CD58" s="21" t="e">
        <v>#DIV/0!</v>
      </c>
      <c r="CE58" s="72">
        <f>CE57</f>
        <v>3</v>
      </c>
      <c r="CF58" s="185">
        <f>10-CE58</f>
        <v>7</v>
      </c>
      <c r="CH58" s="150">
        <v>10</v>
      </c>
      <c r="CI58" s="151">
        <f>'FACTORS &amp; OPTIONS'!B24</f>
        <v>0</v>
      </c>
      <c r="CJ58" s="166">
        <f>IF(CS49&gt;0,(1/CS49),0)</f>
        <v>0</v>
      </c>
      <c r="CK58" s="167">
        <f>IF(CS50&gt;0,1/CS50,0)</f>
        <v>0</v>
      </c>
      <c r="CL58" s="167">
        <f>IF(CS51&gt;0,1/CS51,0)</f>
        <v>0</v>
      </c>
      <c r="CM58" s="167">
        <f>IF(CS52&gt;0,1/CS52,0)</f>
        <v>0</v>
      </c>
      <c r="CN58" s="167">
        <f>IF(CS53&gt;0,1/CS53,0)</f>
        <v>0</v>
      </c>
      <c r="CO58" s="167">
        <f>IF(CS54&gt;0,1/CS54,0)</f>
        <v>0</v>
      </c>
      <c r="CP58" s="167">
        <f>IF(CS55&gt;0,1/CS55,0)</f>
        <v>0</v>
      </c>
      <c r="CQ58" s="167">
        <f>IF(CS57&gt;0,1/CS57,0)</f>
        <v>0</v>
      </c>
      <c r="CR58" s="167">
        <f>IF(CS57&gt;0,1/CS57,0)</f>
        <v>0</v>
      </c>
      <c r="CS58" s="168">
        <f>IF(CH58&lt;=CN46,1,0)</f>
        <v>0</v>
      </c>
      <c r="CT58" s="21" t="e">
        <f>IF(CN46=1,AVERAGE(CJ58/CJ59),IF(CN46=2,AVERAGE(CJ58/CJ59,CK58/CK59),IF(CN46=3,AVERAGE(CJ58/CJ59,CK58/CK59,CL58/CL59),IF(CN46=4,AVERAGE(CJ58/CJ59,CK58/CK59,CL58/CL59,CM58/CM59),IF(CN46=5,AVERAGE(CJ58/CJ59,CK58/CK59,CL58/CL59,CM58/CM59,CN58/CN59),IF(CN46=6,AVERAGE(CJ58/CJ59,CK58/CK59,CL58/CL59,CM58/CM59,CN58/CN59,CO58/CO59),IF(CN46=7,AVERAGE(CJ58/CJ59,CK58/CK59,CL58/CL59,CM58/CM59,CN58/CN59,CO58/CO59,CP58/CP59),IF(CN46=8,AVERAGE(CJ58/CJ59,CK58/CK59,CL58/CL59,CM58/CM59,CN58/CN59,CO58/CO59,CP58/CP59,CQ58/CQ59),IF(CN46=9,AVERAGE(CJ58/CJ59,CK58/CK59,CL58/CL59,CM58/CM59,CN58/CN59,CO58/CO59,CP58/CP59,CQ58/CQ59,CR58/CR59),AVERAGE(CJ58/CJ59,CK58/CK59,CL58/CL59,CM58/CM59,CN58/CN59,CO58/CO59,CP58/CP59,CQ58/CQ59,CR58/CR59,CS58/CS59))))))))))</f>
        <v>#DIV/0!</v>
      </c>
      <c r="CU58" s="21" t="e">
        <v>#DIV/0!</v>
      </c>
      <c r="CV58" s="164">
        <f>CV57</f>
        <v>3</v>
      </c>
      <c r="CW58" s="165">
        <f>10-CV58</f>
        <v>7</v>
      </c>
      <c r="CY58" s="150">
        <v>10</v>
      </c>
      <c r="CZ58" s="151">
        <f>'FACTORS &amp; OPTIONS'!B24</f>
        <v>0</v>
      </c>
      <c r="DA58" s="166">
        <f>IF(DJ49&gt;0,(1/DJ49),0)</f>
        <v>0</v>
      </c>
      <c r="DB58" s="167">
        <f>IF(DJ50&gt;0,1/DJ50,0)</f>
        <v>0</v>
      </c>
      <c r="DC58" s="167">
        <f>IF(DJ51&gt;0,1/DJ51,0)</f>
        <v>0</v>
      </c>
      <c r="DD58" s="167">
        <f>IF(DJ52&gt;0,1/DJ52,0)</f>
        <v>0</v>
      </c>
      <c r="DE58" s="167">
        <f>IF(DJ53&gt;0,1/DJ53,0)</f>
        <v>0</v>
      </c>
      <c r="DF58" s="167">
        <f>IF(DJ54&gt;0,1/DJ54,0)</f>
        <v>0</v>
      </c>
      <c r="DG58" s="167">
        <f>IF(DJ55&gt;0,1/DJ55,0)</f>
        <v>0</v>
      </c>
      <c r="DH58" s="167">
        <f>IF(DJ57&gt;0,1/DJ57,0)</f>
        <v>0</v>
      </c>
      <c r="DI58" s="167">
        <f>IF(DJ57&gt;0,1/DJ57,0)</f>
        <v>0</v>
      </c>
      <c r="DJ58" s="168">
        <f>IF(CY58&lt;=DE46,1,0)</f>
        <v>0</v>
      </c>
      <c r="DK58" s="21" t="e">
        <f>IF(DE46=1,AVERAGE(DA58/DA59),IF(DE46=2,AVERAGE(DA58/DA59,DB58/DB59),IF(DE46=3,AVERAGE(DA58/DA59,DB58/DB59,DC58/DC59),IF(DE46=4,AVERAGE(DA58/DA59,DB58/DB59,DC58/DC59,DD58/DD59),IF(DE46=5,AVERAGE(DA58/DA59,DB58/DB59,DC58/DC59,DD58/DD59,DE58/DE59),IF(DE46=6,AVERAGE(DA58/DA59,DB58/DB59,DC58/DC59,DD58/DD59,DE58/DE59,DF58/DF59),IF(DE46=7,AVERAGE(DA58/DA59,DB58/DB59,DC58/DC59,DD58/DD59,DE58/DE59,DF58/DF59,DG58/DG59),IF(DE46=8,AVERAGE(DA58/DA59,DB58/DB59,DC58/DC59,DD58/DD59,DE58/DE59,DF58/DF59,DG58/DG59,DH58/DH59),IF(DE46=9,AVERAGE(DA58/DA59,DB58/DB59,DC58/DC59,DD58/DD59,DE58/DE59,DF58/DF59,DG58/DG59,DH58/DH59,DI58/DI59),AVERAGE(DA58/DA59,DB58/DB59,DC58/DC59,DD58/DD59,DE58/DE59,DF58/DF59,DG58/DG59,DH58/DH59,DI58/DI59,DJ58/DJ59))))))))))</f>
        <v>#DIV/0!</v>
      </c>
      <c r="DL58" s="21" t="e">
        <v>#DIV/0!</v>
      </c>
      <c r="DM58" s="164">
        <f>DM57</f>
        <v>6</v>
      </c>
      <c r="DN58" s="165">
        <f>10-DM58</f>
        <v>4</v>
      </c>
      <c r="DP58" s="150">
        <v>10</v>
      </c>
      <c r="DQ58" s="151">
        <f>'FACTORS &amp; OPTIONS'!B24</f>
        <v>0</v>
      </c>
      <c r="DR58" s="166">
        <f>IF(EA49&gt;0,(1/EA49),0)</f>
        <v>0</v>
      </c>
      <c r="DS58" s="167">
        <f>IF(EA50&gt;0,1/EA50,0)</f>
        <v>0</v>
      </c>
      <c r="DT58" s="167">
        <f>IF(EA51&gt;0,1/EA51,0)</f>
        <v>0</v>
      </c>
      <c r="DU58" s="167">
        <f>IF(EA52&gt;0,1/EA52,0)</f>
        <v>0</v>
      </c>
      <c r="DV58" s="167">
        <f>IF(EA53&gt;0,1/EA53,0)</f>
        <v>0</v>
      </c>
      <c r="DW58" s="167">
        <f>IF(EA54&gt;0,1/EA54,0)</f>
        <v>0</v>
      </c>
      <c r="DX58" s="167">
        <f>IF(EA55&gt;0,1/EA55,0)</f>
        <v>0</v>
      </c>
      <c r="DY58" s="167">
        <f>IF(EA57&gt;0,1/EA57,0)</f>
        <v>0</v>
      </c>
      <c r="DZ58" s="167">
        <f>IF(EA57&gt;0,1/EA57,0)</f>
        <v>0</v>
      </c>
      <c r="EA58" s="168">
        <f>IF(DP58&lt;=DV46,1,0)</f>
        <v>0</v>
      </c>
      <c r="EB58" s="21" t="e">
        <f>IF(DV46=1,AVERAGE(DR58/DR59),IF(DV46=2,AVERAGE(DR58/DR59,DS58/DS59),IF(DV46=3,AVERAGE(DR58/DR59,DS58/DS59,DT58/DT59),IF(DV46=4,AVERAGE(DR58/DR59,DS58/DS59,DT58/DT59,DU58/DU59),IF(DV46=5,AVERAGE(DR58/DR59,DS58/DS59,DT58/DT59,DU58/DU59,DV58/DV59),IF(DV46=6,AVERAGE(DR58/DR59,DS58/DS59,DT58/DT59,DU58/DU59,DV58/DV59,DW58/DW59),IF(DV46=7,AVERAGE(DR58/DR59,DS58/DS59,DT58/DT59,DU58/DU59,DV58/DV59,DW58/DW59,DX58/DX59),IF(DV46=8,AVERAGE(DR58/DR59,DS58/DS59,DT58/DT59,DU58/DU59,DV58/DV59,DW58/DW59,DX58/DX59,DY58/DY59),IF(DV46=9,AVERAGE(DR58/DR59,DS58/DS59,DT58/DT59,DU58/DU59,DV58/DV59,DW58/DW59,DX58/DX59,DY58/DY59,DZ58/DZ59),AVERAGE(DR58/DR59,DS58/DS59,DT58/DT59,DU58/DU59,DV58/DV59,DW58/DW59,DX58/DX59,DY58/DY59,DZ58/DZ59,EA58/EA59))))))))))</f>
        <v>#DIV/0!</v>
      </c>
      <c r="EC58" s="21" t="e">
        <v>#DIV/0!</v>
      </c>
      <c r="ED58" s="164">
        <f>ED57</f>
        <v>6</v>
      </c>
      <c r="EE58" s="165">
        <f>10-ED58</f>
        <v>4</v>
      </c>
      <c r="EG58" s="150">
        <v>10</v>
      </c>
      <c r="EH58" s="151">
        <f>'FACTORS &amp; OPTIONS'!B24</f>
        <v>0</v>
      </c>
      <c r="EI58" s="166">
        <f>IF(ER49&gt;0,(1/ER49),0)</f>
        <v>0</v>
      </c>
      <c r="EJ58" s="167">
        <f>IF(ER50&gt;0,1/ER50,0)</f>
        <v>0</v>
      </c>
      <c r="EK58" s="167">
        <f>IF(ER51&gt;0,1/ER51,0)</f>
        <v>0</v>
      </c>
      <c r="EL58" s="167">
        <f>IF(ER52&gt;0,1/ER52,0)</f>
        <v>0</v>
      </c>
      <c r="EM58" s="167">
        <f>IF(ER53&gt;0,1/ER53,0)</f>
        <v>0</v>
      </c>
      <c r="EN58" s="167">
        <f>IF(ER54&gt;0,1/ER54,0)</f>
        <v>0</v>
      </c>
      <c r="EO58" s="167">
        <f>IF(ER55&gt;0,1/ER55,0)</f>
        <v>0</v>
      </c>
      <c r="EP58" s="167">
        <f>IF(ER57&gt;0,1/ER57,0)</f>
        <v>0</v>
      </c>
      <c r="EQ58" s="167">
        <f>IF(ER57&gt;0,1/ER57,0)</f>
        <v>0</v>
      </c>
      <c r="ER58" s="168">
        <f>IF(EG58&lt;=EM46,1,0)</f>
        <v>0</v>
      </c>
      <c r="ES58" s="21" t="e">
        <f>IF(EM46=1,AVERAGE(EI58/EI59),IF(EM46=2,AVERAGE(EI58/EI59,EJ58/EJ59),IF(EM46=3,AVERAGE(EI58/EI59,EJ58/EJ59,EK58/EK59),IF(EM46=4,AVERAGE(EI58/EI59,EJ58/EJ59,EK58/EK59,EL58/EL59),IF(EM46=5,AVERAGE(EI58/EI59,EJ58/EJ59,EK58/EK59,EL58/EL59,EM58/EM59),IF(EM46=6,AVERAGE(EI58/EI59,EJ58/EJ59,EK58/EK59,EL58/EL59,EM58/EM59,EN58/EN59),IF(EM46=7,AVERAGE(EI58/EI59,EJ58/EJ59,EK58/EK59,EL58/EL59,EM58/EM59,EN58/EN59,EO58/EO59),IF(EM46=8,AVERAGE(EI58/EI59,EJ58/EJ59,EK58/EK59,EL58/EL59,EM58/EM59,EN58/EN59,EO58/EO59,EP58/EP59),IF(EM46=9,AVERAGE(EI58/EI59,EJ58/EJ59,EK58/EK59,EL58/EL59,EM58/EM59,EN58/EN59,EO58/EO59,EP58/EP59,EQ58/EQ59),AVERAGE(EI58/EI59,EJ58/EJ59,EK58/EK59,EL58/EL59,EM58/EM59,EN58/EN59,EO58/EO59,EP58/EP59,EQ58/EQ59,ER58/ER59))))))))))</f>
        <v>#DIV/0!</v>
      </c>
      <c r="ET58" s="21" t="e">
        <v>#DIV/0!</v>
      </c>
      <c r="EU58" s="164">
        <f>EU57</f>
        <v>6</v>
      </c>
      <c r="EV58" s="165">
        <f>10-EU58</f>
        <v>4</v>
      </c>
      <c r="EW58" s="100" t="str">
        <f>EE55</f>
        <v/>
      </c>
      <c r="EX58" s="100">
        <f>EE57</f>
        <v>3</v>
      </c>
      <c r="EY58" s="100"/>
      <c r="EZ58" s="100">
        <f t="shared" si="30"/>
        <v>0</v>
      </c>
      <c r="FA58" s="100"/>
    </row>
    <row r="59" spans="1:164" ht="79.5" customHeight="1" thickBot="1" x14ac:dyDescent="0.5">
      <c r="A59" s="174"/>
      <c r="B59" s="170" t="s">
        <v>1</v>
      </c>
      <c r="C59" s="170">
        <f>SUM(C49:C58)</f>
        <v>0</v>
      </c>
      <c r="D59" s="170">
        <f t="shared" ref="D59:L59" si="31">SUM(D49:D58)</f>
        <v>0</v>
      </c>
      <c r="E59" s="170">
        <f t="shared" si="31"/>
        <v>0</v>
      </c>
      <c r="F59" s="170">
        <f t="shared" si="31"/>
        <v>0</v>
      </c>
      <c r="G59" s="170">
        <f t="shared" si="31"/>
        <v>0</v>
      </c>
      <c r="H59" s="170">
        <f t="shared" si="31"/>
        <v>0</v>
      </c>
      <c r="I59" s="170">
        <f t="shared" si="31"/>
        <v>0</v>
      </c>
      <c r="J59" s="170">
        <f t="shared" si="31"/>
        <v>0</v>
      </c>
      <c r="K59" s="170">
        <f t="shared" si="31"/>
        <v>0</v>
      </c>
      <c r="L59" s="170">
        <f t="shared" si="31"/>
        <v>0</v>
      </c>
      <c r="M59" s="171" t="e">
        <f>SUM(M49:M58)</f>
        <v>#DIV/0!</v>
      </c>
      <c r="N59" s="171" t="e">
        <f>SUM(N49:N58)</f>
        <v>#DIV/0!</v>
      </c>
      <c r="O59" s="172"/>
      <c r="P59" s="173"/>
      <c r="R59" s="174"/>
      <c r="S59" s="170" t="s">
        <v>1</v>
      </c>
      <c r="T59" s="170">
        <f>SUM(T49:T58)</f>
        <v>0</v>
      </c>
      <c r="U59" s="170">
        <f t="shared" ref="U59:AC59" si="32">SUM(U49:U58)</f>
        <v>0</v>
      </c>
      <c r="V59" s="170">
        <f t="shared" si="32"/>
        <v>0</v>
      </c>
      <c r="W59" s="170">
        <f t="shared" si="32"/>
        <v>0</v>
      </c>
      <c r="X59" s="170">
        <f t="shared" si="32"/>
        <v>0</v>
      </c>
      <c r="Y59" s="170">
        <f t="shared" si="32"/>
        <v>0</v>
      </c>
      <c r="Z59" s="170">
        <f t="shared" si="32"/>
        <v>0</v>
      </c>
      <c r="AA59" s="170">
        <f t="shared" si="32"/>
        <v>0</v>
      </c>
      <c r="AB59" s="170">
        <f t="shared" si="32"/>
        <v>0</v>
      </c>
      <c r="AC59" s="170">
        <f t="shared" si="32"/>
        <v>0</v>
      </c>
      <c r="AD59" s="171" t="e">
        <f>SUM(AD49:AD58)</f>
        <v>#DIV/0!</v>
      </c>
      <c r="AE59" s="171" t="e">
        <f>SUM(AE49:AE58)</f>
        <v>#DIV/0!</v>
      </c>
      <c r="AF59" s="172"/>
      <c r="AG59" s="173"/>
      <c r="AI59" s="174"/>
      <c r="AJ59" s="170" t="s">
        <v>1</v>
      </c>
      <c r="AK59" s="170">
        <f>SUM(AK49:AK58)</f>
        <v>0</v>
      </c>
      <c r="AL59" s="170">
        <f t="shared" ref="AL59:AT59" si="33">SUM(AL49:AL58)</f>
        <v>0</v>
      </c>
      <c r="AM59" s="170">
        <f t="shared" si="33"/>
        <v>0</v>
      </c>
      <c r="AN59" s="170">
        <f t="shared" si="33"/>
        <v>0</v>
      </c>
      <c r="AO59" s="170">
        <f t="shared" si="33"/>
        <v>0</v>
      </c>
      <c r="AP59" s="170">
        <f t="shared" si="33"/>
        <v>0</v>
      </c>
      <c r="AQ59" s="170">
        <f t="shared" si="33"/>
        <v>0</v>
      </c>
      <c r="AR59" s="170">
        <f t="shared" si="33"/>
        <v>0</v>
      </c>
      <c r="AS59" s="170">
        <f t="shared" si="33"/>
        <v>0</v>
      </c>
      <c r="AT59" s="170">
        <f t="shared" si="33"/>
        <v>0</v>
      </c>
      <c r="AU59" s="171" t="e">
        <f>SUM(AU49:AU58)</f>
        <v>#DIV/0!</v>
      </c>
      <c r="AV59" s="171" t="e">
        <f>SUM(AV49:AV58)</f>
        <v>#DIV/0!</v>
      </c>
      <c r="AW59" s="172"/>
      <c r="AX59" s="173"/>
      <c r="AZ59" s="174"/>
      <c r="BA59" s="170" t="s">
        <v>1</v>
      </c>
      <c r="BB59" s="170">
        <f>SUM(BB49:BB58)</f>
        <v>0</v>
      </c>
      <c r="BC59" s="170">
        <f t="shared" ref="BC59:BK59" si="34">SUM(BC49:BC58)</f>
        <v>0</v>
      </c>
      <c r="BD59" s="170">
        <f t="shared" si="34"/>
        <v>0</v>
      </c>
      <c r="BE59" s="170">
        <f t="shared" si="34"/>
        <v>0</v>
      </c>
      <c r="BF59" s="170">
        <f t="shared" si="34"/>
        <v>0</v>
      </c>
      <c r="BG59" s="170">
        <f t="shared" si="34"/>
        <v>0</v>
      </c>
      <c r="BH59" s="170">
        <f t="shared" si="34"/>
        <v>0</v>
      </c>
      <c r="BI59" s="170">
        <f t="shared" si="34"/>
        <v>0</v>
      </c>
      <c r="BJ59" s="170">
        <f t="shared" si="34"/>
        <v>0</v>
      </c>
      <c r="BK59" s="170">
        <f t="shared" si="34"/>
        <v>0</v>
      </c>
      <c r="BL59" s="171" t="e">
        <f>SUM(BL49:BL58)</f>
        <v>#DIV/0!</v>
      </c>
      <c r="BM59" s="171" t="e">
        <f>SUM(BM49:BM58)</f>
        <v>#DIV/0!</v>
      </c>
      <c r="BN59" s="172"/>
      <c r="BO59" s="173"/>
      <c r="BQ59" s="174"/>
      <c r="BR59" s="170" t="s">
        <v>1</v>
      </c>
      <c r="BS59" s="170">
        <f>SUM(BS49:BS58)</f>
        <v>0</v>
      </c>
      <c r="BT59" s="170">
        <f t="shared" ref="BT59:CB59" si="35">SUM(BT49:BT58)</f>
        <v>0</v>
      </c>
      <c r="BU59" s="170">
        <f t="shared" si="35"/>
        <v>0</v>
      </c>
      <c r="BV59" s="170">
        <f t="shared" si="35"/>
        <v>0</v>
      </c>
      <c r="BW59" s="170">
        <f t="shared" si="35"/>
        <v>0</v>
      </c>
      <c r="BX59" s="170">
        <f t="shared" si="35"/>
        <v>0</v>
      </c>
      <c r="BY59" s="170">
        <f t="shared" si="35"/>
        <v>0</v>
      </c>
      <c r="BZ59" s="170">
        <f t="shared" si="35"/>
        <v>0</v>
      </c>
      <c r="CA59" s="170">
        <f t="shared" si="35"/>
        <v>0</v>
      </c>
      <c r="CB59" s="170">
        <f t="shared" si="35"/>
        <v>0</v>
      </c>
      <c r="CC59" s="171" t="e">
        <f>SUM(CC49:CC58)</f>
        <v>#DIV/0!</v>
      </c>
      <c r="CD59" s="171" t="e">
        <f>SUM(CD49:CD58)</f>
        <v>#DIV/0!</v>
      </c>
      <c r="CE59" s="172"/>
      <c r="CF59" s="173"/>
      <c r="CH59" s="174"/>
      <c r="CI59" s="170" t="s">
        <v>1</v>
      </c>
      <c r="CJ59" s="170">
        <f>SUM(CJ49:CJ58)</f>
        <v>0</v>
      </c>
      <c r="CK59" s="170">
        <f t="shared" ref="CK59:CS59" si="36">SUM(CK49:CK58)</f>
        <v>0</v>
      </c>
      <c r="CL59" s="170">
        <f t="shared" si="36"/>
        <v>0</v>
      </c>
      <c r="CM59" s="170">
        <f t="shared" si="36"/>
        <v>0</v>
      </c>
      <c r="CN59" s="170">
        <f t="shared" si="36"/>
        <v>0</v>
      </c>
      <c r="CO59" s="170">
        <f t="shared" si="36"/>
        <v>0</v>
      </c>
      <c r="CP59" s="170">
        <f t="shared" si="36"/>
        <v>0</v>
      </c>
      <c r="CQ59" s="170">
        <f t="shared" si="36"/>
        <v>0</v>
      </c>
      <c r="CR59" s="170">
        <f t="shared" si="36"/>
        <v>0</v>
      </c>
      <c r="CS59" s="170">
        <f t="shared" si="36"/>
        <v>0</v>
      </c>
      <c r="CT59" s="171" t="e">
        <f>SUM(CT49:CT58)</f>
        <v>#DIV/0!</v>
      </c>
      <c r="CU59" s="171" t="e">
        <f>SUM(CU49:CU58)</f>
        <v>#DIV/0!</v>
      </c>
      <c r="CV59" s="172"/>
      <c r="CW59" s="173"/>
      <c r="CY59" s="174"/>
      <c r="CZ59" s="170" t="s">
        <v>1</v>
      </c>
      <c r="DA59" s="170">
        <f>SUM(DA49:DA58)</f>
        <v>0</v>
      </c>
      <c r="DB59" s="170">
        <f t="shared" ref="DB59:DJ59" si="37">SUM(DB49:DB58)</f>
        <v>0</v>
      </c>
      <c r="DC59" s="170">
        <f t="shared" si="37"/>
        <v>0</v>
      </c>
      <c r="DD59" s="170">
        <f t="shared" si="37"/>
        <v>0</v>
      </c>
      <c r="DE59" s="170">
        <f t="shared" si="37"/>
        <v>0</v>
      </c>
      <c r="DF59" s="170">
        <f t="shared" si="37"/>
        <v>0</v>
      </c>
      <c r="DG59" s="170">
        <f t="shared" si="37"/>
        <v>0</v>
      </c>
      <c r="DH59" s="170">
        <f t="shared" si="37"/>
        <v>0</v>
      </c>
      <c r="DI59" s="170">
        <f t="shared" si="37"/>
        <v>0</v>
      </c>
      <c r="DJ59" s="170">
        <f t="shared" si="37"/>
        <v>0</v>
      </c>
      <c r="DK59" s="171" t="e">
        <f>SUM(DK49:DK58)</f>
        <v>#DIV/0!</v>
      </c>
      <c r="DL59" s="171" t="e">
        <f>SUM(DL49:DL58)</f>
        <v>#DIV/0!</v>
      </c>
      <c r="DM59" s="172"/>
      <c r="DN59" s="173"/>
      <c r="DP59" s="174"/>
      <c r="DQ59" s="170" t="s">
        <v>1</v>
      </c>
      <c r="DR59" s="170">
        <f>SUM(DR49:DR58)</f>
        <v>0</v>
      </c>
      <c r="DS59" s="170">
        <f t="shared" ref="DS59:EA59" si="38">SUM(DS49:DS58)</f>
        <v>0</v>
      </c>
      <c r="DT59" s="170">
        <f t="shared" si="38"/>
        <v>0</v>
      </c>
      <c r="DU59" s="170">
        <f t="shared" si="38"/>
        <v>0</v>
      </c>
      <c r="DV59" s="170">
        <f t="shared" si="38"/>
        <v>0</v>
      </c>
      <c r="DW59" s="170">
        <f t="shared" si="38"/>
        <v>0</v>
      </c>
      <c r="DX59" s="170">
        <f t="shared" si="38"/>
        <v>0</v>
      </c>
      <c r="DY59" s="170">
        <f t="shared" si="38"/>
        <v>0</v>
      </c>
      <c r="DZ59" s="170">
        <f t="shared" si="38"/>
        <v>0</v>
      </c>
      <c r="EA59" s="170">
        <f t="shared" si="38"/>
        <v>0</v>
      </c>
      <c r="EB59" s="171" t="e">
        <f>SUM(EB49:EB58)</f>
        <v>#DIV/0!</v>
      </c>
      <c r="EC59" s="171" t="e">
        <f>SUM(EC49:EC58)</f>
        <v>#DIV/0!</v>
      </c>
      <c r="ED59" s="172"/>
      <c r="EE59" s="173"/>
      <c r="EG59" s="174"/>
      <c r="EH59" s="170" t="s">
        <v>1</v>
      </c>
      <c r="EI59" s="170">
        <f>SUM(EI49:EI58)</f>
        <v>0</v>
      </c>
      <c r="EJ59" s="170">
        <f t="shared" ref="EJ59:ER59" si="39">SUM(EJ49:EJ58)</f>
        <v>0</v>
      </c>
      <c r="EK59" s="170">
        <f t="shared" si="39"/>
        <v>0</v>
      </c>
      <c r="EL59" s="170">
        <f t="shared" si="39"/>
        <v>0</v>
      </c>
      <c r="EM59" s="170">
        <f t="shared" si="39"/>
        <v>0</v>
      </c>
      <c r="EN59" s="170">
        <f t="shared" si="39"/>
        <v>0</v>
      </c>
      <c r="EO59" s="170">
        <f t="shared" si="39"/>
        <v>0</v>
      </c>
      <c r="EP59" s="170">
        <f t="shared" si="39"/>
        <v>0</v>
      </c>
      <c r="EQ59" s="170">
        <f t="shared" si="39"/>
        <v>0</v>
      </c>
      <c r="ER59" s="170">
        <f t="shared" si="39"/>
        <v>0</v>
      </c>
      <c r="ES59" s="171" t="e">
        <f>SUM(ES49:ES58)</f>
        <v>#DIV/0!</v>
      </c>
      <c r="ET59" s="171" t="e">
        <f>SUM(ET49:ET58)</f>
        <v>#DIV/0!</v>
      </c>
      <c r="EU59" s="172"/>
      <c r="EV59" s="173"/>
      <c r="EW59" s="100" t="str">
        <f>EV55</f>
        <v/>
      </c>
      <c r="EX59" s="100">
        <f>EV57</f>
        <v>3</v>
      </c>
      <c r="EY59" s="100"/>
      <c r="EZ59" s="100">
        <f t="shared" si="30"/>
        <v>0</v>
      </c>
      <c r="FA59" s="100"/>
    </row>
    <row r="60" spans="1:164" x14ac:dyDescent="0.35">
      <c r="Q60" s="139"/>
      <c r="AH60" s="139"/>
      <c r="AY60" s="139"/>
      <c r="BP60" s="139"/>
      <c r="CG60" s="139"/>
      <c r="CX60" s="139"/>
      <c r="DO60" s="139"/>
      <c r="EF60" s="139"/>
      <c r="EW60" s="100"/>
      <c r="EX60" s="100"/>
      <c r="EY60" s="100"/>
      <c r="EZ60" s="100"/>
      <c r="FA60" s="100"/>
      <c r="FB60" s="139"/>
      <c r="FC60" s="139"/>
      <c r="FD60" s="139"/>
      <c r="FE60" s="139"/>
      <c r="FF60" s="139"/>
      <c r="FG60" s="139"/>
      <c r="FH60" s="139"/>
    </row>
    <row r="61" spans="1:164" ht="15" thickBot="1" x14ac:dyDescent="0.4">
      <c r="A61" s="209" t="s">
        <v>38</v>
      </c>
      <c r="B61" s="209"/>
      <c r="C61" s="210">
        <f>'FACTORS &amp; OPTIONS'!L3</f>
        <v>0</v>
      </c>
      <c r="D61" s="210"/>
      <c r="E61" s="210"/>
      <c r="F61" s="211"/>
      <c r="G61" s="134">
        <f>IF(O61&lt;=P61,'FACTORS &amp; OPTIONS'!B14,0)</f>
        <v>0</v>
      </c>
      <c r="H61" s="212">
        <f>'FACTORS &amp; OPTIONS'!L4</f>
        <v>0</v>
      </c>
      <c r="I61" s="209"/>
      <c r="J61" s="209"/>
      <c r="K61" s="209"/>
      <c r="L61" s="209"/>
      <c r="M61" s="209"/>
      <c r="N61" s="209"/>
      <c r="O61" s="135">
        <v>1</v>
      </c>
      <c r="P61" s="135">
        <f>'FACTORS &amp; OPTIONS'!M3</f>
        <v>0</v>
      </c>
      <c r="R61" s="209" t="s">
        <v>38</v>
      </c>
      <c r="S61" s="209"/>
      <c r="T61" s="210">
        <f>'FACTORS &amp; OPTIONS'!L3</f>
        <v>0</v>
      </c>
      <c r="U61" s="210"/>
      <c r="V61" s="210"/>
      <c r="W61" s="211"/>
      <c r="X61" s="134">
        <f>IF(AF61&lt;=P61,'FACTORS &amp; OPTIONS'!B14,0)</f>
        <v>0</v>
      </c>
      <c r="Y61" s="212">
        <f>'FACTORS &amp; OPTIONS'!L5</f>
        <v>0</v>
      </c>
      <c r="Z61" s="209"/>
      <c r="AA61" s="209"/>
      <c r="AB61" s="209"/>
      <c r="AC61" s="209"/>
      <c r="AD61" s="209"/>
      <c r="AE61" s="209"/>
      <c r="AF61" s="135">
        <v>2</v>
      </c>
      <c r="AG61" s="137"/>
      <c r="AI61" s="209" t="s">
        <v>38</v>
      </c>
      <c r="AJ61" s="209"/>
      <c r="AK61" s="210">
        <f>'FACTORS &amp; OPTIONS'!L3</f>
        <v>0</v>
      </c>
      <c r="AL61" s="210"/>
      <c r="AM61" s="210"/>
      <c r="AN61" s="211"/>
      <c r="AO61" s="134">
        <f>IF(AW61&lt;=P61,'FACTORS &amp; OPTIONS'!B14,0)</f>
        <v>0</v>
      </c>
      <c r="AP61" s="212">
        <f>'FACTORS &amp; OPTIONS'!L6</f>
        <v>0</v>
      </c>
      <c r="AQ61" s="209"/>
      <c r="AR61" s="209"/>
      <c r="AS61" s="209"/>
      <c r="AT61" s="209"/>
      <c r="AU61" s="209"/>
      <c r="AV61" s="209"/>
      <c r="AW61" s="135">
        <v>3</v>
      </c>
      <c r="AX61" s="137"/>
      <c r="AZ61" s="209" t="s">
        <v>38</v>
      </c>
      <c r="BA61" s="209"/>
      <c r="BB61" s="210">
        <f>'FACTORS &amp; OPTIONS'!L3</f>
        <v>0</v>
      </c>
      <c r="BC61" s="210"/>
      <c r="BD61" s="210"/>
      <c r="BE61" s="211"/>
      <c r="BF61" s="134">
        <f>IF(BN61&lt;=P61,'FACTORS &amp; OPTIONS'!B14,0)</f>
        <v>0</v>
      </c>
      <c r="BG61" s="212">
        <f>'FACTORS &amp; OPTIONS'!L7</f>
        <v>0</v>
      </c>
      <c r="BH61" s="209"/>
      <c r="BI61" s="209"/>
      <c r="BJ61" s="209"/>
      <c r="BK61" s="209"/>
      <c r="BL61" s="209"/>
      <c r="BM61" s="209"/>
      <c r="BN61" s="137">
        <v>4</v>
      </c>
      <c r="BO61" s="137"/>
      <c r="BQ61" s="209" t="s">
        <v>38</v>
      </c>
      <c r="BR61" s="209"/>
      <c r="BS61" s="210">
        <f>'FACTORS &amp; OPTIONS'!L3</f>
        <v>0</v>
      </c>
      <c r="BT61" s="210"/>
      <c r="BU61" s="210"/>
      <c r="BV61" s="211"/>
      <c r="BW61" s="134">
        <f>IF(CE61&lt;=P61,'FACTORS &amp; OPTIONS'!B14,0)</f>
        <v>0</v>
      </c>
      <c r="BX61" s="212">
        <f>'FACTORS &amp; OPTIONS'!L8</f>
        <v>0</v>
      </c>
      <c r="BY61" s="209"/>
      <c r="BZ61" s="209"/>
      <c r="CA61" s="209"/>
      <c r="CB61" s="209"/>
      <c r="CC61" s="209"/>
      <c r="CD61" s="209"/>
      <c r="CE61" s="137">
        <v>5</v>
      </c>
      <c r="CF61" s="137"/>
      <c r="CH61" s="209" t="s">
        <v>38</v>
      </c>
      <c r="CI61" s="209"/>
      <c r="CJ61" s="210">
        <f>'FACTORS &amp; OPTIONS'!L3</f>
        <v>0</v>
      </c>
      <c r="CK61" s="210"/>
      <c r="CL61" s="210"/>
      <c r="CM61" s="211"/>
      <c r="CN61" s="134">
        <f>IF(CV61&lt;=P61,'FACTORS &amp; OPTIONS'!B14,0)</f>
        <v>0</v>
      </c>
      <c r="CO61" s="212">
        <f>'FACTORS &amp; OPTIONS'!L9</f>
        <v>0</v>
      </c>
      <c r="CP61" s="209"/>
      <c r="CQ61" s="209"/>
      <c r="CR61" s="209"/>
      <c r="CS61" s="209"/>
      <c r="CT61" s="209"/>
      <c r="CU61" s="209"/>
      <c r="CV61" s="137">
        <v>6</v>
      </c>
      <c r="CW61" s="137"/>
      <c r="CY61" s="209" t="s">
        <v>38</v>
      </c>
      <c r="CZ61" s="209"/>
      <c r="DA61" s="210">
        <f>'FACTORS &amp; OPTIONS'!L3</f>
        <v>0</v>
      </c>
      <c r="DB61" s="210"/>
      <c r="DC61" s="210"/>
      <c r="DD61" s="211"/>
      <c r="DE61" s="134">
        <f>IF(DM61&lt;=P61,'FACTORS &amp; OPTIONS'!B14,0)</f>
        <v>0</v>
      </c>
      <c r="DF61" s="212">
        <f>'FACTORS &amp; OPTIONS'!L10</f>
        <v>0</v>
      </c>
      <c r="DG61" s="209"/>
      <c r="DH61" s="209"/>
      <c r="DI61" s="209"/>
      <c r="DJ61" s="209"/>
      <c r="DK61" s="209"/>
      <c r="DL61" s="209"/>
      <c r="DM61" s="137">
        <v>7</v>
      </c>
      <c r="DN61" s="137"/>
      <c r="DP61" s="209" t="s">
        <v>38</v>
      </c>
      <c r="DQ61" s="209"/>
      <c r="DR61" s="210">
        <f>'FACTORS &amp; OPTIONS'!L3</f>
        <v>0</v>
      </c>
      <c r="DS61" s="210"/>
      <c r="DT61" s="210"/>
      <c r="DU61" s="211"/>
      <c r="DV61" s="134">
        <f>IF(ED61&lt;=P61,'FACTORS &amp; OPTIONS'!B14,0)</f>
        <v>0</v>
      </c>
      <c r="DW61" s="223">
        <f>'FACTORS &amp; OPTIONS'!L11</f>
        <v>0</v>
      </c>
      <c r="DX61" s="209"/>
      <c r="DY61" s="209"/>
      <c r="DZ61" s="209"/>
      <c r="EA61" s="209"/>
      <c r="EB61" s="209"/>
      <c r="EC61" s="209"/>
      <c r="ED61" s="137">
        <v>8</v>
      </c>
      <c r="EE61" s="137"/>
      <c r="EG61" s="209" t="s">
        <v>38</v>
      </c>
      <c r="EH61" s="209"/>
      <c r="EI61" s="210">
        <f>'FACTORS &amp; OPTIONS'!L3</f>
        <v>0</v>
      </c>
      <c r="EJ61" s="210"/>
      <c r="EK61" s="210"/>
      <c r="EL61" s="211"/>
      <c r="EM61" s="134">
        <f>IF(EU61&lt;=P61,'FACTORS &amp; OPTIONS'!B14,0)</f>
        <v>0</v>
      </c>
      <c r="EN61" s="212">
        <f>'FACTORS &amp; OPTIONS'!L12</f>
        <v>0</v>
      </c>
      <c r="EO61" s="209"/>
      <c r="EP61" s="209"/>
      <c r="EQ61" s="209"/>
      <c r="ER61" s="209"/>
      <c r="ES61" s="209"/>
      <c r="ET61" s="209"/>
      <c r="EU61" s="137">
        <v>9</v>
      </c>
      <c r="EV61" s="137"/>
      <c r="EW61" s="100"/>
      <c r="EX61" s="100"/>
      <c r="EY61" s="100"/>
      <c r="EZ61" s="100"/>
      <c r="FA61" s="100"/>
    </row>
    <row r="62" spans="1:164" x14ac:dyDescent="0.35">
      <c r="A62" s="140" t="b">
        <v>0</v>
      </c>
      <c r="B62" s="141"/>
      <c r="C62" s="141">
        <v>1</v>
      </c>
      <c r="D62" s="141">
        <v>2</v>
      </c>
      <c r="E62" s="141">
        <v>3</v>
      </c>
      <c r="F62" s="141">
        <v>4</v>
      </c>
      <c r="G62" s="141">
        <v>5</v>
      </c>
      <c r="H62" s="141">
        <v>6</v>
      </c>
      <c r="I62" s="141">
        <v>7</v>
      </c>
      <c r="J62" s="141">
        <v>8</v>
      </c>
      <c r="K62" s="141">
        <v>9</v>
      </c>
      <c r="L62" s="141">
        <v>10</v>
      </c>
      <c r="M62" s="142"/>
      <c r="N62" s="142"/>
      <c r="O62" s="142"/>
      <c r="P62" s="143"/>
      <c r="R62" s="140" t="b">
        <v>0</v>
      </c>
      <c r="S62" s="141"/>
      <c r="T62" s="141">
        <v>1</v>
      </c>
      <c r="U62" s="141">
        <v>2</v>
      </c>
      <c r="V62" s="141">
        <v>3</v>
      </c>
      <c r="W62" s="141">
        <v>4</v>
      </c>
      <c r="X62" s="141">
        <v>5</v>
      </c>
      <c r="Y62" s="141">
        <v>6</v>
      </c>
      <c r="Z62" s="141">
        <v>7</v>
      </c>
      <c r="AA62" s="141">
        <v>8</v>
      </c>
      <c r="AB62" s="141">
        <v>9</v>
      </c>
      <c r="AC62" s="141">
        <v>10</v>
      </c>
      <c r="AD62" s="142"/>
      <c r="AE62" s="142"/>
      <c r="AF62" s="142"/>
      <c r="AG62" s="143"/>
      <c r="AI62" s="140" t="b">
        <v>0</v>
      </c>
      <c r="AJ62" s="141"/>
      <c r="AK62" s="141">
        <v>1</v>
      </c>
      <c r="AL62" s="141">
        <v>2</v>
      </c>
      <c r="AM62" s="141">
        <v>3</v>
      </c>
      <c r="AN62" s="141">
        <v>4</v>
      </c>
      <c r="AO62" s="141">
        <v>5</v>
      </c>
      <c r="AP62" s="141">
        <v>6</v>
      </c>
      <c r="AQ62" s="141">
        <v>7</v>
      </c>
      <c r="AR62" s="141">
        <v>8</v>
      </c>
      <c r="AS62" s="141">
        <v>9</v>
      </c>
      <c r="AT62" s="141">
        <v>10</v>
      </c>
      <c r="AU62" s="142"/>
      <c r="AV62" s="142"/>
      <c r="AW62" s="142"/>
      <c r="AX62" s="143"/>
      <c r="AZ62" s="140" t="b">
        <v>0</v>
      </c>
      <c r="BA62" s="141"/>
      <c r="BB62" s="141">
        <v>1</v>
      </c>
      <c r="BC62" s="141">
        <v>2</v>
      </c>
      <c r="BD62" s="141">
        <v>3</v>
      </c>
      <c r="BE62" s="141">
        <v>4</v>
      </c>
      <c r="BF62" s="141">
        <v>5</v>
      </c>
      <c r="BG62" s="141">
        <v>6</v>
      </c>
      <c r="BH62" s="141">
        <v>7</v>
      </c>
      <c r="BI62" s="141">
        <v>8</v>
      </c>
      <c r="BJ62" s="141">
        <v>9</v>
      </c>
      <c r="BK62" s="141">
        <v>10</v>
      </c>
      <c r="BL62" s="142"/>
      <c r="BM62" s="142"/>
      <c r="BN62" s="142"/>
      <c r="BO62" s="143"/>
      <c r="BQ62" s="140" t="b">
        <v>0</v>
      </c>
      <c r="BR62" s="141"/>
      <c r="BS62" s="141">
        <v>1</v>
      </c>
      <c r="BT62" s="141">
        <v>2</v>
      </c>
      <c r="BU62" s="141">
        <v>3</v>
      </c>
      <c r="BV62" s="141">
        <v>4</v>
      </c>
      <c r="BW62" s="141">
        <v>5</v>
      </c>
      <c r="BX62" s="141">
        <v>6</v>
      </c>
      <c r="BY62" s="141">
        <v>7</v>
      </c>
      <c r="BZ62" s="141">
        <v>8</v>
      </c>
      <c r="CA62" s="141">
        <v>9</v>
      </c>
      <c r="CB62" s="141">
        <v>10</v>
      </c>
      <c r="CC62" s="142"/>
      <c r="CD62" s="142"/>
      <c r="CE62" s="142"/>
      <c r="CF62" s="143"/>
      <c r="CH62" s="140" t="b">
        <v>0</v>
      </c>
      <c r="CI62" s="141"/>
      <c r="CJ62" s="141">
        <v>1</v>
      </c>
      <c r="CK62" s="141">
        <v>2</v>
      </c>
      <c r="CL62" s="141">
        <v>3</v>
      </c>
      <c r="CM62" s="141">
        <v>4</v>
      </c>
      <c r="CN62" s="141">
        <v>5</v>
      </c>
      <c r="CO62" s="141">
        <v>6</v>
      </c>
      <c r="CP62" s="141">
        <v>7</v>
      </c>
      <c r="CQ62" s="141">
        <v>8</v>
      </c>
      <c r="CR62" s="141">
        <v>9</v>
      </c>
      <c r="CS62" s="141">
        <v>10</v>
      </c>
      <c r="CT62" s="142"/>
      <c r="CU62" s="142"/>
      <c r="CV62" s="142"/>
      <c r="CW62" s="143"/>
      <c r="CY62" s="140" t="b">
        <v>0</v>
      </c>
      <c r="CZ62" s="141"/>
      <c r="DA62" s="141">
        <v>1</v>
      </c>
      <c r="DB62" s="141">
        <v>2</v>
      </c>
      <c r="DC62" s="141">
        <v>3</v>
      </c>
      <c r="DD62" s="141">
        <v>4</v>
      </c>
      <c r="DE62" s="141">
        <v>5</v>
      </c>
      <c r="DF62" s="141">
        <v>6</v>
      </c>
      <c r="DG62" s="141">
        <v>7</v>
      </c>
      <c r="DH62" s="141">
        <v>8</v>
      </c>
      <c r="DI62" s="141">
        <v>9</v>
      </c>
      <c r="DJ62" s="141">
        <v>10</v>
      </c>
      <c r="DK62" s="142"/>
      <c r="DL62" s="142"/>
      <c r="DM62" s="142"/>
      <c r="DN62" s="143"/>
      <c r="DP62" s="140" t="b">
        <v>0</v>
      </c>
      <c r="DQ62" s="141"/>
      <c r="DR62" s="141">
        <v>1</v>
      </c>
      <c r="DS62" s="141">
        <v>2</v>
      </c>
      <c r="DT62" s="141">
        <v>3</v>
      </c>
      <c r="DU62" s="141">
        <v>4</v>
      </c>
      <c r="DV62" s="141">
        <v>5</v>
      </c>
      <c r="DW62" s="141">
        <v>6</v>
      </c>
      <c r="DX62" s="141">
        <v>7</v>
      </c>
      <c r="DY62" s="141">
        <v>8</v>
      </c>
      <c r="DZ62" s="141">
        <v>9</v>
      </c>
      <c r="EA62" s="141">
        <v>10</v>
      </c>
      <c r="EB62" s="142"/>
      <c r="EC62" s="142"/>
      <c r="ED62" s="142"/>
      <c r="EE62" s="143"/>
      <c r="EG62" s="140" t="b">
        <v>0</v>
      </c>
      <c r="EH62" s="141"/>
      <c r="EI62" s="141">
        <v>1</v>
      </c>
      <c r="EJ62" s="141">
        <v>2</v>
      </c>
      <c r="EK62" s="141">
        <v>3</v>
      </c>
      <c r="EL62" s="141">
        <v>4</v>
      </c>
      <c r="EM62" s="141">
        <v>5</v>
      </c>
      <c r="EN62" s="141">
        <v>6</v>
      </c>
      <c r="EO62" s="141">
        <v>7</v>
      </c>
      <c r="EP62" s="141">
        <v>8</v>
      </c>
      <c r="EQ62" s="141">
        <v>9</v>
      </c>
      <c r="ER62" s="141">
        <v>10</v>
      </c>
      <c r="ES62" s="142"/>
      <c r="ET62" s="142"/>
      <c r="EU62" s="142"/>
      <c r="EV62" s="143"/>
      <c r="EW62" s="100"/>
      <c r="EX62" s="100"/>
      <c r="EY62" s="100"/>
      <c r="EZ62" s="100"/>
      <c r="FA62" s="100"/>
    </row>
    <row r="63" spans="1:164" x14ac:dyDescent="0.35">
      <c r="A63" s="150"/>
      <c r="B63" s="22"/>
      <c r="C63" s="151">
        <f t="array" ref="C63:L63">TRANSPOSE(B64:B73)</f>
        <v>0</v>
      </c>
      <c r="D63" s="151">
        <v>0</v>
      </c>
      <c r="E63" s="151">
        <v>0</v>
      </c>
      <c r="F63" s="151">
        <v>0</v>
      </c>
      <c r="G63" s="151">
        <v>0</v>
      </c>
      <c r="H63" s="151">
        <v>0</v>
      </c>
      <c r="I63" s="151">
        <v>0</v>
      </c>
      <c r="J63" s="151">
        <v>0</v>
      </c>
      <c r="K63" s="151">
        <v>0</v>
      </c>
      <c r="L63" s="151">
        <v>0</v>
      </c>
      <c r="M63" s="148" t="s">
        <v>11</v>
      </c>
      <c r="N63" s="149" t="s">
        <v>2</v>
      </c>
      <c r="O63" s="213" t="s">
        <v>3</v>
      </c>
      <c r="P63" s="214"/>
      <c r="R63" s="150"/>
      <c r="S63" s="22"/>
      <c r="T63" s="151">
        <f t="array" ref="T63:AC63">TRANSPOSE(S64:S73)</f>
        <v>0</v>
      </c>
      <c r="U63" s="151">
        <v>0</v>
      </c>
      <c r="V63" s="151">
        <v>0</v>
      </c>
      <c r="W63" s="151">
        <v>0</v>
      </c>
      <c r="X63" s="151">
        <v>0</v>
      </c>
      <c r="Y63" s="151">
        <v>0</v>
      </c>
      <c r="Z63" s="151">
        <v>0</v>
      </c>
      <c r="AA63" s="151">
        <v>0</v>
      </c>
      <c r="AB63" s="151">
        <v>0</v>
      </c>
      <c r="AC63" s="151">
        <v>0</v>
      </c>
      <c r="AD63" s="148" t="s">
        <v>11</v>
      </c>
      <c r="AE63" s="149" t="s">
        <v>2</v>
      </c>
      <c r="AF63" s="213" t="s">
        <v>3</v>
      </c>
      <c r="AG63" s="214"/>
      <c r="AI63" s="150"/>
      <c r="AJ63" s="22"/>
      <c r="AK63" s="151">
        <f t="array" ref="AK63:AT63">TRANSPOSE(AJ64:AJ73)</f>
        <v>0</v>
      </c>
      <c r="AL63" s="151">
        <v>0</v>
      </c>
      <c r="AM63" s="151">
        <v>0</v>
      </c>
      <c r="AN63" s="151">
        <v>0</v>
      </c>
      <c r="AO63" s="151">
        <v>0</v>
      </c>
      <c r="AP63" s="151">
        <v>0</v>
      </c>
      <c r="AQ63" s="151">
        <v>0</v>
      </c>
      <c r="AR63" s="151">
        <v>0</v>
      </c>
      <c r="AS63" s="151">
        <v>0</v>
      </c>
      <c r="AT63" s="151">
        <v>0</v>
      </c>
      <c r="AU63" s="148" t="s">
        <v>11</v>
      </c>
      <c r="AV63" s="149" t="s">
        <v>2</v>
      </c>
      <c r="AW63" s="213" t="s">
        <v>3</v>
      </c>
      <c r="AX63" s="214"/>
      <c r="AZ63" s="150"/>
      <c r="BA63" s="22"/>
      <c r="BB63" s="151">
        <f t="array" ref="BB63:BK63">TRANSPOSE(BA64:BA73)</f>
        <v>0</v>
      </c>
      <c r="BC63" s="151">
        <v>0</v>
      </c>
      <c r="BD63" s="151">
        <v>0</v>
      </c>
      <c r="BE63" s="151">
        <v>0</v>
      </c>
      <c r="BF63" s="151">
        <v>0</v>
      </c>
      <c r="BG63" s="151">
        <v>0</v>
      </c>
      <c r="BH63" s="151">
        <v>0</v>
      </c>
      <c r="BI63" s="151">
        <v>0</v>
      </c>
      <c r="BJ63" s="151">
        <v>0</v>
      </c>
      <c r="BK63" s="151">
        <v>0</v>
      </c>
      <c r="BL63" s="148" t="s">
        <v>11</v>
      </c>
      <c r="BM63" s="149" t="s">
        <v>2</v>
      </c>
      <c r="BN63" s="213" t="s">
        <v>3</v>
      </c>
      <c r="BO63" s="214"/>
      <c r="BQ63" s="150"/>
      <c r="BR63" s="22"/>
      <c r="BS63" s="151">
        <f t="array" ref="BS63:CB63">TRANSPOSE(BR64:BR73)</f>
        <v>0</v>
      </c>
      <c r="BT63" s="151">
        <v>0</v>
      </c>
      <c r="BU63" s="151">
        <v>0</v>
      </c>
      <c r="BV63" s="151">
        <v>0</v>
      </c>
      <c r="BW63" s="151">
        <v>0</v>
      </c>
      <c r="BX63" s="151">
        <v>0</v>
      </c>
      <c r="BY63" s="151">
        <v>0</v>
      </c>
      <c r="BZ63" s="151">
        <v>0</v>
      </c>
      <c r="CA63" s="151">
        <v>0</v>
      </c>
      <c r="CB63" s="151">
        <v>0</v>
      </c>
      <c r="CC63" s="148" t="s">
        <v>11</v>
      </c>
      <c r="CD63" s="149" t="s">
        <v>2</v>
      </c>
      <c r="CE63" s="213" t="s">
        <v>3</v>
      </c>
      <c r="CF63" s="214"/>
      <c r="CH63" s="150"/>
      <c r="CI63" s="22"/>
      <c r="CJ63" s="151">
        <f t="array" ref="CJ63:CS63">TRANSPOSE(CI64:CI73)</f>
        <v>0</v>
      </c>
      <c r="CK63" s="151">
        <v>0</v>
      </c>
      <c r="CL63" s="151">
        <v>0</v>
      </c>
      <c r="CM63" s="151">
        <v>0</v>
      </c>
      <c r="CN63" s="151">
        <v>0</v>
      </c>
      <c r="CO63" s="151">
        <v>0</v>
      </c>
      <c r="CP63" s="151">
        <v>0</v>
      </c>
      <c r="CQ63" s="151">
        <v>0</v>
      </c>
      <c r="CR63" s="151">
        <v>0</v>
      </c>
      <c r="CS63" s="151">
        <v>0</v>
      </c>
      <c r="CT63" s="148" t="s">
        <v>11</v>
      </c>
      <c r="CU63" s="149" t="s">
        <v>2</v>
      </c>
      <c r="CV63" s="213" t="s">
        <v>3</v>
      </c>
      <c r="CW63" s="214"/>
      <c r="CY63" s="150"/>
      <c r="CZ63" s="22"/>
      <c r="DA63" s="151">
        <f t="array" ref="DA63:DJ63">TRANSPOSE(CZ64:CZ73)</f>
        <v>0</v>
      </c>
      <c r="DB63" s="151">
        <v>0</v>
      </c>
      <c r="DC63" s="151">
        <v>0</v>
      </c>
      <c r="DD63" s="151">
        <v>0</v>
      </c>
      <c r="DE63" s="151">
        <v>0</v>
      </c>
      <c r="DF63" s="151">
        <v>0</v>
      </c>
      <c r="DG63" s="151">
        <v>0</v>
      </c>
      <c r="DH63" s="151">
        <v>0</v>
      </c>
      <c r="DI63" s="151">
        <v>0</v>
      </c>
      <c r="DJ63" s="151">
        <v>0</v>
      </c>
      <c r="DK63" s="148" t="s">
        <v>11</v>
      </c>
      <c r="DL63" s="149" t="s">
        <v>2</v>
      </c>
      <c r="DM63" s="213" t="s">
        <v>3</v>
      </c>
      <c r="DN63" s="214"/>
      <c r="DP63" s="150"/>
      <c r="DQ63" s="22"/>
      <c r="DR63" s="151">
        <f t="array" ref="DR63:EA63">TRANSPOSE(DQ64:DQ73)</f>
        <v>0</v>
      </c>
      <c r="DS63" s="151">
        <v>0</v>
      </c>
      <c r="DT63" s="151">
        <v>0</v>
      </c>
      <c r="DU63" s="151">
        <v>0</v>
      </c>
      <c r="DV63" s="151">
        <v>0</v>
      </c>
      <c r="DW63" s="151">
        <v>0</v>
      </c>
      <c r="DX63" s="151">
        <v>0</v>
      </c>
      <c r="DY63" s="151">
        <v>0</v>
      </c>
      <c r="DZ63" s="151">
        <v>0</v>
      </c>
      <c r="EA63" s="151">
        <v>0</v>
      </c>
      <c r="EB63" s="148" t="s">
        <v>11</v>
      </c>
      <c r="EC63" s="149" t="s">
        <v>2</v>
      </c>
      <c r="ED63" s="213" t="s">
        <v>3</v>
      </c>
      <c r="EE63" s="214"/>
      <c r="EG63" s="150"/>
      <c r="EH63" s="22"/>
      <c r="EI63" s="151">
        <f t="array" ref="EI63:ER63">TRANSPOSE(EH64:EH73)</f>
        <v>0</v>
      </c>
      <c r="EJ63" s="151">
        <v>0</v>
      </c>
      <c r="EK63" s="151">
        <v>0</v>
      </c>
      <c r="EL63" s="151">
        <v>0</v>
      </c>
      <c r="EM63" s="151">
        <v>0</v>
      </c>
      <c r="EN63" s="151">
        <v>0</v>
      </c>
      <c r="EO63" s="151">
        <v>0</v>
      </c>
      <c r="EP63" s="151">
        <v>0</v>
      </c>
      <c r="EQ63" s="151">
        <v>0</v>
      </c>
      <c r="ER63" s="151">
        <v>0</v>
      </c>
      <c r="ES63" s="148" t="s">
        <v>11</v>
      </c>
      <c r="ET63" s="149" t="s">
        <v>2</v>
      </c>
      <c r="EU63" s="213" t="s">
        <v>3</v>
      </c>
      <c r="EV63" s="214"/>
      <c r="EW63" s="100"/>
      <c r="EX63" s="100"/>
      <c r="EY63" s="100"/>
      <c r="EZ63" s="100"/>
      <c r="FA63" s="100"/>
    </row>
    <row r="64" spans="1:164" x14ac:dyDescent="0.35">
      <c r="A64" s="150">
        <v>1</v>
      </c>
      <c r="B64" s="151">
        <f>'FACTORS &amp; OPTIONS'!B15</f>
        <v>0</v>
      </c>
      <c r="C64" s="77">
        <f>IF(A64&lt;=G61,1,0)</f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21" t="e">
        <f>IF(G61=1,AVERAGE(C64/C74),IF(G61=2,AVERAGE(C64/C74,D64/D74),IF(G61=3,AVERAGE(C64/C74,D64/D74,E64/E74),IF(G61=4,AVERAGE(C64/C74,D64/D74,E64/E74,F64/F74),IF(G61=5,AVERAGE(C64/C74,D64/D74,E64/E74,F64/F74,G64/G74),IF(G61=6,AVERAGE(C64/C74,D64/D74,E64/E74,F64/F74,G64/G74,H64/H74),IF(G61=7,AVERAGE(C64/C74,D64/D74,E64/E74,F64/F74,G64/G74,H64/H74,I64/I74),IF(G61=8,AVERAGE(C64/C74,D64/D74,E64/E74,F64/F74,G64/G74,H64/H74,I64/I74,J64/J74),IF(G61=9,AVERAGE(C64/C74,D64/D74,E64/E74,F64/F74,G64/G74,H64/H74,I64/I74,J64/J74,K64/K74),AVERAGE(C64/C74,D64/D74,E64/E74,F64/F74,G64/G74,H64/H74,I64/I74,J64/J74,K64/K74,L64/L74))))))))))</f>
        <v>#DIV/0!</v>
      </c>
      <c r="N64" s="21" t="e">
        <f t="array" ref="N64:N73">MMULT(C64:L73,M64:M73)</f>
        <v>#DIV/0!</v>
      </c>
      <c r="O64" s="152" t="s">
        <v>4</v>
      </c>
      <c r="P64" s="153" t="e">
        <f>(N74-G61)/(G61-1)</f>
        <v>#DIV/0!</v>
      </c>
      <c r="R64" s="150">
        <v>1</v>
      </c>
      <c r="S64" s="151">
        <f>'FACTORS &amp; OPTIONS'!B15</f>
        <v>0</v>
      </c>
      <c r="T64" s="77">
        <f>IF(R64&lt;=X61,1,0)</f>
        <v>0</v>
      </c>
      <c r="U64" s="132">
        <v>0</v>
      </c>
      <c r="V64" s="132">
        <v>0</v>
      </c>
      <c r="W64" s="78">
        <v>0</v>
      </c>
      <c r="X64" s="78">
        <v>0</v>
      </c>
      <c r="Y64" s="78">
        <v>0</v>
      </c>
      <c r="Z64" s="78">
        <v>0</v>
      </c>
      <c r="AA64" s="78">
        <v>0</v>
      </c>
      <c r="AB64" s="78">
        <v>0</v>
      </c>
      <c r="AC64" s="78">
        <v>0</v>
      </c>
      <c r="AD64" s="21" t="e">
        <f>IF(X61=1,AVERAGE(T64/T74),IF(X61=2,AVERAGE(T64/T74,U64/U74),IF(X61=3,AVERAGE(T64/T74,U64/U74,V64/V74),IF(X61=4,AVERAGE(T64/T74,U64/U74,V64/V74,W64/W74),IF(X61=5,AVERAGE(T64/T74,U64/U74,V64/V74,W64/W74,X64/X74),IF(X61=6,AVERAGE(T64/T74,U64/U74,V64/V74,W64/W74,X64/X74,Y64/Y74),IF(X61=7,AVERAGE(T64/T74,U64/U74,V64/V74,W64/W74,X64/X74,Y64/Y74,Z64/Z74),IF(X61=8,AVERAGE(T64/T74,U64/U74,V64/V74,W64/W74,X64/X74,Y64/Y74,Z64/Z74,AA64/AA74),IF(X61=9,AVERAGE(T64/T74,U64/U74,V64/V74,W64/W74,X64/X74,Y64/Y74,Z64/Z74,AA64/AA74,AB64/AB74),AVERAGE(T64/T74,U64/U74,V64/V74,W64/W74,X64/X74,Y64/Y74,Z64/Z74,AA64/AA74,AB64/AB74,AC64/AC74))))))))))</f>
        <v>#DIV/0!</v>
      </c>
      <c r="AE64" s="21" t="e">
        <f t="array" ref="AE64:AE73">MMULT(T64:AC73,AD64:AD73)</f>
        <v>#DIV/0!</v>
      </c>
      <c r="AF64" s="152" t="s">
        <v>4</v>
      </c>
      <c r="AG64" s="153" t="e">
        <f>(AE74-X61)/(X61-1)</f>
        <v>#DIV/0!</v>
      </c>
      <c r="AI64" s="150">
        <v>1</v>
      </c>
      <c r="AJ64" s="151">
        <f>'FACTORS &amp; OPTIONS'!B15</f>
        <v>0</v>
      </c>
      <c r="AK64" s="154">
        <f>IF(AI64&lt;=AO61,1,0)</f>
        <v>0</v>
      </c>
      <c r="AL64" s="155">
        <v>0</v>
      </c>
      <c r="AM64" s="155">
        <v>0</v>
      </c>
      <c r="AN64" s="155">
        <v>0</v>
      </c>
      <c r="AO64" s="155">
        <v>0</v>
      </c>
      <c r="AP64" s="155">
        <v>0</v>
      </c>
      <c r="AQ64" s="155">
        <v>0</v>
      </c>
      <c r="AR64" s="155">
        <v>0</v>
      </c>
      <c r="AS64" s="155">
        <v>0</v>
      </c>
      <c r="AT64" s="156">
        <v>0</v>
      </c>
      <c r="AU64" s="21" t="e">
        <f>IF(AO61=1,AVERAGE(AK64/AK74),IF(AO61=2,AVERAGE(AK64/AK74,AL64/AL74),IF(AO61=3,AVERAGE(AK64/AK74,AL64/AL74,AM64/AM74),IF(AO61=4,AVERAGE(AK64/AK74,AL64/AL74,AM64/AM74,AN64/AN74),IF(AO61=5,AVERAGE(AK64/AK74,AL64/AL74,AM64/AM74,AN64/AN74,AO64/AO74),IF(AO61=6,AVERAGE(AK64/AK74,AL64/AL74,AM64/AM74,AN64/AN74,AO64/AO74,AP64/AP74),IF(AO61=7,AVERAGE(AK64/AK74,AL64/AL74,AM64/AM74,AN64/AN74,AO64/AO74,AP64/AP74,AQ64/AQ74),IF(AO61=8,AVERAGE(AK64/AK74,AL64/AL74,AM64/AM74,AN64/AN74,AO64/AO74,AP64/AP74,AQ64/AQ74,AR64/AR74),IF(AO61=9,AVERAGE(AK64/AK74,AL64/AL74,AM64/AM74,AN64/AN74,AO64/AO74,AP64/AP74,AQ64/AQ74,AR64/AR74,AS64/AS74),AVERAGE(AK64/AK74,AL64/AL74,AM64/AM74,AN64/AN74,AO64/AO74,AP64/AP74,AQ64/AQ74,AR64/AR74,AS64/AS74,AT64/AT74))))))))))</f>
        <v>#DIV/0!</v>
      </c>
      <c r="AV64" s="21" t="e">
        <f t="array" ref="AV64:AV73">MMULT(AK64:AT73,AU64:AU73)</f>
        <v>#DIV/0!</v>
      </c>
      <c r="AW64" s="152" t="s">
        <v>4</v>
      </c>
      <c r="AX64" s="153" t="e">
        <f>(AV74-AO61)/(AO61-1)</f>
        <v>#DIV/0!</v>
      </c>
      <c r="AZ64" s="150">
        <v>1</v>
      </c>
      <c r="BA64" s="151">
        <f>'FACTORS &amp; OPTIONS'!B15</f>
        <v>0</v>
      </c>
      <c r="BB64" s="154">
        <f>IF(AZ64&lt;=BF61,1,0)</f>
        <v>0</v>
      </c>
      <c r="BC64" s="155">
        <v>0</v>
      </c>
      <c r="BD64" s="155">
        <v>0</v>
      </c>
      <c r="BE64" s="155">
        <v>0</v>
      </c>
      <c r="BF64" s="155">
        <v>0</v>
      </c>
      <c r="BG64" s="155">
        <v>0</v>
      </c>
      <c r="BH64" s="155">
        <v>0</v>
      </c>
      <c r="BI64" s="155">
        <v>0</v>
      </c>
      <c r="BJ64" s="155">
        <v>0</v>
      </c>
      <c r="BK64" s="156">
        <v>0</v>
      </c>
      <c r="BL64" s="21" t="e">
        <f>IF(BF61=1,AVERAGE(BB64/BB74),IF(BF61=2,AVERAGE(BB64/BB74,BC64/BC74),IF(BF61=3,AVERAGE(BB64/BB74,BC64/BC74,BD64/BD74),IF(BF61=4,AVERAGE(BB64/BB74,BC64/BC74,BD64/BD74,BE64/BE74),IF(BF61=5,AVERAGE(BB64/BB74,BC64/BC74,BD64/BD74,BE64/BE74,BF64/BF74),IF(BF61=6,AVERAGE(BB64/BB74,BC64/BC74,BD64/BD74,BE64/BE74,BF64/BF74,BG64/BG74),IF(BF61=7,AVERAGE(BB64/BB74,BC64/BC74,BD64/BD74,BE64/BE74,BF64/BF74,BG64/BG74,BH64/BH74),IF(BF61=8,AVERAGE(BB64/BB74,BC64/BC74,BD64/BD74,BE64/BE74,BF64/BF74,BG64/BG74,BH64/BH74,BI64/BI74),IF(BF61=9,AVERAGE(BB64/BB74,BC64/BC74,BD64/BD74,BE64/BE74,BF64/BF74,BG64/BG74,BH64/BH74,BI64/BI74,BJ64/BJ74),AVERAGE(BB64/BB74,BC64/BC74,BD64/BD74,BE64/BE74,BF64/BF74,BG64/BG74,BH64/BH74,BI64/BI74,BJ64/BJ74,BK64/BK74))))))))))</f>
        <v>#DIV/0!</v>
      </c>
      <c r="BM64" s="21" t="e">
        <f t="array" ref="BM64:BM73">MMULT(BB64:BK73,BL64:BL73)</f>
        <v>#DIV/0!</v>
      </c>
      <c r="BN64" s="152" t="s">
        <v>4</v>
      </c>
      <c r="BO64" s="153" t="e">
        <f>(BM74-BF61)/(BF61-1)</f>
        <v>#DIV/0!</v>
      </c>
      <c r="BQ64" s="150">
        <v>1</v>
      </c>
      <c r="BR64" s="151">
        <f>'FACTORS &amp; OPTIONS'!B15</f>
        <v>0</v>
      </c>
      <c r="BS64" s="154">
        <f>IF(BQ64&lt;=BW61,1,0)</f>
        <v>0</v>
      </c>
      <c r="BT64" s="155">
        <v>0</v>
      </c>
      <c r="BU64" s="155">
        <v>0</v>
      </c>
      <c r="BV64" s="155">
        <v>0</v>
      </c>
      <c r="BW64" s="155">
        <v>0</v>
      </c>
      <c r="BX64" s="155">
        <v>0</v>
      </c>
      <c r="BY64" s="155">
        <v>0</v>
      </c>
      <c r="BZ64" s="155">
        <v>0</v>
      </c>
      <c r="CA64" s="155">
        <v>0</v>
      </c>
      <c r="CB64" s="156">
        <v>0</v>
      </c>
      <c r="CC64" s="21" t="e">
        <f>IF(BW61=1,AVERAGE(BS64/BS74),IF(BW61=2,AVERAGE(BS64/BS74,BT64/BT74),IF(BW61=3,AVERAGE(BS64/BS74,BT64/BT74,BU64/BU74),IF(BW61=4,AVERAGE(BS64/BS74,BT64/BT74,BU64/BU74,BV64/BV74),IF(BW61=5,AVERAGE(BS64/BS74,BT64/BT74,BU64/BU74,BV64/BV74,BW64/BW74),IF(BW61=6,AVERAGE(BS64/BS74,BT64/BT74,BU64/BU74,BV64/BV74,BW64/BW74,BX64/BX74),IF(BW61=7,AVERAGE(BS64/BS74,BT64/BT74,BU64/BU74,BV64/BV74,BW64/BW74,BX64/BX74,BY64/BY74),IF(BW61=8,AVERAGE(BS64/BS74,BT64/BT74,BU64/BU74,BV64/BV74,BW64/BW74,BX64/BX74,BY64/BY74,BZ64/BZ74),IF(BW61=9,AVERAGE(BS64/BS74,BT64/BT74,BU64/BU74,BV64/BV74,BW64/BW74,BX64/BX74,BY64/BY74,BZ64/BZ74,CA64/CA74),AVERAGE(BS64/BS74,BT64/BT74,BU64/BU74,BV64/BV74,BW64/BW74,BX64/BX74,BY64/BY74,BZ64/BZ74,CA64/CA74,CB64/CB74))))))))))</f>
        <v>#DIV/0!</v>
      </c>
      <c r="CD64" s="21" t="e">
        <f t="array" ref="CD64:CD73">MMULT(BS64:CB73,CC64:CC73)</f>
        <v>#DIV/0!</v>
      </c>
      <c r="CE64" s="152" t="s">
        <v>4</v>
      </c>
      <c r="CF64" s="153" t="e">
        <f>(CD74-BW61)/(BW61-1)</f>
        <v>#DIV/0!</v>
      </c>
      <c r="CH64" s="150">
        <v>1</v>
      </c>
      <c r="CI64" s="151">
        <f>'FACTORS &amp; OPTIONS'!B15</f>
        <v>0</v>
      </c>
      <c r="CJ64" s="154">
        <f>IF(CH64&lt;=CN61,1,0)</f>
        <v>0</v>
      </c>
      <c r="CK64" s="155">
        <v>0</v>
      </c>
      <c r="CL64" s="155">
        <v>0</v>
      </c>
      <c r="CM64" s="155">
        <v>0</v>
      </c>
      <c r="CN64" s="155">
        <v>0</v>
      </c>
      <c r="CO64" s="155">
        <v>0</v>
      </c>
      <c r="CP64" s="155">
        <v>0</v>
      </c>
      <c r="CQ64" s="155">
        <v>0</v>
      </c>
      <c r="CR64" s="155">
        <v>0</v>
      </c>
      <c r="CS64" s="156">
        <v>0</v>
      </c>
      <c r="CT64" s="21" t="e">
        <f>IF(CN61=1,AVERAGE(CJ64/CJ74),IF(CN61=2,AVERAGE(CJ64/CJ74,CK64/CK74),IF(CN61=3,AVERAGE(CJ64/CJ74,CK64/CK74,CL64/CL74),IF(CN61=4,AVERAGE(CJ64/CJ74,CK64/CK74,CL64/CL74,CM64/CM74),IF(CN61=5,AVERAGE(CJ64/CJ74,CK64/CK74,CL64/CL74,CM64/CM74,CN64/CN74),IF(CN61=6,AVERAGE(CJ64/CJ74,CK64/CK74,CL64/CL74,CM64/CM74,CN64/CN74,CO64/CO74),IF(CN61=7,AVERAGE(CJ64/CJ74,CK64/CK74,CL64/CL74,CM64/CM74,CN64/CN74,CO64/CO74,CP64/CP74),IF(CN61=8,AVERAGE(CJ64/CJ74,CK64/CK74,CL64/CL74,CM64/CM74,CN64/CN74,CO64/CO74,CP64/CP74,CQ64/CQ74),IF(CN61=9,AVERAGE(CJ64/CJ74,CK64/CK74,CL64/CL74,CM64/CM74,CN64/CN74,CO64/CO74,CP64/CP74,CQ64/CQ74,CR64/CR74),AVERAGE(CJ64/CJ74,CK64/CK74,CL64/CL74,CM64/CM74,CN64/CN74,CO64/CO74,CP64/CP74,CQ64/CQ74,CR64/CR74,CS64/CS74))))))))))</f>
        <v>#DIV/0!</v>
      </c>
      <c r="CU64" s="21" t="e">
        <f t="array" ref="CU64:CU73">MMULT(CJ64:CS73,CT64:CT73)</f>
        <v>#DIV/0!</v>
      </c>
      <c r="CV64" s="152" t="s">
        <v>4</v>
      </c>
      <c r="CW64" s="153" t="e">
        <f>(CU74-CN61)/(CN61-1)</f>
        <v>#DIV/0!</v>
      </c>
      <c r="CY64" s="150">
        <v>1</v>
      </c>
      <c r="CZ64" s="151">
        <f>'FACTORS &amp; OPTIONS'!B15</f>
        <v>0</v>
      </c>
      <c r="DA64" s="154">
        <f>IF(CY64&lt;=DE61,1,0)</f>
        <v>0</v>
      </c>
      <c r="DB64" s="155">
        <v>0</v>
      </c>
      <c r="DC64" s="155">
        <v>0</v>
      </c>
      <c r="DD64" s="155">
        <v>0</v>
      </c>
      <c r="DE64" s="155">
        <v>0</v>
      </c>
      <c r="DF64" s="155">
        <v>0</v>
      </c>
      <c r="DG64" s="155">
        <v>0</v>
      </c>
      <c r="DH64" s="155">
        <v>0</v>
      </c>
      <c r="DI64" s="155">
        <v>0</v>
      </c>
      <c r="DJ64" s="156">
        <v>0</v>
      </c>
      <c r="DK64" s="21" t="e">
        <f>IF(DE61=1,AVERAGE(DA64/DA74),IF(DE61=2,AVERAGE(DA64/DA74,DB64/DB74),IF(DE61=3,AVERAGE(DA64/DA74,DB64/DB74,DC64/DC74),IF(DE61=4,AVERAGE(DA64/DA74,DB64/DB74,DC64/DC74,DD64/DD74),IF(DE61=5,AVERAGE(DA64/DA74,DB64/DB74,DC64/DC74,DD64/DD74,DE64/DE74),IF(DE61=6,AVERAGE(DA64/DA74,DB64/DB74,DC64/DC74,DD64/DD74,DE64/DE74,DF64/DF74),IF(DE61=7,AVERAGE(DA64/DA74,DB64/DB74,DC64/DC74,DD64/DD74,DE64/DE74,DF64/DF74,DG64/DG74),IF(DE61=8,AVERAGE(DA64/DA74,DB64/DB74,DC64/DC74,DD64/DD74,DE64/DE74,DF64/DF74,DG64/DG74,DH64/DH74),IF(DE61=9,AVERAGE(DA64/DA74,DB64/DB74,DC64/DC74,DD64/DD74,DE64/DE74,DF64/DF74,DG64/DG74,DH64/DH74,DI64/DI74),AVERAGE(DA64/DA74,DB64/DB74,DC64/DC74,DD64/DD74,DE64/DE74,DF64/DF74,DG64/DG74,DH64/DH74,DI64/DI74,DJ64/DJ74))))))))))</f>
        <v>#DIV/0!</v>
      </c>
      <c r="DL64" s="21" t="e">
        <f t="array" ref="DL64:DL73">MMULT(DA64:DJ73,DK64:DK73)</f>
        <v>#DIV/0!</v>
      </c>
      <c r="DM64" s="152" t="s">
        <v>4</v>
      </c>
      <c r="DN64" s="153" t="e">
        <f>(DL74-DE61)/(DE61-1)</f>
        <v>#DIV/0!</v>
      </c>
      <c r="DP64" s="150">
        <v>1</v>
      </c>
      <c r="DQ64" s="151">
        <f>'FACTORS &amp; OPTIONS'!B15</f>
        <v>0</v>
      </c>
      <c r="DR64" s="154">
        <f>IF(DP64&lt;=DV61,1,0)</f>
        <v>0</v>
      </c>
      <c r="DS64" s="155">
        <v>0</v>
      </c>
      <c r="DT64" s="155">
        <v>0</v>
      </c>
      <c r="DU64" s="155">
        <v>0</v>
      </c>
      <c r="DV64" s="155">
        <v>0</v>
      </c>
      <c r="DW64" s="155">
        <v>0</v>
      </c>
      <c r="DX64" s="155">
        <v>0</v>
      </c>
      <c r="DY64" s="155">
        <v>0</v>
      </c>
      <c r="DZ64" s="155">
        <v>0</v>
      </c>
      <c r="EA64" s="156">
        <v>0</v>
      </c>
      <c r="EB64" s="21" t="e">
        <f>IF(DV61=1,AVERAGE(DR64/DR74),IF(DV61=2,AVERAGE(DR64/DR74,DS64/DS74),IF(DV61=3,AVERAGE(DR64/DR74,DS64/DS74,DT64/DT74),IF(DV61=4,AVERAGE(DR64/DR74,DS64/DS74,DT64/DT74,DU64/DU74),IF(DV61=5,AVERAGE(DR64/DR74,DS64/DS74,DT64/DT74,DU64/DU74,DV64/DV74),IF(DV61=6,AVERAGE(DR64/DR74,DS64/DS74,DT64/DT74,DU64/DU74,DV64/DV74,DW64/DW74),IF(DV61=7,AVERAGE(DR64/DR74,DS64/DS74,DT64/DT74,DU64/DU74,DV64/DV74,DW64/DW74,DX64/DX74),IF(DV61=8,AVERAGE(DR64/DR74,DS64/DS74,DT64/DT74,DU64/DU74,DV64/DV74,DW64/DW74,DX64/DX74,DY64/DY74),IF(DV61=9,AVERAGE(DR64/DR74,DS64/DS74,DT64/DT74,DU64/DU74,DV64/DV74,DW64/DW74,DX64/DX74,DY64/DY74,DZ64/DZ74),AVERAGE(DR64/DR74,DS64/DS74,DT64/DT74,DU64/DU74,DV64/DV74,DW64/DW74,DX64/DX74,DY64/DY74,DZ64/DZ74,EA64/EA74))))))))))</f>
        <v>#DIV/0!</v>
      </c>
      <c r="EC64" s="21" t="e">
        <f t="array" ref="EC64:EC73">MMULT(DR64:EA73,EB64:EB73)</f>
        <v>#DIV/0!</v>
      </c>
      <c r="ED64" s="152" t="s">
        <v>4</v>
      </c>
      <c r="EE64" s="153" t="e">
        <f>(EC74-DV61)/(DV61-1)</f>
        <v>#DIV/0!</v>
      </c>
      <c r="EG64" s="150">
        <v>1</v>
      </c>
      <c r="EH64" s="151">
        <f>'FACTORS &amp; OPTIONS'!B15</f>
        <v>0</v>
      </c>
      <c r="EI64" s="154">
        <f>IF(EG64&lt;=EM61,1,0)</f>
        <v>0</v>
      </c>
      <c r="EJ64" s="155">
        <v>0</v>
      </c>
      <c r="EK64" s="155">
        <v>0</v>
      </c>
      <c r="EL64" s="155">
        <v>0</v>
      </c>
      <c r="EM64" s="155">
        <v>0</v>
      </c>
      <c r="EN64" s="155">
        <v>0</v>
      </c>
      <c r="EO64" s="155">
        <v>0</v>
      </c>
      <c r="EP64" s="155">
        <v>0</v>
      </c>
      <c r="EQ64" s="155">
        <v>0</v>
      </c>
      <c r="ER64" s="156">
        <v>0</v>
      </c>
      <c r="ES64" s="21" t="e">
        <f>IF(EM61=1,AVERAGE(EI64/EI74),IF(EM61=2,AVERAGE(EI64/EI74,EJ64/EJ74),IF(EM61=3,AVERAGE(EI64/EI74,EJ64/EJ74,EK64/EK74),IF(EM61=4,AVERAGE(EI64/EI74,EJ64/EJ74,EK64/EK74,EL64/EL74),IF(EM61=5,AVERAGE(EI64/EI74,EJ64/EJ74,EK64/EK74,EL64/EL74,EM64/EM74),IF(EM61=6,AVERAGE(EI64/EI74,EJ64/EJ74,EK64/EK74,EL64/EL74,EM64/EM74,EN64/EN74),IF(EM61=7,AVERAGE(EI64/EI74,EJ64/EJ74,EK64/EK74,EL64/EL74,EM64/EM74,EN64/EN74,EO64/EO74),IF(EM61=8,AVERAGE(EI64/EI74,EJ64/EJ74,EK64/EK74,EL64/EL74,EM64/EM74,EN64/EN74,EO64/EO74,EP64/EP74),IF(EM61=9,AVERAGE(EI64/EI74,EJ64/EJ74,EK64/EK74,EL64/EL74,EM64/EM74,EN64/EN74,EO64/EO74,EP64/EP74,EQ64/EQ74),AVERAGE(EI64/EI74,EJ64/EJ74,EK64/EK74,EL64/EL74,EM64/EM74,EN64/EN74,EO64/EO74,EP64/EP74,EQ64/EQ74,ER64/ER74))))))))))</f>
        <v>#DIV/0!</v>
      </c>
      <c r="ET64" s="21" t="e">
        <f t="array" ref="ET64:ET73">MMULT(EI64:ER73,ES64:ES73)</f>
        <v>#DIV/0!</v>
      </c>
      <c r="EU64" s="152" t="s">
        <v>4</v>
      </c>
      <c r="EV64" s="153" t="e">
        <f>(ET74-EM61)/(EM61-1)</f>
        <v>#DIV/0!</v>
      </c>
      <c r="EW64" s="100"/>
      <c r="EX64" s="100"/>
      <c r="EY64" s="100"/>
      <c r="EZ64" s="100"/>
      <c r="FA64" s="100"/>
    </row>
    <row r="65" spans="1:164" x14ac:dyDescent="0.35">
      <c r="A65" s="150">
        <v>2</v>
      </c>
      <c r="B65" s="151">
        <f>'FACTORS &amp; OPTIONS'!B16</f>
        <v>0</v>
      </c>
      <c r="C65" s="77">
        <f>IF(D64&gt;0,(1/D64),0)</f>
        <v>0</v>
      </c>
      <c r="D65" s="77">
        <f>IF(A65&lt;=G61,1,0)</f>
        <v>0</v>
      </c>
      <c r="E65" s="78">
        <v>0</v>
      </c>
      <c r="F65" s="78">
        <v>0</v>
      </c>
      <c r="G65" s="78">
        <v>0</v>
      </c>
      <c r="H65" s="78">
        <v>0</v>
      </c>
      <c r="I65" s="78">
        <v>0</v>
      </c>
      <c r="J65" s="78">
        <v>0</v>
      </c>
      <c r="K65" s="78">
        <v>0</v>
      </c>
      <c r="L65" s="78">
        <v>0</v>
      </c>
      <c r="M65" s="21" t="e">
        <f>IF(G61=1,AVERAGE(C65/C74),IF(G61=2,AVERAGE(C65/C74,D65/D74),IF(G61=3,AVERAGE(C65/C74,D65/D74,E65/E74),IF(G61=4,AVERAGE(C65/C74,D65/D74,E65/E74,F65/F74),IF(G61=5,AVERAGE(C65/C74,D65/D74,E65/E74,F65/F74,G65/G74),IF(G61=6,AVERAGE(C65/C74,D65/D74,E65/E74,F65/F74,G65/G74,H65/H74),IF(G61=7,AVERAGE(C65/C74,D65/D74,E65/E74,F65/F74,G65/G74,H65/H74,I65/I74),IF(G61=8,AVERAGE(C65/C74,D65/D74,E65/E74,F65/F74,G65/G74,H65/H74,I65/I74,J65/J74),IF(G61=9,AVERAGE(C65/C74,D65/D74,E65/E74,F65/F74,G65/G74,H65/H74,I65/I74,J65/J74,K65/K74),AVERAGE(C65/C74,D65/D74,E65/E74,F65/F74,G65/G74,H65/H74,I65/I74,J65/J74,K65/K74,L65/L74))))))))))</f>
        <v>#DIV/0!</v>
      </c>
      <c r="N65" s="21" t="e">
        <v>#DIV/0!</v>
      </c>
      <c r="O65" s="152" t="s">
        <v>5</v>
      </c>
      <c r="P65" s="153">
        <f>IF(G61=1,0,IF(G61=2,0,IF(G61=3,0.58,IF(G61=4,0.9,IF(G61=5,1.12,IF(G61=6,1.24,IF(G61=7,1.32,IF(G61=8,1.41,IF(G61=9,1.45,IF(G61=10,1.49,1))))))))))</f>
        <v>1</v>
      </c>
      <c r="R65" s="150">
        <v>2</v>
      </c>
      <c r="S65" s="151">
        <f>'FACTORS &amp; OPTIONS'!B16</f>
        <v>0</v>
      </c>
      <c r="T65" s="77">
        <f>IF(U64&gt;0,(1/U64),0)</f>
        <v>0</v>
      </c>
      <c r="U65" s="77">
        <f>IF(R65&lt;=X61,1,0)</f>
        <v>0</v>
      </c>
      <c r="V65" s="78">
        <v>0</v>
      </c>
      <c r="W65" s="78">
        <v>0</v>
      </c>
      <c r="X65" s="78">
        <v>0</v>
      </c>
      <c r="Y65" s="78">
        <v>0</v>
      </c>
      <c r="Z65" s="78">
        <v>0</v>
      </c>
      <c r="AA65" s="78">
        <v>0</v>
      </c>
      <c r="AB65" s="78">
        <v>0</v>
      </c>
      <c r="AC65" s="78">
        <v>0</v>
      </c>
      <c r="AD65" s="21" t="e">
        <f>IF(X61=1,AVERAGE(T65/T74),IF(X61=2,AVERAGE(T65/T74,U65/U74),IF(X61=3,AVERAGE(T65/T74,U65/U74,V65/V74),IF(X61=4,AVERAGE(T65/T74,U65/U74,V65/V74,W65/W74),IF(X61=5,AVERAGE(T65/T74,U65/U74,V65/V74,W65/W74,X65/X74),IF(X61=6,AVERAGE(T65/T74,U65/U74,V65/V74,W65/W74,X65/X74,Y65/Y74),IF(X61=7,AVERAGE(T65/T74,U65/U74,V65/V74,W65/W74,X65/X74,Y65/Y74,Z65/Z74),IF(X61=8,AVERAGE(T65/T74,U65/U74,V65/V74,W65/W74,X65/X74,Y65/Y74,Z65/Z74,AA65/AA74),IF(X61=9,AVERAGE(T65/T74,U65/U74,V65/V74,W65/W74,X65/X74,Y65/Y74,Z65/Z74,AA65/AA74,AB65/AB74),AVERAGE(T65/T74,U65/U74,V65/V74,W65/W74,X65/X74,Y65/Y74,Z65/Z74,AA65/AA74,AB65/AB74,AC65/AC74))))))))))</f>
        <v>#DIV/0!</v>
      </c>
      <c r="AE65" s="21" t="e">
        <v>#DIV/0!</v>
      </c>
      <c r="AF65" s="152" t="s">
        <v>5</v>
      </c>
      <c r="AG65" s="153">
        <f>IF(X61=1,0,IF(X61=2,0,IF(X61=3,0.58,IF(X61=4,0.9,IF(X61=5,1.12,IF(X61=6,1.24,IF(X61=7,1.32,IF(X61=8,1.41,IF(X61=9,1.45,IF(X61=10,1.49,1))))))))))</f>
        <v>1</v>
      </c>
      <c r="AI65" s="150">
        <v>2</v>
      </c>
      <c r="AJ65" s="151">
        <f>'FACTORS &amp; OPTIONS'!B16</f>
        <v>0</v>
      </c>
      <c r="AK65" s="158">
        <f>IF(AL64&gt;0,(1/AL64),0)</f>
        <v>0</v>
      </c>
      <c r="AL65" s="77">
        <f>IF(AI65&lt;=AO61,1,0)</f>
        <v>0</v>
      </c>
      <c r="AM65" s="78">
        <v>0</v>
      </c>
      <c r="AN65" s="78">
        <v>0</v>
      </c>
      <c r="AO65" s="78">
        <v>0</v>
      </c>
      <c r="AP65" s="78">
        <v>0</v>
      </c>
      <c r="AQ65" s="78">
        <v>0</v>
      </c>
      <c r="AR65" s="78">
        <v>0</v>
      </c>
      <c r="AS65" s="78">
        <v>0</v>
      </c>
      <c r="AT65" s="159">
        <v>0</v>
      </c>
      <c r="AU65" s="21" t="e">
        <f>IF(AO61=1,AVERAGE(AK65/AK74),IF(AO61=2,AVERAGE(AK65/AK74,AL65/AL74),IF(AO61=3,AVERAGE(AK65/AK74,AL65/AL74,AM65/AM74),IF(AO61=4,AVERAGE(AK65/AK74,AL65/AL74,AM65/AM74,AN65/AN74),IF(AO61=5,AVERAGE(AK65/AK74,AL65/AL74,AM65/AM74,AN65/AN74,AO65/AO74),IF(AO61=6,AVERAGE(AK65/AK74,AL65/AL74,AM65/AM74,AN65/AN74,AO65/AO74,AP65/AP74),IF(AO61=7,AVERAGE(AK65/AK74,AL65/AL74,AM65/AM74,AN65/AN74,AO65/AO74,AP65/AP74,AQ65/AQ74),IF(AO61=8,AVERAGE(AK65/AK74,AL65/AL74,AM65/AM74,AN65/AN74,AO65/AO74,AP65/AP74,AQ65/AQ74,AR65/AR74),IF(AO61=9,AVERAGE(AK65/AK74,AL65/AL74,AM65/AM74,AN65/AN74,AO65/AO74,AP65/AP74,AQ65/AQ74,AR65/AR74,AS65/AS74),AVERAGE(AK65/AK74,AL65/AL74,AM65/AM74,AN65/AN74,AO65/AO74,AP65/AP74,AQ65/AQ74,AR65/AR74,AS65/AS74,AT65/AT74))))))))))</f>
        <v>#DIV/0!</v>
      </c>
      <c r="AV65" s="21" t="e">
        <v>#DIV/0!</v>
      </c>
      <c r="AW65" s="152" t="s">
        <v>5</v>
      </c>
      <c r="AX65" s="153">
        <f>IF(AO61=1,0,IF(AO61=2,0,IF(AO61=3,0.58,IF(AO61=4,0.9,IF(AO61=5,1.12,IF(AO61=6,1.24,IF(AO61=7,1.32,IF(AO61=8,1.41,IF(AO61=9,1.45,IF(AO61=10,1.49,1))))))))))</f>
        <v>1</v>
      </c>
      <c r="AZ65" s="150">
        <v>2</v>
      </c>
      <c r="BA65" s="151">
        <f>'FACTORS &amp; OPTIONS'!B16</f>
        <v>0</v>
      </c>
      <c r="BB65" s="158">
        <f>IF(BC64&gt;0,(1/BC64),0)</f>
        <v>0</v>
      </c>
      <c r="BC65" s="77">
        <f>IF(AZ65&lt;=BF61,1,0)</f>
        <v>0</v>
      </c>
      <c r="BD65" s="78">
        <v>0</v>
      </c>
      <c r="BE65" s="78">
        <v>0</v>
      </c>
      <c r="BF65" s="78">
        <v>0</v>
      </c>
      <c r="BG65" s="78">
        <v>0</v>
      </c>
      <c r="BH65" s="78">
        <v>0</v>
      </c>
      <c r="BI65" s="78">
        <v>0</v>
      </c>
      <c r="BJ65" s="78">
        <v>0</v>
      </c>
      <c r="BK65" s="159">
        <v>0</v>
      </c>
      <c r="BL65" s="21" t="e">
        <f>IF(BF61=1,AVERAGE(BB65/BB74),IF(BF61=2,AVERAGE(BB65/BB74,BC65/BC74),IF(BF61=3,AVERAGE(BB65/BB74,BC65/BC74,BD65/BD74),IF(BF61=4,AVERAGE(BB65/BB74,BC65/BC74,BD65/BD74,BE65/BE74),IF(BF61=5,AVERAGE(BB65/BB74,BC65/BC74,BD65/BD74,BE65/BE74,BF65/BF74),IF(BF61=6,AVERAGE(BB65/BB74,BC65/BC74,BD65/BD74,BE65/BE74,BF65/BF74,BG65/BG74),IF(BF61=7,AVERAGE(BB65/BB74,BC65/BC74,BD65/BD74,BE65/BE74,BF65/BF74,BG65/BG74,BH65/BH74),IF(BF61=8,AVERAGE(BB65/BB74,BC65/BC74,BD65/BD74,BE65/BE74,BF65/BF74,BG65/BG74,BH65/BH74,BI65/BI74),IF(BF61=9,AVERAGE(BB65/BB74,BC65/BC74,BD65/BD74,BE65/BE74,BF65/BF74,BG65/BG74,BH65/BH74,BI65/BI74,BJ65/BJ74),AVERAGE(BB65/BB74,BC65/BC74,BD65/BD74,BE65/BE74,BF65/BF74,BG65/BG74,BH65/BH74,BI65/BI74,BJ65/BJ74,BK65/BK74))))))))))</f>
        <v>#DIV/0!</v>
      </c>
      <c r="BM65" s="21" t="e">
        <v>#DIV/0!</v>
      </c>
      <c r="BN65" s="152" t="s">
        <v>5</v>
      </c>
      <c r="BO65" s="153">
        <f>IF(BF61=1,0,IF(BF61=2,0,IF(BF61=3,0.58,IF(BF61=4,0.9,IF(BF61=5,1.12,IF(BF61=6,1.24,IF(BF61=7,1.32,IF(BF61=8,1.41,IF(BF61=9,1.45,IF(BF61=10,1.49,1))))))))))</f>
        <v>1</v>
      </c>
      <c r="BQ65" s="150">
        <v>2</v>
      </c>
      <c r="BR65" s="151">
        <f>'FACTORS &amp; OPTIONS'!B16</f>
        <v>0</v>
      </c>
      <c r="BS65" s="158">
        <f>IF(BT64&gt;0,(1/BT64),0)</f>
        <v>0</v>
      </c>
      <c r="BT65" s="77">
        <f>IF(BQ65&lt;=BW61,1,0)</f>
        <v>0</v>
      </c>
      <c r="BU65" s="78">
        <v>0</v>
      </c>
      <c r="BV65" s="78">
        <v>0</v>
      </c>
      <c r="BW65" s="78">
        <v>0</v>
      </c>
      <c r="BX65" s="78">
        <v>0</v>
      </c>
      <c r="BY65" s="78">
        <v>0</v>
      </c>
      <c r="BZ65" s="78">
        <v>0</v>
      </c>
      <c r="CA65" s="78">
        <v>0</v>
      </c>
      <c r="CB65" s="159">
        <v>0</v>
      </c>
      <c r="CC65" s="21" t="e">
        <f>IF(BW61=1,AVERAGE(BS65/BS74),IF(BW61=2,AVERAGE(BS65/BS74,BT65/BT74),IF(BW61=3,AVERAGE(BS65/BS74,BT65/BT74,BU65/BU74),IF(BW61=4,AVERAGE(BS65/BS74,BT65/BT74,BU65/BU74,BV65/BV74),IF(BW61=5,AVERAGE(BS65/BS74,BT65/BT74,BU65/BU74,BV65/BV74,BW65/BW74),IF(BW61=6,AVERAGE(BS65/BS74,BT65/BT74,BU65/BU74,BV65/BV74,BW65/BW74,BX65/BX74),IF(BW61=7,AVERAGE(BS65/BS74,BT65/BT74,BU65/BU74,BV65/BV74,BW65/BW74,BX65/BX74,BY65/BY74),IF(BW61=8,AVERAGE(BS65/BS74,BT65/BT74,BU65/BU74,BV65/BV74,BW65/BW74,BX65/BX74,BY65/BY74,BZ65/BZ74),IF(BW61=9,AVERAGE(BS65/BS74,BT65/BT74,BU65/BU74,BV65/BV74,BW65/BW74,BX65/BX74,BY65/BY74,BZ65/BZ74,CA65/CA74),AVERAGE(BS65/BS74,BT65/BT74,BU65/BU74,BV65/BV74,BW65/BW74,BX65/BX74,BY65/BY74,BZ65/BZ74,CA65/CA74,CB65/CB74))))))))))</f>
        <v>#DIV/0!</v>
      </c>
      <c r="CD65" s="21" t="e">
        <v>#DIV/0!</v>
      </c>
      <c r="CE65" s="152" t="s">
        <v>5</v>
      </c>
      <c r="CF65" s="153">
        <f>IF(BW61=1,0,IF(BW61=2,0,IF(BW61=3,0.58,IF(BW61=4,0.9,IF(BW61=5,1.12,IF(BW61=6,1.24,IF(BW61=7,1.32,IF(BW61=8,1.41,IF(BW61=9,1.45,IF(BW61=10,1.49,1))))))))))</f>
        <v>1</v>
      </c>
      <c r="CH65" s="150">
        <v>2</v>
      </c>
      <c r="CI65" s="151">
        <f>'FACTORS &amp; OPTIONS'!B16</f>
        <v>0</v>
      </c>
      <c r="CJ65" s="158">
        <f>IF(CK64&gt;0,(1/CK64),0)</f>
        <v>0</v>
      </c>
      <c r="CK65" s="77">
        <f>IF(CH65&lt;=CN61,1,0)</f>
        <v>0</v>
      </c>
      <c r="CL65" s="78">
        <v>0</v>
      </c>
      <c r="CM65" s="78">
        <v>0</v>
      </c>
      <c r="CN65" s="78">
        <v>0</v>
      </c>
      <c r="CO65" s="78">
        <v>0</v>
      </c>
      <c r="CP65" s="78">
        <v>0</v>
      </c>
      <c r="CQ65" s="78">
        <v>0</v>
      </c>
      <c r="CR65" s="78">
        <v>0</v>
      </c>
      <c r="CS65" s="159">
        <v>0</v>
      </c>
      <c r="CT65" s="21" t="e">
        <f>IF(CN61=1,AVERAGE(CJ65/CJ74),IF(CN61=2,AVERAGE(CJ65/CJ74,CK65/CK74),IF(CN61=3,AVERAGE(CJ65/CJ74,CK65/CK74,CL65/CL74),IF(CN61=4,AVERAGE(CJ65/CJ74,CK65/CK74,CL65/CL74,CM65/CM74),IF(CN61=5,AVERAGE(CJ65/CJ74,CK65/CK74,CL65/CL74,CM65/CM74,CN65/CN74),IF(CN61=6,AVERAGE(CJ65/CJ74,CK65/CK74,CL65/CL74,CM65/CM74,CN65/CN74,CO65/CO74),IF(CN61=7,AVERAGE(CJ65/CJ74,CK65/CK74,CL65/CL74,CM65/CM74,CN65/CN74,CO65/CO74,CP65/CP74),IF(CN61=8,AVERAGE(CJ65/CJ74,CK65/CK74,CL65/CL74,CM65/CM74,CN65/CN74,CO65/CO74,CP65/CP74,CQ65/CQ74),IF(CN61=9,AVERAGE(CJ65/CJ74,CK65/CK74,CL65/CL74,CM65/CM74,CN65/CN74,CO65/CO74,CP65/CP74,CQ65/CQ74,CR65/CR74),AVERAGE(CJ65/CJ74,CK65/CK74,CL65/CL74,CM65/CM74,CN65/CN74,CO65/CO74,CP65/CP74,CQ65/CQ74,CR65/CR74,CS65/CS74))))))))))</f>
        <v>#DIV/0!</v>
      </c>
      <c r="CU65" s="21" t="e">
        <v>#DIV/0!</v>
      </c>
      <c r="CV65" s="152" t="s">
        <v>5</v>
      </c>
      <c r="CW65" s="153">
        <f>IF(CN61=1,0,IF(CN61=2,0,IF(CN61=3,0.58,IF(CN61=4,0.9,IF(CN61=5,1.12,IF(CN61=6,1.24,IF(CN61=7,1.32,IF(CN61=8,1.41,IF(CN61=9,1.45,IF(CN61=10,1.49,1))))))))))</f>
        <v>1</v>
      </c>
      <c r="CY65" s="150">
        <v>2</v>
      </c>
      <c r="CZ65" s="151">
        <f>'FACTORS &amp; OPTIONS'!B16</f>
        <v>0</v>
      </c>
      <c r="DA65" s="158">
        <f>IF(DB64&gt;0,(1/DB64),0)</f>
        <v>0</v>
      </c>
      <c r="DB65" s="77">
        <f>IF(CY65&lt;=DE61,1,0)</f>
        <v>0</v>
      </c>
      <c r="DC65" s="78">
        <v>0</v>
      </c>
      <c r="DD65" s="78">
        <v>0</v>
      </c>
      <c r="DE65" s="78">
        <v>0</v>
      </c>
      <c r="DF65" s="78">
        <v>0</v>
      </c>
      <c r="DG65" s="78">
        <v>0</v>
      </c>
      <c r="DH65" s="78">
        <v>0</v>
      </c>
      <c r="DI65" s="78">
        <v>0</v>
      </c>
      <c r="DJ65" s="159">
        <v>0</v>
      </c>
      <c r="DK65" s="21" t="e">
        <f>IF(DE61=1,AVERAGE(DA65/DA74),IF(DE61=2,AVERAGE(DA65/DA74,DB65/DB74),IF(DE61=3,AVERAGE(DA65/DA74,DB65/DB74,DC65/DC74),IF(DE61=4,AVERAGE(DA65/DA74,DB65/DB74,DC65/DC74,DD65/DD74),IF(DE61=5,AVERAGE(DA65/DA74,DB65/DB74,DC65/DC74,DD65/DD74,DE65/DE74),IF(DE61=6,AVERAGE(DA65/DA74,DB65/DB74,DC65/DC74,DD65/DD74,DE65/DE74,DF65/DF74),IF(DE61=7,AVERAGE(DA65/DA74,DB65/DB74,DC65/DC74,DD65/DD74,DE65/DE74,DF65/DF74,DG65/DG74),IF(DE61=8,AVERAGE(DA65/DA74,DB65/DB74,DC65/DC74,DD65/DD74,DE65/DE74,DF65/DF74,DG65/DG74,DH65/DH74),IF(DE61=9,AVERAGE(DA65/DA74,DB65/DB74,DC65/DC74,DD65/DD74,DE65/DE74,DF65/DF74,DG65/DG74,DH65/DH74,DI65/DI74),AVERAGE(DA65/DA74,DB65/DB74,DC65/DC74,DD65/DD74,DE65/DE74,DF65/DF74,DG65/DG74,DH65/DH74,DI65/DI74,DJ65/DJ74))))))))))</f>
        <v>#DIV/0!</v>
      </c>
      <c r="DL65" s="21" t="e">
        <v>#DIV/0!</v>
      </c>
      <c r="DM65" s="152" t="s">
        <v>5</v>
      </c>
      <c r="DN65" s="153">
        <f>IF(DE61=1,0,IF(DE61=2,0,IF(DE61=3,0.58,IF(DE61=4,0.9,IF(DE61=5,1.12,IF(DE61=6,1.24,IF(DE61=7,1.32,IF(DE61=8,1.41,IF(DE61=9,1.45,IF(DE61=10,1.49,1))))))))))</f>
        <v>1</v>
      </c>
      <c r="DP65" s="150">
        <v>2</v>
      </c>
      <c r="DQ65" s="151">
        <f>'FACTORS &amp; OPTIONS'!B16</f>
        <v>0</v>
      </c>
      <c r="DR65" s="158">
        <f>IF(DS64&gt;0,(1/DS64),0)</f>
        <v>0</v>
      </c>
      <c r="DS65" s="77">
        <f>IF(DP65&lt;=DV61,1,0)</f>
        <v>0</v>
      </c>
      <c r="DT65" s="78">
        <v>0</v>
      </c>
      <c r="DU65" s="78">
        <v>0</v>
      </c>
      <c r="DV65" s="78">
        <v>0</v>
      </c>
      <c r="DW65" s="78">
        <v>0</v>
      </c>
      <c r="DX65" s="78">
        <v>0</v>
      </c>
      <c r="DY65" s="78">
        <v>0</v>
      </c>
      <c r="DZ65" s="78">
        <v>0</v>
      </c>
      <c r="EA65" s="159">
        <v>0</v>
      </c>
      <c r="EB65" s="21" t="e">
        <f>IF(DV61=1,AVERAGE(DR65/DR74),IF(DV61=2,AVERAGE(DR65/DR74,DS65/DS74),IF(DV61=3,AVERAGE(DR65/DR74,DS65/DS74,DT65/DT74),IF(DV61=4,AVERAGE(DR65/DR74,DS65/DS74,DT65/DT74,DU65/DU74),IF(DV61=5,AVERAGE(DR65/DR74,DS65/DS74,DT65/DT74,DU65/DU74,DV65/DV74),IF(DV61=6,AVERAGE(DR65/DR74,DS65/DS74,DT65/DT74,DU65/DU74,DV65/DV74,DW65/DW74),IF(DV61=7,AVERAGE(DR65/DR74,DS65/DS74,DT65/DT74,DU65/DU74,DV65/DV74,DW65/DW74,DX65/DX74),IF(DV61=8,AVERAGE(DR65/DR74,DS65/DS74,DT65/DT74,DU65/DU74,DV65/DV74,DW65/DW74,DX65/DX74,DY65/DY74),IF(DV61=9,AVERAGE(DR65/DR74,DS65/DS74,DT65/DT74,DU65/DU74,DV65/DV74,DW65/DW74,DX65/DX74,DY65/DY74,DZ65/DZ74),AVERAGE(DR65/DR74,DS65/DS74,DT65/DT74,DU65/DU74,DV65/DV74,DW65/DW74,DX65/DX74,DY65/DY74,DZ65/DZ74,EA65/EA74))))))))))</f>
        <v>#DIV/0!</v>
      </c>
      <c r="EC65" s="21" t="e">
        <v>#DIV/0!</v>
      </c>
      <c r="ED65" s="152" t="s">
        <v>5</v>
      </c>
      <c r="EE65" s="153">
        <f>IF(DV61=1,0,IF(DV61=2,0,IF(DV61=3,0.58,IF(DV61=4,0.9,IF(DV61=5,1.12,IF(DV61=6,1.24,IF(DV61=7,1.32,IF(DV61=8,1.41,IF(DV61=9,1.45,IF(DV61=10,1.49,1))))))))))</f>
        <v>1</v>
      </c>
      <c r="EG65" s="150">
        <v>2</v>
      </c>
      <c r="EH65" s="151">
        <f>'FACTORS &amp; OPTIONS'!B16</f>
        <v>0</v>
      </c>
      <c r="EI65" s="158">
        <f>IF(EJ64&gt;0,(1/EJ64),0)</f>
        <v>0</v>
      </c>
      <c r="EJ65" s="77">
        <f>IF(EG65&lt;=EM61,1,0)</f>
        <v>0</v>
      </c>
      <c r="EK65" s="78">
        <v>0</v>
      </c>
      <c r="EL65" s="78">
        <v>0</v>
      </c>
      <c r="EM65" s="78">
        <v>0</v>
      </c>
      <c r="EN65" s="78">
        <v>0</v>
      </c>
      <c r="EO65" s="78">
        <v>0</v>
      </c>
      <c r="EP65" s="78">
        <v>0</v>
      </c>
      <c r="EQ65" s="78">
        <v>0</v>
      </c>
      <c r="ER65" s="159">
        <v>0</v>
      </c>
      <c r="ES65" s="21" t="e">
        <f>IF(EM61=1,AVERAGE(EI65/EI74),IF(EM61=2,AVERAGE(EI65/EI74,EJ65/EJ74),IF(EM61=3,AVERAGE(EI65/EI74,EJ65/EJ74,EK65/EK74),IF(EM61=4,AVERAGE(EI65/EI74,EJ65/EJ74,EK65/EK74,EL65/EL74),IF(EM61=5,AVERAGE(EI65/EI74,EJ65/EJ74,EK65/EK74,EL65/EL74,EM65/EM74),IF(EM61=6,AVERAGE(EI65/EI74,EJ65/EJ74,EK65/EK74,EL65/EL74,EM65/EM74,EN65/EN74),IF(EM61=7,AVERAGE(EI65/EI74,EJ65/EJ74,EK65/EK74,EL65/EL74,EM65/EM74,EN65/EN74,EO65/EO74),IF(EM61=8,AVERAGE(EI65/EI74,EJ65/EJ74,EK65/EK74,EL65/EL74,EM65/EM74,EN65/EN74,EO65/EO74,EP65/EP74),IF(EM61=9,AVERAGE(EI65/EI74,EJ65/EJ74,EK65/EK74,EL65/EL74,EM65/EM74,EN65/EN74,EO65/EO74,EP65/EP74,EQ65/EQ74),AVERAGE(EI65/EI74,EJ65/EJ74,EK65/EK74,EL65/EL74,EM65/EM74,EN65/EN74,EO65/EO74,EP65/EP74,EQ65/EQ74,ER65/ER74))))))))))</f>
        <v>#DIV/0!</v>
      </c>
      <c r="ET65" s="21" t="e">
        <v>#DIV/0!</v>
      </c>
      <c r="EU65" s="152" t="s">
        <v>5</v>
      </c>
      <c r="EV65" s="153">
        <f>IF(EM61=1,0,IF(EM61=2,0,IF(EM61=3,0.58,IF(EM61=4,0.9,IF(EM61=5,1.12,IF(EM61=6,1.24,IF(EM61=7,1.32,IF(EM61=8,1.41,IF(EM61=9,1.45,IF(EM61=10,1.49,1))))))))))</f>
        <v>1</v>
      </c>
      <c r="EW65" s="100">
        <v>5</v>
      </c>
      <c r="EX65" s="100"/>
      <c r="EY65" s="100"/>
      <c r="EZ65" s="100"/>
      <c r="FA65" s="100"/>
    </row>
    <row r="66" spans="1:164" x14ac:dyDescent="0.35">
      <c r="A66" s="150">
        <v>3</v>
      </c>
      <c r="B66" s="151">
        <f>'FACTORS &amp; OPTIONS'!B17</f>
        <v>0</v>
      </c>
      <c r="C66" s="77">
        <f>IF(E64&gt;0,(1/E64),0)</f>
        <v>0</v>
      </c>
      <c r="D66" s="77">
        <f>IF(E65&gt;0,1/E65,0)</f>
        <v>0</v>
      </c>
      <c r="E66" s="77">
        <f>IF(A66&lt;=G61,1,0)</f>
        <v>0</v>
      </c>
      <c r="F66" s="78">
        <v>0</v>
      </c>
      <c r="G66" s="78">
        <v>0</v>
      </c>
      <c r="H66" s="78">
        <v>0</v>
      </c>
      <c r="I66" s="78">
        <v>0</v>
      </c>
      <c r="J66" s="78">
        <v>0</v>
      </c>
      <c r="K66" s="78">
        <v>0</v>
      </c>
      <c r="L66" s="78">
        <v>0</v>
      </c>
      <c r="M66" s="21" t="e">
        <f>IF(G61=1,AVERAGE(C66/C74),IF(G61=2,AVERAGE(C66/C74,D66/D74),IF(G61=3,AVERAGE(C66/C74,D66/D74,E66/E74),IF(G61=4,AVERAGE(C66/C74,D66/D74,E66/E74,F66/F74),IF(G61=5,AVERAGE(C66/C74,D66/D74,E66/E74,F66/F74,G66/G74),IF(G61=6,AVERAGE(C66/C74,D66/D74,E66/E74,F66/F74,G66/G74,H66/H74),IF(G61=7,AVERAGE(C66/C74,D66/D74,E66/E74,F66/F74,G66/G74,H66/H74,I66/I74),IF(G61=8,AVERAGE(C66/C74,D66/D74,E66/E74,F66/F74,G66/G74,H66/H74,I66/I74,J66/J74),IF(G61=9,AVERAGE(C66/C74,D66/D74,E66/E74,F66/F74,G66/G74,H66/H74,I66/I74,J66/J74,K66/K74),AVERAGE(C66/C74,D66/D74,E66/E74,F66/F74,G66/G74,H66/H74,I66/I74,J66/J74,K66/K74,L66/L74))))))))))</f>
        <v>#DIV/0!</v>
      </c>
      <c r="N66" s="21" t="e">
        <v>#DIV/0!</v>
      </c>
      <c r="O66" s="152" t="s">
        <v>6</v>
      </c>
      <c r="P66" s="153">
        <f>IFERROR(P64/P65,0)</f>
        <v>0</v>
      </c>
      <c r="R66" s="150">
        <v>3</v>
      </c>
      <c r="S66" s="151">
        <f>'FACTORS &amp; OPTIONS'!B17</f>
        <v>0</v>
      </c>
      <c r="T66" s="77">
        <f>IF(V64&gt;0,(1/V64),0)</f>
        <v>0</v>
      </c>
      <c r="U66" s="77">
        <f>IF(V65&gt;0,1/V65,0)</f>
        <v>0</v>
      </c>
      <c r="V66" s="77">
        <f>IF(R66&lt;=X61,1,0)</f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21" t="e">
        <f>IF(X61=1,AVERAGE(T66/T74),IF(X61=2,AVERAGE(T66/T74,U66/U74),IF(X61=3,AVERAGE(T66/T74,U66/U74,V66/V74),IF(X61=4,AVERAGE(T66/T74,U66/U74,V66/V74,W66/W74),IF(X61=5,AVERAGE(T66/T74,U66/U74,V66/V74,W66/W74,X66/X74),IF(X61=6,AVERAGE(T66/T74,U66/U74,V66/V74,W66/W74,X66/X74,Y66/Y74),IF(X61=7,AVERAGE(T66/T74,U66/U74,V66/V74,W66/W74,X66/X74,Y66/Y74,Z66/Z74),IF(X61=8,AVERAGE(T66/T74,U66/U74,V66/V74,W66/W74,X66/X74,Y66/Y74,Z66/Z74,AA66/AA74),IF(X61=9,AVERAGE(T66/T74,U66/U74,V66/V74,W66/W74,X66/X74,Y66/Y74,Z66/Z74,AA66/AA74,AB66/AB74),AVERAGE(T66/T74,U66/U74,V66/V74,W66/W74,X66/X74,Y66/Y74,Z66/Z74,AA66/AA74,AB66/AB74,AC66/AC74))))))))))</f>
        <v>#DIV/0!</v>
      </c>
      <c r="AE66" s="21" t="e">
        <v>#DIV/0!</v>
      </c>
      <c r="AF66" s="152" t="s">
        <v>6</v>
      </c>
      <c r="AG66" s="153">
        <f>IFERROR(AG64/AG65,0)</f>
        <v>0</v>
      </c>
      <c r="AI66" s="150">
        <v>3</v>
      </c>
      <c r="AJ66" s="151">
        <f>'FACTORS &amp; OPTIONS'!B17</f>
        <v>0</v>
      </c>
      <c r="AK66" s="158">
        <f>IF(AM64&gt;0,(1/AM64),0)</f>
        <v>0</v>
      </c>
      <c r="AL66" s="77">
        <f>IF(AM65&gt;0,1/AM65,0)</f>
        <v>0</v>
      </c>
      <c r="AM66" s="77">
        <f>IF(AI66&lt;=AO61,1,0)</f>
        <v>0</v>
      </c>
      <c r="AN66" s="78">
        <v>0</v>
      </c>
      <c r="AO66" s="78">
        <v>0</v>
      </c>
      <c r="AP66" s="78">
        <v>0</v>
      </c>
      <c r="AQ66" s="78">
        <v>0</v>
      </c>
      <c r="AR66" s="78">
        <v>0</v>
      </c>
      <c r="AS66" s="78">
        <v>0</v>
      </c>
      <c r="AT66" s="159">
        <v>0</v>
      </c>
      <c r="AU66" s="21" t="e">
        <f>IF(AO61=1,AVERAGE(AK66/AK74),IF(AO61=2,AVERAGE(AK66/AK74,AL66/AL74),IF(AO61=3,AVERAGE(AK66/AK74,AL66/AL74,AM66/AM74),IF(AO61=4,AVERAGE(AK66/AK74,AL66/AL74,AM66/AM74,AN66/AN74),IF(AO61=5,AVERAGE(AK66/AK74,AL66/AL74,AM66/AM74,AN66/AN74,AO66/AO74),IF(AO61=6,AVERAGE(AK66/AK74,AL66/AL74,AM66/AM74,AN66/AN74,AO66/AO74,AP66/AP74),IF(AO61=7,AVERAGE(AK66/AK74,AL66/AL74,AM66/AM74,AN66/AN74,AO66/AO74,AP66/AP74,AQ66/AQ74),IF(AO61=8,AVERAGE(AK66/AK74,AL66/AL74,AM66/AM74,AN66/AN74,AO66/AO74,AP66/AP74,AQ66/AQ74,AR66/AR74),IF(AO61=9,AVERAGE(AK66/AK74,AL66/AL74,AM66/AM74,AN66/AN74,AO66/AO74,AP66/AP74,AQ66/AQ74,AR66/AR74,AS66/AS74),AVERAGE(AK66/AK74,AL66/AL74,AM66/AM74,AN66/AN74,AO66/AO74,AP66/AP74,AQ66/AQ74,AR66/AR74,AS66/AS74,AT66/AT74))))))))))</f>
        <v>#DIV/0!</v>
      </c>
      <c r="AV66" s="21" t="e">
        <v>#DIV/0!</v>
      </c>
      <c r="AW66" s="152" t="s">
        <v>6</v>
      </c>
      <c r="AX66" s="153">
        <f>IFERROR(AX64/AX65,0)</f>
        <v>0</v>
      </c>
      <c r="AZ66" s="150">
        <v>3</v>
      </c>
      <c r="BA66" s="151">
        <f>'FACTORS &amp; OPTIONS'!B17</f>
        <v>0</v>
      </c>
      <c r="BB66" s="158">
        <f>IF(BD64&gt;0,(1/BD64),0)</f>
        <v>0</v>
      </c>
      <c r="BC66" s="77">
        <f>IF(BD65&gt;0,1/BD65,0)</f>
        <v>0</v>
      </c>
      <c r="BD66" s="77">
        <f>IF(AZ66&lt;=BF61,1,0)</f>
        <v>0</v>
      </c>
      <c r="BE66" s="78">
        <v>0</v>
      </c>
      <c r="BF66" s="78">
        <v>0</v>
      </c>
      <c r="BG66" s="78">
        <v>0</v>
      </c>
      <c r="BH66" s="78">
        <v>0</v>
      </c>
      <c r="BI66" s="78">
        <v>0</v>
      </c>
      <c r="BJ66" s="78">
        <v>0</v>
      </c>
      <c r="BK66" s="159">
        <v>0</v>
      </c>
      <c r="BL66" s="21" t="e">
        <f>IF(BF61=1,AVERAGE(BB66/BB74),IF(BF61=2,AVERAGE(BB66/BB74,BC66/BC74),IF(BF61=3,AVERAGE(BB66/BB74,BC66/BC74,BD66/BD74),IF(BF61=4,AVERAGE(BB66/BB74,BC66/BC74,BD66/BD74,BE66/BE74),IF(BF61=5,AVERAGE(BB66/BB74,BC66/BC74,BD66/BD74,BE66/BE74,BF66/BF74),IF(BF61=6,AVERAGE(BB66/BB74,BC66/BC74,BD66/BD74,BE66/BE74,BF66/BF74,BG66/BG74),IF(BF61=7,AVERAGE(BB66/BB74,BC66/BC74,BD66/BD74,BE66/BE74,BF66/BF74,BG66/BG74,BH66/BH74),IF(BF61=8,AVERAGE(BB66/BB74,BC66/BC74,BD66/BD74,BE66/BE74,BF66/BF74,BG66/BG74,BH66/BH74,BI66/BI74),IF(BF61=9,AVERAGE(BB66/BB74,BC66/BC74,BD66/BD74,BE66/BE74,BF66/BF74,BG66/BG74,BH66/BH74,BI66/BI74,BJ66/BJ74),AVERAGE(BB66/BB74,BC66/BC74,BD66/BD74,BE66/BE74,BF66/BF74,BG66/BG74,BH66/BH74,BI66/BI74,BJ66/BJ74,BK66/BK74))))))))))</f>
        <v>#DIV/0!</v>
      </c>
      <c r="BM66" s="21" t="e">
        <v>#DIV/0!</v>
      </c>
      <c r="BN66" s="152" t="s">
        <v>6</v>
      </c>
      <c r="BO66" s="153">
        <f>IFERROR(BO64/BO65,0)</f>
        <v>0</v>
      </c>
      <c r="BQ66" s="150">
        <v>3</v>
      </c>
      <c r="BR66" s="151">
        <f>'FACTORS &amp; OPTIONS'!B17</f>
        <v>0</v>
      </c>
      <c r="BS66" s="158">
        <f>IF(BU64&gt;0,(1/BU64),0)</f>
        <v>0</v>
      </c>
      <c r="BT66" s="77">
        <f>IF(BU65&gt;0,1/BU65,0)</f>
        <v>0</v>
      </c>
      <c r="BU66" s="77">
        <f>IF(BQ66&lt;=BW61,1,0)</f>
        <v>0</v>
      </c>
      <c r="BV66" s="78">
        <v>0</v>
      </c>
      <c r="BW66" s="78">
        <v>0</v>
      </c>
      <c r="BX66" s="78">
        <v>0</v>
      </c>
      <c r="BY66" s="78">
        <v>0</v>
      </c>
      <c r="BZ66" s="78">
        <v>0</v>
      </c>
      <c r="CA66" s="78">
        <v>0</v>
      </c>
      <c r="CB66" s="159">
        <v>0</v>
      </c>
      <c r="CC66" s="21" t="e">
        <f>IF(BW61=1,AVERAGE(BS66/BS74),IF(BW61=2,AVERAGE(BS66/BS74,BT66/BT74),IF(BW61=3,AVERAGE(BS66/BS74,BT66/BT74,BU66/BU74),IF(BW61=4,AVERAGE(BS66/BS74,BT66/BT74,BU66/BU74,BV66/BV74),IF(BW61=5,AVERAGE(BS66/BS74,BT66/BT74,BU66/BU74,BV66/BV74,BW66/BW74),IF(BW61=6,AVERAGE(BS66/BS74,BT66/BT74,BU66/BU74,BV66/BV74,BW66/BW74,BX66/BX74),IF(BW61=7,AVERAGE(BS66/BS74,BT66/BT74,BU66/BU74,BV66/BV74,BW66/BW74,BX66/BX74,BY66/BY74),IF(BW61=8,AVERAGE(BS66/BS74,BT66/BT74,BU66/BU74,BV66/BV74,BW66/BW74,BX66/BX74,BY66/BY74,BZ66/BZ74),IF(BW61=9,AVERAGE(BS66/BS74,BT66/BT74,BU66/BU74,BV66/BV74,BW66/BW74,BX66/BX74,BY66/BY74,BZ66/BZ74,CA66/CA74),AVERAGE(BS66/BS74,BT66/BT74,BU66/BU74,BV66/BV74,BW66/BW74,BX66/BX74,BY66/BY74,BZ66/BZ74,CA66/CA74,CB66/CB74))))))))))</f>
        <v>#DIV/0!</v>
      </c>
      <c r="CD66" s="21" t="e">
        <v>#DIV/0!</v>
      </c>
      <c r="CE66" s="152" t="s">
        <v>6</v>
      </c>
      <c r="CF66" s="153">
        <f>IFERROR(CF64/CF65,0)</f>
        <v>0</v>
      </c>
      <c r="CH66" s="150">
        <v>3</v>
      </c>
      <c r="CI66" s="151">
        <f>'FACTORS &amp; OPTIONS'!B17</f>
        <v>0</v>
      </c>
      <c r="CJ66" s="158">
        <f>IF(CL64&gt;0,(1/CL64),0)</f>
        <v>0</v>
      </c>
      <c r="CK66" s="77">
        <f>IF(CL65&gt;0,1/CL65,0)</f>
        <v>0</v>
      </c>
      <c r="CL66" s="77">
        <f>IF(CH66&lt;=CN61,1,0)</f>
        <v>0</v>
      </c>
      <c r="CM66" s="78">
        <v>0</v>
      </c>
      <c r="CN66" s="78">
        <v>0</v>
      </c>
      <c r="CO66" s="78">
        <v>0</v>
      </c>
      <c r="CP66" s="78">
        <v>0</v>
      </c>
      <c r="CQ66" s="78">
        <v>0</v>
      </c>
      <c r="CR66" s="78">
        <v>0</v>
      </c>
      <c r="CS66" s="159">
        <v>0</v>
      </c>
      <c r="CT66" s="21" t="e">
        <f>IF(CN61=1,AVERAGE(CJ66/CJ74),IF(CN61=2,AVERAGE(CJ66/CJ74,CK66/CK74),IF(CN61=3,AVERAGE(CJ66/CJ74,CK66/CK74,CL66/CL74),IF(CN61=4,AVERAGE(CJ66/CJ74,CK66/CK74,CL66/CL74,CM66/CM74),IF(CN61=5,AVERAGE(CJ66/CJ74,CK66/CK74,CL66/CL74,CM66/CM74,CN66/CN74),IF(CN61=6,AVERAGE(CJ66/CJ74,CK66/CK74,CL66/CL74,CM66/CM74,CN66/CN74,CO66/CO74),IF(CN61=7,AVERAGE(CJ66/CJ74,CK66/CK74,CL66/CL74,CM66/CM74,CN66/CN74,CO66/CO74,CP66/CP74),IF(CN61=8,AVERAGE(CJ66/CJ74,CK66/CK74,CL66/CL74,CM66/CM74,CN66/CN74,CO66/CO74,CP66/CP74,CQ66/CQ74),IF(CN61=9,AVERAGE(CJ66/CJ74,CK66/CK74,CL66/CL74,CM66/CM74,CN66/CN74,CO66/CO74,CP66/CP74,CQ66/CQ74,CR66/CR74),AVERAGE(CJ66/CJ74,CK66/CK74,CL66/CL74,CM66/CM74,CN66/CN74,CO66/CO74,CP66/CP74,CQ66/CQ74,CR66/CR74,CS66/CS74))))))))))</f>
        <v>#DIV/0!</v>
      </c>
      <c r="CU66" s="21" t="e">
        <v>#DIV/0!</v>
      </c>
      <c r="CV66" s="152" t="s">
        <v>6</v>
      </c>
      <c r="CW66" s="153">
        <f>IFERROR(CW64/CW65,0)</f>
        <v>0</v>
      </c>
      <c r="CY66" s="150">
        <v>3</v>
      </c>
      <c r="CZ66" s="151">
        <f>'FACTORS &amp; OPTIONS'!B17</f>
        <v>0</v>
      </c>
      <c r="DA66" s="158">
        <f>IF(DC64&gt;0,(1/DC64),0)</f>
        <v>0</v>
      </c>
      <c r="DB66" s="77">
        <f>IF(DC65&gt;0,1/DC65,0)</f>
        <v>0</v>
      </c>
      <c r="DC66" s="77">
        <f>IF(CY66&lt;=DE61,1,0)</f>
        <v>0</v>
      </c>
      <c r="DD66" s="78">
        <v>0</v>
      </c>
      <c r="DE66" s="78">
        <v>0</v>
      </c>
      <c r="DF66" s="78">
        <v>0</v>
      </c>
      <c r="DG66" s="78">
        <v>0</v>
      </c>
      <c r="DH66" s="78">
        <v>0</v>
      </c>
      <c r="DI66" s="78">
        <v>0</v>
      </c>
      <c r="DJ66" s="159">
        <v>0</v>
      </c>
      <c r="DK66" s="21" t="e">
        <f>IF(DE61=1,AVERAGE(DA66/DA74),IF(DE61=2,AVERAGE(DA66/DA74,DB66/DB74),IF(DE61=3,AVERAGE(DA66/DA74,DB66/DB74,DC66/DC74),IF(DE61=4,AVERAGE(DA66/DA74,DB66/DB74,DC66/DC74,DD66/DD74),IF(DE61=5,AVERAGE(DA66/DA74,DB66/DB74,DC66/DC74,DD66/DD74,DE66/DE74),IF(DE61=6,AVERAGE(DA66/DA74,DB66/DB74,DC66/DC74,DD66/DD74,DE66/DE74,DF66/DF74),IF(DE61=7,AVERAGE(DA66/DA74,DB66/DB74,DC66/DC74,DD66/DD74,DE66/DE74,DF66/DF74,DG66/DG74),IF(DE61=8,AVERAGE(DA66/DA74,DB66/DB74,DC66/DC74,DD66/DD74,DE66/DE74,DF66/DF74,DG66/DG74,DH66/DH74),IF(DE61=9,AVERAGE(DA66/DA74,DB66/DB74,DC66/DC74,DD66/DD74,DE66/DE74,DF66/DF74,DG66/DG74,DH66/DH74,DI66/DI74),AVERAGE(DA66/DA74,DB66/DB74,DC66/DC74,DD66/DD74,DE66/DE74,DF66/DF74,DG66/DG74,DH66/DH74,DI66/DI74,DJ66/DJ74))))))))))</f>
        <v>#DIV/0!</v>
      </c>
      <c r="DL66" s="21" t="e">
        <v>#DIV/0!</v>
      </c>
      <c r="DM66" s="152" t="s">
        <v>6</v>
      </c>
      <c r="DN66" s="153">
        <f>IFERROR(DN64/DN65,0)</f>
        <v>0</v>
      </c>
      <c r="DP66" s="150">
        <v>3</v>
      </c>
      <c r="DQ66" s="151">
        <f>'FACTORS &amp; OPTIONS'!B17</f>
        <v>0</v>
      </c>
      <c r="DR66" s="158">
        <f>IF(DT64&gt;0,(1/DT64),0)</f>
        <v>0</v>
      </c>
      <c r="DS66" s="77">
        <f>IF(DT65&gt;0,1/DT65,0)</f>
        <v>0</v>
      </c>
      <c r="DT66" s="77">
        <f>IF(DP66&lt;=DV61,1,0)</f>
        <v>0</v>
      </c>
      <c r="DU66" s="78">
        <v>0</v>
      </c>
      <c r="DV66" s="78">
        <v>0</v>
      </c>
      <c r="DW66" s="78">
        <v>0</v>
      </c>
      <c r="DX66" s="78">
        <v>0</v>
      </c>
      <c r="DY66" s="78">
        <v>0</v>
      </c>
      <c r="DZ66" s="78">
        <v>0</v>
      </c>
      <c r="EA66" s="159">
        <v>0</v>
      </c>
      <c r="EB66" s="21" t="e">
        <f>IF(DV61=1,AVERAGE(DR66/DR74),IF(DV61=2,AVERAGE(DR66/DR74,DS66/DS74),IF(DV61=3,AVERAGE(DR66/DR74,DS66/DS74,DT66/DT74),IF(DV61=4,AVERAGE(DR66/DR74,DS66/DS74,DT66/DT74,DU66/DU74),IF(DV61=5,AVERAGE(DR66/DR74,DS66/DS74,DT66/DT74,DU66/DU74,DV66/DV74),IF(DV61=6,AVERAGE(DR66/DR74,DS66/DS74,DT66/DT74,DU66/DU74,DV66/DV74,DW66/DW74),IF(DV61=7,AVERAGE(DR66/DR74,DS66/DS74,DT66/DT74,DU66/DU74,DV66/DV74,DW66/DW74,DX66/DX74),IF(DV61=8,AVERAGE(DR66/DR74,DS66/DS74,DT66/DT74,DU66/DU74,DV66/DV74,DW66/DW74,DX66/DX74,DY66/DY74),IF(DV61=9,AVERAGE(DR66/DR74,DS66/DS74,DT66/DT74,DU66/DU74,DV66/DV74,DW66/DW74,DX66/DX74,DY66/DY74,DZ66/DZ74),AVERAGE(DR66/DR74,DS66/DS74,DT66/DT74,DU66/DU74,DV66/DV74,DW66/DW74,DX66/DX74,DY66/DY74,DZ66/DZ74,EA66/EA74))))))))))</f>
        <v>#DIV/0!</v>
      </c>
      <c r="EC66" s="21" t="e">
        <v>#DIV/0!</v>
      </c>
      <c r="ED66" s="152" t="s">
        <v>6</v>
      </c>
      <c r="EE66" s="153">
        <f>IFERROR(EE64/EE65,0)</f>
        <v>0</v>
      </c>
      <c r="EG66" s="150">
        <v>3</v>
      </c>
      <c r="EH66" s="151">
        <f>'FACTORS &amp; OPTIONS'!B17</f>
        <v>0</v>
      </c>
      <c r="EI66" s="158">
        <f>IF(EK64&gt;0,(1/EK64),0)</f>
        <v>0</v>
      </c>
      <c r="EJ66" s="77">
        <f>IF(EK65&gt;0,1/EK65,0)</f>
        <v>0</v>
      </c>
      <c r="EK66" s="77">
        <f>IF(EG66&lt;=EM61,1,0)</f>
        <v>0</v>
      </c>
      <c r="EL66" s="78">
        <v>0</v>
      </c>
      <c r="EM66" s="78">
        <v>0</v>
      </c>
      <c r="EN66" s="78">
        <v>0</v>
      </c>
      <c r="EO66" s="78">
        <v>0</v>
      </c>
      <c r="EP66" s="78">
        <v>0</v>
      </c>
      <c r="EQ66" s="78">
        <v>0</v>
      </c>
      <c r="ER66" s="159">
        <v>0</v>
      </c>
      <c r="ES66" s="21" t="e">
        <f>IF(EM61=1,AVERAGE(EI66/EI74),IF(EM61=2,AVERAGE(EI66/EI74,EJ66/EJ74),IF(EM61=3,AVERAGE(EI66/EI74,EJ66/EJ74,EK66/EK74),IF(EM61=4,AVERAGE(EI66/EI74,EJ66/EJ74,EK66/EK74,EL66/EL74),IF(EM61=5,AVERAGE(EI66/EI74,EJ66/EJ74,EK66/EK74,EL66/EL74,EM66/EM74),IF(EM61=6,AVERAGE(EI66/EI74,EJ66/EJ74,EK66/EK74,EL66/EL74,EM66/EM74,EN66/EN74),IF(EM61=7,AVERAGE(EI66/EI74,EJ66/EJ74,EK66/EK74,EL66/EL74,EM66/EM74,EN66/EN74,EO66/EO74),IF(EM61=8,AVERAGE(EI66/EI74,EJ66/EJ74,EK66/EK74,EL66/EL74,EM66/EM74,EN66/EN74,EO66/EO74,EP66/EP74),IF(EM61=9,AVERAGE(EI66/EI74,EJ66/EJ74,EK66/EK74,EL66/EL74,EM66/EM74,EN66/EN74,EO66/EO74,EP66/EP74,EQ66/EQ74),AVERAGE(EI66/EI74,EJ66/EJ74,EK66/EK74,EL66/EL74,EM66/EM74,EN66/EN74,EO66/EO74,EP66/EP74,EQ66/EQ74,ER66/ER74))))))))))</f>
        <v>#DIV/0!</v>
      </c>
      <c r="ET66" s="21" t="e">
        <v>#DIV/0!</v>
      </c>
      <c r="EU66" s="152" t="s">
        <v>6</v>
      </c>
      <c r="EV66" s="153">
        <f>IFERROR(EV64/EV65,0)</f>
        <v>0</v>
      </c>
      <c r="EW66" s="100" t="str">
        <f>P70</f>
        <v/>
      </c>
      <c r="EX66" s="100">
        <f>P72</f>
        <v>0.14285714285714285</v>
      </c>
      <c r="EY66" s="100"/>
      <c r="EZ66" s="100">
        <f>LEN(EW66)</f>
        <v>0</v>
      </c>
      <c r="FA66" s="100"/>
    </row>
    <row r="67" spans="1:164" x14ac:dyDescent="0.35">
      <c r="A67" s="150">
        <v>4</v>
      </c>
      <c r="B67" s="151">
        <f>'FACTORS &amp; OPTIONS'!B18</f>
        <v>0</v>
      </c>
      <c r="C67" s="77">
        <f>IF(F64&gt;0,(1/F64),0)</f>
        <v>0</v>
      </c>
      <c r="D67" s="77">
        <f>IF(F65&gt;0,1/F65,0)</f>
        <v>0</v>
      </c>
      <c r="E67" s="77">
        <f>IF(F66&gt;0,1/F66,0)</f>
        <v>0</v>
      </c>
      <c r="F67" s="77">
        <f>IF(A67&lt;=G61,1,0)</f>
        <v>0</v>
      </c>
      <c r="G67" s="78">
        <v>0</v>
      </c>
      <c r="H67" s="78">
        <v>0</v>
      </c>
      <c r="I67" s="78">
        <v>0</v>
      </c>
      <c r="J67" s="78">
        <v>0</v>
      </c>
      <c r="K67" s="78">
        <v>0</v>
      </c>
      <c r="L67" s="78">
        <v>0</v>
      </c>
      <c r="M67" s="21" t="e">
        <f>IF(G61=1,AVERAGE(C67/C74),IF(G61=2,AVERAGE(C67/C74,D67/D74),IF(G61=3,AVERAGE(C67/C74,D67/D74,E67/E74),IF(G61=4,AVERAGE(C67/C74,D67/D74,E67/E74,F67/F74),IF(G61=5,AVERAGE(C67/C74,D67/D74,E67/E74,F67/F74,G67/G74),IF(G61=6,AVERAGE(C67/C74,D67/D74,E67/E74,F67/F74,G67/G74,H67/H74),IF(G61=7,AVERAGE(C67/C74,D67/D74,E67/E74,F67/F74,G67/G74,H67/H74,I67/I74),IF(G61=8,AVERAGE(C67/C74,D67/D74,E67/E74,F67/F74,G67/G74,H67/H74,I67/I74,J67/J74),IF(G61=9,AVERAGE(C67/C74,D67/D74,E67/E74,F67/F74,G67/G74,H67/H74,I67/I74,J67/J74,K67/K74),AVERAGE(C67/C74,D67/D74,E67/E74,F67/F74,G67/G74,H67/H74,I67/I74,J67/J74,K67/K74,L67/L74))))))))))</f>
        <v>#DIV/0!</v>
      </c>
      <c r="N67" s="21" t="e">
        <v>#DIV/0!</v>
      </c>
      <c r="O67" s="152" t="s">
        <v>7</v>
      </c>
      <c r="P67" s="160" t="str">
        <f>IF(P66&lt;0.1,"YES","NO")</f>
        <v>YES</v>
      </c>
      <c r="R67" s="150">
        <v>4</v>
      </c>
      <c r="S67" s="151">
        <f>'FACTORS &amp; OPTIONS'!B18</f>
        <v>0</v>
      </c>
      <c r="T67" s="77">
        <f>IF(W64&gt;0,(1/W64),0)</f>
        <v>0</v>
      </c>
      <c r="U67" s="77">
        <f>IF(W65&gt;0,1/W65,0)</f>
        <v>0</v>
      </c>
      <c r="V67" s="77">
        <f>IF(W66&gt;0,1/W66,0)</f>
        <v>0</v>
      </c>
      <c r="W67" s="77">
        <f>IF(R67&lt;=X61,1,0)</f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21" t="e">
        <f>IF(X61=1,AVERAGE(T67/T74),IF(X61=2,AVERAGE(T67/T74,U67/U74),IF(X61=3,AVERAGE(T67/T74,U67/U74,V67/V74),IF(X61=4,AVERAGE(T67/T74,U67/U74,V67/V74,W67/W74),IF(X61=5,AVERAGE(T67/T74,U67/U74,V67/V74,W67/W74,X67/X74),IF(X61=6,AVERAGE(T67/T74,U67/U74,V67/V74,W67/W74,X67/X74,Y67/Y74),IF(X61=7,AVERAGE(T67/T74,U67/U74,V67/V74,W67/W74,X67/X74,Y67/Y74,Z67/Z74),IF(X61=8,AVERAGE(T67/T74,U67/U74,V67/V74,W67/W74,X67/X74,Y67/Y74,Z67/Z74,AA67/AA74),IF(X61=9,AVERAGE(T67/T74,U67/U74,V67/V74,W67/W74,X67/X74,Y67/Y74,Z67/Z74,AA67/AA74,AB67/AB74),AVERAGE(T67/T74,U67/U74,V67/V74,W67/W74,X67/X74,Y67/Y74,Z67/Z74,AA67/AA74,AB67/AB74,AC67/AC74))))))))))</f>
        <v>#DIV/0!</v>
      </c>
      <c r="AE67" s="21" t="e">
        <v>#DIV/0!</v>
      </c>
      <c r="AF67" s="152" t="s">
        <v>7</v>
      </c>
      <c r="AG67" s="160" t="str">
        <f>IF(AG66&lt;0.1,"YES","NO")</f>
        <v>YES</v>
      </c>
      <c r="AI67" s="150">
        <v>4</v>
      </c>
      <c r="AJ67" s="151">
        <f>'FACTORS &amp; OPTIONS'!B18</f>
        <v>0</v>
      </c>
      <c r="AK67" s="158">
        <f>IF(AN64&gt;0,(1/AN64),0)</f>
        <v>0</v>
      </c>
      <c r="AL67" s="77">
        <f>IF(AN65&gt;0,1/AN65,0)</f>
        <v>0</v>
      </c>
      <c r="AM67" s="77">
        <f>IF(AN66&gt;0,1/AN66,0)</f>
        <v>0</v>
      </c>
      <c r="AN67" s="77">
        <f>IF(AI67&lt;=AO61,1,0)</f>
        <v>0</v>
      </c>
      <c r="AO67" s="78">
        <v>0</v>
      </c>
      <c r="AP67" s="78">
        <v>0</v>
      </c>
      <c r="AQ67" s="78">
        <v>0</v>
      </c>
      <c r="AR67" s="78">
        <v>0</v>
      </c>
      <c r="AS67" s="78">
        <v>0</v>
      </c>
      <c r="AT67" s="159">
        <v>0</v>
      </c>
      <c r="AU67" s="21" t="e">
        <f>IF(AO61=1,AVERAGE(AK67/AK74),IF(AO61=2,AVERAGE(AK67/AK74,AL67/AL74),IF(AO61=3,AVERAGE(AK67/AK74,AL67/AL74,AM67/AM74),IF(AO61=4,AVERAGE(AK67/AK74,AL67/AL74,AM67/AM74,AN67/AN74),IF(AO61=5,AVERAGE(AK67/AK74,AL67/AL74,AM67/AM74,AN67/AN74,AO67/AO74),IF(AO61=6,AVERAGE(AK67/AK74,AL67/AL74,AM67/AM74,AN67/AN74,AO67/AO74,AP67/AP74),IF(AO61=7,AVERAGE(AK67/AK74,AL67/AL74,AM67/AM74,AN67/AN74,AO67/AO74,AP67/AP74,AQ67/AQ74),IF(AO61=8,AVERAGE(AK67/AK74,AL67/AL74,AM67/AM74,AN67/AN74,AO67/AO74,AP67/AP74,AQ67/AQ74,AR67/AR74),IF(AO61=9,AVERAGE(AK67/AK74,AL67/AL74,AM67/AM74,AN67/AN74,AO67/AO74,AP67/AP74,AQ67/AQ74,AR67/AR74,AS67/AS74),AVERAGE(AK67/AK74,AL67/AL74,AM67/AM74,AN67/AN74,AO67/AO74,AP67/AP74,AQ67/AQ74,AR67/AR74,AS67/AS74,AT67/AT74))))))))))</f>
        <v>#DIV/0!</v>
      </c>
      <c r="AV67" s="21" t="e">
        <v>#DIV/0!</v>
      </c>
      <c r="AW67" s="152" t="s">
        <v>7</v>
      </c>
      <c r="AX67" s="160" t="str">
        <f>IF(AX66&lt;0.1,"YES","NO")</f>
        <v>YES</v>
      </c>
      <c r="AZ67" s="150">
        <v>4</v>
      </c>
      <c r="BA67" s="151">
        <f>'FACTORS &amp; OPTIONS'!B18</f>
        <v>0</v>
      </c>
      <c r="BB67" s="158">
        <f>IF(BE64&gt;0,(1/BE64),0)</f>
        <v>0</v>
      </c>
      <c r="BC67" s="77">
        <f>IF(BE65&gt;0,1/BE65,0)</f>
        <v>0</v>
      </c>
      <c r="BD67" s="77">
        <f>IF(BE66&gt;0,1/BE66,0)</f>
        <v>0</v>
      </c>
      <c r="BE67" s="77">
        <f>IF(AZ67&lt;=BF61,1,0)</f>
        <v>0</v>
      </c>
      <c r="BF67" s="78">
        <v>0</v>
      </c>
      <c r="BG67" s="78">
        <v>0</v>
      </c>
      <c r="BH67" s="78">
        <v>0</v>
      </c>
      <c r="BI67" s="78">
        <v>0</v>
      </c>
      <c r="BJ67" s="78">
        <v>0</v>
      </c>
      <c r="BK67" s="159">
        <v>0</v>
      </c>
      <c r="BL67" s="21" t="e">
        <f>IF(BF61=1,AVERAGE(BB67/BB74),IF(BF61=2,AVERAGE(BB67/BB74,BC67/BC74),IF(BF61=3,AVERAGE(BB67/BB74,BC67/BC74,BD67/BD74),IF(BF61=4,AVERAGE(BB67/BB74,BC67/BC74,BD67/BD74,BE67/BE74),IF(BF61=5,AVERAGE(BB67/BB74,BC67/BC74,BD67/BD74,BE67/BE74,BF67/BF74),IF(BF61=6,AVERAGE(BB67/BB74,BC67/BC74,BD67/BD74,BE67/BE74,BF67/BF74,BG67/BG74),IF(BF61=7,AVERAGE(BB67/BB74,BC67/BC74,BD67/BD74,BE67/BE74,BF67/BF74,BG67/BG74,BH67/BH74),IF(BF61=8,AVERAGE(BB67/BB74,BC67/BC74,BD67/BD74,BE67/BE74,BF67/BF74,BG67/BG74,BH67/BH74,BI67/BI74),IF(BF61=9,AVERAGE(BB67/BB74,BC67/BC74,BD67/BD74,BE67/BE74,BF67/BF74,BG67/BG74,BH67/BH74,BI67/BI74,BJ67/BJ74),AVERAGE(BB67/BB74,BC67/BC74,BD67/BD74,BE67/BE74,BF67/BF74,BG67/BG74,BH67/BH74,BI67/BI74,BJ67/BJ74,BK67/BK74))))))))))</f>
        <v>#DIV/0!</v>
      </c>
      <c r="BM67" s="21" t="e">
        <v>#DIV/0!</v>
      </c>
      <c r="BN67" s="152" t="s">
        <v>7</v>
      </c>
      <c r="BO67" s="160" t="str">
        <f>IF(BO66&lt;0.1,"YES","NO")</f>
        <v>YES</v>
      </c>
      <c r="BQ67" s="150">
        <v>4</v>
      </c>
      <c r="BR67" s="151">
        <f>'FACTORS &amp; OPTIONS'!B18</f>
        <v>0</v>
      </c>
      <c r="BS67" s="158">
        <f>IF(BV64&gt;0,(1/BV64),0)</f>
        <v>0</v>
      </c>
      <c r="BT67" s="77">
        <f>IF(BV65&gt;0,1/BV65,0)</f>
        <v>0</v>
      </c>
      <c r="BU67" s="77">
        <f>IF(BV66&gt;0,1/BV66,0)</f>
        <v>0</v>
      </c>
      <c r="BV67" s="77">
        <f>IF(BQ67&lt;=BW61,1,0)</f>
        <v>0</v>
      </c>
      <c r="BW67" s="78">
        <v>0</v>
      </c>
      <c r="BX67" s="78">
        <v>0</v>
      </c>
      <c r="BY67" s="78">
        <v>0</v>
      </c>
      <c r="BZ67" s="78">
        <v>0</v>
      </c>
      <c r="CA67" s="78">
        <v>0</v>
      </c>
      <c r="CB67" s="159">
        <v>0</v>
      </c>
      <c r="CC67" s="21" t="e">
        <f>IF(BW61=1,AVERAGE(BS67/BS74),IF(BW61=2,AVERAGE(BS67/BS74,BT67/BT74),IF(BW61=3,AVERAGE(BS67/BS74,BT67/BT74,BU67/BU74),IF(BW61=4,AVERAGE(BS67/BS74,BT67/BT74,BU67/BU74,BV67/BV74),IF(BW61=5,AVERAGE(BS67/BS74,BT67/BT74,BU67/BU74,BV67/BV74,BW67/BW74),IF(BW61=6,AVERAGE(BS67/BS74,BT67/BT74,BU67/BU74,BV67/BV74,BW67/BW74,BX67/BX74),IF(BW61=7,AVERAGE(BS67/BS74,BT67/BT74,BU67/BU74,BV67/BV74,BW67/BW74,BX67/BX74,BY67/BY74),IF(BW61=8,AVERAGE(BS67/BS74,BT67/BT74,BU67/BU74,BV67/BV74,BW67/BW74,BX67/BX74,BY67/BY74,BZ67/BZ74),IF(BW61=9,AVERAGE(BS67/BS74,BT67/BT74,BU67/BU74,BV67/BV74,BW67/BW74,BX67/BX74,BY67/BY74,BZ67/BZ74,CA67/CA74),AVERAGE(BS67/BS74,BT67/BT74,BU67/BU74,BV67/BV74,BW67/BW74,BX67/BX74,BY67/BY74,BZ67/BZ74,CA67/CA74,CB67/CB74))))))))))</f>
        <v>#DIV/0!</v>
      </c>
      <c r="CD67" s="21" t="e">
        <v>#DIV/0!</v>
      </c>
      <c r="CE67" s="152" t="s">
        <v>7</v>
      </c>
      <c r="CF67" s="160" t="str">
        <f>IF(CF66&lt;0.1,"YES","NO")</f>
        <v>YES</v>
      </c>
      <c r="CH67" s="150">
        <v>4</v>
      </c>
      <c r="CI67" s="151">
        <f>'FACTORS &amp; OPTIONS'!B18</f>
        <v>0</v>
      </c>
      <c r="CJ67" s="158">
        <f>IF(CM64&gt;0,(1/CM64),0)</f>
        <v>0</v>
      </c>
      <c r="CK67" s="77">
        <f>IF(CM65&gt;0,1/CM65,0)</f>
        <v>0</v>
      </c>
      <c r="CL67" s="77">
        <f>IF(CM66&gt;0,1/CM66,0)</f>
        <v>0</v>
      </c>
      <c r="CM67" s="77">
        <f>IF(CH67&lt;=CN61,1,0)</f>
        <v>0</v>
      </c>
      <c r="CN67" s="78">
        <v>0</v>
      </c>
      <c r="CO67" s="78">
        <v>0</v>
      </c>
      <c r="CP67" s="78">
        <v>0</v>
      </c>
      <c r="CQ67" s="78">
        <v>0</v>
      </c>
      <c r="CR67" s="78">
        <v>0</v>
      </c>
      <c r="CS67" s="159">
        <v>0</v>
      </c>
      <c r="CT67" s="21" t="e">
        <f>IF(CN61=1,AVERAGE(CJ67/CJ74),IF(CN61=2,AVERAGE(CJ67/CJ74,CK67/CK74),IF(CN61=3,AVERAGE(CJ67/CJ74,CK67/CK74,CL67/CL74),IF(CN61=4,AVERAGE(CJ67/CJ74,CK67/CK74,CL67/CL74,CM67/CM74),IF(CN61=5,AVERAGE(CJ67/CJ74,CK67/CK74,CL67/CL74,CM67/CM74,CN67/CN74),IF(CN61=6,AVERAGE(CJ67/CJ74,CK67/CK74,CL67/CL74,CM67/CM74,CN67/CN74,CO67/CO74),IF(CN61=7,AVERAGE(CJ67/CJ74,CK67/CK74,CL67/CL74,CM67/CM74,CN67/CN74,CO67/CO74,CP67/CP74),IF(CN61=8,AVERAGE(CJ67/CJ74,CK67/CK74,CL67/CL74,CM67/CM74,CN67/CN74,CO67/CO74,CP67/CP74,CQ67/CQ74),IF(CN61=9,AVERAGE(CJ67/CJ74,CK67/CK74,CL67/CL74,CM67/CM74,CN67/CN74,CO67/CO74,CP67/CP74,CQ67/CQ74,CR67/CR74),AVERAGE(CJ67/CJ74,CK67/CK74,CL67/CL74,CM67/CM74,CN67/CN74,CO67/CO74,CP67/CP74,CQ67/CQ74,CR67/CR74,CS67/CS74))))))))))</f>
        <v>#DIV/0!</v>
      </c>
      <c r="CU67" s="21" t="e">
        <v>#DIV/0!</v>
      </c>
      <c r="CV67" s="152" t="s">
        <v>7</v>
      </c>
      <c r="CW67" s="160" t="str">
        <f>IF(CW66&lt;0.1,"YES","NO")</f>
        <v>YES</v>
      </c>
      <c r="CY67" s="150">
        <v>4</v>
      </c>
      <c r="CZ67" s="151">
        <f>'FACTORS &amp; OPTIONS'!B18</f>
        <v>0</v>
      </c>
      <c r="DA67" s="158">
        <f>IF(DD64&gt;0,(1/DD64),0)</f>
        <v>0</v>
      </c>
      <c r="DB67" s="77">
        <f>IF(DD65&gt;0,1/DD65,0)</f>
        <v>0</v>
      </c>
      <c r="DC67" s="77">
        <f>IF(DD66&gt;0,1/DD66,0)</f>
        <v>0</v>
      </c>
      <c r="DD67" s="77">
        <f>IF(CY67&lt;=DE61,1,0)</f>
        <v>0</v>
      </c>
      <c r="DE67" s="78">
        <v>0</v>
      </c>
      <c r="DF67" s="78">
        <v>0</v>
      </c>
      <c r="DG67" s="78">
        <v>0</v>
      </c>
      <c r="DH67" s="78">
        <v>0</v>
      </c>
      <c r="DI67" s="78">
        <v>0</v>
      </c>
      <c r="DJ67" s="159">
        <v>0</v>
      </c>
      <c r="DK67" s="21" t="e">
        <f>IF(DE61=1,AVERAGE(DA67/DA74),IF(DE61=2,AVERAGE(DA67/DA74,DB67/DB74),IF(DE61=3,AVERAGE(DA67/DA74,DB67/DB74,DC67/DC74),IF(DE61=4,AVERAGE(DA67/DA74,DB67/DB74,DC67/DC74,DD67/DD74),IF(DE61=5,AVERAGE(DA67/DA74,DB67/DB74,DC67/DC74,DD67/DD74,DE67/DE74),IF(DE61=6,AVERAGE(DA67/DA74,DB67/DB74,DC67/DC74,DD67/DD74,DE67/DE74,DF67/DF74),IF(DE61=7,AVERAGE(DA67/DA74,DB67/DB74,DC67/DC74,DD67/DD74,DE67/DE74,DF67/DF74,DG67/DG74),IF(DE61=8,AVERAGE(DA67/DA74,DB67/DB74,DC67/DC74,DD67/DD74,DE67/DE74,DF67/DF74,DG67/DG74,DH67/DH74),IF(DE61=9,AVERAGE(DA67/DA74,DB67/DB74,DC67/DC74,DD67/DD74,DE67/DE74,DF67/DF74,DG67/DG74,DH67/DH74,DI67/DI74),AVERAGE(DA67/DA74,DB67/DB74,DC67/DC74,DD67/DD74,DE67/DE74,DF67/DF74,DG67/DG74,DH67/DH74,DI67/DI74,DJ67/DJ74))))))))))</f>
        <v>#DIV/0!</v>
      </c>
      <c r="DL67" s="21" t="e">
        <v>#DIV/0!</v>
      </c>
      <c r="DM67" s="152" t="s">
        <v>7</v>
      </c>
      <c r="DN67" s="160" t="str">
        <f>IF(DN66&lt;0.1,"YES","NO")</f>
        <v>YES</v>
      </c>
      <c r="DP67" s="150">
        <v>4</v>
      </c>
      <c r="DQ67" s="151">
        <f>'FACTORS &amp; OPTIONS'!B18</f>
        <v>0</v>
      </c>
      <c r="DR67" s="158">
        <f>IF(DU64&gt;0,(1/DU64),0)</f>
        <v>0</v>
      </c>
      <c r="DS67" s="77">
        <f>IF(DU65&gt;0,1/DU65,0)</f>
        <v>0</v>
      </c>
      <c r="DT67" s="77">
        <f>IF(DU66&gt;0,1/DU66,0)</f>
        <v>0</v>
      </c>
      <c r="DU67" s="77">
        <f>IF(DP67&lt;=DV61,1,0)</f>
        <v>0</v>
      </c>
      <c r="DV67" s="78">
        <v>0</v>
      </c>
      <c r="DW67" s="78">
        <v>0</v>
      </c>
      <c r="DX67" s="78">
        <v>0</v>
      </c>
      <c r="DY67" s="78">
        <v>0</v>
      </c>
      <c r="DZ67" s="78">
        <v>0</v>
      </c>
      <c r="EA67" s="159">
        <v>0</v>
      </c>
      <c r="EB67" s="21" t="e">
        <f>IF(DV61=1,AVERAGE(DR67/DR74),IF(DV61=2,AVERAGE(DR67/DR74,DS67/DS74),IF(DV61=3,AVERAGE(DR67/DR74,DS67/DS74,DT67/DT74),IF(DV61=4,AVERAGE(DR67/DR74,DS67/DS74,DT67/DT74,DU67/DU74),IF(DV61=5,AVERAGE(DR67/DR74,DS67/DS74,DT67/DT74,DU67/DU74,DV67/DV74),IF(DV61=6,AVERAGE(DR67/DR74,DS67/DS74,DT67/DT74,DU67/DU74,DV67/DV74,DW67/DW74),IF(DV61=7,AVERAGE(DR67/DR74,DS67/DS74,DT67/DT74,DU67/DU74,DV67/DV74,DW67/DW74,DX67/DX74),IF(DV61=8,AVERAGE(DR67/DR74,DS67/DS74,DT67/DT74,DU67/DU74,DV67/DV74,DW67/DW74,DX67/DX74,DY67/DY74),IF(DV61=9,AVERAGE(DR67/DR74,DS67/DS74,DT67/DT74,DU67/DU74,DV67/DV74,DW67/DW74,DX67/DX74,DY67/DY74,DZ67/DZ74),AVERAGE(DR67/DR74,DS67/DS74,DT67/DT74,DU67/DU74,DV67/DV74,DW67/DW74,DX67/DX74,DY67/DY74,DZ67/DZ74,EA67/EA74))))))))))</f>
        <v>#DIV/0!</v>
      </c>
      <c r="EC67" s="21" t="e">
        <v>#DIV/0!</v>
      </c>
      <c r="ED67" s="152" t="s">
        <v>7</v>
      </c>
      <c r="EE67" s="160" t="str">
        <f>IF(EE66&lt;0.1,"YES","NO")</f>
        <v>YES</v>
      </c>
      <c r="EG67" s="150">
        <v>4</v>
      </c>
      <c r="EH67" s="151">
        <f>'FACTORS &amp; OPTIONS'!B18</f>
        <v>0</v>
      </c>
      <c r="EI67" s="158">
        <f>IF(EL64&gt;0,(1/EL64),0)</f>
        <v>0</v>
      </c>
      <c r="EJ67" s="77">
        <f>IF(EL65&gt;0,1/EL65,0)</f>
        <v>0</v>
      </c>
      <c r="EK67" s="77">
        <f>IF(EL66&gt;0,1/EL66,0)</f>
        <v>0</v>
      </c>
      <c r="EL67" s="77">
        <f>IF(EG67&lt;=EM61,1,0)</f>
        <v>0</v>
      </c>
      <c r="EM67" s="78">
        <v>0</v>
      </c>
      <c r="EN67" s="78">
        <v>0</v>
      </c>
      <c r="EO67" s="78">
        <v>0</v>
      </c>
      <c r="EP67" s="78">
        <v>0</v>
      </c>
      <c r="EQ67" s="78">
        <v>0</v>
      </c>
      <c r="ER67" s="159">
        <v>0</v>
      </c>
      <c r="ES67" s="21" t="e">
        <f>IF(EM61=1,AVERAGE(EI67/EI74),IF(EM61=2,AVERAGE(EI67/EI74,EJ67/EJ74),IF(EM61=3,AVERAGE(EI67/EI74,EJ67/EJ74,EK67/EK74),IF(EM61=4,AVERAGE(EI67/EI74,EJ67/EJ74,EK67/EK74,EL67/EL74),IF(EM61=5,AVERAGE(EI67/EI74,EJ67/EJ74,EK67/EK74,EL67/EL74,EM67/EM74),IF(EM61=6,AVERAGE(EI67/EI74,EJ67/EJ74,EK67/EK74,EL67/EL74,EM67/EM74,EN67/EN74),IF(EM61=7,AVERAGE(EI67/EI74,EJ67/EJ74,EK67/EK74,EL67/EL74,EM67/EM74,EN67/EN74,EO67/EO74),IF(EM61=8,AVERAGE(EI67/EI74,EJ67/EJ74,EK67/EK74,EL67/EL74,EM67/EM74,EN67/EN74,EO67/EO74,EP67/EP74),IF(EM61=9,AVERAGE(EI67/EI74,EJ67/EJ74,EK67/EK74,EL67/EL74,EM67/EM74,EN67/EN74,EO67/EO74,EP67/EP74,EQ67/EQ74),AVERAGE(EI67/EI74,EJ67/EJ74,EK67/EK74,EL67/EL74,EM67/EM74,EN67/EN74,EO67/EO74,EP67/EP74,EQ67/EQ74,ER67/ER74))))))))))</f>
        <v>#DIV/0!</v>
      </c>
      <c r="ET67" s="21" t="e">
        <v>#DIV/0!</v>
      </c>
      <c r="EU67" s="152" t="s">
        <v>7</v>
      </c>
      <c r="EV67" s="160" t="str">
        <f>IF(EV66&lt;0.1,"YES","NO")</f>
        <v>YES</v>
      </c>
      <c r="EW67" s="100" t="str">
        <f>AG70</f>
        <v/>
      </c>
      <c r="EX67" s="100">
        <f>AG72</f>
        <v>0.14285714285714285</v>
      </c>
      <c r="EY67" s="100"/>
      <c r="EZ67" s="100">
        <f t="shared" ref="EZ67:EZ74" si="40">LEN(EW67)</f>
        <v>0</v>
      </c>
      <c r="FA67" s="100"/>
    </row>
    <row r="68" spans="1:164" x14ac:dyDescent="0.35">
      <c r="A68" s="150">
        <v>5</v>
      </c>
      <c r="B68" s="151">
        <f>'FACTORS &amp; OPTIONS'!B19</f>
        <v>0</v>
      </c>
      <c r="C68" s="77">
        <f>IF(G64&gt;0,(1/G64),0)</f>
        <v>0</v>
      </c>
      <c r="D68" s="77">
        <f>IF(G65&gt;0,1/G65,0)</f>
        <v>0</v>
      </c>
      <c r="E68" s="77">
        <f>IF(G66&gt;0,1/G66,0)</f>
        <v>0</v>
      </c>
      <c r="F68" s="77">
        <f>IF(G67&gt;0,1/G67,0)</f>
        <v>0</v>
      </c>
      <c r="G68" s="77">
        <f>IF(A68&lt;=G61,1,0)</f>
        <v>0</v>
      </c>
      <c r="H68" s="78">
        <v>0</v>
      </c>
      <c r="I68" s="78">
        <v>0</v>
      </c>
      <c r="J68" s="78">
        <v>0</v>
      </c>
      <c r="K68" s="78">
        <v>0</v>
      </c>
      <c r="L68" s="78">
        <v>0</v>
      </c>
      <c r="M68" s="21" t="e">
        <f>IF(G61=1,AVERAGE(C68/C74),IF(G61=2,AVERAGE(C68/C74,D68/D74),IF(G61=3,AVERAGE(C68/C74,D68/D74,E68/E74),IF(G61=4,AVERAGE(C68/C74,D68/D74,E68/E74,F68/F74),IF(G61=5,AVERAGE(C68/C74,D68/D74,E68/E74,F68/F74,G68/G74),IF(G61=6,AVERAGE(C68/C74,D68/D74,E68/E74,F68/F74,G68/G74,H68/H74),IF(G61=7,AVERAGE(C68/C74,D68/D74,E68/E74,F68/F74,G68/G74,H68/H74,I68/I74),IF(G61=8,AVERAGE(C68/C74,D68/D74,E68/E74,F68/F74,G68/G74,H68/H74,I68/I74,J68/J74),IF(G61=9,AVERAGE(C68/C74,D68/D74,E68/E74,F68/F74,G68/G74,H68/H74,I68/I74,J68/J74,K68/K74),AVERAGE(C68/C74,D68/D74,E68/E74,F68/F74,G68/G74,H68/H74,I68/I74,J68/J74,K68/K74,L68/L74))))))))))</f>
        <v>#DIV/0!</v>
      </c>
      <c r="N68" s="21" t="e">
        <v>#DIV/0!</v>
      </c>
      <c r="O68" s="215" t="str">
        <f>IF(P66&lt;0.1,"CONSISTENT","NON CONSISTENT")</f>
        <v>CONSISTENT</v>
      </c>
      <c r="P68" s="216"/>
      <c r="R68" s="150">
        <v>5</v>
      </c>
      <c r="S68" s="151">
        <f>'FACTORS &amp; OPTIONS'!B19</f>
        <v>0</v>
      </c>
      <c r="T68" s="77">
        <f>IF(X64&gt;0,(1/X64),0)</f>
        <v>0</v>
      </c>
      <c r="U68" s="77">
        <f>IF(X65&gt;0,1/X65,0)</f>
        <v>0</v>
      </c>
      <c r="V68" s="77">
        <f>IF(X66&gt;0,1/X66,0)</f>
        <v>0</v>
      </c>
      <c r="W68" s="77">
        <f>IF(X67&gt;0,1/X67,0)</f>
        <v>0</v>
      </c>
      <c r="X68" s="77">
        <f>IF(R68&lt;=X61,1,0)</f>
        <v>0</v>
      </c>
      <c r="Y68" s="78">
        <v>0</v>
      </c>
      <c r="Z68" s="78">
        <v>0</v>
      </c>
      <c r="AA68" s="78">
        <v>0</v>
      </c>
      <c r="AB68" s="78">
        <v>0</v>
      </c>
      <c r="AC68" s="78">
        <v>0</v>
      </c>
      <c r="AD68" s="21" t="e">
        <f>IF(X61=1,AVERAGE(T68/T74),IF(X61=2,AVERAGE(T68/T74,U68/U74),IF(X61=3,AVERAGE(T68/T74,U68/U74,V68/V74),IF(X61=4,AVERAGE(T68/T74,U68/U74,V68/V74,W68/W74),IF(X61=5,AVERAGE(T68/T74,U68/U74,V68/V74,W68/W74,X68/X74),IF(X61=6,AVERAGE(T68/T74,U68/U74,V68/V74,W68/W74,X68/X74,Y68/Y74),IF(X61=7,AVERAGE(T68/T74,U68/U74,V68/V74,W68/W74,X68/X74,Y68/Y74,Z68/Z74),IF(X61=8,AVERAGE(T68/T74,U68/U74,V68/V74,W68/W74,X68/X74,Y68/Y74,Z68/Z74,AA68/AA74),IF(X61=9,AVERAGE(T68/T74,U68/U74,V68/V74,W68/W74,X68/X74,Y68/Y74,Z68/Z74,AA68/AA74,AB68/AB74),AVERAGE(T68/T74,U68/U74,V68/V74,W68/W74,X68/X74,Y68/Y74,Z68/Z74,AA68/AA74,AB68/AB74,AC68/AC74))))))))))</f>
        <v>#DIV/0!</v>
      </c>
      <c r="AE68" s="21" t="e">
        <v>#DIV/0!</v>
      </c>
      <c r="AF68" s="215" t="str">
        <f>IF(AG66&lt;0.1,"CONSISTENT","NON CONSISTENT")</f>
        <v>CONSISTENT</v>
      </c>
      <c r="AG68" s="216"/>
      <c r="AI68" s="150">
        <v>5</v>
      </c>
      <c r="AJ68" s="151">
        <f>'FACTORS &amp; OPTIONS'!B19</f>
        <v>0</v>
      </c>
      <c r="AK68" s="158">
        <f>IF(AO64&gt;0,(1/AO64),0)</f>
        <v>0</v>
      </c>
      <c r="AL68" s="77">
        <f>IF(AO65&gt;0,1/AO65,0)</f>
        <v>0</v>
      </c>
      <c r="AM68" s="77">
        <f>IF(AO66&gt;0,1/AO66,0)</f>
        <v>0</v>
      </c>
      <c r="AN68" s="77">
        <f>IF(AO67&gt;0,1/AO67,0)</f>
        <v>0</v>
      </c>
      <c r="AO68" s="77">
        <f>IF(AI68&lt;=AO61,1,0)</f>
        <v>0</v>
      </c>
      <c r="AP68" s="78">
        <v>0</v>
      </c>
      <c r="AQ68" s="78">
        <v>0</v>
      </c>
      <c r="AR68" s="78">
        <v>0</v>
      </c>
      <c r="AS68" s="78">
        <v>0</v>
      </c>
      <c r="AT68" s="159">
        <v>0</v>
      </c>
      <c r="AU68" s="21" t="e">
        <f>IF(AO61=1,AVERAGE(AK68/AK74),IF(AO61=2,AVERAGE(AK68/AK74,AL68/AL74),IF(AO61=3,AVERAGE(AK68/AK74,AL68/AL74,AM68/AM74),IF(AO61=4,AVERAGE(AK68/AK74,AL68/AL74,AM68/AM74,AN68/AN74),IF(AO61=5,AVERAGE(AK68/AK74,AL68/AL74,AM68/AM74,AN68/AN74,AO68/AO74),IF(AO61=6,AVERAGE(AK68/AK74,AL68/AL74,AM68/AM74,AN68/AN74,AO68/AO74,AP68/AP74),IF(AO61=7,AVERAGE(AK68/AK74,AL68/AL74,AM68/AM74,AN68/AN74,AO68/AO74,AP68/AP74,AQ68/AQ74),IF(AO61=8,AVERAGE(AK68/AK74,AL68/AL74,AM68/AM74,AN68/AN74,AO68/AO74,AP68/AP74,AQ68/AQ74,AR68/AR74),IF(AO61=9,AVERAGE(AK68/AK74,AL68/AL74,AM68/AM74,AN68/AN74,AO68/AO74,AP68/AP74,AQ68/AQ74,AR68/AR74,AS68/AS74),AVERAGE(AK68/AK74,AL68/AL74,AM68/AM74,AN68/AN74,AO68/AO74,AP68/AP74,AQ68/AQ74,AR68/AR74,AS68/AS74,AT68/AT74))))))))))</f>
        <v>#DIV/0!</v>
      </c>
      <c r="AV68" s="21" t="e">
        <v>#DIV/0!</v>
      </c>
      <c r="AW68" s="215" t="str">
        <f>IF(AX66&lt;0.1,"CONSISTENT","NON CONSISTENT")</f>
        <v>CONSISTENT</v>
      </c>
      <c r="AX68" s="216"/>
      <c r="AZ68" s="150">
        <v>5</v>
      </c>
      <c r="BA68" s="151">
        <f>'FACTORS &amp; OPTIONS'!B19</f>
        <v>0</v>
      </c>
      <c r="BB68" s="158">
        <f>IF(BF64&gt;0,(1/BF64),0)</f>
        <v>0</v>
      </c>
      <c r="BC68" s="77">
        <f>IF(BF65&gt;0,1/BF65,0)</f>
        <v>0</v>
      </c>
      <c r="BD68" s="77">
        <f>IF(BF66&gt;0,1/BF66,0)</f>
        <v>0</v>
      </c>
      <c r="BE68" s="77">
        <f>IF(BF67&gt;0,1/BF67,0)</f>
        <v>0</v>
      </c>
      <c r="BF68" s="77">
        <f>IF(AZ68&lt;=BF61,1,0)</f>
        <v>0</v>
      </c>
      <c r="BG68" s="78">
        <v>0</v>
      </c>
      <c r="BH68" s="78">
        <v>0</v>
      </c>
      <c r="BI68" s="78">
        <v>0</v>
      </c>
      <c r="BJ68" s="78">
        <v>0</v>
      </c>
      <c r="BK68" s="159">
        <v>0</v>
      </c>
      <c r="BL68" s="21" t="e">
        <f>IF(BF61=1,AVERAGE(BB68/BB74),IF(BF61=2,AVERAGE(BB68/BB74,BC68/BC74),IF(BF61=3,AVERAGE(BB68/BB74,BC68/BC74,BD68/BD74),IF(BF61=4,AVERAGE(BB68/BB74,BC68/BC74,BD68/BD74,BE68/BE74),IF(BF61=5,AVERAGE(BB68/BB74,BC68/BC74,BD68/BD74,BE68/BE74,BF68/BF74),IF(BF61=6,AVERAGE(BB68/BB74,BC68/BC74,BD68/BD74,BE68/BE74,BF68/BF74,BG68/BG74),IF(BF61=7,AVERAGE(BB68/BB74,BC68/BC74,BD68/BD74,BE68/BE74,BF68/BF74,BG68/BG74,BH68/BH74),IF(BF61=8,AVERAGE(BB68/BB74,BC68/BC74,BD68/BD74,BE68/BE74,BF68/BF74,BG68/BG74,BH68/BH74,BI68/BI74),IF(BF61=9,AVERAGE(BB68/BB74,BC68/BC74,BD68/BD74,BE68/BE74,BF68/BF74,BG68/BG74,BH68/BH74,BI68/BI74,BJ68/BJ74),AVERAGE(BB68/BB74,BC68/BC74,BD68/BD74,BE68/BE74,BF68/BF74,BG68/BG74,BH68/BH74,BI68/BI74,BJ68/BJ74,BK68/BK74))))))))))</f>
        <v>#DIV/0!</v>
      </c>
      <c r="BM68" s="21" t="e">
        <v>#DIV/0!</v>
      </c>
      <c r="BN68" s="215" t="str">
        <f>IF(BO66&lt;0.1,"CONSISTENT","NON CONSISTENT")</f>
        <v>CONSISTENT</v>
      </c>
      <c r="BO68" s="216"/>
      <c r="BQ68" s="150">
        <v>5</v>
      </c>
      <c r="BR68" s="151">
        <f>'FACTORS &amp; OPTIONS'!B19</f>
        <v>0</v>
      </c>
      <c r="BS68" s="158">
        <f>IF(BW64&gt;0,(1/BW64),0)</f>
        <v>0</v>
      </c>
      <c r="BT68" s="77">
        <f>IF(BW65&gt;0,1/BW65,0)</f>
        <v>0</v>
      </c>
      <c r="BU68" s="77">
        <f>IF(BW66&gt;0,1/BW66,0)</f>
        <v>0</v>
      </c>
      <c r="BV68" s="77">
        <f>IF(BW67&gt;0,1/BW67,0)</f>
        <v>0</v>
      </c>
      <c r="BW68" s="77">
        <f>IF(BQ68&lt;=BW61,1,0)</f>
        <v>0</v>
      </c>
      <c r="BX68" s="78">
        <v>0</v>
      </c>
      <c r="BY68" s="78">
        <v>0</v>
      </c>
      <c r="BZ68" s="78">
        <v>0</v>
      </c>
      <c r="CA68" s="78">
        <v>0</v>
      </c>
      <c r="CB68" s="159">
        <v>0</v>
      </c>
      <c r="CC68" s="21" t="e">
        <f>IF(BW61=1,AVERAGE(BS68/BS74),IF(BW61=2,AVERAGE(BS68/BS74,BT68/BT74),IF(BW61=3,AVERAGE(BS68/BS74,BT68/BT74,BU68/BU74),IF(BW61=4,AVERAGE(BS68/BS74,BT68/BT74,BU68/BU74,BV68/BV74),IF(BW61=5,AVERAGE(BS68/BS74,BT68/BT74,BU68/BU74,BV68/BV74,BW68/BW74),IF(BW61=6,AVERAGE(BS68/BS74,BT68/BT74,BU68/BU74,BV68/BV74,BW68/BW74,BX68/BX74),IF(BW61=7,AVERAGE(BS68/BS74,BT68/BT74,BU68/BU74,BV68/BV74,BW68/BW74,BX68/BX74,BY68/BY74),IF(BW61=8,AVERAGE(BS68/BS74,BT68/BT74,BU68/BU74,BV68/BV74,BW68/BW74,BX68/BX74,BY68/BY74,BZ68/BZ74),IF(BW61=9,AVERAGE(BS68/BS74,BT68/BT74,BU68/BU74,BV68/BV74,BW68/BW74,BX68/BX74,BY68/BY74,BZ68/BZ74,CA68/CA74),AVERAGE(BS68/BS74,BT68/BT74,BU68/BU74,BV68/BV74,BW68/BW74,BX68/BX74,BY68/BY74,BZ68/BZ74,CA68/CA74,CB68/CB74))))))))))</f>
        <v>#DIV/0!</v>
      </c>
      <c r="CD68" s="21" t="e">
        <v>#DIV/0!</v>
      </c>
      <c r="CE68" s="215" t="str">
        <f>IF(CF66&lt;0.1,"CONSISTENT","NON CONSISTENT")</f>
        <v>CONSISTENT</v>
      </c>
      <c r="CF68" s="216"/>
      <c r="CH68" s="150">
        <v>5</v>
      </c>
      <c r="CI68" s="151">
        <f>'FACTORS &amp; OPTIONS'!B19</f>
        <v>0</v>
      </c>
      <c r="CJ68" s="158">
        <f>IF(CN64&gt;0,(1/CN64),0)</f>
        <v>0</v>
      </c>
      <c r="CK68" s="77">
        <f>IF(CN65&gt;0,1/CN65,0)</f>
        <v>0</v>
      </c>
      <c r="CL68" s="77">
        <f>IF(CN66&gt;0,1/CN66,0)</f>
        <v>0</v>
      </c>
      <c r="CM68" s="77">
        <f>IF(CN67&gt;0,1/CN67,0)</f>
        <v>0</v>
      </c>
      <c r="CN68" s="77">
        <f>IF(CH68&lt;=CN61,1,0)</f>
        <v>0</v>
      </c>
      <c r="CO68" s="78">
        <v>0</v>
      </c>
      <c r="CP68" s="78">
        <v>0</v>
      </c>
      <c r="CQ68" s="78">
        <v>0</v>
      </c>
      <c r="CR68" s="78">
        <v>0</v>
      </c>
      <c r="CS68" s="159">
        <v>0</v>
      </c>
      <c r="CT68" s="21" t="e">
        <f>IF(CN61=1,AVERAGE(CJ68/CJ74),IF(CN61=2,AVERAGE(CJ68/CJ74,CK68/CK74),IF(CN61=3,AVERAGE(CJ68/CJ74,CK68/CK74,CL68/CL74),IF(CN61=4,AVERAGE(CJ68/CJ74,CK68/CK74,CL68/CL74,CM68/CM74),IF(CN61=5,AVERAGE(CJ68/CJ74,CK68/CK74,CL68/CL74,CM68/CM74,CN68/CN74),IF(CN61=6,AVERAGE(CJ68/CJ74,CK68/CK74,CL68/CL74,CM68/CM74,CN68/CN74,CO68/CO74),IF(CN61=7,AVERAGE(CJ68/CJ74,CK68/CK74,CL68/CL74,CM68/CM74,CN68/CN74,CO68/CO74,CP68/CP74),IF(CN61=8,AVERAGE(CJ68/CJ74,CK68/CK74,CL68/CL74,CM68/CM74,CN68/CN74,CO68/CO74,CP68/CP74,CQ68/CQ74),IF(CN61=9,AVERAGE(CJ68/CJ74,CK68/CK74,CL68/CL74,CM68/CM74,CN68/CN74,CO68/CO74,CP68/CP74,CQ68/CQ74,CR68/CR74),AVERAGE(CJ68/CJ74,CK68/CK74,CL68/CL74,CM68/CM74,CN68/CN74,CO68/CO74,CP68/CP74,CQ68/CQ74,CR68/CR74,CS68/CS74))))))))))</f>
        <v>#DIV/0!</v>
      </c>
      <c r="CU68" s="21" t="e">
        <v>#DIV/0!</v>
      </c>
      <c r="CV68" s="215" t="str">
        <f>IF(CW66&lt;0.1,"CONSISTENT","NON CONSISTENT")</f>
        <v>CONSISTENT</v>
      </c>
      <c r="CW68" s="216"/>
      <c r="CY68" s="150">
        <v>5</v>
      </c>
      <c r="CZ68" s="151">
        <f>'FACTORS &amp; OPTIONS'!B19</f>
        <v>0</v>
      </c>
      <c r="DA68" s="158">
        <f>IF(DE64&gt;0,(1/DE64),0)</f>
        <v>0</v>
      </c>
      <c r="DB68" s="77">
        <f>IF(DE65&gt;0,1/DE65,0)</f>
        <v>0</v>
      </c>
      <c r="DC68" s="77">
        <f>IF(DE66&gt;0,1/DE66,0)</f>
        <v>0</v>
      </c>
      <c r="DD68" s="77">
        <f>IF(DE67&gt;0,1/DE67,0)</f>
        <v>0</v>
      </c>
      <c r="DE68" s="77">
        <f>IF(CY68&lt;=DE61,1,0)</f>
        <v>0</v>
      </c>
      <c r="DF68" s="78">
        <v>0</v>
      </c>
      <c r="DG68" s="78">
        <v>0</v>
      </c>
      <c r="DH68" s="78">
        <v>0</v>
      </c>
      <c r="DI68" s="78">
        <v>0</v>
      </c>
      <c r="DJ68" s="159">
        <v>0</v>
      </c>
      <c r="DK68" s="21" t="e">
        <f>IF(DE61=1,AVERAGE(DA68/DA74),IF(DE61=2,AVERAGE(DA68/DA74,DB68/DB74),IF(DE61=3,AVERAGE(DA68/DA74,DB68/DB74,DC68/DC74),IF(DE61=4,AVERAGE(DA68/DA74,DB68/DB74,DC68/DC74,DD68/DD74),IF(DE61=5,AVERAGE(DA68/DA74,DB68/DB74,DC68/DC74,DD68/DD74,DE68/DE74),IF(DE61=6,AVERAGE(DA68/DA74,DB68/DB74,DC68/DC74,DD68/DD74,DE68/DE74,DF68/DF74),IF(DE61=7,AVERAGE(DA68/DA74,DB68/DB74,DC68/DC74,DD68/DD74,DE68/DE74,DF68/DF74,DG68/DG74),IF(DE61=8,AVERAGE(DA68/DA74,DB68/DB74,DC68/DC74,DD68/DD74,DE68/DE74,DF68/DF74,DG68/DG74,DH68/DH74),IF(DE61=9,AVERAGE(DA68/DA74,DB68/DB74,DC68/DC74,DD68/DD74,DE68/DE74,DF68/DF74,DG68/DG74,DH68/DH74,DI68/DI74),AVERAGE(DA68/DA74,DB68/DB74,DC68/DC74,DD68/DD74,DE68/DE74,DF68/DF74,DG68/DG74,DH68/DH74,DI68/DI74,DJ68/DJ74))))))))))</f>
        <v>#DIV/0!</v>
      </c>
      <c r="DL68" s="21" t="e">
        <v>#DIV/0!</v>
      </c>
      <c r="DM68" s="215" t="str">
        <f>IF(DN66&lt;0.1,"CONSISTENT","NON CONSISTENT")</f>
        <v>CONSISTENT</v>
      </c>
      <c r="DN68" s="216"/>
      <c r="DP68" s="150">
        <v>5</v>
      </c>
      <c r="DQ68" s="151">
        <f>'FACTORS &amp; OPTIONS'!B19</f>
        <v>0</v>
      </c>
      <c r="DR68" s="158">
        <f>IF(DV64&gt;0,(1/DV64),0)</f>
        <v>0</v>
      </c>
      <c r="DS68" s="77">
        <f>IF(DV65&gt;0,1/DV65,0)</f>
        <v>0</v>
      </c>
      <c r="DT68" s="77">
        <f>IF(DV66&gt;0,1/DV66,0)</f>
        <v>0</v>
      </c>
      <c r="DU68" s="77">
        <f>IF(DV67&gt;0,1/DV67,0)</f>
        <v>0</v>
      </c>
      <c r="DV68" s="77">
        <f>IF(DP68&lt;=DV61,1,0)</f>
        <v>0</v>
      </c>
      <c r="DW68" s="78">
        <v>0</v>
      </c>
      <c r="DX68" s="78">
        <v>0</v>
      </c>
      <c r="DY68" s="78">
        <v>0</v>
      </c>
      <c r="DZ68" s="78">
        <v>0</v>
      </c>
      <c r="EA68" s="159">
        <v>0</v>
      </c>
      <c r="EB68" s="21" t="e">
        <f>IF(DV61=1,AVERAGE(DR68/DR74),IF(DV61=2,AVERAGE(DR68/DR74,DS68/DS74),IF(DV61=3,AVERAGE(DR68/DR74,DS68/DS74,DT68/DT74),IF(DV61=4,AVERAGE(DR68/DR74,DS68/DS74,DT68/DT74,DU68/DU74),IF(DV61=5,AVERAGE(DR68/DR74,DS68/DS74,DT68/DT74,DU68/DU74,DV68/DV74),IF(DV61=6,AVERAGE(DR68/DR74,DS68/DS74,DT68/DT74,DU68/DU74,DV68/DV74,DW68/DW74),IF(DV61=7,AVERAGE(DR68/DR74,DS68/DS74,DT68/DT74,DU68/DU74,DV68/DV74,DW68/DW74,DX68/DX74),IF(DV61=8,AVERAGE(DR68/DR74,DS68/DS74,DT68/DT74,DU68/DU74,DV68/DV74,DW68/DW74,DX68/DX74,DY68/DY74),IF(DV61=9,AVERAGE(DR68/DR74,DS68/DS74,DT68/DT74,DU68/DU74,DV68/DV74,DW68/DW74,DX68/DX74,DY68/DY74,DZ68/DZ74),AVERAGE(DR68/DR74,DS68/DS74,DT68/DT74,DU68/DU74,DV68/DV74,DW68/DW74,DX68/DX74,DY68/DY74,DZ68/DZ74,EA68/EA74))))))))))</f>
        <v>#DIV/0!</v>
      </c>
      <c r="EC68" s="21" t="e">
        <v>#DIV/0!</v>
      </c>
      <c r="ED68" s="215" t="str">
        <f>IF(EE66&lt;0.1,"CONSISTENT","NON CONSISTENT")</f>
        <v>CONSISTENT</v>
      </c>
      <c r="EE68" s="216"/>
      <c r="EG68" s="150">
        <v>5</v>
      </c>
      <c r="EH68" s="151">
        <f>'FACTORS &amp; OPTIONS'!B19</f>
        <v>0</v>
      </c>
      <c r="EI68" s="158">
        <f>IF(EM64&gt;0,(1/EM64),0)</f>
        <v>0</v>
      </c>
      <c r="EJ68" s="77">
        <f>IF(EM65&gt;0,1/EM65,0)</f>
        <v>0</v>
      </c>
      <c r="EK68" s="77">
        <f>IF(EM66&gt;0,1/EM66,0)</f>
        <v>0</v>
      </c>
      <c r="EL68" s="77">
        <f>IF(EM67&gt;0,1/EM67,0)</f>
        <v>0</v>
      </c>
      <c r="EM68" s="77">
        <f>IF(EG68&lt;=EM61,1,0)</f>
        <v>0</v>
      </c>
      <c r="EN68" s="78">
        <v>0</v>
      </c>
      <c r="EO68" s="78">
        <v>0</v>
      </c>
      <c r="EP68" s="78">
        <v>0</v>
      </c>
      <c r="EQ68" s="78">
        <v>0</v>
      </c>
      <c r="ER68" s="159">
        <v>0</v>
      </c>
      <c r="ES68" s="21" t="e">
        <f>IF(EM61=1,AVERAGE(EI68/EI74),IF(EM61=2,AVERAGE(EI68/EI74,EJ68/EJ74),IF(EM61=3,AVERAGE(EI68/EI74,EJ68/EJ74,EK68/EK74),IF(EM61=4,AVERAGE(EI68/EI74,EJ68/EJ74,EK68/EK74,EL68/EL74),IF(EM61=5,AVERAGE(EI68/EI74,EJ68/EJ74,EK68/EK74,EL68/EL74,EM68/EM74),IF(EM61=6,AVERAGE(EI68/EI74,EJ68/EJ74,EK68/EK74,EL68/EL74,EM68/EM74,EN68/EN74),IF(EM61=7,AVERAGE(EI68/EI74,EJ68/EJ74,EK68/EK74,EL68/EL74,EM68/EM74,EN68/EN74,EO68/EO74),IF(EM61=8,AVERAGE(EI68/EI74,EJ68/EJ74,EK68/EK74,EL68/EL74,EM68/EM74,EN68/EN74,EO68/EO74,EP68/EP74),IF(EM61=9,AVERAGE(EI68/EI74,EJ68/EJ74,EK68/EK74,EL68/EL74,EM68/EM74,EN68/EN74,EO68/EO74,EP68/EP74,EQ68/EQ74),AVERAGE(EI68/EI74,EJ68/EJ74,EK68/EK74,EL68/EL74,EM68/EM74,EN68/EN74,EO68/EO74,EP68/EP74,EQ68/EQ74,ER68/ER74))))))))))</f>
        <v>#DIV/0!</v>
      </c>
      <c r="ET68" s="21" t="e">
        <v>#DIV/0!</v>
      </c>
      <c r="EU68" s="215" t="str">
        <f>IF(EV66&lt;0.1,"CONSISTENT","NON CONSISTENT")</f>
        <v>CONSISTENT</v>
      </c>
      <c r="EV68" s="216"/>
      <c r="EW68" s="100" t="str">
        <f>AX70</f>
        <v/>
      </c>
      <c r="EX68" s="100">
        <f>AX72</f>
        <v>3</v>
      </c>
      <c r="EY68" s="100">
        <f>IF(EZ66&lt;&gt;0,EX66,IF(EZ67&lt;&gt;0,EX67,IF(EZ68&lt;&gt;0,EX68,IF(EZ69&lt;&gt;0,EX69,IF(EZ70&lt;&gt;0,EX70,IF(EZ71&lt;&gt;0,EX71,IF(EZ72&lt;&gt;0,EX72,IF(EZ73&lt;&gt;0,EX73,IF(EZ74&lt;&gt;0,EX74,0)))))))))</f>
        <v>0</v>
      </c>
      <c r="EZ68" s="100">
        <f t="shared" si="40"/>
        <v>0</v>
      </c>
      <c r="FA68" s="100"/>
    </row>
    <row r="69" spans="1:164" x14ac:dyDescent="0.35">
      <c r="A69" s="150">
        <v>6</v>
      </c>
      <c r="B69" s="151">
        <f>'FACTORS &amp; OPTIONS'!B20</f>
        <v>0</v>
      </c>
      <c r="C69" s="77">
        <f>IF(H64&gt;0,(1/H64),0)</f>
        <v>0</v>
      </c>
      <c r="D69" s="77">
        <f>IF(H65&gt;0,1/H65,0)</f>
        <v>0</v>
      </c>
      <c r="E69" s="77">
        <f>IF(H66&gt;0,1/H66,0)</f>
        <v>0</v>
      </c>
      <c r="F69" s="77">
        <f>IF(H67&gt;0,1/H67,0)</f>
        <v>0</v>
      </c>
      <c r="G69" s="77">
        <f>IF(H68&gt;0,1/H68,0)</f>
        <v>0</v>
      </c>
      <c r="H69" s="77">
        <f>IF(A69&lt;=G61,1,0)</f>
        <v>0</v>
      </c>
      <c r="I69" s="78">
        <v>0</v>
      </c>
      <c r="J69" s="78">
        <v>0</v>
      </c>
      <c r="K69" s="78">
        <v>0</v>
      </c>
      <c r="L69" s="78">
        <v>0</v>
      </c>
      <c r="M69" s="21" t="e">
        <f>IF(G61=1,AVERAGE(C69/C74),IF(G61=2,AVERAGE(C69/C74,D69/D74),IF(G61=3,AVERAGE(C69/C74,D69/D74,E69/E74),IF(G61=4,AVERAGE(C69/C74,D69/D74,E69/E74,F69/F74),IF(G61=5,AVERAGE(C69/C74,D69/D74,E69/E74,F69/F74,G69/G74),IF(G61=6,AVERAGE(C69/C74,D69/D74,E69/E74,F69/F74,G69/G74,H69/H74),IF(G61=7,AVERAGE(C69/C74,D69/D74,E69/E74,F69/F74,G69/G74,H69/H74,I69/I74),IF(G61=8,AVERAGE(C69/C74,D69/D74,E69/E74,F69/F74,G69/G74,H69/H74,I69/I74,J69/J74),IF(G61=9,AVERAGE(C69/C74,D69/D74,E69/E74,F69/F74,G69/G74,H69/H74,I69/I74,J69/J74,K69/K74),AVERAGE(C69/C74,D69/D74,E69/E74,F69/F74,G69/G74,H69/H74,I69/I74,J69/J74,K69/K74,L69/L74))))))))))</f>
        <v>#DIV/0!</v>
      </c>
      <c r="N69" s="21" t="e">
        <v>#DIV/0!</v>
      </c>
      <c r="O69" s="162" t="e">
        <f>INDEX(B64:B73,$Q$2-63,1)</f>
        <v>#VALUE!</v>
      </c>
      <c r="P69" s="163" t="str">
        <f>IFERROR(O69,"")</f>
        <v/>
      </c>
      <c r="R69" s="150">
        <v>6</v>
      </c>
      <c r="S69" s="151">
        <f>'FACTORS &amp; OPTIONS'!B20</f>
        <v>0</v>
      </c>
      <c r="T69" s="77">
        <f>IF(Y64&gt;0,(1/Y64),0)</f>
        <v>0</v>
      </c>
      <c r="U69" s="77">
        <f>IF(Y65&gt;0,1/Y65,0)</f>
        <v>0</v>
      </c>
      <c r="V69" s="77">
        <f>IF(Y66&gt;0,1/Y66,0)</f>
        <v>0</v>
      </c>
      <c r="W69" s="77">
        <f>IF(Y67&gt;0,1/Y67,0)</f>
        <v>0</v>
      </c>
      <c r="X69" s="77">
        <f>IF(Y68&gt;0,1/Y68,0)</f>
        <v>0</v>
      </c>
      <c r="Y69" s="77">
        <f>IF(R69&lt;=X61,1,0)</f>
        <v>0</v>
      </c>
      <c r="Z69" s="78">
        <v>0</v>
      </c>
      <c r="AA69" s="78">
        <v>0</v>
      </c>
      <c r="AB69" s="78">
        <v>0</v>
      </c>
      <c r="AC69" s="78">
        <v>0</v>
      </c>
      <c r="AD69" s="21" t="e">
        <f>IF(X61=1,AVERAGE(T69/T74),IF(X61=2,AVERAGE(T69/T74,U69/U74),IF(X61=3,AVERAGE(T69/T74,U69/U74,V69/V74),IF(X61=4,AVERAGE(T69/T74,U69/U74,V69/V74,W69/W74),IF(X61=5,AVERAGE(T69/T74,U69/U74,V69/V74,W69/W74,X69/X74),IF(X61=6,AVERAGE(T69/T74,U69/U74,V69/V74,W69/W74,X69/X74,Y69/Y74),IF(X61=7,AVERAGE(T69/T74,U69/U74,V69/V74,W69/W74,X69/X74,Y69/Y74,Z69/Z74),IF(X61=8,AVERAGE(T69/T74,U69/U74,V69/V74,W69/W74,X69/X74,Y69/Y74,Z69/Z74,AA69/AA74),IF(X61=9,AVERAGE(T69/T74,U69/U74,V69/V74,W69/W74,X69/X74,Y69/Y74,Z69/Z74,AA69/AA74,AB69/AB74),AVERAGE(T69/T74,U69/U74,V69/V74,W69/W74,X69/X74,Y69/Y74,Z69/Z74,AA69/AA74,AB69/AB74,AC69/AC74))))))))))</f>
        <v>#DIV/0!</v>
      </c>
      <c r="AE69" s="21" t="e">
        <v>#DIV/0!</v>
      </c>
      <c r="AF69" s="162" t="e">
        <f>INDEX(S64:S73,$Q$2-63,1)</f>
        <v>#VALUE!</v>
      </c>
      <c r="AG69" s="163" t="str">
        <f>IFERROR(AF69,"")</f>
        <v/>
      </c>
      <c r="AI69" s="150">
        <v>6</v>
      </c>
      <c r="AJ69" s="151">
        <f>'FACTORS &amp; OPTIONS'!B20</f>
        <v>0</v>
      </c>
      <c r="AK69" s="158">
        <f>IF(AP64&gt;0,(1/AP64),0)</f>
        <v>0</v>
      </c>
      <c r="AL69" s="77">
        <f>IF(AP65&gt;0,1/AP65,0)</f>
        <v>0</v>
      </c>
      <c r="AM69" s="77">
        <f>IF(AP66&gt;0,1/AP66,0)</f>
        <v>0</v>
      </c>
      <c r="AN69" s="77">
        <f>IF(AP67&gt;0,1/AP67,0)</f>
        <v>0</v>
      </c>
      <c r="AO69" s="77">
        <f>IF(AP68&gt;0,1/AP68,0)</f>
        <v>0</v>
      </c>
      <c r="AP69" s="77">
        <f>IF(AI69&lt;=AO61,1,0)</f>
        <v>0</v>
      </c>
      <c r="AQ69" s="78">
        <v>0</v>
      </c>
      <c r="AR69" s="78">
        <v>0</v>
      </c>
      <c r="AS69" s="78">
        <v>0</v>
      </c>
      <c r="AT69" s="159">
        <v>0</v>
      </c>
      <c r="AU69" s="21" t="e">
        <f>IF(AO61=1,AVERAGE(AK69/AK74),IF(AO61=2,AVERAGE(AK69/AK74,AL69/AL74),IF(AO61=3,AVERAGE(AK69/AK74,AL69/AL74,AM69/AM74),IF(AO61=4,AVERAGE(AK69/AK74,AL69/AL74,AM69/AM74,AN69/AN74),IF(AO61=5,AVERAGE(AK69/AK74,AL69/AL74,AM69/AM74,AN69/AN74,AO69/AO74),IF(AO61=6,AVERAGE(AK69/AK74,AL69/AL74,AM69/AM74,AN69/AN74,AO69/AO74,AP69/AP74),IF(AO61=7,AVERAGE(AK69/AK74,AL69/AL74,AM69/AM74,AN69/AN74,AO69/AO74,AP69/AP74,AQ69/AQ74),IF(AO61=8,AVERAGE(AK69/AK74,AL69/AL74,AM69/AM74,AN69/AN74,AO69/AO74,AP69/AP74,AQ69/AQ74,AR69/AR74),IF(AO61=9,AVERAGE(AK69/AK74,AL69/AL74,AM69/AM74,AN69/AN74,AO69/AO74,AP69/AP74,AQ69/AQ74,AR69/AR74,AS69/AS74),AVERAGE(AK69/AK74,AL69/AL74,AM69/AM74,AN69/AN74,AO69/AO74,AP69/AP74,AQ69/AQ74,AR69/AR74,AS69/AS74,AT69/AT74))))))))))</f>
        <v>#DIV/0!</v>
      </c>
      <c r="AV69" s="21" t="e">
        <v>#DIV/0!</v>
      </c>
      <c r="AW69" s="162" t="e">
        <f>INDEX(AJ64:AJ73,$Q$2-63,1)</f>
        <v>#VALUE!</v>
      </c>
      <c r="AX69" s="163" t="str">
        <f>IFERROR(AW69,"")</f>
        <v/>
      </c>
      <c r="AZ69" s="150">
        <v>6</v>
      </c>
      <c r="BA69" s="151">
        <f>'FACTORS &amp; OPTIONS'!B20</f>
        <v>0</v>
      </c>
      <c r="BB69" s="158">
        <f>IF(BG64&gt;0,(1/BG64),0)</f>
        <v>0</v>
      </c>
      <c r="BC69" s="77">
        <f>IF(BG65&gt;0,1/BG65,0)</f>
        <v>0</v>
      </c>
      <c r="BD69" s="77">
        <f>IF(BG66&gt;0,1/BG66,0)</f>
        <v>0</v>
      </c>
      <c r="BE69" s="77">
        <f>IF(BG67&gt;0,1/BG67,0)</f>
        <v>0</v>
      </c>
      <c r="BF69" s="77">
        <f>IF(BG68&gt;0,1/BG68,0)</f>
        <v>0</v>
      </c>
      <c r="BG69" s="77">
        <f>IF(AZ69&lt;=BF61,1,0)</f>
        <v>0</v>
      </c>
      <c r="BH69" s="78">
        <v>0</v>
      </c>
      <c r="BI69" s="78">
        <v>0</v>
      </c>
      <c r="BJ69" s="78">
        <v>0</v>
      </c>
      <c r="BK69" s="159">
        <v>0</v>
      </c>
      <c r="BL69" s="21" t="e">
        <f>IF(BF61=1,AVERAGE(BB69/BB74),IF(BF61=2,AVERAGE(BB69/BB74,BC69/BC74),IF(BF61=3,AVERAGE(BB69/BB74,BC69/BC74,BD69/BD74),IF(BF61=4,AVERAGE(BB69/BB74,BC69/BC74,BD69/BD74,BE69/BE74),IF(BF61=5,AVERAGE(BB69/BB74,BC69/BC74,BD69/BD74,BE69/BE74,BF69/BF74),IF(BF61=6,AVERAGE(BB69/BB74,BC69/BC74,BD69/BD74,BE69/BE74,BF69/BF74,BG69/BG74),IF(BF61=7,AVERAGE(BB69/BB74,BC69/BC74,BD69/BD74,BE69/BE74,BF69/BF74,BG69/BG74,BH69/BH74),IF(BF61=8,AVERAGE(BB69/BB74,BC69/BC74,BD69/BD74,BE69/BE74,BF69/BF74,BG69/BG74,BH69/BH74,BI69/BI74),IF(BF61=9,AVERAGE(BB69/BB74,BC69/BC74,BD69/BD74,BE69/BE74,BF69/BF74,BG69/BG74,BH69/BH74,BI69/BI74,BJ69/BJ74),AVERAGE(BB69/BB74,BC69/BC74,BD69/BD74,BE69/BE74,BF69/BF74,BG69/BG74,BH69/BH74,BI69/BI74,BJ69/BJ74,BK69/BK74))))))))))</f>
        <v>#DIV/0!</v>
      </c>
      <c r="BM69" s="21" t="e">
        <v>#DIV/0!</v>
      </c>
      <c r="BN69" s="162" t="e">
        <f>INDEX(BA64:BA73,$Q$2-63,1)</f>
        <v>#VALUE!</v>
      </c>
      <c r="BO69" s="163" t="str">
        <f>IFERROR(BN69,"")</f>
        <v/>
      </c>
      <c r="BQ69" s="150">
        <v>6</v>
      </c>
      <c r="BR69" s="151">
        <f>'FACTORS &amp; OPTIONS'!B20</f>
        <v>0</v>
      </c>
      <c r="BS69" s="158">
        <f>IF(BX64&gt;0,(1/BX64),0)</f>
        <v>0</v>
      </c>
      <c r="BT69" s="77">
        <f>IF(BX65&gt;0,1/BX65,0)</f>
        <v>0</v>
      </c>
      <c r="BU69" s="77">
        <f>IF(BX66&gt;0,1/BX66,0)</f>
        <v>0</v>
      </c>
      <c r="BV69" s="77">
        <f>IF(BX67&gt;0,1/BX67,0)</f>
        <v>0</v>
      </c>
      <c r="BW69" s="77">
        <f>IF(BX68&gt;0,1/BX68,0)</f>
        <v>0</v>
      </c>
      <c r="BX69" s="77">
        <f>IF(BQ69&lt;=BW61,1,0)</f>
        <v>0</v>
      </c>
      <c r="BY69" s="78">
        <v>0</v>
      </c>
      <c r="BZ69" s="78">
        <v>0</v>
      </c>
      <c r="CA69" s="78">
        <v>0</v>
      </c>
      <c r="CB69" s="159">
        <v>0</v>
      </c>
      <c r="CC69" s="21" t="e">
        <f>IF(BW61=1,AVERAGE(BS69/BS74),IF(BW61=2,AVERAGE(BS69/BS74,BT69/BT74),IF(BW61=3,AVERAGE(BS69/BS74,BT69/BT74,BU69/BU74),IF(BW61=4,AVERAGE(BS69/BS74,BT69/BT74,BU69/BU74,BV69/BV74),IF(BW61=5,AVERAGE(BS69/BS74,BT69/BT74,BU69/BU74,BV69/BV74,BW69/BW74),IF(BW61=6,AVERAGE(BS69/BS74,BT69/BT74,BU69/BU74,BV69/BV74,BW69/BW74,BX69/BX74),IF(BW61=7,AVERAGE(BS69/BS74,BT69/BT74,BU69/BU74,BV69/BV74,BW69/BW74,BX69/BX74,BY69/BY74),IF(BW61=8,AVERAGE(BS69/BS74,BT69/BT74,BU69/BU74,BV69/BV74,BW69/BW74,BX69/BX74,BY69/BY74,BZ69/BZ74),IF(BW61=9,AVERAGE(BS69/BS74,BT69/BT74,BU69/BU74,BV69/BV74,BW69/BW74,BX69/BX74,BY69/BY74,BZ69/BZ74,CA69/CA74),AVERAGE(BS69/BS74,BT69/BT74,BU69/BU74,BV69/BV74,BW69/BW74,BX69/BX74,BY69/BY74,BZ69/BZ74,CA69/CA74,CB69/CB74))))))))))</f>
        <v>#DIV/0!</v>
      </c>
      <c r="CD69" s="21" t="e">
        <v>#DIV/0!</v>
      </c>
      <c r="CE69" s="162" t="e">
        <f>INDEX(BR64:BR73,$Q$2-63,1)</f>
        <v>#VALUE!</v>
      </c>
      <c r="CF69" s="163" t="str">
        <f>IFERROR(CE69,"")</f>
        <v/>
      </c>
      <c r="CH69" s="150">
        <v>6</v>
      </c>
      <c r="CI69" s="151">
        <f>'FACTORS &amp; OPTIONS'!B20</f>
        <v>0</v>
      </c>
      <c r="CJ69" s="158">
        <f>IF(CO64&gt;0,(1/CO64),0)</f>
        <v>0</v>
      </c>
      <c r="CK69" s="77">
        <f>IF(CO65&gt;0,1/CO65,0)</f>
        <v>0</v>
      </c>
      <c r="CL69" s="77">
        <f>IF(CO66&gt;0,1/CO66,0)</f>
        <v>0</v>
      </c>
      <c r="CM69" s="77">
        <f>IF(CO67&gt;0,1/CO67,0)</f>
        <v>0</v>
      </c>
      <c r="CN69" s="77">
        <f>IF(CO68&gt;0,1/CO68,0)</f>
        <v>0</v>
      </c>
      <c r="CO69" s="77">
        <f>IF(CH69&lt;=CN61,1,0)</f>
        <v>0</v>
      </c>
      <c r="CP69" s="78">
        <v>0</v>
      </c>
      <c r="CQ69" s="78">
        <v>0</v>
      </c>
      <c r="CR69" s="78">
        <v>0</v>
      </c>
      <c r="CS69" s="159">
        <v>0</v>
      </c>
      <c r="CT69" s="21" t="e">
        <f>IF(CN61=1,AVERAGE(CJ69/CJ74),IF(CN61=2,AVERAGE(CJ69/CJ74,CK69/CK74),IF(CN61=3,AVERAGE(CJ69/CJ74,CK69/CK74,CL69/CL74),IF(CN61=4,AVERAGE(CJ69/CJ74,CK69/CK74,CL69/CL74,CM69/CM74),IF(CN61=5,AVERAGE(CJ69/CJ74,CK69/CK74,CL69/CL74,CM69/CM74,CN69/CN74),IF(CN61=6,AVERAGE(CJ69/CJ74,CK69/CK74,CL69/CL74,CM69/CM74,CN69/CN74,CO69/CO74),IF(CN61=7,AVERAGE(CJ69/CJ74,CK69/CK74,CL69/CL74,CM69/CM74,CN69/CN74,CO69/CO74,CP69/CP74),IF(CN61=8,AVERAGE(CJ69/CJ74,CK69/CK74,CL69/CL74,CM69/CM74,CN69/CN74,CO69/CO74,CP69/CP74,CQ69/CQ74),IF(CN61=9,AVERAGE(CJ69/CJ74,CK69/CK74,CL69/CL74,CM69/CM74,CN69/CN74,CO69/CO74,CP69/CP74,CQ69/CQ74,CR69/CR74),AVERAGE(CJ69/CJ74,CK69/CK74,CL69/CL74,CM69/CM74,CN69/CN74,CO69/CO74,CP69/CP74,CQ69/CQ74,CR69/CR74,CS69/CS74))))))))))</f>
        <v>#DIV/0!</v>
      </c>
      <c r="CU69" s="21" t="e">
        <v>#DIV/0!</v>
      </c>
      <c r="CV69" s="162" t="e">
        <f>INDEX(CI64:CI73,$Q$2-63,1)</f>
        <v>#VALUE!</v>
      </c>
      <c r="CW69" s="163" t="str">
        <f>IFERROR(CV69,"")</f>
        <v/>
      </c>
      <c r="CY69" s="150">
        <v>6</v>
      </c>
      <c r="CZ69" s="151">
        <f>'FACTORS &amp; OPTIONS'!B20</f>
        <v>0</v>
      </c>
      <c r="DA69" s="158">
        <f>IF(DF64&gt;0,(1/DF64),0)</f>
        <v>0</v>
      </c>
      <c r="DB69" s="77">
        <f>IF(DF65&gt;0,1/DF65,0)</f>
        <v>0</v>
      </c>
      <c r="DC69" s="77">
        <f>IF(DF66&gt;0,1/DF66,0)</f>
        <v>0</v>
      </c>
      <c r="DD69" s="77">
        <f>IF(DF67&gt;0,1/DF67,0)</f>
        <v>0</v>
      </c>
      <c r="DE69" s="77">
        <f>IF(DF68&gt;0,1/DF68,0)</f>
        <v>0</v>
      </c>
      <c r="DF69" s="77">
        <f>IF(CY69&lt;=DE61,1,0)</f>
        <v>0</v>
      </c>
      <c r="DG69" s="78">
        <v>0</v>
      </c>
      <c r="DH69" s="78">
        <v>0</v>
      </c>
      <c r="DI69" s="78">
        <v>0</v>
      </c>
      <c r="DJ69" s="159">
        <v>0</v>
      </c>
      <c r="DK69" s="21" t="e">
        <f>IF(DE61=1,AVERAGE(DA69/DA74),IF(DE61=2,AVERAGE(DA69/DA74,DB69/DB74),IF(DE61=3,AVERAGE(DA69/DA74,DB69/DB74,DC69/DC74),IF(DE61=4,AVERAGE(DA69/DA74,DB69/DB74,DC69/DC74,DD69/DD74),IF(DE61=5,AVERAGE(DA69/DA74,DB69/DB74,DC69/DC74,DD69/DD74,DE69/DE74),IF(DE61=6,AVERAGE(DA69/DA74,DB69/DB74,DC69/DC74,DD69/DD74,DE69/DE74,DF69/DF74),IF(DE61=7,AVERAGE(DA69/DA74,DB69/DB74,DC69/DC74,DD69/DD74,DE69/DE74,DF69/DF74,DG69/DG74),IF(DE61=8,AVERAGE(DA69/DA74,DB69/DB74,DC69/DC74,DD69/DD74,DE69/DE74,DF69/DF74,DG69/DG74,DH69/DH74),IF(DE61=9,AVERAGE(DA69/DA74,DB69/DB74,DC69/DC74,DD69/DD74,DE69/DE74,DF69/DF74,DG69/DG74,DH69/DH74,DI69/DI74),AVERAGE(DA69/DA74,DB69/DB74,DC69/DC74,DD69/DD74,DE69/DE74,DF69/DF74,DG69/DG74,DH69/DH74,DI69/DI74,DJ69/DJ74))))))))))</f>
        <v>#DIV/0!</v>
      </c>
      <c r="DL69" s="21" t="e">
        <v>#DIV/0!</v>
      </c>
      <c r="DM69" s="162" t="e">
        <f>INDEX(CZ64:CZ73,$Q$2-63,1)</f>
        <v>#VALUE!</v>
      </c>
      <c r="DN69" s="163" t="str">
        <f>IFERROR(DM69,"")</f>
        <v/>
      </c>
      <c r="DP69" s="150">
        <v>6</v>
      </c>
      <c r="DQ69" s="151">
        <f>'FACTORS &amp; OPTIONS'!B20</f>
        <v>0</v>
      </c>
      <c r="DR69" s="158">
        <f>IF(DW64&gt;0,(1/DW64),0)</f>
        <v>0</v>
      </c>
      <c r="DS69" s="77">
        <f>IF(DW65&gt;0,1/DW65,0)</f>
        <v>0</v>
      </c>
      <c r="DT69" s="77">
        <f>IF(DW66&gt;0,1/DW66,0)</f>
        <v>0</v>
      </c>
      <c r="DU69" s="77">
        <f>IF(DW67&gt;0,1/DW67,0)</f>
        <v>0</v>
      </c>
      <c r="DV69" s="77">
        <f>IF(DW68&gt;0,1/DW68,0)</f>
        <v>0</v>
      </c>
      <c r="DW69" s="77">
        <f>IF(DP69&lt;=DV61,1,0)</f>
        <v>0</v>
      </c>
      <c r="DX69" s="78">
        <v>0</v>
      </c>
      <c r="DY69" s="78">
        <v>0</v>
      </c>
      <c r="DZ69" s="78">
        <v>0</v>
      </c>
      <c r="EA69" s="159">
        <v>0</v>
      </c>
      <c r="EB69" s="21" t="e">
        <f>IF(DV61=1,AVERAGE(DR69/DR74),IF(DV61=2,AVERAGE(DR69/DR74,DS69/DS74),IF(DV61=3,AVERAGE(DR69/DR74,DS69/DS74,DT69/DT74),IF(DV61=4,AVERAGE(DR69/DR74,DS69/DS74,DT69/DT74,DU69/DU74),IF(DV61=5,AVERAGE(DR69/DR74,DS69/DS74,DT69/DT74,DU69/DU74,DV69/DV74),IF(DV61=6,AVERAGE(DR69/DR74,DS69/DS74,DT69/DT74,DU69/DU74,DV69/DV74,DW69/DW74),IF(DV61=7,AVERAGE(DR69/DR74,DS69/DS74,DT69/DT74,DU69/DU74,DV69/DV74,DW69/DW74,DX69/DX74),IF(DV61=8,AVERAGE(DR69/DR74,DS69/DS74,DT69/DT74,DU69/DU74,DV69/DV74,DW69/DW74,DX69/DX74,DY69/DY74),IF(DV61=9,AVERAGE(DR69/DR74,DS69/DS74,DT69/DT74,DU69/DU74,DV69/DV74,DW69/DW74,DX69/DX74,DY69/DY74,DZ69/DZ74),AVERAGE(DR69/DR74,DS69/DS74,DT69/DT74,DU69/DU74,DV69/DV74,DW69/DW74,DX69/DX74,DY69/DY74,DZ69/DZ74,EA69/EA74))))))))))</f>
        <v>#DIV/0!</v>
      </c>
      <c r="EC69" s="21" t="e">
        <v>#DIV/0!</v>
      </c>
      <c r="ED69" s="162" t="e">
        <f>INDEX(DQ64:DQ73,$Q$2-63,1)</f>
        <v>#VALUE!</v>
      </c>
      <c r="EE69" s="163" t="str">
        <f>IFERROR(ED69,"")</f>
        <v/>
      </c>
      <c r="EG69" s="150">
        <v>6</v>
      </c>
      <c r="EH69" s="151">
        <f>'FACTORS &amp; OPTIONS'!B20</f>
        <v>0</v>
      </c>
      <c r="EI69" s="158">
        <f>IF(EN64&gt;0,(1/EN64),0)</f>
        <v>0</v>
      </c>
      <c r="EJ69" s="77">
        <f>IF(EN65&gt;0,1/EN65,0)</f>
        <v>0</v>
      </c>
      <c r="EK69" s="77">
        <f>IF(EN66&gt;0,1/EN66,0)</f>
        <v>0</v>
      </c>
      <c r="EL69" s="77">
        <f>IF(EN67&gt;0,1/EN67,0)</f>
        <v>0</v>
      </c>
      <c r="EM69" s="77">
        <f>IF(EN68&gt;0,1/EN68,0)</f>
        <v>0</v>
      </c>
      <c r="EN69" s="77">
        <f>IF(EG69&lt;=EM61,1,0)</f>
        <v>0</v>
      </c>
      <c r="EO69" s="78">
        <v>0</v>
      </c>
      <c r="EP69" s="78">
        <v>0</v>
      </c>
      <c r="EQ69" s="78">
        <v>0</v>
      </c>
      <c r="ER69" s="159">
        <v>0</v>
      </c>
      <c r="ES69" s="21" t="e">
        <f>IF(EM61=1,AVERAGE(EI69/EI74),IF(EM61=2,AVERAGE(EI69/EI74,EJ69/EJ74),IF(EM61=3,AVERAGE(EI69/EI74,EJ69/EJ74,EK69/EK74),IF(EM61=4,AVERAGE(EI69/EI74,EJ69/EJ74,EK69/EK74,EL69/EL74),IF(EM61=5,AVERAGE(EI69/EI74,EJ69/EJ74,EK69/EK74,EL69/EL74,EM69/EM74),IF(EM61=6,AVERAGE(EI69/EI74,EJ69/EJ74,EK69/EK74,EL69/EL74,EM69/EM74,EN69/EN74),IF(EM61=7,AVERAGE(EI69/EI74,EJ69/EJ74,EK69/EK74,EL69/EL74,EM69/EM74,EN69/EN74,EO69/EO74),IF(EM61=8,AVERAGE(EI69/EI74,EJ69/EJ74,EK69/EK74,EL69/EL74,EM69/EM74,EN69/EN74,EO69/EO74,EP69/EP74),IF(EM61=9,AVERAGE(EI69/EI74,EJ69/EJ74,EK69/EK74,EL69/EL74,EM69/EM74,EN69/EN74,EO69/EO74,EP69/EP74,EQ69/EQ74),AVERAGE(EI69/EI74,EJ69/EJ74,EK69/EK74,EL69/EL74,EM69/EM74,EN69/EN74,EO69/EO74,EP69/EP74,EQ69/EQ74,ER69/ER74))))))))))</f>
        <v>#DIV/0!</v>
      </c>
      <c r="ET69" s="21" t="e">
        <v>#DIV/0!</v>
      </c>
      <c r="EU69" s="162" t="e">
        <f>INDEX(EH64:EH73,$Q$2-63,1)</f>
        <v>#VALUE!</v>
      </c>
      <c r="EV69" s="163" t="str">
        <f>IFERROR(EU69,"")</f>
        <v/>
      </c>
      <c r="EW69" s="100" t="str">
        <f>BO70</f>
        <v/>
      </c>
      <c r="EX69" s="100">
        <f>BO72</f>
        <v>1</v>
      </c>
      <c r="EY69" s="100"/>
      <c r="EZ69" s="100">
        <f t="shared" si="40"/>
        <v>0</v>
      </c>
      <c r="FA69" s="100"/>
    </row>
    <row r="70" spans="1:164" x14ac:dyDescent="0.35">
      <c r="A70" s="150">
        <v>7</v>
      </c>
      <c r="B70" s="151">
        <f>'FACTORS &amp; OPTIONS'!B21</f>
        <v>0</v>
      </c>
      <c r="C70" s="77">
        <f>IF(I64&gt;0,(1/I64),0)</f>
        <v>0</v>
      </c>
      <c r="D70" s="77">
        <f>IF(I65&gt;0,1/I65,0)</f>
        <v>0</v>
      </c>
      <c r="E70" s="77">
        <f>IF(I66&gt;0,1/I66,0)</f>
        <v>0</v>
      </c>
      <c r="F70" s="77">
        <f>IF(I67&gt;0,1/I67,0)</f>
        <v>0</v>
      </c>
      <c r="G70" s="77">
        <f>IF(I68&gt;0,1/I68,0)</f>
        <v>0</v>
      </c>
      <c r="H70" s="77">
        <f>IF(I69&gt;0,1/I69,0)</f>
        <v>0</v>
      </c>
      <c r="I70" s="77">
        <f>IF(A70&lt;=G61,1,0)</f>
        <v>0</v>
      </c>
      <c r="J70" s="78">
        <v>0</v>
      </c>
      <c r="K70" s="78">
        <v>0</v>
      </c>
      <c r="L70" s="78">
        <v>0</v>
      </c>
      <c r="M70" s="21" t="e">
        <f>IF(G61=1,AVERAGE(C70/C74),IF(G61=2,AVERAGE(C70/C74,D70/D74),IF(G61=3,AVERAGE(C70/C74,D70/D74,E70/E74),IF(G61=4,AVERAGE(C70/C74,D70/D74,E70/E74,F70/F74),IF(G61=5,AVERAGE(C70/C74,D70/D74,E70/E74,F70/F74,G70/G74),IF(G61=6,AVERAGE(C70/C74,D70/D74,E70/E74,F70/F74,G70/G74,H70/H74),IF(G61=7,AVERAGE(C70/C74,D70/D74,E70/E74,F70/F74,G70/G74,H70/H74,I70/I74),IF(G61=8,AVERAGE(C70/C74,D70/D74,E70/E74,F70/F74,G70/G74,H70/H74,I70/I74,J70/J74),IF(G61=9,AVERAGE(C70/C74,D70/D74,E70/E74,F70/F74,G70/G74,H70/H74,I70/I74,J70/J74,K70/K74),AVERAGE(C70/C74,D70/D74,E70/E74,F70/F74,G70/G74,H70/H74,I70/I74,J70/J74,K70/K74,L70/L74))))))))))</f>
        <v>#DIV/0!</v>
      </c>
      <c r="N70" s="21" t="e">
        <v>#DIV/0!</v>
      </c>
      <c r="O70" s="164">
        <f>INDEX(C63:L63,1,$Q$3-2)</f>
        <v>0</v>
      </c>
      <c r="P70" s="165" t="str">
        <f>IF($Q$2&gt;=64,IF($Q$2&lt;=73,IF($Q$3&gt;=3,IF($Q$3&lt;=12,P69,""),""),""),"")</f>
        <v/>
      </c>
      <c r="R70" s="150">
        <v>7</v>
      </c>
      <c r="S70" s="151">
        <f>'FACTORS &amp; OPTIONS'!B21</f>
        <v>0</v>
      </c>
      <c r="T70" s="77">
        <f>IF(Z64&gt;0,(1/Z64),0)</f>
        <v>0</v>
      </c>
      <c r="U70" s="77">
        <f>IF(Z65&gt;0,1/Z65,0)</f>
        <v>0</v>
      </c>
      <c r="V70" s="77">
        <f>IF(Z66&gt;0,1/Z66,0)</f>
        <v>0</v>
      </c>
      <c r="W70" s="77">
        <f>IF(Z67&gt;0,1/Z67,0)</f>
        <v>0</v>
      </c>
      <c r="X70" s="77">
        <f>IF(Z68&gt;0,1/Z68,0)</f>
        <v>0</v>
      </c>
      <c r="Y70" s="77">
        <f>IF(Z69&gt;0,1/Z69,0)</f>
        <v>0</v>
      </c>
      <c r="Z70" s="77">
        <f>IF(R70&lt;=X61,1,0)</f>
        <v>0</v>
      </c>
      <c r="AA70" s="78">
        <v>0</v>
      </c>
      <c r="AB70" s="78">
        <v>0</v>
      </c>
      <c r="AC70" s="78">
        <v>0</v>
      </c>
      <c r="AD70" s="21" t="e">
        <f>IF(X61=1,AVERAGE(T70/T74),IF(X61=2,AVERAGE(T70/T74,U70/U74),IF(X61=3,AVERAGE(T70/T74,U70/U74,V70/V74),IF(X61=4,AVERAGE(T70/T74,U70/U74,V70/V74,W70/W74),IF(X61=5,AVERAGE(T70/T74,U70/U74,V70/V74,W70/W74,X70/X74),IF(X61=6,AVERAGE(T70/T74,U70/U74,V70/V74,W70/W74,X70/X74,Y70/Y74),IF(X61=7,AVERAGE(T70/T74,U70/U74,V70/V74,W70/W74,X70/X74,Y70/Y74,Z70/Z74),IF(X61=8,AVERAGE(T70/T74,U70/U74,V70/V74,W70/W74,X70/X74,Y70/Y74,Z70/Z74,AA70/AA74),IF(X61=9,AVERAGE(T70/T74,U70/U74,V70/V74,W70/W74,X70/X74,Y70/Y74,Z70/Z74,AA70/AA74,AB70/AB74),AVERAGE(T70/T74,U70/U74,V70/V74,W70/W74,X70/X74,Y70/Y74,Z70/Z74,AA70/AA74,AB70/AB74,AC70/AC74))))))))))</f>
        <v>#DIV/0!</v>
      </c>
      <c r="AE70" s="21" t="e">
        <v>#DIV/0!</v>
      </c>
      <c r="AF70" s="164" t="e">
        <f>INDEX(T63:AC63,1,$Q$3-19)</f>
        <v>#VALUE!</v>
      </c>
      <c r="AG70" s="165" t="str">
        <f>IF($Q$2&gt;=64,IF($Q$2&lt;=73,IF($Q$3&gt;=20,IF($Q$3&lt;=29,AG69,""),""),""),"")</f>
        <v/>
      </c>
      <c r="AI70" s="150">
        <v>7</v>
      </c>
      <c r="AJ70" s="151">
        <f>'FACTORS &amp; OPTIONS'!B21</f>
        <v>0</v>
      </c>
      <c r="AK70" s="158">
        <f>IF(AQ64&gt;0,(1/AQ64),0)</f>
        <v>0</v>
      </c>
      <c r="AL70" s="77">
        <f>IF(AQ65&gt;0,1/AQ65,0)</f>
        <v>0</v>
      </c>
      <c r="AM70" s="77">
        <f>IF(AQ66&gt;0,1/AQ66,0)</f>
        <v>0</v>
      </c>
      <c r="AN70" s="77">
        <f>IF(AQ67&gt;0,1/AQ67,0)</f>
        <v>0</v>
      </c>
      <c r="AO70" s="77">
        <f>IF(AQ68&gt;0,1/AQ68,0)</f>
        <v>0</v>
      </c>
      <c r="AP70" s="77">
        <f>IF(AQ69&gt;0,1/AQ69,0)</f>
        <v>0</v>
      </c>
      <c r="AQ70" s="77">
        <f>IF(AI70&lt;=AO61,1,0)</f>
        <v>0</v>
      </c>
      <c r="AR70" s="78">
        <v>0</v>
      </c>
      <c r="AS70" s="78">
        <v>0</v>
      </c>
      <c r="AT70" s="159">
        <v>0</v>
      </c>
      <c r="AU70" s="21" t="e">
        <f>IF(AO61=1,AVERAGE(AK70/AK74),IF(AO61=2,AVERAGE(AK70/AK74,AL70/AL74),IF(AO61=3,AVERAGE(AK70/AK74,AL70/AL74,AM70/AM74),IF(AO61=4,AVERAGE(AK70/AK74,AL70/AL74,AM70/AM74,AN70/AN74),IF(AO61=5,AVERAGE(AK70/AK74,AL70/AL74,AM70/AM74,AN70/AN74,AO70/AO74),IF(AO61=6,AVERAGE(AK70/AK74,AL70/AL74,AM70/AM74,AN70/AN74,AO70/AO74,AP70/AP74),IF(AO61=7,AVERAGE(AK70/AK74,AL70/AL74,AM70/AM74,AN70/AN74,AO70/AO74,AP70/AP74,AQ70/AQ74),IF(AO61=8,AVERAGE(AK70/AK74,AL70/AL74,AM70/AM74,AN70/AN74,AO70/AO74,AP70/AP74,AQ70/AQ74,AR70/AR74),IF(AO61=9,AVERAGE(AK70/AK74,AL70/AL74,AM70/AM74,AN70/AN74,AO70/AO74,AP70/AP74,AQ70/AQ74,AR70/AR74,AS70/AS74),AVERAGE(AK70/AK74,AL70/AL74,AM70/AM74,AN70/AN74,AO70/AO74,AP70/AP74,AQ70/AQ74,AR70/AR74,AS70/AS74,AT70/AT74))))))))))</f>
        <v>#DIV/0!</v>
      </c>
      <c r="AV70" s="21" t="e">
        <v>#DIV/0!</v>
      </c>
      <c r="AW70" s="164" t="e">
        <f>INDEX(AK63:AT63,1,$Q$3-36)</f>
        <v>#VALUE!</v>
      </c>
      <c r="AX70" s="165" t="str">
        <f>IF($Q$2&gt;=64,IF($Q$2&lt;=73,IF($Q$3&gt;=37,IF($Q$3&lt;=46,AX69,""),""),""),"")</f>
        <v/>
      </c>
      <c r="AZ70" s="150">
        <v>7</v>
      </c>
      <c r="BA70" s="151">
        <f>'FACTORS &amp; OPTIONS'!B21</f>
        <v>0</v>
      </c>
      <c r="BB70" s="158">
        <f>IF(BH64&gt;0,(1/BH64),0)</f>
        <v>0</v>
      </c>
      <c r="BC70" s="77">
        <f>IF(BH65&gt;0,1/BH65,0)</f>
        <v>0</v>
      </c>
      <c r="BD70" s="77">
        <f>IF(BH66&gt;0,1/BH66,0)</f>
        <v>0</v>
      </c>
      <c r="BE70" s="77">
        <f>IF(BH67&gt;0,1/BH67,0)</f>
        <v>0</v>
      </c>
      <c r="BF70" s="77">
        <f>IF(BH68&gt;0,1/BH68,0)</f>
        <v>0</v>
      </c>
      <c r="BG70" s="77">
        <f>IF(BH69&gt;0,1/BH69,0)</f>
        <v>0</v>
      </c>
      <c r="BH70" s="77">
        <f>IF(AZ70&lt;=BF61,1,0)</f>
        <v>0</v>
      </c>
      <c r="BI70" s="78">
        <v>0</v>
      </c>
      <c r="BJ70" s="78">
        <v>0</v>
      </c>
      <c r="BK70" s="159">
        <v>0</v>
      </c>
      <c r="BL70" s="21" t="e">
        <f>IF(BF61=1,AVERAGE(BB70/BB74),IF(BF61=2,AVERAGE(BB70/BB74,BC70/BC74),IF(BF61=3,AVERAGE(BB70/BB74,BC70/BC74,BD70/BD74),IF(BF61=4,AVERAGE(BB70/BB74,BC70/BC74,BD70/BD74,BE70/BE74),IF(BF61=5,AVERAGE(BB70/BB74,BC70/BC74,BD70/BD74,BE70/BE74,BF70/BF74),IF(BF61=6,AVERAGE(BB70/BB74,BC70/BC74,BD70/BD74,BE70/BE74,BF70/BF74,BG70/BG74),IF(BF61=7,AVERAGE(BB70/BB74,BC70/BC74,BD70/BD74,BE70/BE74,BF70/BF74,BG70/BG74,BH70/BH74),IF(BF61=8,AVERAGE(BB70/BB74,BC70/BC74,BD70/BD74,BE70/BE74,BF70/BF74,BG70/BG74,BH70/BH74,BI70/BI74),IF(BF61=9,AVERAGE(BB70/BB74,BC70/BC74,BD70/BD74,BE70/BE74,BF70/BF74,BG70/BG74,BH70/BH74,BI70/BI74,BJ70/BJ74),AVERAGE(BB70/BB74,BC70/BC74,BD70/BD74,BE70/BE74,BF70/BF74,BG70/BG74,BH70/BH74,BI70/BI74,BJ70/BJ74,BK70/BK74))))))))))</f>
        <v>#DIV/0!</v>
      </c>
      <c r="BM70" s="21" t="e">
        <v>#DIV/0!</v>
      </c>
      <c r="BN70" s="164" t="e">
        <f>INDEX(BB63:BK63,1,$Q$3-53)</f>
        <v>#VALUE!</v>
      </c>
      <c r="BO70" s="165" t="str">
        <f>IF($Q$2&gt;=64,IF($Q$2&lt;=73,IF($Q$3&gt;=54,IF($Q$3&lt;=63,BO69,""),""),""),"")</f>
        <v/>
      </c>
      <c r="BQ70" s="150">
        <v>7</v>
      </c>
      <c r="BR70" s="151">
        <f>'FACTORS &amp; OPTIONS'!B21</f>
        <v>0</v>
      </c>
      <c r="BS70" s="158">
        <f>IF(BY64&gt;0,(1/BY64),0)</f>
        <v>0</v>
      </c>
      <c r="BT70" s="77">
        <f>IF(BY65&gt;0,1/BY65,0)</f>
        <v>0</v>
      </c>
      <c r="BU70" s="77">
        <f>IF(BY66&gt;0,1/BY66,0)</f>
        <v>0</v>
      </c>
      <c r="BV70" s="77">
        <f>IF(BY67&gt;0,1/BY67,0)</f>
        <v>0</v>
      </c>
      <c r="BW70" s="77">
        <f>IF(BY68&gt;0,1/BY68,0)</f>
        <v>0</v>
      </c>
      <c r="BX70" s="77">
        <f>IF(BY69&gt;0,1/BY69,0)</f>
        <v>0</v>
      </c>
      <c r="BY70" s="77">
        <f>IF(BQ70&lt;=BW61,1,0)</f>
        <v>0</v>
      </c>
      <c r="BZ70" s="78">
        <v>0</v>
      </c>
      <c r="CA70" s="78">
        <v>0</v>
      </c>
      <c r="CB70" s="159">
        <v>0</v>
      </c>
      <c r="CC70" s="21" t="e">
        <f>IF(BW61=1,AVERAGE(BS70/BS74),IF(BW61=2,AVERAGE(BS70/BS74,BT70/BT74),IF(BW61=3,AVERAGE(BS70/BS74,BT70/BT74,BU70/BU74),IF(BW61=4,AVERAGE(BS70/BS74,BT70/BT74,BU70/BU74,BV70/BV74),IF(BW61=5,AVERAGE(BS70/BS74,BT70/BT74,BU70/BU74,BV70/BV74,BW70/BW74),IF(BW61=6,AVERAGE(BS70/BS74,BT70/BT74,BU70/BU74,BV70/BV74,BW70/BW74,BX70/BX74),IF(BW61=7,AVERAGE(BS70/BS74,BT70/BT74,BU70/BU74,BV70/BV74,BW70/BW74,BX70/BX74,BY70/BY74),IF(BW61=8,AVERAGE(BS70/BS74,BT70/BT74,BU70/BU74,BV70/BV74,BW70/BW74,BX70/BX74,BY70/BY74,BZ70/BZ74),IF(BW61=9,AVERAGE(BS70/BS74,BT70/BT74,BU70/BU74,BV70/BV74,BW70/BW74,BX70/BX74,BY70/BY74,BZ70/BZ74,CA70/CA74),AVERAGE(BS70/BS74,BT70/BT74,BU70/BU74,BV70/BV74,BW70/BW74,BX70/BX74,BY70/BY74,BZ70/BZ74,CA70/CA74,CB70/CB74))))))))))</f>
        <v>#DIV/0!</v>
      </c>
      <c r="CD70" s="21" t="e">
        <v>#DIV/0!</v>
      </c>
      <c r="CE70" s="164" t="e">
        <f>INDEX(BS63:CB63,1,$Q$3-70)</f>
        <v>#VALUE!</v>
      </c>
      <c r="CF70" s="165" t="str">
        <f>IF($Q$2&gt;=64,IF($Q$2&lt;=73,IF($Q$3&gt;=71,IF($Q$3&lt;=80,CF69,""),""),""),"")</f>
        <v/>
      </c>
      <c r="CH70" s="150">
        <v>7</v>
      </c>
      <c r="CI70" s="151">
        <f>'FACTORS &amp; OPTIONS'!B21</f>
        <v>0</v>
      </c>
      <c r="CJ70" s="158">
        <f>IF(CP64&gt;0,(1/CP64),0)</f>
        <v>0</v>
      </c>
      <c r="CK70" s="77">
        <f>IF(CP65&gt;0,1/CP65,0)</f>
        <v>0</v>
      </c>
      <c r="CL70" s="77">
        <f>IF(CP66&gt;0,1/CP66,0)</f>
        <v>0</v>
      </c>
      <c r="CM70" s="77">
        <f>IF(CP67&gt;0,1/CP67,0)</f>
        <v>0</v>
      </c>
      <c r="CN70" s="77">
        <f>IF(CP68&gt;0,1/CP68,0)</f>
        <v>0</v>
      </c>
      <c r="CO70" s="77">
        <f>IF(CP69&gt;0,1/CP69,0)</f>
        <v>0</v>
      </c>
      <c r="CP70" s="77">
        <f>IF(CH70&lt;=CN61,1,0)</f>
        <v>0</v>
      </c>
      <c r="CQ70" s="78">
        <v>0</v>
      </c>
      <c r="CR70" s="78">
        <v>0</v>
      </c>
      <c r="CS70" s="159">
        <v>0</v>
      </c>
      <c r="CT70" s="21" t="e">
        <f>IF(CN61=1,AVERAGE(CJ70/CJ74),IF(CN61=2,AVERAGE(CJ70/CJ74,CK70/CK74),IF(CN61=3,AVERAGE(CJ70/CJ74,CK70/CK74,CL70/CL74),IF(CN61=4,AVERAGE(CJ70/CJ74,CK70/CK74,CL70/CL74,CM70/CM74),IF(CN61=5,AVERAGE(CJ70/CJ74,CK70/CK74,CL70/CL74,CM70/CM74,CN70/CN74),IF(CN61=6,AVERAGE(CJ70/CJ74,CK70/CK74,CL70/CL74,CM70/CM74,CN70/CN74,CO70/CO74),IF(CN61=7,AVERAGE(CJ70/CJ74,CK70/CK74,CL70/CL74,CM70/CM74,CN70/CN74,CO70/CO74,CP70/CP74),IF(CN61=8,AVERAGE(CJ70/CJ74,CK70/CK74,CL70/CL74,CM70/CM74,CN70/CN74,CO70/CO74,CP70/CP74,CQ70/CQ74),IF(CN61=9,AVERAGE(CJ70/CJ74,CK70/CK74,CL70/CL74,CM70/CM74,CN70/CN74,CO70/CO74,CP70/CP74,CQ70/CQ74,CR70/CR74),AVERAGE(CJ70/CJ74,CK70/CK74,CL70/CL74,CM70/CM74,CN70/CN74,CO70/CO74,CP70/CP74,CQ70/CQ74,CR70/CR74,CS70/CS74))))))))))</f>
        <v>#DIV/0!</v>
      </c>
      <c r="CU70" s="21" t="e">
        <v>#DIV/0!</v>
      </c>
      <c r="CV70" s="164" t="e">
        <f>INDEX(CJ63:CS63,1,$Q$3-87)</f>
        <v>#VALUE!</v>
      </c>
      <c r="CW70" s="165" t="str">
        <f>IF($Q$2&gt;=64,IF($Q$2&lt;=73,IF($Q$3&gt;=88,IF($Q$3&lt;=97,CW69,""),""),""),"")</f>
        <v/>
      </c>
      <c r="CY70" s="150">
        <v>7</v>
      </c>
      <c r="CZ70" s="151">
        <f>'FACTORS &amp; OPTIONS'!B21</f>
        <v>0</v>
      </c>
      <c r="DA70" s="158">
        <f>IF(DG64&gt;0,(1/DG64),0)</f>
        <v>0</v>
      </c>
      <c r="DB70" s="77">
        <f>IF(DG65&gt;0,1/DG65,0)</f>
        <v>0</v>
      </c>
      <c r="DC70" s="77">
        <f>IF(DG66&gt;0,1/DG66,0)</f>
        <v>0</v>
      </c>
      <c r="DD70" s="77">
        <f>IF(DG67&gt;0,1/DG67,0)</f>
        <v>0</v>
      </c>
      <c r="DE70" s="77">
        <f>IF(DG68&gt;0,1/DG68,0)</f>
        <v>0</v>
      </c>
      <c r="DF70" s="77">
        <f>IF(DG69&gt;0,1/DG69,0)</f>
        <v>0</v>
      </c>
      <c r="DG70" s="77">
        <f>IF(CY70&lt;=DE61,1,0)</f>
        <v>0</v>
      </c>
      <c r="DH70" s="78">
        <v>0</v>
      </c>
      <c r="DI70" s="78">
        <v>0</v>
      </c>
      <c r="DJ70" s="159">
        <v>0</v>
      </c>
      <c r="DK70" s="21" t="e">
        <f>IF(DE61=1,AVERAGE(DA70/DA74),IF(DE61=2,AVERAGE(DA70/DA74,DB70/DB74),IF(DE61=3,AVERAGE(DA70/DA74,DB70/DB74,DC70/DC74),IF(DE61=4,AVERAGE(DA70/DA74,DB70/DB74,DC70/DC74,DD70/DD74),IF(DE61=5,AVERAGE(DA70/DA74,DB70/DB74,DC70/DC74,DD70/DD74,DE70/DE74),IF(DE61=6,AVERAGE(DA70/DA74,DB70/DB74,DC70/DC74,DD70/DD74,DE70/DE74,DF70/DF74),IF(DE61=7,AVERAGE(DA70/DA74,DB70/DB74,DC70/DC74,DD70/DD74,DE70/DE74,DF70/DF74,DG70/DG74),IF(DE61=8,AVERAGE(DA70/DA74,DB70/DB74,DC70/DC74,DD70/DD74,DE70/DE74,DF70/DF74,DG70/DG74,DH70/DH74),IF(DE61=9,AVERAGE(DA70/DA74,DB70/DB74,DC70/DC74,DD70/DD74,DE70/DE74,DF70/DF74,DG70/DG74,DH70/DH74,DI70/DI74),AVERAGE(DA70/DA74,DB70/DB74,DC70/DC74,DD70/DD74,DE70/DE74,DF70/DF74,DG70/DG74,DH70/DH74,DI70/DI74,DJ70/DJ74))))))))))</f>
        <v>#DIV/0!</v>
      </c>
      <c r="DL70" s="21" t="e">
        <v>#DIV/0!</v>
      </c>
      <c r="DM70" s="164" t="e">
        <f>INDEX(DA63:DJ63,1,$Q$3-104)</f>
        <v>#VALUE!</v>
      </c>
      <c r="DN70" s="165" t="str">
        <f>IF($Q$2&gt;=64,IF($Q$2&lt;=73,IF($Q$3&gt;=105,IF($Q$3&lt;=114,DN69,""),""),""),"")</f>
        <v/>
      </c>
      <c r="DP70" s="150">
        <v>7</v>
      </c>
      <c r="DQ70" s="151">
        <f>'FACTORS &amp; OPTIONS'!B21</f>
        <v>0</v>
      </c>
      <c r="DR70" s="158">
        <f>IF(DX64&gt;0,(1/DX64),0)</f>
        <v>0</v>
      </c>
      <c r="DS70" s="77">
        <f>IF(DX65&gt;0,1/DX65,0)</f>
        <v>0</v>
      </c>
      <c r="DT70" s="77">
        <f>IF(DX66&gt;0,1/DX66,0)</f>
        <v>0</v>
      </c>
      <c r="DU70" s="77">
        <f>IF(DX67&gt;0,1/DX67,0)</f>
        <v>0</v>
      </c>
      <c r="DV70" s="77">
        <f>IF(DX68&gt;0,1/DX68,0)</f>
        <v>0</v>
      </c>
      <c r="DW70" s="77">
        <f>IF(DX69&gt;0,1/DX69,0)</f>
        <v>0</v>
      </c>
      <c r="DX70" s="77">
        <f>IF(DP70&lt;=DV61,1,0)</f>
        <v>0</v>
      </c>
      <c r="DY70" s="78">
        <v>0</v>
      </c>
      <c r="DZ70" s="78">
        <v>0</v>
      </c>
      <c r="EA70" s="159">
        <v>0</v>
      </c>
      <c r="EB70" s="21" t="e">
        <f>IF(DV61=1,AVERAGE(DR70/DR74),IF(DV61=2,AVERAGE(DR70/DR74,DS70/DS74),IF(DV61=3,AVERAGE(DR70/DR74,DS70/DS74,DT70/DT74),IF(DV61=4,AVERAGE(DR70/DR74,DS70/DS74,DT70/DT74,DU70/DU74),IF(DV61=5,AVERAGE(DR70/DR74,DS70/DS74,DT70/DT74,DU70/DU74,DV70/DV74),IF(DV61=6,AVERAGE(DR70/DR74,DS70/DS74,DT70/DT74,DU70/DU74,DV70/DV74,DW70/DW74),IF(DV61=7,AVERAGE(DR70/DR74,DS70/DS74,DT70/DT74,DU70/DU74,DV70/DV74,DW70/DW74,DX70/DX74),IF(DV61=8,AVERAGE(DR70/DR74,DS70/DS74,DT70/DT74,DU70/DU74,DV70/DV74,DW70/DW74,DX70/DX74,DY70/DY74),IF(DV61=9,AVERAGE(DR70/DR74,DS70/DS74,DT70/DT74,DU70/DU74,DV70/DV74,DW70/DW74,DX70/DX74,DY70/DY74,DZ70/DZ74),AVERAGE(DR70/DR74,DS70/DS74,DT70/DT74,DU70/DU74,DV70/DV74,DW70/DW74,DX70/DX74,DY70/DY74,DZ70/DZ74,EA70/EA74))))))))))</f>
        <v>#DIV/0!</v>
      </c>
      <c r="EC70" s="21" t="e">
        <v>#DIV/0!</v>
      </c>
      <c r="ED70" s="164" t="e">
        <f>INDEX(DR63:EA63,1,$Q$3-121)</f>
        <v>#VALUE!</v>
      </c>
      <c r="EE70" s="165" t="str">
        <f>IF($Q$2&gt;=64,IF($Q$2&lt;=73,IF($Q$3&gt;=122,IF($Q$3&lt;=131,EE69,""),""),""),"")</f>
        <v/>
      </c>
      <c r="EG70" s="150">
        <v>7</v>
      </c>
      <c r="EH70" s="151">
        <f>'FACTORS &amp; OPTIONS'!B21</f>
        <v>0</v>
      </c>
      <c r="EI70" s="158">
        <f>IF(EO64&gt;0,(1/EO64),0)</f>
        <v>0</v>
      </c>
      <c r="EJ70" s="77">
        <f>IF(EO65&gt;0,1/EO65,0)</f>
        <v>0</v>
      </c>
      <c r="EK70" s="77">
        <f>IF(EO66&gt;0,1/EO66,0)</f>
        <v>0</v>
      </c>
      <c r="EL70" s="77">
        <f>IF(EO67&gt;0,1/EO67,0)</f>
        <v>0</v>
      </c>
      <c r="EM70" s="77">
        <f>IF(EO68&gt;0,1/EO68,0)</f>
        <v>0</v>
      </c>
      <c r="EN70" s="77">
        <f>IF(EO69&gt;0,1/EO69,0)</f>
        <v>0</v>
      </c>
      <c r="EO70" s="77">
        <f>IF(EG70&lt;=EM61,1,0)</f>
        <v>0</v>
      </c>
      <c r="EP70" s="78">
        <v>0</v>
      </c>
      <c r="EQ70" s="78">
        <v>0</v>
      </c>
      <c r="ER70" s="159">
        <v>0</v>
      </c>
      <c r="ES70" s="21" t="e">
        <f>IF(EM61=1,AVERAGE(EI70/EI74),IF(EM61=2,AVERAGE(EI70/EI74,EJ70/EJ74),IF(EM61=3,AVERAGE(EI70/EI74,EJ70/EJ74,EK70/EK74),IF(EM61=4,AVERAGE(EI70/EI74,EJ70/EJ74,EK70/EK74,EL70/EL74),IF(EM61=5,AVERAGE(EI70/EI74,EJ70/EJ74,EK70/EK74,EL70/EL74,EM70/EM74),IF(EM61=6,AVERAGE(EI70/EI74,EJ70/EJ74,EK70/EK74,EL70/EL74,EM70/EM74,EN70/EN74),IF(EM61=7,AVERAGE(EI70/EI74,EJ70/EJ74,EK70/EK74,EL70/EL74,EM70/EM74,EN70/EN74,EO70/EO74),IF(EM61=8,AVERAGE(EI70/EI74,EJ70/EJ74,EK70/EK74,EL70/EL74,EM70/EM74,EN70/EN74,EO70/EO74,EP70/EP74),IF(EM61=9,AVERAGE(EI70/EI74,EJ70/EJ74,EK70/EK74,EL70/EL74,EM70/EM74,EN70/EN74,EO70/EO74,EP70/EP74,EQ70/EQ74),AVERAGE(EI70/EI74,EJ70/EJ74,EK70/EK74,EL70/EL74,EM70/EM74,EN70/EN74,EO70/EO74,EP70/EP74,EQ70/EQ74,ER70/ER74))))))))))</f>
        <v>#DIV/0!</v>
      </c>
      <c r="ET70" s="21" t="e">
        <v>#DIV/0!</v>
      </c>
      <c r="EU70" s="164" t="e">
        <f>INDEX(EI63:ER63,1,$Q$3-138)</f>
        <v>#VALUE!</v>
      </c>
      <c r="EV70" s="165" t="str">
        <f>IF($Q$2&gt;=64,IF($Q$2&lt;=73,IF($Q$3&gt;=139,IF($Q$3&lt;=148,EV69,""),""),""),"")</f>
        <v/>
      </c>
      <c r="EW70" s="100" t="str">
        <f>CF70</f>
        <v/>
      </c>
      <c r="EX70" s="100">
        <f>CF72</f>
        <v>1</v>
      </c>
      <c r="EY70" s="100"/>
      <c r="EZ70" s="100">
        <f t="shared" si="40"/>
        <v>0</v>
      </c>
      <c r="FA70" s="100"/>
    </row>
    <row r="71" spans="1:164" x14ac:dyDescent="0.35">
      <c r="A71" s="150">
        <v>8</v>
      </c>
      <c r="B71" s="151">
        <f>'FACTORS &amp; OPTIONS'!B22</f>
        <v>0</v>
      </c>
      <c r="C71" s="77">
        <f>IF(J64&gt;0,(1/J64),0)</f>
        <v>0</v>
      </c>
      <c r="D71" s="77">
        <f>IF(J65&gt;0,1/J65,0)</f>
        <v>0</v>
      </c>
      <c r="E71" s="77">
        <f>IF(J66&gt;0,1/J66,0)</f>
        <v>0</v>
      </c>
      <c r="F71" s="77">
        <f>IF(J67&gt;0,1/J67,0)</f>
        <v>0</v>
      </c>
      <c r="G71" s="77">
        <f>IF(J68&gt;0,1/J68,0)</f>
        <v>0</v>
      </c>
      <c r="H71" s="77">
        <f>IF(J69&gt;0,1/J69,0)</f>
        <v>0</v>
      </c>
      <c r="I71" s="77">
        <f>IF(J70&gt;0,1/J70,0)</f>
        <v>0</v>
      </c>
      <c r="J71" s="77">
        <f>IF(A71&lt;=G61,1,0)</f>
        <v>0</v>
      </c>
      <c r="K71" s="78">
        <v>0</v>
      </c>
      <c r="L71" s="78">
        <v>0</v>
      </c>
      <c r="M71" s="21" t="e">
        <f>IF(G61=1,AVERAGE(C71/C74),IF(G61=2,AVERAGE(C71/C74,D71/D74),IF(G61=3,AVERAGE(C71/C74,D71/D74,E71/E74),IF(G61=4,AVERAGE(C71/C74,D71/D74,E71/E74,F71/F74),IF(G61=5,AVERAGE(C71/C74,D71/D74,E71/E74,F71/F74,G71/G74),IF(G61=6,AVERAGE(C71/C74,D71/D74,E71/E74,F71/F74,G71/G74,H71/H74),IF(G61=7,AVERAGE(C71/C74,D71/D74,E71/E74,F71/F74,G71/G74,H71/H74,I71/I74),IF(G61=8,AVERAGE(C71/C74,D71/D74,E71/E74,F71/F74,G71/G74,H71/H74,I71/I74,J71/J74),IF(G61=9,AVERAGE(C71/C74,D71/D74,E71/E74,F71/F74,G71/G74,H71/H74,I71/I74,J71/J74,K71/K74),AVERAGE(C71/C74,D71/D74,E71/E74,F71/F74,G71/G74,H71/H74,I71/I74,J71/J74,K71/K74,L71/L74))))))))))</f>
        <v>#DIV/0!</v>
      </c>
      <c r="N71" s="21" t="e">
        <v>#DIV/0!</v>
      </c>
      <c r="O71" s="164">
        <f>IFERROR(O70,"")</f>
        <v>0</v>
      </c>
      <c r="P71" s="165" t="str">
        <f>IF($Q$2&gt;=64,IF($Q$2&lt;=73,O71,""),"")</f>
        <v/>
      </c>
      <c r="R71" s="150">
        <v>8</v>
      </c>
      <c r="S71" s="151">
        <f>'FACTORS &amp; OPTIONS'!B22</f>
        <v>0</v>
      </c>
      <c r="T71" s="77">
        <f>IF(AA64&gt;0,(1/AA64),0)</f>
        <v>0</v>
      </c>
      <c r="U71" s="77">
        <f>IF(AA65&gt;0,1/AA65,0)</f>
        <v>0</v>
      </c>
      <c r="V71" s="77">
        <f>IF(AA66&gt;0,1/AA66,0)</f>
        <v>0</v>
      </c>
      <c r="W71" s="77">
        <f>IF(AA67&gt;0,1/AA67,0)</f>
        <v>0</v>
      </c>
      <c r="X71" s="77">
        <f>IF(AA68&gt;0,1/AA68,0)</f>
        <v>0</v>
      </c>
      <c r="Y71" s="77">
        <f>IF(AA69&gt;0,1/AA69,0)</f>
        <v>0</v>
      </c>
      <c r="Z71" s="77">
        <f>IF(AA70&gt;0,1/AA70,0)</f>
        <v>0</v>
      </c>
      <c r="AA71" s="77">
        <f>IF(R71&lt;=X61,1,0)</f>
        <v>0</v>
      </c>
      <c r="AB71" s="78">
        <v>0</v>
      </c>
      <c r="AC71" s="78">
        <v>0</v>
      </c>
      <c r="AD71" s="21" t="e">
        <f>IF(X61=1,AVERAGE(T71/T74),IF(X61=2,AVERAGE(T71/T74,U71/U74),IF(X61=3,AVERAGE(T71/T74,U71/U74,V71/V74),IF(X61=4,AVERAGE(T71/T74,U71/U74,V71/V74,W71/W74),IF(X61=5,AVERAGE(T71/T74,U71/U74,V71/V74,W71/W74,X71/X74),IF(X61=6,AVERAGE(T71/T74,U71/U74,V71/V74,W71/W74,X71/X74,Y71/Y74),IF(X61=7,AVERAGE(T71/T74,U71/U74,V71/V74,W71/W74,X71/X74,Y71/Y74,Z71/Z74),IF(X61=8,AVERAGE(T71/T74,U71/U74,V71/V74,W71/W74,X71/X74,Y71/Y74,Z71/Z74,AA71/AA74),IF(X61=9,AVERAGE(T71/T74,U71/U74,V71/V74,W71/W74,X71/X74,Y71/Y74,Z71/Z74,AA71/AA74,AB71/AB74),AVERAGE(T71/T74,U71/U74,V71/V74,W71/W74,X71/X74,Y71/Y74,Z71/Z74,AA71/AA74,AB71/AB74,AC71/AC74))))))))))</f>
        <v>#DIV/0!</v>
      </c>
      <c r="AE71" s="21" t="e">
        <v>#DIV/0!</v>
      </c>
      <c r="AF71" s="164" t="str">
        <f>IFERROR(AF70,"")</f>
        <v/>
      </c>
      <c r="AG71" s="165" t="str">
        <f>IF($Q$2&gt;=64,IF($Q$2&lt;=73,AF71,""),"")</f>
        <v/>
      </c>
      <c r="AI71" s="150">
        <v>8</v>
      </c>
      <c r="AJ71" s="151">
        <f>'FACTORS &amp; OPTIONS'!B22</f>
        <v>0</v>
      </c>
      <c r="AK71" s="158">
        <f>IF(AR64&gt;0,(1/AR64),0)</f>
        <v>0</v>
      </c>
      <c r="AL71" s="77">
        <f>IF(AR65&gt;0,1/AR65,0)</f>
        <v>0</v>
      </c>
      <c r="AM71" s="77">
        <f>IF(AR66&gt;0,1/AR66,0)</f>
        <v>0</v>
      </c>
      <c r="AN71" s="77">
        <f>IF(AR67&gt;0,1/AR67,0)</f>
        <v>0</v>
      </c>
      <c r="AO71" s="77">
        <f>IF(AR68&gt;0,1/AR68,0)</f>
        <v>0</v>
      </c>
      <c r="AP71" s="77">
        <f>IF(AR69&gt;0,1/AR69,0)</f>
        <v>0</v>
      </c>
      <c r="AQ71" s="77">
        <f>IF(AR70&gt;0,1/AR70,0)</f>
        <v>0</v>
      </c>
      <c r="AR71" s="77">
        <f>IF(AI71&lt;=AO61,1,0)</f>
        <v>0</v>
      </c>
      <c r="AS71" s="78">
        <v>0</v>
      </c>
      <c r="AT71" s="159">
        <v>0</v>
      </c>
      <c r="AU71" s="21" t="e">
        <f>IF(AO61=1,AVERAGE(AK71/AK74),IF(AO61=2,AVERAGE(AK71/AK74,AL71/AL74),IF(AO61=3,AVERAGE(AK71/AK74,AL71/AL74,AM71/AM74),IF(AO61=4,AVERAGE(AK71/AK74,AL71/AL74,AM71/AM74,AN71/AN74),IF(AO61=5,AVERAGE(AK71/AK74,AL71/AL74,AM71/AM74,AN71/AN74,AO71/AO74),IF(AO61=6,AVERAGE(AK71/AK74,AL71/AL74,AM71/AM74,AN71/AN74,AO71/AO74,AP71/AP74),IF(AO61=7,AVERAGE(AK71/AK74,AL71/AL74,AM71/AM74,AN71/AN74,AO71/AO74,AP71/AP74,AQ71/AQ74),IF(AO61=8,AVERAGE(AK71/AK74,AL71/AL74,AM71/AM74,AN71/AN74,AO71/AO74,AP71/AP74,AQ71/AQ74,AR71/AR74),IF(AO61=9,AVERAGE(AK71/AK74,AL71/AL74,AM71/AM74,AN71/AN74,AO71/AO74,AP71/AP74,AQ71/AQ74,AR71/AR74,AS71/AS74),AVERAGE(AK71/AK74,AL71/AL74,AM71/AM74,AN71/AN74,AO71/AO74,AP71/AP74,AQ71/AQ74,AR71/AR74,AS71/AS74,AT71/AT74))))))))))</f>
        <v>#DIV/0!</v>
      </c>
      <c r="AV71" s="21" t="e">
        <v>#DIV/0!</v>
      </c>
      <c r="AW71" s="164" t="str">
        <f>IFERROR(AW70,"")</f>
        <v/>
      </c>
      <c r="AX71" s="165" t="str">
        <f>IF($Q$2&gt;=64,IF($Q$2&lt;=73,AW71,""),"")</f>
        <v/>
      </c>
      <c r="AZ71" s="150">
        <v>8</v>
      </c>
      <c r="BA71" s="151">
        <f>'FACTORS &amp; OPTIONS'!B22</f>
        <v>0</v>
      </c>
      <c r="BB71" s="158">
        <f>IF(BI64&gt;0,(1/BI64),0)</f>
        <v>0</v>
      </c>
      <c r="BC71" s="77">
        <f>IF(BI65&gt;0,1/BI65,0)</f>
        <v>0</v>
      </c>
      <c r="BD71" s="77">
        <f>IF(BI66&gt;0,1/BI66,0)</f>
        <v>0</v>
      </c>
      <c r="BE71" s="77">
        <f>IF(BI67&gt;0,1/BI67,0)</f>
        <v>0</v>
      </c>
      <c r="BF71" s="77">
        <f>IF(BI68&gt;0,1/BI68,0)</f>
        <v>0</v>
      </c>
      <c r="BG71" s="77">
        <f>IF(BI69&gt;0,1/BI69,0)</f>
        <v>0</v>
      </c>
      <c r="BH71" s="77">
        <f>IF(BI70&gt;0,1/BI70,0)</f>
        <v>0</v>
      </c>
      <c r="BI71" s="77">
        <f>IF(AZ71&lt;=BF61,1,0)</f>
        <v>0</v>
      </c>
      <c r="BJ71" s="78">
        <v>0</v>
      </c>
      <c r="BK71" s="159">
        <v>0</v>
      </c>
      <c r="BL71" s="21" t="e">
        <f>IF(BF61=1,AVERAGE(BB71/BB74),IF(BF61=2,AVERAGE(BB71/BB74,BC71/BC74),IF(BF61=3,AVERAGE(BB71/BB74,BC71/BC74,BD71/BD74),IF(BF61=4,AVERAGE(BB71/BB74,BC71/BC74,BD71/BD74,BE71/BE74),IF(BF61=5,AVERAGE(BB71/BB74,BC71/BC74,BD71/BD74,BE71/BE74,BF71/BF74),IF(BF61=6,AVERAGE(BB71/BB74,BC71/BC74,BD71/BD74,BE71/BE74,BF71/BF74,BG71/BG74),IF(BF61=7,AVERAGE(BB71/BB74,BC71/BC74,BD71/BD74,BE71/BE74,BF71/BF74,BG71/BG74,BH71/BH74),IF(BF61=8,AVERAGE(BB71/BB74,BC71/BC74,BD71/BD74,BE71/BE74,BF71/BF74,BG71/BG74,BH71/BH74,BI71/BI74),IF(BF61=9,AVERAGE(BB71/BB74,BC71/BC74,BD71/BD74,BE71/BE74,BF71/BF74,BG71/BG74,BH71/BH74,BI71/BI74,BJ71/BJ74),AVERAGE(BB71/BB74,BC71/BC74,BD71/BD74,BE71/BE74,BF71/BF74,BG71/BG74,BH71/BH74,BI71/BI74,BJ71/BJ74,BK71/BK74))))))))))</f>
        <v>#DIV/0!</v>
      </c>
      <c r="BM71" s="21" t="e">
        <v>#DIV/0!</v>
      </c>
      <c r="BN71" s="164" t="str">
        <f>IFERROR(BN70,"")</f>
        <v/>
      </c>
      <c r="BO71" s="165" t="str">
        <f>IF($Q$2&gt;=64,IF($Q$2&lt;=73,BN71,""),"")</f>
        <v/>
      </c>
      <c r="BQ71" s="150">
        <v>8</v>
      </c>
      <c r="BR71" s="151">
        <f>'FACTORS &amp; OPTIONS'!B22</f>
        <v>0</v>
      </c>
      <c r="BS71" s="158">
        <f>IF(BZ64&gt;0,(1/BZ64),0)</f>
        <v>0</v>
      </c>
      <c r="BT71" s="77">
        <f>IF(BZ65&gt;0,1/BZ65,0)</f>
        <v>0</v>
      </c>
      <c r="BU71" s="77">
        <f>IF(BZ66&gt;0,1/BZ66,0)</f>
        <v>0</v>
      </c>
      <c r="BV71" s="77">
        <f>IF(BZ67&gt;0,1/BZ67,0)</f>
        <v>0</v>
      </c>
      <c r="BW71" s="77">
        <f>IF(BZ68&gt;0,1/BZ68,0)</f>
        <v>0</v>
      </c>
      <c r="BX71" s="77">
        <f>IF(BZ69&gt;0,1/BZ69,0)</f>
        <v>0</v>
      </c>
      <c r="BY71" s="77">
        <f>IF(BZ70&gt;0,1/BZ70,0)</f>
        <v>0</v>
      </c>
      <c r="BZ71" s="77">
        <f>IF(BQ71&lt;=BW61,1,0)</f>
        <v>0</v>
      </c>
      <c r="CA71" s="78">
        <v>0</v>
      </c>
      <c r="CB71" s="159">
        <v>0</v>
      </c>
      <c r="CC71" s="21" t="e">
        <f>IF(BW61=1,AVERAGE(BS71/BS74),IF(BW61=2,AVERAGE(BS71/BS74,BT71/BT74),IF(BW61=3,AVERAGE(BS71/BS74,BT71/BT74,BU71/BU74),IF(BW61=4,AVERAGE(BS71/BS74,BT71/BT74,BU71/BU74,BV71/BV74),IF(BW61=5,AVERAGE(BS71/BS74,BT71/BT74,BU71/BU74,BV71/BV74,BW71/BW74),IF(BW61=6,AVERAGE(BS71/BS74,BT71/BT74,BU71/BU74,BV71/BV74,BW71/BW74,BX71/BX74),IF(BW61=7,AVERAGE(BS71/BS74,BT71/BT74,BU71/BU74,BV71/BV74,BW71/BW74,BX71/BX74,BY71/BY74),IF(BW61=8,AVERAGE(BS71/BS74,BT71/BT74,BU71/BU74,BV71/BV74,BW71/BW74,BX71/BX74,BY71/BY74,BZ71/BZ74),IF(BW61=9,AVERAGE(BS71/BS74,BT71/BT74,BU71/BU74,BV71/BV74,BW71/BW74,BX71/BX74,BY71/BY74,BZ71/BZ74,CA71/CA74),AVERAGE(BS71/BS74,BT71/BT74,BU71/BU74,BV71/BV74,BW71/BW74,BX71/BX74,BY71/BY74,BZ71/BZ74,CA71/CA74,CB71/CB74))))))))))</f>
        <v>#DIV/0!</v>
      </c>
      <c r="CD71" s="21" t="e">
        <v>#DIV/0!</v>
      </c>
      <c r="CE71" s="164" t="str">
        <f>IFERROR(CE70,"")</f>
        <v/>
      </c>
      <c r="CF71" s="165" t="str">
        <f>IF($Q$2&gt;=64,IF($Q$2&lt;=73,CE71,""),"")</f>
        <v/>
      </c>
      <c r="CH71" s="150">
        <v>8</v>
      </c>
      <c r="CI71" s="151">
        <f>'FACTORS &amp; OPTIONS'!B22</f>
        <v>0</v>
      </c>
      <c r="CJ71" s="158">
        <f>IF(CQ64&gt;0,(1/CQ64),0)</f>
        <v>0</v>
      </c>
      <c r="CK71" s="77">
        <f>IF(CQ65&gt;0,1/CQ65,0)</f>
        <v>0</v>
      </c>
      <c r="CL71" s="77">
        <f>IF(CQ66&gt;0,1/CQ66,0)</f>
        <v>0</v>
      </c>
      <c r="CM71" s="77">
        <f>IF(CQ67&gt;0,1/CQ67,0)</f>
        <v>0</v>
      </c>
      <c r="CN71" s="77">
        <f>IF(CQ68&gt;0,1/CQ68,0)</f>
        <v>0</v>
      </c>
      <c r="CO71" s="77">
        <f>IF(CQ69&gt;0,1/CQ69,0)</f>
        <v>0</v>
      </c>
      <c r="CP71" s="77">
        <f>IF(CQ70&gt;0,1/CQ70,0)</f>
        <v>0</v>
      </c>
      <c r="CQ71" s="77">
        <f>IF(CH71&lt;=CN61,1,0)</f>
        <v>0</v>
      </c>
      <c r="CR71" s="78">
        <v>0</v>
      </c>
      <c r="CS71" s="159">
        <v>0</v>
      </c>
      <c r="CT71" s="21" t="e">
        <f>IF(CN61=1,AVERAGE(CJ71/CJ74),IF(CN61=2,AVERAGE(CJ71/CJ74,CK71/CK74),IF(CN61=3,AVERAGE(CJ71/CJ74,CK71/CK74,CL71/CL74),IF(CN61=4,AVERAGE(CJ71/CJ74,CK71/CK74,CL71/CL74,CM71/CM74),IF(CN61=5,AVERAGE(CJ71/CJ74,CK71/CK74,CL71/CL74,CM71/CM74,CN71/CN74),IF(CN61=6,AVERAGE(CJ71/CJ74,CK71/CK74,CL71/CL74,CM71/CM74,CN71/CN74,CO71/CO74),IF(CN61=7,AVERAGE(CJ71/CJ74,CK71/CK74,CL71/CL74,CM71/CM74,CN71/CN74,CO71/CO74,CP71/CP74),IF(CN61=8,AVERAGE(CJ71/CJ74,CK71/CK74,CL71/CL74,CM71/CM74,CN71/CN74,CO71/CO74,CP71/CP74,CQ71/CQ74),IF(CN61=9,AVERAGE(CJ71/CJ74,CK71/CK74,CL71/CL74,CM71/CM74,CN71/CN74,CO71/CO74,CP71/CP74,CQ71/CQ74,CR71/CR74),AVERAGE(CJ71/CJ74,CK71/CK74,CL71/CL74,CM71/CM74,CN71/CN74,CO71/CO74,CP71/CP74,CQ71/CQ74,CR71/CR74,CS71/CS74))))))))))</f>
        <v>#DIV/0!</v>
      </c>
      <c r="CU71" s="21" t="e">
        <v>#DIV/0!</v>
      </c>
      <c r="CV71" s="164" t="str">
        <f>IFERROR(CV70,"")</f>
        <v/>
      </c>
      <c r="CW71" s="165" t="str">
        <f>IF($Q$2&gt;=64,IF($Q$2&lt;=73,CV71,""),"")</f>
        <v/>
      </c>
      <c r="CY71" s="150">
        <v>8</v>
      </c>
      <c r="CZ71" s="151">
        <f>'FACTORS &amp; OPTIONS'!B22</f>
        <v>0</v>
      </c>
      <c r="DA71" s="158">
        <f>IF(DH64&gt;0,(1/DH64),0)</f>
        <v>0</v>
      </c>
      <c r="DB71" s="77">
        <f>IF(DH65&gt;0,1/DH65,0)</f>
        <v>0</v>
      </c>
      <c r="DC71" s="77">
        <f>IF(DH66&gt;0,1/DH66,0)</f>
        <v>0</v>
      </c>
      <c r="DD71" s="77">
        <f>IF(DH67&gt;0,1/DH67,0)</f>
        <v>0</v>
      </c>
      <c r="DE71" s="77">
        <f>IF(DH68&gt;0,1/DH68,0)</f>
        <v>0</v>
      </c>
      <c r="DF71" s="77">
        <f>IF(DH69&gt;0,1/DH69,0)</f>
        <v>0</v>
      </c>
      <c r="DG71" s="77">
        <f>IF(DH70&gt;0,1/DH70,0)</f>
        <v>0</v>
      </c>
      <c r="DH71" s="77">
        <f>IF(CY71&lt;=DE61,1,0)</f>
        <v>0</v>
      </c>
      <c r="DI71" s="78">
        <v>0</v>
      </c>
      <c r="DJ71" s="159">
        <v>0</v>
      </c>
      <c r="DK71" s="21" t="e">
        <f>IF(DE61=1,AVERAGE(DA71/DA74),IF(DE61=2,AVERAGE(DA71/DA74,DB71/DB74),IF(DE61=3,AVERAGE(DA71/DA74,DB71/DB74,DC71/DC74),IF(DE61=4,AVERAGE(DA71/DA74,DB71/DB74,DC71/DC74,DD71/DD74),IF(DE61=5,AVERAGE(DA71/DA74,DB71/DB74,DC71/DC74,DD71/DD74,DE71/DE74),IF(DE61=6,AVERAGE(DA71/DA74,DB71/DB74,DC71/DC74,DD71/DD74,DE71/DE74,DF71/DF74),IF(DE61=7,AVERAGE(DA71/DA74,DB71/DB74,DC71/DC74,DD71/DD74,DE71/DE74,DF71/DF74,DG71/DG74),IF(DE61=8,AVERAGE(DA71/DA74,DB71/DB74,DC71/DC74,DD71/DD74,DE71/DE74,DF71/DF74,DG71/DG74,DH71/DH74),IF(DE61=9,AVERAGE(DA71/DA74,DB71/DB74,DC71/DC74,DD71/DD74,DE71/DE74,DF71/DF74,DG71/DG74,DH71/DH74,DI71/DI74),AVERAGE(DA71/DA74,DB71/DB74,DC71/DC74,DD71/DD74,DE71/DE74,DF71/DF74,DG71/DG74,DH71/DH74,DI71/DI74,DJ71/DJ74))))))))))</f>
        <v>#DIV/0!</v>
      </c>
      <c r="DL71" s="21" t="e">
        <v>#DIV/0!</v>
      </c>
      <c r="DM71" s="164" t="str">
        <f>IFERROR(DM70,"")</f>
        <v/>
      </c>
      <c r="DN71" s="165" t="str">
        <f>IF($Q$2&gt;=64,IF($Q$2&lt;=73,DM71,""),"")</f>
        <v/>
      </c>
      <c r="DP71" s="150">
        <v>8</v>
      </c>
      <c r="DQ71" s="151">
        <f>'FACTORS &amp; OPTIONS'!B22</f>
        <v>0</v>
      </c>
      <c r="DR71" s="158">
        <f>IF(DY64&gt;0,(1/DY64),0)</f>
        <v>0</v>
      </c>
      <c r="DS71" s="77">
        <f>IF(DY65&gt;0,1/DY65,0)</f>
        <v>0</v>
      </c>
      <c r="DT71" s="77">
        <f>IF(DY66&gt;0,1/DY66,0)</f>
        <v>0</v>
      </c>
      <c r="DU71" s="77">
        <f>IF(DY67&gt;0,1/DY67,0)</f>
        <v>0</v>
      </c>
      <c r="DV71" s="77">
        <f>IF(DY68&gt;0,1/DY68,0)</f>
        <v>0</v>
      </c>
      <c r="DW71" s="77">
        <f>IF(DY69&gt;0,1/DY69,0)</f>
        <v>0</v>
      </c>
      <c r="DX71" s="77">
        <f>IF(DY70&gt;0,1/DY70,0)</f>
        <v>0</v>
      </c>
      <c r="DY71" s="77">
        <f>IF(DP71&lt;=DV61,1,0)</f>
        <v>0</v>
      </c>
      <c r="DZ71" s="78">
        <v>0</v>
      </c>
      <c r="EA71" s="159">
        <v>0</v>
      </c>
      <c r="EB71" s="21" t="e">
        <f>IF(DV61=1,AVERAGE(DR71/DR74),IF(DV61=2,AVERAGE(DR71/DR74,DS71/DS74),IF(DV61=3,AVERAGE(DR71/DR74,DS71/DS74,DT71/DT74),IF(DV61=4,AVERAGE(DR71/DR74,DS71/DS74,DT71/DT74,DU71/DU74),IF(DV61=5,AVERAGE(DR71/DR74,DS71/DS74,DT71/DT74,DU71/DU74,DV71/DV74),IF(DV61=6,AVERAGE(DR71/DR74,DS71/DS74,DT71/DT74,DU71/DU74,DV71/DV74,DW71/DW74),IF(DV61=7,AVERAGE(DR71/DR74,DS71/DS74,DT71/DT74,DU71/DU74,DV71/DV74,DW71/DW74,DX71/DX74),IF(DV61=8,AVERAGE(DR71/DR74,DS71/DS74,DT71/DT74,DU71/DU74,DV71/DV74,DW71/DW74,DX71/DX74,DY71/DY74),IF(DV61=9,AVERAGE(DR71/DR74,DS71/DS74,DT71/DT74,DU71/DU74,DV71/DV74,DW71/DW74,DX71/DX74,DY71/DY74,DZ71/DZ74),AVERAGE(DR71/DR74,DS71/DS74,DT71/DT74,DU71/DU74,DV71/DV74,DW71/DW74,DX71/DX74,DY71/DY74,DZ71/DZ74,EA71/EA74))))))))))</f>
        <v>#DIV/0!</v>
      </c>
      <c r="EC71" s="21" t="e">
        <v>#DIV/0!</v>
      </c>
      <c r="ED71" s="164" t="str">
        <f>IFERROR(ED70,"")</f>
        <v/>
      </c>
      <c r="EE71" s="165" t="str">
        <f>IF($Q$2&gt;=64,IF($Q$2&lt;=73,ED71,""),"")</f>
        <v/>
      </c>
      <c r="EG71" s="150">
        <v>8</v>
      </c>
      <c r="EH71" s="151">
        <f>'FACTORS &amp; OPTIONS'!B22</f>
        <v>0</v>
      </c>
      <c r="EI71" s="158">
        <f>IF(EP64&gt;0,(1/EP64),0)</f>
        <v>0</v>
      </c>
      <c r="EJ71" s="77">
        <f>IF(EP65&gt;0,1/EP65,0)</f>
        <v>0</v>
      </c>
      <c r="EK71" s="77">
        <f>IF(EP66&gt;0,1/EP66,0)</f>
        <v>0</v>
      </c>
      <c r="EL71" s="77">
        <f>IF(EP67&gt;0,1/EP67,0)</f>
        <v>0</v>
      </c>
      <c r="EM71" s="77">
        <f>IF(EP68&gt;0,1/EP68,0)</f>
        <v>0</v>
      </c>
      <c r="EN71" s="77">
        <f>IF(EP69&gt;0,1/EP69,0)</f>
        <v>0</v>
      </c>
      <c r="EO71" s="77">
        <f>IF(EP70&gt;0,1/EP70,0)</f>
        <v>0</v>
      </c>
      <c r="EP71" s="77">
        <f>IF(EG71&lt;=EM61,1,0)</f>
        <v>0</v>
      </c>
      <c r="EQ71" s="78">
        <v>0</v>
      </c>
      <c r="ER71" s="159">
        <v>0</v>
      </c>
      <c r="ES71" s="21" t="e">
        <f>IF(EM61=1,AVERAGE(EI71/EI74),IF(EM61=2,AVERAGE(EI71/EI74,EJ71/EJ74),IF(EM61=3,AVERAGE(EI71/EI74,EJ71/EJ74,EK71/EK74),IF(EM61=4,AVERAGE(EI71/EI74,EJ71/EJ74,EK71/EK74,EL71/EL74),IF(EM61=5,AVERAGE(EI71/EI74,EJ71/EJ74,EK71/EK74,EL71/EL74,EM71/EM74),IF(EM61=6,AVERAGE(EI71/EI74,EJ71/EJ74,EK71/EK74,EL71/EL74,EM71/EM74,EN71/EN74),IF(EM61=7,AVERAGE(EI71/EI74,EJ71/EJ74,EK71/EK74,EL71/EL74,EM71/EM74,EN71/EN74,EO71/EO74),IF(EM61=8,AVERAGE(EI71/EI74,EJ71/EJ74,EK71/EK74,EL71/EL74,EM71/EM74,EN71/EN74,EO71/EO74,EP71/EP74),IF(EM61=9,AVERAGE(EI71/EI74,EJ71/EJ74,EK71/EK74,EL71/EL74,EM71/EM74,EN71/EN74,EO71/EO74,EP71/EP74,EQ71/EQ74),AVERAGE(EI71/EI74,EJ71/EJ74,EK71/EK74,EL71/EL74,EM71/EM74,EN71/EN74,EO71/EO74,EP71/EP74,EQ71/EQ74,ER71/ER74))))))))))</f>
        <v>#DIV/0!</v>
      </c>
      <c r="ET71" s="21" t="e">
        <v>#DIV/0!</v>
      </c>
      <c r="EU71" s="164" t="str">
        <f>IFERROR(EU70,"")</f>
        <v/>
      </c>
      <c r="EV71" s="165" t="str">
        <f>IF($Q$2&gt;=64,IF($Q$2&lt;=73,EU71,""),"")</f>
        <v/>
      </c>
      <c r="EW71" s="100" t="str">
        <f>CW70</f>
        <v/>
      </c>
      <c r="EX71" s="100">
        <f>CW72</f>
        <v>1</v>
      </c>
      <c r="EY71" s="100"/>
      <c r="EZ71" s="100">
        <f t="shared" si="40"/>
        <v>0</v>
      </c>
      <c r="FA71" s="100"/>
    </row>
    <row r="72" spans="1:164" x14ac:dyDescent="0.35">
      <c r="A72" s="150">
        <v>9</v>
      </c>
      <c r="B72" s="151">
        <f>'FACTORS &amp; OPTIONS'!B23</f>
        <v>0</v>
      </c>
      <c r="C72" s="77">
        <f>IF(K64&gt;0,(1/K64),0)</f>
        <v>0</v>
      </c>
      <c r="D72" s="77">
        <f>IF(K65&gt;0,1/K65,0)</f>
        <v>0</v>
      </c>
      <c r="E72" s="77">
        <f>IF(K66&gt;0,1/K66,0)</f>
        <v>0</v>
      </c>
      <c r="F72" s="77">
        <f>IF(K67&gt;0,1/K67,0)</f>
        <v>0</v>
      </c>
      <c r="G72" s="77">
        <f>IF(K68&gt;0,1/K68,0)</f>
        <v>0</v>
      </c>
      <c r="H72" s="77">
        <f>IF(K69&gt;0,1/K69,0)</f>
        <v>0</v>
      </c>
      <c r="I72" s="77">
        <f>IF(K70&gt;0,1/K70,0)</f>
        <v>0</v>
      </c>
      <c r="J72" s="77">
        <f>IF(K71&gt;0,1/K71,0)</f>
        <v>0</v>
      </c>
      <c r="K72" s="77">
        <f>IF(A72&lt;=G61,1,0)</f>
        <v>0</v>
      </c>
      <c r="L72" s="78">
        <v>0</v>
      </c>
      <c r="M72" s="21" t="e">
        <f>IF(G61=1,AVERAGE(C72/C74),IF(G61=2,AVERAGE(C72/C74,D72/D74),IF(G61=3,AVERAGE(C72/C74,D72/D74,E72/E74),IF(G61=4,AVERAGE(C72/C74,D72/D74,E72/E74,F72/F74),IF(G61=5,AVERAGE(C72/C74,D72/D74,E72/E74,F72/F74,G72/G74),IF(G61=6,AVERAGE(C72/C74,D72/D74,E72/E74,F72/F74,G72/G74,H72/H74),IF(G61=7,AVERAGE(C72/C74,D72/D74,E72/E74,F72/F74,G72/G74,H72/H74,I72/I74),IF(G61=8,AVERAGE(C72/C74,D72/D74,E72/E74,F72/F74,G72/G74,H72/H74,I72/I74,J72/J74),IF(G61=9,AVERAGE(C72/C74,D72/D74,E72/E74,F72/F74,G72/G74,H72/H74,I72/I74,J72/J74,K72/K74),AVERAGE(C72/C74,D72/D74,E72/E74,F72/F74,G72/G74,H72/H74,I72/I74,J72/J74,K72/K74,L72/L74))))))))))</f>
        <v>#DIV/0!</v>
      </c>
      <c r="N72" s="21" t="e">
        <v>#DIV/0!</v>
      </c>
      <c r="O72" s="164">
        <v>2</v>
      </c>
      <c r="P72" s="165">
        <f>IF(O72=1,1/9,IF(O72=2,1/7,IF(O72=3,1/5,IF(O72=4,1/3,IF(O72=5,1,IF(O72=6,3,IF(O72=7,5,IF(O72=8,7,IF(O72=9,9,0)))))))))</f>
        <v>0.14285714285714285</v>
      </c>
      <c r="R72" s="150">
        <v>9</v>
      </c>
      <c r="S72" s="151">
        <f>'FACTORS &amp; OPTIONS'!B23</f>
        <v>0</v>
      </c>
      <c r="T72" s="77">
        <f>IF(AB64&gt;0,(1/AB64),0)</f>
        <v>0</v>
      </c>
      <c r="U72" s="77">
        <f>IF(AB65&gt;0,1/AB65,0)</f>
        <v>0</v>
      </c>
      <c r="V72" s="77">
        <f>IF(AB66&gt;0,1/AB66,0)</f>
        <v>0</v>
      </c>
      <c r="W72" s="77">
        <f>IF(AB67&gt;0,1/AB67,0)</f>
        <v>0</v>
      </c>
      <c r="X72" s="77">
        <f>IF(AB68&gt;0,1/AB68,0)</f>
        <v>0</v>
      </c>
      <c r="Y72" s="77">
        <f>IF(AB69&gt;0,1/AB69,0)</f>
        <v>0</v>
      </c>
      <c r="Z72" s="77">
        <f>IF(AB70&gt;0,1/AB70,0)</f>
        <v>0</v>
      </c>
      <c r="AA72" s="77">
        <f>IF(AB71&gt;0,1/AB71,0)</f>
        <v>0</v>
      </c>
      <c r="AB72" s="77">
        <f>IF(R72&lt;=X61,1,0)</f>
        <v>0</v>
      </c>
      <c r="AC72" s="78">
        <v>0</v>
      </c>
      <c r="AD72" s="21" t="e">
        <f>IF(X61=1,AVERAGE(T72/T74),IF(X61=2,AVERAGE(T72/T74,U72/U74),IF(X61=3,AVERAGE(T72/T74,U72/U74,V72/V74),IF(X61=4,AVERAGE(T72/T74,U72/U74,V72/V74,W72/W74),IF(X61=5,AVERAGE(T72/T74,U72/U74,V72/V74,W72/W74,X72/X74),IF(X61=6,AVERAGE(T72/T74,U72/U74,V72/V74,W72/W74,X72/X74,Y72/Y74),IF(X61=7,AVERAGE(T72/T74,U72/U74,V72/V74,W72/W74,X72/X74,Y72/Y74,Z72/Z74),IF(X61=8,AVERAGE(T72/T74,U72/U74,V72/V74,W72/W74,X72/X74,Y72/Y74,Z72/Z74,AA72/AA74),IF(X61=9,AVERAGE(T72/T74,U72/U74,V72/V74,W72/W74,X72/X74,Y72/Y74,Z72/Z74,AA72/AA74,AB72/AB74),AVERAGE(T72/T74,U72/U74,V72/V74,W72/W74,X72/X74,Y72/Y74,Z72/Z74,AA72/AA74,AB72/AB74,AC72/AC74))))))))))</f>
        <v>#DIV/0!</v>
      </c>
      <c r="AE72" s="21" t="e">
        <v>#DIV/0!</v>
      </c>
      <c r="AF72" s="164">
        <v>2</v>
      </c>
      <c r="AG72" s="165">
        <f>IF(AF72=1,1/9,IF(AF72=2,1/7,IF(AF72=3,1/5,IF(AF72=4,1/3,IF(AF72=5,1,IF(AF72=6,3,IF(AF72=7,5,IF(AF72=8,7,IF(AF72=9,9,0)))))))))</f>
        <v>0.14285714285714285</v>
      </c>
      <c r="AI72" s="150">
        <v>9</v>
      </c>
      <c r="AJ72" s="151">
        <f>'FACTORS &amp; OPTIONS'!B23</f>
        <v>0</v>
      </c>
      <c r="AK72" s="158">
        <f>IF(AS64&gt;0,(1/AS64),0)</f>
        <v>0</v>
      </c>
      <c r="AL72" s="77">
        <f>IF(AS65&gt;0,1/AS65,0)</f>
        <v>0</v>
      </c>
      <c r="AM72" s="77">
        <f>IF(AS66&gt;0,1/AS66,0)</f>
        <v>0</v>
      </c>
      <c r="AN72" s="77">
        <f>IF(AS67&gt;0,1/AS67,0)</f>
        <v>0</v>
      </c>
      <c r="AO72" s="77">
        <f>IF(AS68&gt;0,1/AS68,0)</f>
        <v>0</v>
      </c>
      <c r="AP72" s="77">
        <f>IF(AS69&gt;0,1/AS69,0)</f>
        <v>0</v>
      </c>
      <c r="AQ72" s="77">
        <f>IF(AS70&gt;0,1/AS70,0)</f>
        <v>0</v>
      </c>
      <c r="AR72" s="77">
        <f>IF(AS71&gt;0,1/AS71,0)</f>
        <v>0</v>
      </c>
      <c r="AS72" s="77">
        <f>IF(AI72&lt;=AO61,1,0)</f>
        <v>0</v>
      </c>
      <c r="AT72" s="159">
        <v>0</v>
      </c>
      <c r="AU72" s="21" t="e">
        <f>IF(AO61=1,AVERAGE(AK72/AK74),IF(AO61=2,AVERAGE(AK72/AK74,AL72/AL74),IF(AO61=3,AVERAGE(AK72/AK74,AL72/AL74,AM72/AM74),IF(AO61=4,AVERAGE(AK72/AK74,AL72/AL74,AM72/AM74,AN72/AN74),IF(AO61=5,AVERAGE(AK72/AK74,AL72/AL74,AM72/AM74,AN72/AN74,AO72/AO74),IF(AO61=6,AVERAGE(AK72/AK74,AL72/AL74,AM72/AM74,AN72/AN74,AO72/AO74,AP72/AP74),IF(AO61=7,AVERAGE(AK72/AK74,AL72/AL74,AM72/AM74,AN72/AN74,AO72/AO74,AP72/AP74,AQ72/AQ74),IF(AO61=8,AVERAGE(AK72/AK74,AL72/AL74,AM72/AM74,AN72/AN74,AO72/AO74,AP72/AP74,AQ72/AQ74,AR72/AR74),IF(AO61=9,AVERAGE(AK72/AK74,AL72/AL74,AM72/AM74,AN72/AN74,AO72/AO74,AP72/AP74,AQ72/AQ74,AR72/AR74,AS72/AS74),AVERAGE(AK72/AK74,AL72/AL74,AM72/AM74,AN72/AN74,AO72/AO74,AP72/AP74,AQ72/AQ74,AR72/AR74,AS72/AS74,AT72/AT74))))))))))</f>
        <v>#DIV/0!</v>
      </c>
      <c r="AV72" s="21" t="e">
        <v>#DIV/0!</v>
      </c>
      <c r="AW72" s="164">
        <v>6</v>
      </c>
      <c r="AX72" s="165">
        <f>IF(AW72=1,1/9,IF(AW72=2,1/7,IF(AW72=3,1/5,IF(AW72=4,1/3,IF(AW72=5,1,IF(AW72=6,3,IF(AW72=7,5,IF(AW72=8,7,IF(AW72=9,9,0)))))))))</f>
        <v>3</v>
      </c>
      <c r="AZ72" s="150">
        <v>9</v>
      </c>
      <c r="BA72" s="151">
        <f>'FACTORS &amp; OPTIONS'!B23</f>
        <v>0</v>
      </c>
      <c r="BB72" s="158">
        <f>IF(BJ64&gt;0,(1/BJ64),0)</f>
        <v>0</v>
      </c>
      <c r="BC72" s="77">
        <f>IF(BJ65&gt;0,1/BJ65,0)</f>
        <v>0</v>
      </c>
      <c r="BD72" s="77">
        <f>IF(BJ66&gt;0,1/BJ66,0)</f>
        <v>0</v>
      </c>
      <c r="BE72" s="77">
        <f>IF(BJ67&gt;0,1/BJ67,0)</f>
        <v>0</v>
      </c>
      <c r="BF72" s="77">
        <f>IF(BJ68&gt;0,1/BJ68,0)</f>
        <v>0</v>
      </c>
      <c r="BG72" s="77">
        <f>IF(BJ69&gt;0,1/BJ69,0)</f>
        <v>0</v>
      </c>
      <c r="BH72" s="77">
        <f>IF(BJ70&gt;0,1/BJ70,0)</f>
        <v>0</v>
      </c>
      <c r="BI72" s="77">
        <f>IF(BJ71&gt;0,1/BJ71,0)</f>
        <v>0</v>
      </c>
      <c r="BJ72" s="77">
        <f>IF(AZ72&lt;=BF61,1,0)</f>
        <v>0</v>
      </c>
      <c r="BK72" s="159">
        <v>0</v>
      </c>
      <c r="BL72" s="21" t="e">
        <f>IF(BF61=1,AVERAGE(BB72/BB74),IF(BF61=2,AVERAGE(BB72/BB74,BC72/BC74),IF(BF61=3,AVERAGE(BB72/BB74,BC72/BC74,BD72/BD74),IF(BF61=4,AVERAGE(BB72/BB74,BC72/BC74,BD72/BD74,BE72/BE74),IF(BF61=5,AVERAGE(BB72/BB74,BC72/BC74,BD72/BD74,BE72/BE74,BF72/BF74),IF(BF61=6,AVERAGE(BB72/BB74,BC72/BC74,BD72/BD74,BE72/BE74,BF72/BF74,BG72/BG74),IF(BF61=7,AVERAGE(BB72/BB74,BC72/BC74,BD72/BD74,BE72/BE74,BF72/BF74,BG72/BG74,BH72/BH74),IF(BF61=8,AVERAGE(BB72/BB74,BC72/BC74,BD72/BD74,BE72/BE74,BF72/BF74,BG72/BG74,BH72/BH74,BI72/BI74),IF(BF61=9,AVERAGE(BB72/BB74,BC72/BC74,BD72/BD74,BE72/BE74,BF72/BF74,BG72/BG74,BH72/BH74,BI72/BI74,BJ72/BJ74),AVERAGE(BB72/BB74,BC72/BC74,BD72/BD74,BE72/BE74,BF72/BF74,BG72/BG74,BH72/BH74,BI72/BI74,BJ72/BJ74,BK72/BK74))))))))))</f>
        <v>#DIV/0!</v>
      </c>
      <c r="BM72" s="21" t="e">
        <v>#DIV/0!</v>
      </c>
      <c r="BN72" s="164">
        <v>5</v>
      </c>
      <c r="BO72" s="165">
        <f>IF(BN72=1,1/9,IF(BN72=2,1/7,IF(BN72=3,1/5,IF(BN72=4,1/3,IF(BN72=5,1,IF(BN72=6,3,IF(BN72=7,5,IF(BN72=8,7,IF(BN72=9,9,0)))))))))</f>
        <v>1</v>
      </c>
      <c r="BQ72" s="150">
        <v>9</v>
      </c>
      <c r="BR72" s="151">
        <f>'FACTORS &amp; OPTIONS'!B23</f>
        <v>0</v>
      </c>
      <c r="BS72" s="158">
        <f>IF(CA64&gt;0,(1/CA64),0)</f>
        <v>0</v>
      </c>
      <c r="BT72" s="77">
        <f>IF(CA65&gt;0,1/CA65,0)</f>
        <v>0</v>
      </c>
      <c r="BU72" s="77">
        <f>IF(CA66&gt;0,1/CA66,0)</f>
        <v>0</v>
      </c>
      <c r="BV72" s="77">
        <f>IF(CA67&gt;0,1/CA67,0)</f>
        <v>0</v>
      </c>
      <c r="BW72" s="77">
        <f>IF(CA68&gt;0,1/CA68,0)</f>
        <v>0</v>
      </c>
      <c r="BX72" s="77">
        <f>IF(CA69&gt;0,1/CA69,0)</f>
        <v>0</v>
      </c>
      <c r="BY72" s="77">
        <f>IF(CA70&gt;0,1/CA70,0)</f>
        <v>0</v>
      </c>
      <c r="BZ72" s="77">
        <f>IF(CA71&gt;0,1/CA71,0)</f>
        <v>0</v>
      </c>
      <c r="CA72" s="77">
        <f>IF(BQ72&lt;=BW61,1,0)</f>
        <v>0</v>
      </c>
      <c r="CB72" s="159">
        <v>0</v>
      </c>
      <c r="CC72" s="21" t="e">
        <f>IF(BW61=1,AVERAGE(BS72/BS74),IF(BW61=2,AVERAGE(BS72/BS74,BT72/BT74),IF(BW61=3,AVERAGE(BS72/BS74,BT72/BT74,BU72/BU74),IF(BW61=4,AVERAGE(BS72/BS74,BT72/BT74,BU72/BU74,BV72/BV74),IF(BW61=5,AVERAGE(BS72/BS74,BT72/BT74,BU72/BU74,BV72/BV74,BW72/BW74),IF(BW61=6,AVERAGE(BS72/BS74,BT72/BT74,BU72/BU74,BV72/BV74,BW72/BW74,BX72/BX74),IF(BW61=7,AVERAGE(BS72/BS74,BT72/BT74,BU72/BU74,BV72/BV74,BW72/BW74,BX72/BX74,BY72/BY74),IF(BW61=8,AVERAGE(BS72/BS74,BT72/BT74,BU72/BU74,BV72/BV74,BW72/BW74,BX72/BX74,BY72/BY74,BZ72/BZ74),IF(BW61=9,AVERAGE(BS72/BS74,BT72/BT74,BU72/BU74,BV72/BV74,BW72/BW74,BX72/BX74,BY72/BY74,BZ72/BZ74,CA72/CA74),AVERAGE(BS72/BS74,BT72/BT74,BU72/BU74,BV72/BV74,BW72/BW74,BX72/BX74,BY72/BY74,BZ72/BZ74,CA72/CA74,CB72/CB74))))))))))</f>
        <v>#DIV/0!</v>
      </c>
      <c r="CD72" s="21" t="e">
        <v>#DIV/0!</v>
      </c>
      <c r="CE72" s="164">
        <v>5</v>
      </c>
      <c r="CF72" s="165">
        <f>IF(CE72=1,1/9,IF(CE72=2,1/7,IF(CE72=3,1/5,IF(CE72=4,1/3,IF(CE72=5,1,IF(CE72=6,3,IF(CE72=7,5,IF(CE72=8,7,IF(CE72=9,9,0)))))))))</f>
        <v>1</v>
      </c>
      <c r="CH72" s="150">
        <v>9</v>
      </c>
      <c r="CI72" s="151">
        <f>'FACTORS &amp; OPTIONS'!B23</f>
        <v>0</v>
      </c>
      <c r="CJ72" s="158">
        <f>IF(CR64&gt;0,(1/CR64),0)</f>
        <v>0</v>
      </c>
      <c r="CK72" s="77">
        <f>IF(CR65&gt;0,1/CR65,0)</f>
        <v>0</v>
      </c>
      <c r="CL72" s="77">
        <f>IF(CR66&gt;0,1/CR66,0)</f>
        <v>0</v>
      </c>
      <c r="CM72" s="77">
        <f>IF(CR67&gt;0,1/CR67,0)</f>
        <v>0</v>
      </c>
      <c r="CN72" s="77">
        <f>IF(CR68&gt;0,1/CR68,0)</f>
        <v>0</v>
      </c>
      <c r="CO72" s="77">
        <f>IF(CR69&gt;0,1/CR69,0)</f>
        <v>0</v>
      </c>
      <c r="CP72" s="77">
        <f>IF(CR70&gt;0,1/CR70,0)</f>
        <v>0</v>
      </c>
      <c r="CQ72" s="77">
        <f>IF(CR71&gt;0,1/CR71,0)</f>
        <v>0</v>
      </c>
      <c r="CR72" s="77">
        <f>IF(CH72&lt;=CN61,1,0)</f>
        <v>0</v>
      </c>
      <c r="CS72" s="159">
        <v>0</v>
      </c>
      <c r="CT72" s="21" t="e">
        <f>IF(CN61=1,AVERAGE(CJ72/CJ74),IF(CN61=2,AVERAGE(CJ72/CJ74,CK72/CK74),IF(CN61=3,AVERAGE(CJ72/CJ74,CK72/CK74,CL72/CL74),IF(CN61=4,AVERAGE(CJ72/CJ74,CK72/CK74,CL72/CL74,CM72/CM74),IF(CN61=5,AVERAGE(CJ72/CJ74,CK72/CK74,CL72/CL74,CM72/CM74,CN72/CN74),IF(CN61=6,AVERAGE(CJ72/CJ74,CK72/CK74,CL72/CL74,CM72/CM74,CN72/CN74,CO72/CO74),IF(CN61=7,AVERAGE(CJ72/CJ74,CK72/CK74,CL72/CL74,CM72/CM74,CN72/CN74,CO72/CO74,CP72/CP74),IF(CN61=8,AVERAGE(CJ72/CJ74,CK72/CK74,CL72/CL74,CM72/CM74,CN72/CN74,CO72/CO74,CP72/CP74,CQ72/CQ74),IF(CN61=9,AVERAGE(CJ72/CJ74,CK72/CK74,CL72/CL74,CM72/CM74,CN72/CN74,CO72/CO74,CP72/CP74,CQ72/CQ74,CR72/CR74),AVERAGE(CJ72/CJ74,CK72/CK74,CL72/CL74,CM72/CM74,CN72/CN74,CO72/CO74,CP72/CP74,CQ72/CQ74,CR72/CR74,CS72/CS74))))))))))</f>
        <v>#DIV/0!</v>
      </c>
      <c r="CU72" s="21" t="e">
        <v>#DIV/0!</v>
      </c>
      <c r="CV72" s="164">
        <v>5</v>
      </c>
      <c r="CW72" s="165">
        <f>IF(CV72=1,1/9,IF(CV72=2,1/7,IF(CV72=3,1/5,IF(CV72=4,1/3,IF(CV72=5,1,IF(CV72=6,3,IF(CV72=7,5,IF(CV72=8,7,IF(CV72=9,9,0)))))))))</f>
        <v>1</v>
      </c>
      <c r="CY72" s="150">
        <v>9</v>
      </c>
      <c r="CZ72" s="151">
        <f>'FACTORS &amp; OPTIONS'!B23</f>
        <v>0</v>
      </c>
      <c r="DA72" s="158">
        <f>IF(DI64&gt;0,(1/DI64),0)</f>
        <v>0</v>
      </c>
      <c r="DB72" s="77">
        <f>IF(DI65&gt;0,1/DI65,0)</f>
        <v>0</v>
      </c>
      <c r="DC72" s="77">
        <f>IF(DI66&gt;0,1/DI66,0)</f>
        <v>0</v>
      </c>
      <c r="DD72" s="77">
        <f>IF(DI67&gt;0,1/DI67,0)</f>
        <v>0</v>
      </c>
      <c r="DE72" s="77">
        <f>IF(DI68&gt;0,1/DI68,0)</f>
        <v>0</v>
      </c>
      <c r="DF72" s="77">
        <f>IF(DI69&gt;0,1/DI69,0)</f>
        <v>0</v>
      </c>
      <c r="DG72" s="77">
        <f>IF(DI70&gt;0,1/DI70,0)</f>
        <v>0</v>
      </c>
      <c r="DH72" s="77">
        <f>IF(DI71&gt;0,1/DI71,0)</f>
        <v>0</v>
      </c>
      <c r="DI72" s="77">
        <f>IF(CY72&lt;=DE61,1,0)</f>
        <v>0</v>
      </c>
      <c r="DJ72" s="159">
        <v>0</v>
      </c>
      <c r="DK72" s="21" t="e">
        <f>IF(DE61=1,AVERAGE(DA72/DA74),IF(DE61=2,AVERAGE(DA72/DA74,DB72/DB74),IF(DE61=3,AVERAGE(DA72/DA74,DB72/DB74,DC72/DC74),IF(DE61=4,AVERAGE(DA72/DA74,DB72/DB74,DC72/DC74,DD72/DD74),IF(DE61=5,AVERAGE(DA72/DA74,DB72/DB74,DC72/DC74,DD72/DD74,DE72/DE74),IF(DE61=6,AVERAGE(DA72/DA74,DB72/DB74,DC72/DC74,DD72/DD74,DE72/DE74,DF72/DF74),IF(DE61=7,AVERAGE(DA72/DA74,DB72/DB74,DC72/DC74,DD72/DD74,DE72/DE74,DF72/DF74,DG72/DG74),IF(DE61=8,AVERAGE(DA72/DA74,DB72/DB74,DC72/DC74,DD72/DD74,DE72/DE74,DF72/DF74,DG72/DG74,DH72/DH74),IF(DE61=9,AVERAGE(DA72/DA74,DB72/DB74,DC72/DC74,DD72/DD74,DE72/DE74,DF72/DF74,DG72/DG74,DH72/DH74,DI72/DI74),AVERAGE(DA72/DA74,DB72/DB74,DC72/DC74,DD72/DD74,DE72/DE74,DF72/DF74,DG72/DG74,DH72/DH74,DI72/DI74,DJ72/DJ74))))))))))</f>
        <v>#DIV/0!</v>
      </c>
      <c r="DL72" s="21" t="e">
        <v>#DIV/0!</v>
      </c>
      <c r="DM72" s="164">
        <v>4</v>
      </c>
      <c r="DN72" s="165">
        <f>IF(DM72=1,1/9,IF(DM72=2,1/7,IF(DM72=3,1/5,IF(DM72=4,1/3,IF(DM72=5,1,IF(DM72=6,3,IF(DM72=7,5,IF(DM72=8,7,IF(DM72=9,9,0)))))))))</f>
        <v>0.33333333333333331</v>
      </c>
      <c r="DP72" s="150">
        <v>9</v>
      </c>
      <c r="DQ72" s="151">
        <f>'FACTORS &amp; OPTIONS'!B23</f>
        <v>0</v>
      </c>
      <c r="DR72" s="158">
        <f>IF(DZ64&gt;0,(1/DZ64),0)</f>
        <v>0</v>
      </c>
      <c r="DS72" s="77">
        <f>IF(DZ65&gt;0,1/DZ65,0)</f>
        <v>0</v>
      </c>
      <c r="DT72" s="77">
        <f>IF(DZ66&gt;0,1/DZ66,0)</f>
        <v>0</v>
      </c>
      <c r="DU72" s="77">
        <f>IF(DZ67&gt;0,1/DZ67,0)</f>
        <v>0</v>
      </c>
      <c r="DV72" s="77">
        <f>IF(DZ68&gt;0,1/DZ68,0)</f>
        <v>0</v>
      </c>
      <c r="DW72" s="77">
        <f>IF(DZ69&gt;0,1/DZ69,0)</f>
        <v>0</v>
      </c>
      <c r="DX72" s="77">
        <f>IF(DZ70&gt;0,1/DZ70,0)</f>
        <v>0</v>
      </c>
      <c r="DY72" s="77">
        <f>IF(DZ71&gt;0,1/DZ71,0)</f>
        <v>0</v>
      </c>
      <c r="DZ72" s="77">
        <f>IF(DP72&lt;=DV61,1,0)</f>
        <v>0</v>
      </c>
      <c r="EA72" s="159">
        <v>0</v>
      </c>
      <c r="EB72" s="21" t="e">
        <f>IF(DV61=1,AVERAGE(DR72/DR74),IF(DV61=2,AVERAGE(DR72/DR74,DS72/DS74),IF(DV61=3,AVERAGE(DR72/DR74,DS72/DS74,DT72/DT74),IF(DV61=4,AVERAGE(DR72/DR74,DS72/DS74,DT72/DT74,DU72/DU74),IF(DV61=5,AVERAGE(DR72/DR74,DS72/DS74,DT72/DT74,DU72/DU74,DV72/DV74),IF(DV61=6,AVERAGE(DR72/DR74,DS72/DS74,DT72/DT74,DU72/DU74,DV72/DV74,DW72/DW74),IF(DV61=7,AVERAGE(DR72/DR74,DS72/DS74,DT72/DT74,DU72/DU74,DV72/DV74,DW72/DW74,DX72/DX74),IF(DV61=8,AVERAGE(DR72/DR74,DS72/DS74,DT72/DT74,DU72/DU74,DV72/DV74,DW72/DW74,DX72/DX74,DY72/DY74),IF(DV61=9,AVERAGE(DR72/DR74,DS72/DS74,DT72/DT74,DU72/DU74,DV72/DV74,DW72/DW74,DX72/DX74,DY72/DY74,DZ72/DZ74),AVERAGE(DR72/DR74,DS72/DS74,DT72/DT74,DU72/DU74,DV72/DV74,DW72/DW74,DX72/DX74,DY72/DY74,DZ72/DZ74,EA72/EA74))))))))))</f>
        <v>#DIV/0!</v>
      </c>
      <c r="EC72" s="21" t="e">
        <v>#DIV/0!</v>
      </c>
      <c r="ED72" s="164">
        <v>6</v>
      </c>
      <c r="EE72" s="165">
        <f>IF(ED72=1,1/9,IF(ED72=2,1/7,IF(ED72=3,1/5,IF(ED72=4,1/3,IF(ED72=5,1,IF(ED72=6,3,IF(ED72=7,5,IF(ED72=8,7,IF(ED72=9,9,0)))))))))</f>
        <v>3</v>
      </c>
      <c r="EG72" s="150">
        <v>9</v>
      </c>
      <c r="EH72" s="151">
        <f>'FACTORS &amp; OPTIONS'!B23</f>
        <v>0</v>
      </c>
      <c r="EI72" s="158">
        <f>IF(EQ64&gt;0,(1/EQ64),0)</f>
        <v>0</v>
      </c>
      <c r="EJ72" s="77">
        <f>IF(EQ65&gt;0,1/EQ65,0)</f>
        <v>0</v>
      </c>
      <c r="EK72" s="77">
        <f>IF(EQ66&gt;0,1/EQ66,0)</f>
        <v>0</v>
      </c>
      <c r="EL72" s="77">
        <f>IF(EQ67&gt;0,1/EQ67,0)</f>
        <v>0</v>
      </c>
      <c r="EM72" s="77">
        <f>IF(EQ68&gt;0,1/EQ68,0)</f>
        <v>0</v>
      </c>
      <c r="EN72" s="77">
        <f>IF(EQ69&gt;0,1/EQ69,0)</f>
        <v>0</v>
      </c>
      <c r="EO72" s="77">
        <f>IF(EQ70&gt;0,1/EQ70,0)</f>
        <v>0</v>
      </c>
      <c r="EP72" s="77">
        <f>IF(EQ71&gt;0,1/EQ71,0)</f>
        <v>0</v>
      </c>
      <c r="EQ72" s="77">
        <f>IF(EG72&lt;=EM61,1,0)</f>
        <v>0</v>
      </c>
      <c r="ER72" s="159">
        <v>0</v>
      </c>
      <c r="ES72" s="21" t="e">
        <f>IF(EM61=1,AVERAGE(EI72/EI74),IF(EM61=2,AVERAGE(EI72/EI74,EJ72/EJ74),IF(EM61=3,AVERAGE(EI72/EI74,EJ72/EJ74,EK72/EK74),IF(EM61=4,AVERAGE(EI72/EI74,EJ72/EJ74,EK72/EK74,EL72/EL74),IF(EM61=5,AVERAGE(EI72/EI74,EJ72/EJ74,EK72/EK74,EL72/EL74,EM72/EM74),IF(EM61=6,AVERAGE(EI72/EI74,EJ72/EJ74,EK72/EK74,EL72/EL74,EM72/EM74,EN72/EN74),IF(EM61=7,AVERAGE(EI72/EI74,EJ72/EJ74,EK72/EK74,EL72/EL74,EM72/EM74,EN72/EN74,EO72/EO74),IF(EM61=8,AVERAGE(EI72/EI74,EJ72/EJ74,EK72/EK74,EL72/EL74,EM72/EM74,EN72/EN74,EO72/EO74,EP72/EP74),IF(EM61=9,AVERAGE(EI72/EI74,EJ72/EJ74,EK72/EK74,EL72/EL74,EM72/EM74,EN72/EN74,EO72/EO74,EP72/EP74,EQ72/EQ74),AVERAGE(EI72/EI74,EJ72/EJ74,EK72/EK74,EL72/EL74,EM72/EM74,EN72/EN74,EO72/EO74,EP72/EP74,EQ72/EQ74,ER72/ER74))))))))))</f>
        <v>#DIV/0!</v>
      </c>
      <c r="ET72" s="21" t="e">
        <v>#DIV/0!</v>
      </c>
      <c r="EU72" s="164">
        <v>4</v>
      </c>
      <c r="EV72" s="165">
        <f>IF(EU72=1,1/9,IF(EU72=2,1/7,IF(EU72=3,1/5,IF(EU72=4,1/3,IF(EU72=5,1,IF(EU72=6,3,IF(EU72=7,5,IF(EU72=8,7,IF(EU72=9,9,0)))))))))</f>
        <v>0.33333333333333331</v>
      </c>
      <c r="EW72" s="100" t="str">
        <f>DN70</f>
        <v/>
      </c>
      <c r="EX72" s="100">
        <f>DN72</f>
        <v>0.33333333333333331</v>
      </c>
      <c r="EY72" s="100"/>
      <c r="EZ72" s="100">
        <f t="shared" si="40"/>
        <v>0</v>
      </c>
      <c r="FA72" s="100"/>
    </row>
    <row r="73" spans="1:164" x14ac:dyDescent="0.35">
      <c r="A73" s="150">
        <v>10</v>
      </c>
      <c r="B73" s="151">
        <f>'FACTORS &amp; OPTIONS'!B24</f>
        <v>0</v>
      </c>
      <c r="C73" s="77">
        <f>IF(L64&gt;0,(1/L64),0)</f>
        <v>0</v>
      </c>
      <c r="D73" s="77">
        <f>IF(L65&gt;0,1/L65,0)</f>
        <v>0</v>
      </c>
      <c r="E73" s="77">
        <f>IF(L66&gt;0,1/L66,0)</f>
        <v>0</v>
      </c>
      <c r="F73" s="77">
        <f>IF(L67&gt;0,1/L67,0)</f>
        <v>0</v>
      </c>
      <c r="G73" s="77">
        <f>IF(L68&gt;0,1/L68,0)</f>
        <v>0</v>
      </c>
      <c r="H73" s="77">
        <f>IF(L69&gt;0,1/L69,0)</f>
        <v>0</v>
      </c>
      <c r="I73" s="77">
        <f>IF(L70&gt;0,1/L70,0)</f>
        <v>0</v>
      </c>
      <c r="J73" s="77">
        <f>IF(L72&gt;0,1/L72,0)</f>
        <v>0</v>
      </c>
      <c r="K73" s="77">
        <f>IF(L72&gt;0,1/L72,0)</f>
        <v>0</v>
      </c>
      <c r="L73" s="77">
        <f>IF(A73&lt;=G61,1,0)</f>
        <v>0</v>
      </c>
      <c r="M73" s="21" t="e">
        <f>IF(G61=1,AVERAGE(C73/C74),IF(G61=2,AVERAGE(C73/C74,D73/D74),IF(G61=3,AVERAGE(C73/C74,D73/D74,E73/E74),IF(G61=4,AVERAGE(C73/C74,D73/D74,E73/E74,F73/F74),IF(G61=5,AVERAGE(C73/C74,D73/D74,E73/E74,F73/F74,G73/G74),IF(G61=6,AVERAGE(C73/C74,D73/D74,E73/E74,F73/F74,G73/G74,H73/H74),IF(G61=7,AVERAGE(C73/C74,D73/D74,E73/E74,F73/F74,G73/G74,H73/H74,I73/I74),IF(G61=8,AVERAGE(C73/C74,D73/D74,E73/E74,F73/F74,G73/G74,H73/H74,I73/I74,J73/J74),IF(G61=9,AVERAGE(C73/C74,D73/D74,E73/E74,F73/F74,G73/G74,H73/H74,I73/I74,J73/J74,K73/K74),AVERAGE(C73/C74,D73/D74,E73/E74,F73/F74,G73/G74,H73/H74,I73/I74,J73/J74,K73/K74,L73/L74))))))))))</f>
        <v>#DIV/0!</v>
      </c>
      <c r="N73" s="21" t="e">
        <v>#DIV/0!</v>
      </c>
      <c r="O73" s="164">
        <f>O72</f>
        <v>2</v>
      </c>
      <c r="P73" s="165">
        <f>10-O73</f>
        <v>8</v>
      </c>
      <c r="R73" s="150">
        <v>10</v>
      </c>
      <c r="S73" s="151">
        <f>'FACTORS &amp; OPTIONS'!B24</f>
        <v>0</v>
      </c>
      <c r="T73" s="77">
        <f>IF(AC64&gt;0,(1/AC64),0)</f>
        <v>0</v>
      </c>
      <c r="U73" s="77">
        <f>IF(AC65&gt;0,1/AC65,0)</f>
        <v>0</v>
      </c>
      <c r="V73" s="77">
        <f>IF(AC66&gt;0,1/AC66,0)</f>
        <v>0</v>
      </c>
      <c r="W73" s="77">
        <f>IF(AC67&gt;0,1/AC67,0)</f>
        <v>0</v>
      </c>
      <c r="X73" s="77">
        <f>IF(AC68&gt;0,1/AC68,0)</f>
        <v>0</v>
      </c>
      <c r="Y73" s="77">
        <f>IF(AC69&gt;0,1/AC69,0)</f>
        <v>0</v>
      </c>
      <c r="Z73" s="77">
        <f>IF(AC70&gt;0,1/AC70,0)</f>
        <v>0</v>
      </c>
      <c r="AA73" s="77">
        <f>IF(AC72&gt;0,1/AC72,0)</f>
        <v>0</v>
      </c>
      <c r="AB73" s="77">
        <f>IF(AC72&gt;0,1/AC72,0)</f>
        <v>0</v>
      </c>
      <c r="AC73" s="77">
        <f>IF(R73&lt;=X61,1,0)</f>
        <v>0</v>
      </c>
      <c r="AD73" s="21" t="e">
        <f>IF(X61=1,AVERAGE(T73/T74),IF(X61=2,AVERAGE(T73/T74,U73/U74),IF(X61=3,AVERAGE(T73/T74,U73/U74,V73/V74),IF(X61=4,AVERAGE(T73/T74,U73/U74,V73/V74,W73/W74),IF(X61=5,AVERAGE(T73/T74,U73/U74,V73/V74,W73/W74,X73/X74),IF(X61=6,AVERAGE(T73/T74,U73/U74,V73/V74,W73/W74,X73/X74,Y73/Y74),IF(X61=7,AVERAGE(T73/T74,U73/U74,V73/V74,W73/W74,X73/X74,Y73/Y74,Z73/Z74),IF(X61=8,AVERAGE(T73/T74,U73/U74,V73/V74,W73/W74,X73/X74,Y73/Y74,Z73/Z74,AA73/AA74),IF(X61=9,AVERAGE(T73/T74,U73/U74,V73/V74,W73/W74,X73/X74,Y73/Y74,Z73/Z74,AA73/AA74,AB73/AB74),AVERAGE(T73/T74,U73/U74,V73/V74,W73/W74,X73/X74,Y73/Y74,Z73/Z74,AA73/AA74,AB73/AB74,AC73/AC74))))))))))</f>
        <v>#DIV/0!</v>
      </c>
      <c r="AE73" s="21" t="e">
        <v>#DIV/0!</v>
      </c>
      <c r="AF73" s="164">
        <f>AF72</f>
        <v>2</v>
      </c>
      <c r="AG73" s="165">
        <f>10-AF73</f>
        <v>8</v>
      </c>
      <c r="AI73" s="150">
        <v>10</v>
      </c>
      <c r="AJ73" s="151">
        <f>'FACTORS &amp; OPTIONS'!B24</f>
        <v>0</v>
      </c>
      <c r="AK73" s="166">
        <f>IF(AT64&gt;0,(1/AT64),0)</f>
        <v>0</v>
      </c>
      <c r="AL73" s="167">
        <f>IF(AT65&gt;0,1/AT65,0)</f>
        <v>0</v>
      </c>
      <c r="AM73" s="167">
        <f>IF(AT66&gt;0,1/AT66,0)</f>
        <v>0</v>
      </c>
      <c r="AN73" s="167">
        <f>IF(AT67&gt;0,1/AT67,0)</f>
        <v>0</v>
      </c>
      <c r="AO73" s="167">
        <f>IF(AT68&gt;0,1/AT68,0)</f>
        <v>0</v>
      </c>
      <c r="AP73" s="167">
        <f>IF(AT69&gt;0,1/AT69,0)</f>
        <v>0</v>
      </c>
      <c r="AQ73" s="167">
        <f>IF(AT70&gt;0,1/AT70,0)</f>
        <v>0</v>
      </c>
      <c r="AR73" s="167">
        <f>IF(AT72&gt;0,1/AT72,0)</f>
        <v>0</v>
      </c>
      <c r="AS73" s="167">
        <f>IF(AT72&gt;0,1/AT72,0)</f>
        <v>0</v>
      </c>
      <c r="AT73" s="168">
        <f>IF(AI73&lt;=AO61,1,0)</f>
        <v>0</v>
      </c>
      <c r="AU73" s="21" t="e">
        <f>IF(AO61=1,AVERAGE(AK73/AK74),IF(AO61=2,AVERAGE(AK73/AK74,AL73/AL74),IF(AO61=3,AVERAGE(AK73/AK74,AL73/AL74,AM73/AM74),IF(AO61=4,AVERAGE(AK73/AK74,AL73/AL74,AM73/AM74,AN73/AN74),IF(AO61=5,AVERAGE(AK73/AK74,AL73/AL74,AM73/AM74,AN73/AN74,AO73/AO74),IF(AO61=6,AVERAGE(AK73/AK74,AL73/AL74,AM73/AM74,AN73/AN74,AO73/AO74,AP73/AP74),IF(AO61=7,AVERAGE(AK73/AK74,AL73/AL74,AM73/AM74,AN73/AN74,AO73/AO74,AP73/AP74,AQ73/AQ74),IF(AO61=8,AVERAGE(AK73/AK74,AL73/AL74,AM73/AM74,AN73/AN74,AO73/AO74,AP73/AP74,AQ73/AQ74,AR73/AR74),IF(AO61=9,AVERAGE(AK73/AK74,AL73/AL74,AM73/AM74,AN73/AN74,AO73/AO74,AP73/AP74,AQ73/AQ74,AR73/AR74,AS73/AS74),AVERAGE(AK73/AK74,AL73/AL74,AM73/AM74,AN73/AN74,AO73/AO74,AP73/AP74,AQ73/AQ74,AR73/AR74,AS73/AS74,AT73/AT74))))))))))</f>
        <v>#DIV/0!</v>
      </c>
      <c r="AV73" s="21" t="e">
        <v>#DIV/0!</v>
      </c>
      <c r="AW73" s="164">
        <f>AW72</f>
        <v>6</v>
      </c>
      <c r="AX73" s="165">
        <f>10-AW73</f>
        <v>4</v>
      </c>
      <c r="AZ73" s="150">
        <v>10</v>
      </c>
      <c r="BA73" s="151">
        <f>'FACTORS &amp; OPTIONS'!B24</f>
        <v>0</v>
      </c>
      <c r="BB73" s="166">
        <f>IF(BK64&gt;0,(1/BK64),0)</f>
        <v>0</v>
      </c>
      <c r="BC73" s="167">
        <f>IF(BK65&gt;0,1/BK65,0)</f>
        <v>0</v>
      </c>
      <c r="BD73" s="167">
        <f>IF(BK66&gt;0,1/BK66,0)</f>
        <v>0</v>
      </c>
      <c r="BE73" s="167">
        <f>IF(BK67&gt;0,1/BK67,0)</f>
        <v>0</v>
      </c>
      <c r="BF73" s="167">
        <f>IF(BK68&gt;0,1/BK68,0)</f>
        <v>0</v>
      </c>
      <c r="BG73" s="167">
        <f>IF(BK69&gt;0,1/BK69,0)</f>
        <v>0</v>
      </c>
      <c r="BH73" s="167">
        <f>IF(BK70&gt;0,1/BK70,0)</f>
        <v>0</v>
      </c>
      <c r="BI73" s="167">
        <f>IF(BK72&gt;0,1/BK72,0)</f>
        <v>0</v>
      </c>
      <c r="BJ73" s="167">
        <f>IF(BK72&gt;0,1/BK72,0)</f>
        <v>0</v>
      </c>
      <c r="BK73" s="168">
        <f>IF(AZ73&lt;=BF61,1,0)</f>
        <v>0</v>
      </c>
      <c r="BL73" s="21" t="e">
        <f>IF(BF61=1,AVERAGE(BB73/BB74),IF(BF61=2,AVERAGE(BB73/BB74,BC73/BC74),IF(BF61=3,AVERAGE(BB73/BB74,BC73/BC74,BD73/BD74),IF(BF61=4,AVERAGE(BB73/BB74,BC73/BC74,BD73/BD74,BE73/BE74),IF(BF61=5,AVERAGE(BB73/BB74,BC73/BC74,BD73/BD74,BE73/BE74,BF73/BF74),IF(BF61=6,AVERAGE(BB73/BB74,BC73/BC74,BD73/BD74,BE73/BE74,BF73/BF74,BG73/BG74),IF(BF61=7,AVERAGE(BB73/BB74,BC73/BC74,BD73/BD74,BE73/BE74,BF73/BF74,BG73/BG74,BH73/BH74),IF(BF61=8,AVERAGE(BB73/BB74,BC73/BC74,BD73/BD74,BE73/BE74,BF73/BF74,BG73/BG74,BH73/BH74,BI73/BI74),IF(BF61=9,AVERAGE(BB73/BB74,BC73/BC74,BD73/BD74,BE73/BE74,BF73/BF74,BG73/BG74,BH73/BH74,BI73/BI74,BJ73/BJ74),AVERAGE(BB73/BB74,BC73/BC74,BD73/BD74,BE73/BE74,BF73/BF74,BG73/BG74,BH73/BH74,BI73/BI74,BJ73/BJ74,BK73/BK74))))))))))</f>
        <v>#DIV/0!</v>
      </c>
      <c r="BM73" s="21" t="e">
        <v>#DIV/0!</v>
      </c>
      <c r="BN73" s="164">
        <f>BN72</f>
        <v>5</v>
      </c>
      <c r="BO73" s="165">
        <f>10-BN73</f>
        <v>5</v>
      </c>
      <c r="BQ73" s="150">
        <v>10</v>
      </c>
      <c r="BR73" s="151">
        <f>'FACTORS &amp; OPTIONS'!B24</f>
        <v>0</v>
      </c>
      <c r="BS73" s="166">
        <f>IF(CB64&gt;0,(1/CB64),0)</f>
        <v>0</v>
      </c>
      <c r="BT73" s="167">
        <f>IF(CB65&gt;0,1/CB65,0)</f>
        <v>0</v>
      </c>
      <c r="BU73" s="167">
        <f>IF(CB66&gt;0,1/CB66,0)</f>
        <v>0</v>
      </c>
      <c r="BV73" s="167">
        <f>IF(CB67&gt;0,1/CB67,0)</f>
        <v>0</v>
      </c>
      <c r="BW73" s="167">
        <f>IF(CB68&gt;0,1/CB68,0)</f>
        <v>0</v>
      </c>
      <c r="BX73" s="167">
        <f>IF(CB69&gt;0,1/CB69,0)</f>
        <v>0</v>
      </c>
      <c r="BY73" s="167">
        <f>IF(CB70&gt;0,1/CB70,0)</f>
        <v>0</v>
      </c>
      <c r="BZ73" s="167">
        <f>IF(CB72&gt;0,1/CB72,0)</f>
        <v>0</v>
      </c>
      <c r="CA73" s="167">
        <f>IF(CB72&gt;0,1/CB72,0)</f>
        <v>0</v>
      </c>
      <c r="CB73" s="168">
        <f>IF(BQ73&lt;=BW61,1,0)</f>
        <v>0</v>
      </c>
      <c r="CC73" s="21" t="e">
        <f>IF(BW61=1,AVERAGE(BS73/BS74),IF(BW61=2,AVERAGE(BS73/BS74,BT73/BT74),IF(BW61=3,AVERAGE(BS73/BS74,BT73/BT74,BU73/BU74),IF(BW61=4,AVERAGE(BS73/BS74,BT73/BT74,BU73/BU74,BV73/BV74),IF(BW61=5,AVERAGE(BS73/BS74,BT73/BT74,BU73/BU74,BV73/BV74,BW73/BW74),IF(BW61=6,AVERAGE(BS73/BS74,BT73/BT74,BU73/BU74,BV73/BV74,BW73/BW74,BX73/BX74),IF(BW61=7,AVERAGE(BS73/BS74,BT73/BT74,BU73/BU74,BV73/BV74,BW73/BW74,BX73/BX74,BY73/BY74),IF(BW61=8,AVERAGE(BS73/BS74,BT73/BT74,BU73/BU74,BV73/BV74,BW73/BW74,BX73/BX74,BY73/BY74,BZ73/BZ74),IF(BW61=9,AVERAGE(BS73/BS74,BT73/BT74,BU73/BU74,BV73/BV74,BW73/BW74,BX73/BX74,BY73/BY74,BZ73/BZ74,CA73/CA74),AVERAGE(BS73/BS74,BT73/BT74,BU73/BU74,BV73/BV74,BW73/BW74,BX73/BX74,BY73/BY74,BZ73/BZ74,CA73/CA74,CB73/CB74))))))))))</f>
        <v>#DIV/0!</v>
      </c>
      <c r="CD73" s="21" t="e">
        <v>#DIV/0!</v>
      </c>
      <c r="CE73" s="164">
        <f>CE72</f>
        <v>5</v>
      </c>
      <c r="CF73" s="165">
        <f>10-CE73</f>
        <v>5</v>
      </c>
      <c r="CH73" s="150">
        <v>10</v>
      </c>
      <c r="CI73" s="151">
        <f>'FACTORS &amp; OPTIONS'!B24</f>
        <v>0</v>
      </c>
      <c r="CJ73" s="166">
        <f>IF(CS64&gt;0,(1/CS64),0)</f>
        <v>0</v>
      </c>
      <c r="CK73" s="167">
        <f>IF(CS65&gt;0,1/CS65,0)</f>
        <v>0</v>
      </c>
      <c r="CL73" s="167">
        <f>IF(CS66&gt;0,1/CS66,0)</f>
        <v>0</v>
      </c>
      <c r="CM73" s="167">
        <f>IF(CS67&gt;0,1/CS67,0)</f>
        <v>0</v>
      </c>
      <c r="CN73" s="167">
        <f>IF(CS68&gt;0,1/CS68,0)</f>
        <v>0</v>
      </c>
      <c r="CO73" s="167">
        <f>IF(CS69&gt;0,1/CS69,0)</f>
        <v>0</v>
      </c>
      <c r="CP73" s="167">
        <f>IF(CS70&gt;0,1/CS70,0)</f>
        <v>0</v>
      </c>
      <c r="CQ73" s="167">
        <f>IF(CS72&gt;0,1/CS72,0)</f>
        <v>0</v>
      </c>
      <c r="CR73" s="167">
        <f>IF(CS72&gt;0,1/CS72,0)</f>
        <v>0</v>
      </c>
      <c r="CS73" s="168">
        <f>IF(CH73&lt;=CN61,1,0)</f>
        <v>0</v>
      </c>
      <c r="CT73" s="21" t="e">
        <f>IF(CN61=1,AVERAGE(CJ73/CJ74),IF(CN61=2,AVERAGE(CJ73/CJ74,CK73/CK74),IF(CN61=3,AVERAGE(CJ73/CJ74,CK73/CK74,CL73/CL74),IF(CN61=4,AVERAGE(CJ73/CJ74,CK73/CK74,CL73/CL74,CM73/CM74),IF(CN61=5,AVERAGE(CJ73/CJ74,CK73/CK74,CL73/CL74,CM73/CM74,CN73/CN74),IF(CN61=6,AVERAGE(CJ73/CJ74,CK73/CK74,CL73/CL74,CM73/CM74,CN73/CN74,CO73/CO74),IF(CN61=7,AVERAGE(CJ73/CJ74,CK73/CK74,CL73/CL74,CM73/CM74,CN73/CN74,CO73/CO74,CP73/CP74),IF(CN61=8,AVERAGE(CJ73/CJ74,CK73/CK74,CL73/CL74,CM73/CM74,CN73/CN74,CO73/CO74,CP73/CP74,CQ73/CQ74),IF(CN61=9,AVERAGE(CJ73/CJ74,CK73/CK74,CL73/CL74,CM73/CM74,CN73/CN74,CO73/CO74,CP73/CP74,CQ73/CQ74,CR73/CR74),AVERAGE(CJ73/CJ74,CK73/CK74,CL73/CL74,CM73/CM74,CN73/CN74,CO73/CO74,CP73/CP74,CQ73/CQ74,CR73/CR74,CS73/CS74))))))))))</f>
        <v>#DIV/0!</v>
      </c>
      <c r="CU73" s="21" t="e">
        <v>#DIV/0!</v>
      </c>
      <c r="CV73" s="164">
        <f>CV72</f>
        <v>5</v>
      </c>
      <c r="CW73" s="165">
        <f>10-CV73</f>
        <v>5</v>
      </c>
      <c r="CY73" s="150">
        <v>10</v>
      </c>
      <c r="CZ73" s="151">
        <f>'FACTORS &amp; OPTIONS'!B24</f>
        <v>0</v>
      </c>
      <c r="DA73" s="166">
        <f>IF(DJ64&gt;0,(1/DJ64),0)</f>
        <v>0</v>
      </c>
      <c r="DB73" s="167">
        <f>IF(DJ65&gt;0,1/DJ65,0)</f>
        <v>0</v>
      </c>
      <c r="DC73" s="167">
        <f>IF(DJ66&gt;0,1/DJ66,0)</f>
        <v>0</v>
      </c>
      <c r="DD73" s="167">
        <f>IF(DJ67&gt;0,1/DJ67,0)</f>
        <v>0</v>
      </c>
      <c r="DE73" s="167">
        <f>IF(DJ68&gt;0,1/DJ68,0)</f>
        <v>0</v>
      </c>
      <c r="DF73" s="167">
        <f>IF(DJ69&gt;0,1/DJ69,0)</f>
        <v>0</v>
      </c>
      <c r="DG73" s="167">
        <f>IF(DJ70&gt;0,1/DJ70,0)</f>
        <v>0</v>
      </c>
      <c r="DH73" s="167">
        <f>IF(DJ72&gt;0,1/DJ72,0)</f>
        <v>0</v>
      </c>
      <c r="DI73" s="167">
        <f>IF(DJ72&gt;0,1/DJ72,0)</f>
        <v>0</v>
      </c>
      <c r="DJ73" s="168">
        <f>IF(CY73&lt;=DE61,1,0)</f>
        <v>0</v>
      </c>
      <c r="DK73" s="21" t="e">
        <f>IF(DE61=1,AVERAGE(DA73/DA74),IF(DE61=2,AVERAGE(DA73/DA74,DB73/DB74),IF(DE61=3,AVERAGE(DA73/DA74,DB73/DB74,DC73/DC74),IF(DE61=4,AVERAGE(DA73/DA74,DB73/DB74,DC73/DC74,DD73/DD74),IF(DE61=5,AVERAGE(DA73/DA74,DB73/DB74,DC73/DC74,DD73/DD74,DE73/DE74),IF(DE61=6,AVERAGE(DA73/DA74,DB73/DB74,DC73/DC74,DD73/DD74,DE73/DE74,DF73/DF74),IF(DE61=7,AVERAGE(DA73/DA74,DB73/DB74,DC73/DC74,DD73/DD74,DE73/DE74,DF73/DF74,DG73/DG74),IF(DE61=8,AVERAGE(DA73/DA74,DB73/DB74,DC73/DC74,DD73/DD74,DE73/DE74,DF73/DF74,DG73/DG74,DH73/DH74),IF(DE61=9,AVERAGE(DA73/DA74,DB73/DB74,DC73/DC74,DD73/DD74,DE73/DE74,DF73/DF74,DG73/DG74,DH73/DH74,DI73/DI74),AVERAGE(DA73/DA74,DB73/DB74,DC73/DC74,DD73/DD74,DE73/DE74,DF73/DF74,DG73/DG74,DH73/DH74,DI73/DI74,DJ73/DJ74))))))))))</f>
        <v>#DIV/0!</v>
      </c>
      <c r="DL73" s="21" t="e">
        <v>#DIV/0!</v>
      </c>
      <c r="DM73" s="164">
        <f>DM72</f>
        <v>4</v>
      </c>
      <c r="DN73" s="165">
        <f>10-DM73</f>
        <v>6</v>
      </c>
      <c r="DP73" s="150">
        <v>10</v>
      </c>
      <c r="DQ73" s="151">
        <f>'FACTORS &amp; OPTIONS'!B24</f>
        <v>0</v>
      </c>
      <c r="DR73" s="166">
        <f>IF(EA64&gt;0,(1/EA64),0)</f>
        <v>0</v>
      </c>
      <c r="DS73" s="167">
        <f>IF(EA65&gt;0,1/EA65,0)</f>
        <v>0</v>
      </c>
      <c r="DT73" s="167">
        <f>IF(EA66&gt;0,1/EA66,0)</f>
        <v>0</v>
      </c>
      <c r="DU73" s="167">
        <f>IF(EA67&gt;0,1/EA67,0)</f>
        <v>0</v>
      </c>
      <c r="DV73" s="167">
        <f>IF(EA68&gt;0,1/EA68,0)</f>
        <v>0</v>
      </c>
      <c r="DW73" s="167">
        <f>IF(EA69&gt;0,1/EA69,0)</f>
        <v>0</v>
      </c>
      <c r="DX73" s="167">
        <f>IF(EA70&gt;0,1/EA70,0)</f>
        <v>0</v>
      </c>
      <c r="DY73" s="167">
        <f>IF(EA72&gt;0,1/EA72,0)</f>
        <v>0</v>
      </c>
      <c r="DZ73" s="167">
        <f>IF(EA72&gt;0,1/EA72,0)</f>
        <v>0</v>
      </c>
      <c r="EA73" s="168">
        <f>IF(DP73&lt;=DV61,1,0)</f>
        <v>0</v>
      </c>
      <c r="EB73" s="21" t="e">
        <f>IF(DV61=1,AVERAGE(DR73/DR74),IF(DV61=2,AVERAGE(DR73/DR74,DS73/DS74),IF(DV61=3,AVERAGE(DR73/DR74,DS73/DS74,DT73/DT74),IF(DV61=4,AVERAGE(DR73/DR74,DS73/DS74,DT73/DT74,DU73/DU74),IF(DV61=5,AVERAGE(DR73/DR74,DS73/DS74,DT73/DT74,DU73/DU74,DV73/DV74),IF(DV61=6,AVERAGE(DR73/DR74,DS73/DS74,DT73/DT74,DU73/DU74,DV73/DV74,DW73/DW74),IF(DV61=7,AVERAGE(DR73/DR74,DS73/DS74,DT73/DT74,DU73/DU74,DV73/DV74,DW73/DW74,DX73/DX74),IF(DV61=8,AVERAGE(DR73/DR74,DS73/DS74,DT73/DT74,DU73/DU74,DV73/DV74,DW73/DW74,DX73/DX74,DY73/DY74),IF(DV61=9,AVERAGE(DR73/DR74,DS73/DS74,DT73/DT74,DU73/DU74,DV73/DV74,DW73/DW74,DX73/DX74,DY73/DY74,DZ73/DZ74),AVERAGE(DR73/DR74,DS73/DS74,DT73/DT74,DU73/DU74,DV73/DV74,DW73/DW74,DX73/DX74,DY73/DY74,DZ73/DZ74,EA73/EA74))))))))))</f>
        <v>#DIV/0!</v>
      </c>
      <c r="EC73" s="21" t="e">
        <v>#DIV/0!</v>
      </c>
      <c r="ED73" s="164">
        <f>ED72</f>
        <v>6</v>
      </c>
      <c r="EE73" s="165">
        <f>10-ED73</f>
        <v>4</v>
      </c>
      <c r="EG73" s="150">
        <v>10</v>
      </c>
      <c r="EH73" s="151">
        <f>'FACTORS &amp; OPTIONS'!B24</f>
        <v>0</v>
      </c>
      <c r="EI73" s="166">
        <f>IF(ER64&gt;0,(1/ER64),0)</f>
        <v>0</v>
      </c>
      <c r="EJ73" s="167">
        <f>IF(ER65&gt;0,1/ER65,0)</f>
        <v>0</v>
      </c>
      <c r="EK73" s="167">
        <f>IF(ER66&gt;0,1/ER66,0)</f>
        <v>0</v>
      </c>
      <c r="EL73" s="167">
        <f>IF(ER67&gt;0,1/ER67,0)</f>
        <v>0</v>
      </c>
      <c r="EM73" s="167">
        <f>IF(ER68&gt;0,1/ER68,0)</f>
        <v>0</v>
      </c>
      <c r="EN73" s="167">
        <f>IF(ER69&gt;0,1/ER69,0)</f>
        <v>0</v>
      </c>
      <c r="EO73" s="167">
        <f>IF(ER70&gt;0,1/ER70,0)</f>
        <v>0</v>
      </c>
      <c r="EP73" s="167">
        <f>IF(ER72&gt;0,1/ER72,0)</f>
        <v>0</v>
      </c>
      <c r="EQ73" s="167">
        <f>IF(ER72&gt;0,1/ER72,0)</f>
        <v>0</v>
      </c>
      <c r="ER73" s="168">
        <f>IF(EG73&lt;=EM61,1,0)</f>
        <v>0</v>
      </c>
      <c r="ES73" s="21" t="e">
        <f>IF(EM61=1,AVERAGE(EI73/EI74),IF(EM61=2,AVERAGE(EI73/EI74,EJ73/EJ74),IF(EM61=3,AVERAGE(EI73/EI74,EJ73/EJ74,EK73/EK74),IF(EM61=4,AVERAGE(EI73/EI74,EJ73/EJ74,EK73/EK74,EL73/EL74),IF(EM61=5,AVERAGE(EI73/EI74,EJ73/EJ74,EK73/EK74,EL73/EL74,EM73/EM74),IF(EM61=6,AVERAGE(EI73/EI74,EJ73/EJ74,EK73/EK74,EL73/EL74,EM73/EM74,EN73/EN74),IF(EM61=7,AVERAGE(EI73/EI74,EJ73/EJ74,EK73/EK74,EL73/EL74,EM73/EM74,EN73/EN74,EO73/EO74),IF(EM61=8,AVERAGE(EI73/EI74,EJ73/EJ74,EK73/EK74,EL73/EL74,EM73/EM74,EN73/EN74,EO73/EO74,EP73/EP74),IF(EM61=9,AVERAGE(EI73/EI74,EJ73/EJ74,EK73/EK74,EL73/EL74,EM73/EM74,EN73/EN74,EO73/EO74,EP73/EP74,EQ73/EQ74),AVERAGE(EI73/EI74,EJ73/EJ74,EK73/EK74,EL73/EL74,EM73/EM74,EN73/EN74,EO73/EO74,EP73/EP74,EQ73/EQ74,ER73/ER74))))))))))</f>
        <v>#DIV/0!</v>
      </c>
      <c r="ET73" s="21" t="e">
        <v>#DIV/0!</v>
      </c>
      <c r="EU73" s="164">
        <f>EU72</f>
        <v>4</v>
      </c>
      <c r="EV73" s="165">
        <f>10-EU73</f>
        <v>6</v>
      </c>
      <c r="EW73" s="100" t="str">
        <f>EE70</f>
        <v/>
      </c>
      <c r="EX73" s="100">
        <f>EE72</f>
        <v>3</v>
      </c>
      <c r="EY73" s="100"/>
      <c r="EZ73" s="100">
        <f t="shared" si="40"/>
        <v>0</v>
      </c>
      <c r="FA73" s="100"/>
    </row>
    <row r="74" spans="1:164" ht="81" customHeight="1" thickBot="1" x14ac:dyDescent="0.5">
      <c r="A74" s="174"/>
      <c r="B74" s="170" t="s">
        <v>1</v>
      </c>
      <c r="C74" s="170">
        <f>SUM(C64:C73)</f>
        <v>0</v>
      </c>
      <c r="D74" s="170">
        <f t="shared" ref="D74:L74" si="41">SUM(D64:D73)</f>
        <v>0</v>
      </c>
      <c r="E74" s="170">
        <f t="shared" si="41"/>
        <v>0</v>
      </c>
      <c r="F74" s="170">
        <f t="shared" si="41"/>
        <v>0</v>
      </c>
      <c r="G74" s="170">
        <f t="shared" si="41"/>
        <v>0</v>
      </c>
      <c r="H74" s="170">
        <f t="shared" si="41"/>
        <v>0</v>
      </c>
      <c r="I74" s="170">
        <f t="shared" si="41"/>
        <v>0</v>
      </c>
      <c r="J74" s="170">
        <f t="shared" si="41"/>
        <v>0</v>
      </c>
      <c r="K74" s="170">
        <f t="shared" si="41"/>
        <v>0</v>
      </c>
      <c r="L74" s="170">
        <f t="shared" si="41"/>
        <v>0</v>
      </c>
      <c r="M74" s="171" t="e">
        <f>SUM(M64:M73)</f>
        <v>#DIV/0!</v>
      </c>
      <c r="N74" s="171" t="e">
        <f>SUM(N64:N73)</f>
        <v>#DIV/0!</v>
      </c>
      <c r="O74" s="172"/>
      <c r="P74" s="173"/>
      <c r="R74" s="174"/>
      <c r="S74" s="170" t="s">
        <v>1</v>
      </c>
      <c r="T74" s="170">
        <f>SUM(T64:T73)</f>
        <v>0</v>
      </c>
      <c r="U74" s="170">
        <f t="shared" ref="U74:AC74" si="42">SUM(U64:U73)</f>
        <v>0</v>
      </c>
      <c r="V74" s="170">
        <f t="shared" si="42"/>
        <v>0</v>
      </c>
      <c r="W74" s="170">
        <f t="shared" si="42"/>
        <v>0</v>
      </c>
      <c r="X74" s="170">
        <f t="shared" si="42"/>
        <v>0</v>
      </c>
      <c r="Y74" s="170">
        <f t="shared" si="42"/>
        <v>0</v>
      </c>
      <c r="Z74" s="170">
        <f t="shared" si="42"/>
        <v>0</v>
      </c>
      <c r="AA74" s="170">
        <f t="shared" si="42"/>
        <v>0</v>
      </c>
      <c r="AB74" s="170">
        <f t="shared" si="42"/>
        <v>0</v>
      </c>
      <c r="AC74" s="170">
        <f t="shared" si="42"/>
        <v>0</v>
      </c>
      <c r="AD74" s="171" t="e">
        <f>SUM(AD64:AD73)</f>
        <v>#DIV/0!</v>
      </c>
      <c r="AE74" s="171" t="e">
        <f>SUM(AE64:AE73)</f>
        <v>#DIV/0!</v>
      </c>
      <c r="AF74" s="172"/>
      <c r="AG74" s="173"/>
      <c r="AI74" s="169"/>
      <c r="AJ74" s="172" t="s">
        <v>1</v>
      </c>
      <c r="AK74" s="172">
        <f>SUM(AK64:AK73)</f>
        <v>0</v>
      </c>
      <c r="AL74" s="172">
        <f t="shared" ref="AL74:AT74" si="43">SUM(AL64:AL73)</f>
        <v>0</v>
      </c>
      <c r="AM74" s="172">
        <f t="shared" si="43"/>
        <v>0</v>
      </c>
      <c r="AN74" s="172">
        <f t="shared" si="43"/>
        <v>0</v>
      </c>
      <c r="AO74" s="172">
        <f t="shared" si="43"/>
        <v>0</v>
      </c>
      <c r="AP74" s="172">
        <f t="shared" si="43"/>
        <v>0</v>
      </c>
      <c r="AQ74" s="172">
        <f t="shared" si="43"/>
        <v>0</v>
      </c>
      <c r="AR74" s="172">
        <f t="shared" si="43"/>
        <v>0</v>
      </c>
      <c r="AS74" s="172">
        <f t="shared" si="43"/>
        <v>0</v>
      </c>
      <c r="AT74" s="172">
        <f t="shared" si="43"/>
        <v>0</v>
      </c>
      <c r="AU74" s="171" t="e">
        <f>SUM(AU64:AU73)</f>
        <v>#DIV/0!</v>
      </c>
      <c r="AV74" s="171" t="e">
        <f>SUM(AV64:AV73)</f>
        <v>#DIV/0!</v>
      </c>
      <c r="AW74" s="172"/>
      <c r="AX74" s="173"/>
      <c r="AZ74" s="174"/>
      <c r="BA74" s="170" t="s">
        <v>1</v>
      </c>
      <c r="BB74" s="170">
        <f>SUM(BB64:BB73)</f>
        <v>0</v>
      </c>
      <c r="BC74" s="170">
        <f t="shared" ref="BC74:BK74" si="44">SUM(BC64:BC73)</f>
        <v>0</v>
      </c>
      <c r="BD74" s="170">
        <f t="shared" si="44"/>
        <v>0</v>
      </c>
      <c r="BE74" s="170">
        <f t="shared" si="44"/>
        <v>0</v>
      </c>
      <c r="BF74" s="170">
        <f t="shared" si="44"/>
        <v>0</v>
      </c>
      <c r="BG74" s="170">
        <f t="shared" si="44"/>
        <v>0</v>
      </c>
      <c r="BH74" s="170">
        <f t="shared" si="44"/>
        <v>0</v>
      </c>
      <c r="BI74" s="170">
        <f t="shared" si="44"/>
        <v>0</v>
      </c>
      <c r="BJ74" s="170">
        <f t="shared" si="44"/>
        <v>0</v>
      </c>
      <c r="BK74" s="170">
        <f t="shared" si="44"/>
        <v>0</v>
      </c>
      <c r="BL74" s="171" t="e">
        <f>SUM(BL64:BL73)</f>
        <v>#DIV/0!</v>
      </c>
      <c r="BM74" s="171" t="e">
        <f>SUM(BM64:BM73)</f>
        <v>#DIV/0!</v>
      </c>
      <c r="BN74" s="172"/>
      <c r="BO74" s="173"/>
      <c r="BQ74" s="174"/>
      <c r="BR74" s="170" t="s">
        <v>1</v>
      </c>
      <c r="BS74" s="170">
        <f>SUM(BS64:BS73)</f>
        <v>0</v>
      </c>
      <c r="BT74" s="170">
        <f t="shared" ref="BT74:CB74" si="45">SUM(BT64:BT73)</f>
        <v>0</v>
      </c>
      <c r="BU74" s="170">
        <f t="shared" si="45"/>
        <v>0</v>
      </c>
      <c r="BV74" s="170">
        <f t="shared" si="45"/>
        <v>0</v>
      </c>
      <c r="BW74" s="170">
        <f t="shared" si="45"/>
        <v>0</v>
      </c>
      <c r="BX74" s="170">
        <f t="shared" si="45"/>
        <v>0</v>
      </c>
      <c r="BY74" s="170">
        <f t="shared" si="45"/>
        <v>0</v>
      </c>
      <c r="BZ74" s="170">
        <f t="shared" si="45"/>
        <v>0</v>
      </c>
      <c r="CA74" s="170">
        <f t="shared" si="45"/>
        <v>0</v>
      </c>
      <c r="CB74" s="170">
        <f t="shared" si="45"/>
        <v>0</v>
      </c>
      <c r="CC74" s="171" t="e">
        <f>SUM(CC64:CC73)</f>
        <v>#DIV/0!</v>
      </c>
      <c r="CD74" s="171" t="e">
        <f>SUM(CD64:CD73)</f>
        <v>#DIV/0!</v>
      </c>
      <c r="CE74" s="172"/>
      <c r="CF74" s="173"/>
      <c r="CH74" s="174"/>
      <c r="CI74" s="170" t="s">
        <v>1</v>
      </c>
      <c r="CJ74" s="170">
        <f>SUM(CJ64:CJ73)</f>
        <v>0</v>
      </c>
      <c r="CK74" s="170">
        <f t="shared" ref="CK74:CS74" si="46">SUM(CK64:CK73)</f>
        <v>0</v>
      </c>
      <c r="CL74" s="170">
        <f t="shared" si="46"/>
        <v>0</v>
      </c>
      <c r="CM74" s="170">
        <f t="shared" si="46"/>
        <v>0</v>
      </c>
      <c r="CN74" s="170">
        <f t="shared" si="46"/>
        <v>0</v>
      </c>
      <c r="CO74" s="170">
        <f t="shared" si="46"/>
        <v>0</v>
      </c>
      <c r="CP74" s="170">
        <f t="shared" si="46"/>
        <v>0</v>
      </c>
      <c r="CQ74" s="170">
        <f t="shared" si="46"/>
        <v>0</v>
      </c>
      <c r="CR74" s="170">
        <f t="shared" si="46"/>
        <v>0</v>
      </c>
      <c r="CS74" s="170">
        <f t="shared" si="46"/>
        <v>0</v>
      </c>
      <c r="CT74" s="171" t="e">
        <f>SUM(CT64:CT73)</f>
        <v>#DIV/0!</v>
      </c>
      <c r="CU74" s="171" t="e">
        <f>SUM(CU64:CU73)</f>
        <v>#DIV/0!</v>
      </c>
      <c r="CV74" s="172"/>
      <c r="CW74" s="173"/>
      <c r="CY74" s="174"/>
      <c r="CZ74" s="170" t="s">
        <v>1</v>
      </c>
      <c r="DA74" s="170">
        <f>SUM(DA64:DA73)</f>
        <v>0</v>
      </c>
      <c r="DB74" s="170">
        <f t="shared" ref="DB74:DJ74" si="47">SUM(DB64:DB73)</f>
        <v>0</v>
      </c>
      <c r="DC74" s="170">
        <f t="shared" si="47"/>
        <v>0</v>
      </c>
      <c r="DD74" s="170">
        <f t="shared" si="47"/>
        <v>0</v>
      </c>
      <c r="DE74" s="170">
        <f t="shared" si="47"/>
        <v>0</v>
      </c>
      <c r="DF74" s="170">
        <f t="shared" si="47"/>
        <v>0</v>
      </c>
      <c r="DG74" s="170">
        <f t="shared" si="47"/>
        <v>0</v>
      </c>
      <c r="DH74" s="170">
        <f t="shared" si="47"/>
        <v>0</v>
      </c>
      <c r="DI74" s="170">
        <f t="shared" si="47"/>
        <v>0</v>
      </c>
      <c r="DJ74" s="170">
        <f t="shared" si="47"/>
        <v>0</v>
      </c>
      <c r="DK74" s="171" t="e">
        <f>SUM(DK64:DK73)</f>
        <v>#DIV/0!</v>
      </c>
      <c r="DL74" s="171" t="e">
        <f>SUM(DL64:DL73)</f>
        <v>#DIV/0!</v>
      </c>
      <c r="DM74" s="172"/>
      <c r="DN74" s="173"/>
      <c r="DP74" s="174"/>
      <c r="DQ74" s="170" t="s">
        <v>1</v>
      </c>
      <c r="DR74" s="170">
        <f>SUM(DR64:DR73)</f>
        <v>0</v>
      </c>
      <c r="DS74" s="170">
        <f t="shared" ref="DS74:EA74" si="48">SUM(DS64:DS73)</f>
        <v>0</v>
      </c>
      <c r="DT74" s="170">
        <f t="shared" si="48"/>
        <v>0</v>
      </c>
      <c r="DU74" s="170">
        <f t="shared" si="48"/>
        <v>0</v>
      </c>
      <c r="DV74" s="170">
        <f t="shared" si="48"/>
        <v>0</v>
      </c>
      <c r="DW74" s="170">
        <f t="shared" si="48"/>
        <v>0</v>
      </c>
      <c r="DX74" s="170">
        <f t="shared" si="48"/>
        <v>0</v>
      </c>
      <c r="DY74" s="170">
        <f t="shared" si="48"/>
        <v>0</v>
      </c>
      <c r="DZ74" s="170">
        <f t="shared" si="48"/>
        <v>0</v>
      </c>
      <c r="EA74" s="170">
        <f t="shared" si="48"/>
        <v>0</v>
      </c>
      <c r="EB74" s="171" t="e">
        <f>SUM(EB64:EB73)</f>
        <v>#DIV/0!</v>
      </c>
      <c r="EC74" s="171" t="e">
        <f>SUM(EC64:EC73)</f>
        <v>#DIV/0!</v>
      </c>
      <c r="ED74" s="172"/>
      <c r="EE74" s="173"/>
      <c r="EG74" s="174"/>
      <c r="EH74" s="170" t="s">
        <v>1</v>
      </c>
      <c r="EI74" s="170">
        <f>SUM(EI64:EI73)</f>
        <v>0</v>
      </c>
      <c r="EJ74" s="170">
        <f t="shared" ref="EJ74:ER74" si="49">SUM(EJ64:EJ73)</f>
        <v>0</v>
      </c>
      <c r="EK74" s="170">
        <f t="shared" si="49"/>
        <v>0</v>
      </c>
      <c r="EL74" s="170">
        <f t="shared" si="49"/>
        <v>0</v>
      </c>
      <c r="EM74" s="170">
        <f t="shared" si="49"/>
        <v>0</v>
      </c>
      <c r="EN74" s="170">
        <f t="shared" si="49"/>
        <v>0</v>
      </c>
      <c r="EO74" s="170">
        <f t="shared" si="49"/>
        <v>0</v>
      </c>
      <c r="EP74" s="170">
        <f t="shared" si="49"/>
        <v>0</v>
      </c>
      <c r="EQ74" s="170">
        <f t="shared" si="49"/>
        <v>0</v>
      </c>
      <c r="ER74" s="170">
        <f t="shared" si="49"/>
        <v>0</v>
      </c>
      <c r="ES74" s="171" t="e">
        <f>SUM(ES64:ES73)</f>
        <v>#DIV/0!</v>
      </c>
      <c r="ET74" s="171" t="e">
        <f>SUM(ET64:ET73)</f>
        <v>#DIV/0!</v>
      </c>
      <c r="EU74" s="172"/>
      <c r="EV74" s="173"/>
      <c r="EW74" s="100" t="str">
        <f>EV70</f>
        <v/>
      </c>
      <c r="EX74" s="100">
        <f>EV72</f>
        <v>0.33333333333333331</v>
      </c>
      <c r="EY74" s="100"/>
      <c r="EZ74" s="100">
        <f t="shared" si="40"/>
        <v>0</v>
      </c>
      <c r="FA74" s="100"/>
    </row>
    <row r="75" spans="1:164" x14ac:dyDescent="0.35">
      <c r="Q75" s="139"/>
      <c r="AH75" s="139"/>
      <c r="AY75" s="139"/>
      <c r="BP75" s="139"/>
      <c r="CG75" s="139"/>
      <c r="CX75" s="139"/>
      <c r="DO75" s="139"/>
      <c r="EF75" s="139"/>
      <c r="EW75" s="100"/>
      <c r="EX75" s="100"/>
      <c r="EY75" s="100"/>
      <c r="EZ75" s="100"/>
      <c r="FA75" s="100"/>
      <c r="FB75" s="139"/>
      <c r="FC75" s="139"/>
      <c r="FD75" s="139"/>
      <c r="FE75" s="139"/>
      <c r="FF75" s="139"/>
      <c r="FG75" s="139"/>
      <c r="FH75" s="139"/>
    </row>
    <row r="76" spans="1:164" ht="15" thickBot="1" x14ac:dyDescent="0.4">
      <c r="A76" s="209" t="s">
        <v>38</v>
      </c>
      <c r="B76" s="209"/>
      <c r="C76" s="210">
        <f>'FACTORS &amp; OPTIONS'!D15</f>
        <v>0</v>
      </c>
      <c r="D76" s="210"/>
      <c r="E76" s="210"/>
      <c r="F76" s="211"/>
      <c r="G76" s="134">
        <f>IF(O76&lt;=P76,'FACTORS &amp; OPTIONS'!B14,0)</f>
        <v>0</v>
      </c>
      <c r="H76" s="212">
        <f>'FACTORS &amp; OPTIONS'!D16</f>
        <v>0</v>
      </c>
      <c r="I76" s="209"/>
      <c r="J76" s="209"/>
      <c r="K76" s="209"/>
      <c r="L76" s="209"/>
      <c r="M76" s="209"/>
      <c r="N76" s="209"/>
      <c r="O76" s="135">
        <v>1</v>
      </c>
      <c r="P76" s="135">
        <f>'FACTORS &amp; OPTIONS'!E15</f>
        <v>0</v>
      </c>
      <c r="R76" s="209" t="s">
        <v>38</v>
      </c>
      <c r="S76" s="209"/>
      <c r="T76" s="210">
        <f>'FACTORS &amp; OPTIONS'!D15</f>
        <v>0</v>
      </c>
      <c r="U76" s="210"/>
      <c r="V76" s="210"/>
      <c r="W76" s="211"/>
      <c r="X76" s="134">
        <f>IF(AF76&lt;=P76,'FACTORS &amp; OPTIONS'!B14,0)</f>
        <v>0</v>
      </c>
      <c r="Y76" s="212">
        <f>'FACTORS &amp; OPTIONS'!D17</f>
        <v>0</v>
      </c>
      <c r="Z76" s="209"/>
      <c r="AA76" s="209"/>
      <c r="AB76" s="209"/>
      <c r="AC76" s="209"/>
      <c r="AD76" s="209"/>
      <c r="AE76" s="209"/>
      <c r="AF76" s="135">
        <v>2</v>
      </c>
      <c r="AG76" s="137"/>
      <c r="AI76" s="209" t="s">
        <v>38</v>
      </c>
      <c r="AJ76" s="209"/>
      <c r="AK76" s="210">
        <f>'FACTORS &amp; OPTIONS'!D15</f>
        <v>0</v>
      </c>
      <c r="AL76" s="210"/>
      <c r="AM76" s="210"/>
      <c r="AN76" s="211"/>
      <c r="AO76" s="134">
        <f>IF(AW76&lt;=P76,'FACTORS &amp; OPTIONS'!B14,0)</f>
        <v>0</v>
      </c>
      <c r="AP76" s="212">
        <f>'FACTORS &amp; OPTIONS'!D18</f>
        <v>0</v>
      </c>
      <c r="AQ76" s="209"/>
      <c r="AR76" s="209"/>
      <c r="AS76" s="209"/>
      <c r="AT76" s="209"/>
      <c r="AU76" s="209"/>
      <c r="AV76" s="209"/>
      <c r="AW76" s="135">
        <v>3</v>
      </c>
      <c r="AX76" s="137"/>
      <c r="AZ76" s="209" t="s">
        <v>38</v>
      </c>
      <c r="BA76" s="209"/>
      <c r="BB76" s="210">
        <f>'FACTORS &amp; OPTIONS'!D15</f>
        <v>0</v>
      </c>
      <c r="BC76" s="210"/>
      <c r="BD76" s="210"/>
      <c r="BE76" s="211"/>
      <c r="BF76" s="134">
        <f>IF(BN76&lt;=P76,'FACTORS &amp; OPTIONS'!B14,0)</f>
        <v>0</v>
      </c>
      <c r="BG76" s="212">
        <f>'FACTORS &amp; OPTIONS'!D19</f>
        <v>0</v>
      </c>
      <c r="BH76" s="209"/>
      <c r="BI76" s="209"/>
      <c r="BJ76" s="209"/>
      <c r="BK76" s="209"/>
      <c r="BL76" s="209"/>
      <c r="BM76" s="209"/>
      <c r="BN76" s="137">
        <v>4</v>
      </c>
      <c r="BO76" s="137"/>
      <c r="BQ76" s="209" t="s">
        <v>38</v>
      </c>
      <c r="BR76" s="209"/>
      <c r="BS76" s="210">
        <f>'FACTORS &amp; OPTIONS'!D15</f>
        <v>0</v>
      </c>
      <c r="BT76" s="210"/>
      <c r="BU76" s="210"/>
      <c r="BV76" s="211"/>
      <c r="BW76" s="134">
        <f>IF(CE76&lt;=P76,'FACTORS &amp; OPTIONS'!B14,0)</f>
        <v>0</v>
      </c>
      <c r="BX76" s="212">
        <f>'FACTORS &amp; OPTIONS'!D20</f>
        <v>0</v>
      </c>
      <c r="BY76" s="209"/>
      <c r="BZ76" s="209"/>
      <c r="CA76" s="209"/>
      <c r="CB76" s="209"/>
      <c r="CC76" s="209"/>
      <c r="CD76" s="209"/>
      <c r="CE76" s="137">
        <v>5</v>
      </c>
      <c r="CF76" s="137"/>
      <c r="CH76" s="209" t="s">
        <v>38</v>
      </c>
      <c r="CI76" s="209"/>
      <c r="CJ76" s="210">
        <f>'FACTORS &amp; OPTIONS'!D15</f>
        <v>0</v>
      </c>
      <c r="CK76" s="210"/>
      <c r="CL76" s="210"/>
      <c r="CM76" s="211"/>
      <c r="CN76" s="134">
        <f>IF(CV76&lt;=P76,'FACTORS &amp; OPTIONS'!B14,0)</f>
        <v>0</v>
      </c>
      <c r="CO76" s="212">
        <f>'FACTORS &amp; OPTIONS'!D21</f>
        <v>0</v>
      </c>
      <c r="CP76" s="209"/>
      <c r="CQ76" s="209"/>
      <c r="CR76" s="209"/>
      <c r="CS76" s="209"/>
      <c r="CT76" s="209"/>
      <c r="CU76" s="209"/>
      <c r="CV76" s="137">
        <v>6</v>
      </c>
      <c r="CW76" s="137"/>
      <c r="CY76" s="209" t="s">
        <v>38</v>
      </c>
      <c r="CZ76" s="209"/>
      <c r="DA76" s="210">
        <f>'FACTORS &amp; OPTIONS'!D15</f>
        <v>0</v>
      </c>
      <c r="DB76" s="210"/>
      <c r="DC76" s="210"/>
      <c r="DD76" s="211"/>
      <c r="DE76" s="134">
        <f>IF(DM76&lt;=P76,'FACTORS &amp; OPTIONS'!B14,0)</f>
        <v>0</v>
      </c>
      <c r="DF76" s="212">
        <f>'FACTORS &amp; OPTIONS'!D22</f>
        <v>0</v>
      </c>
      <c r="DG76" s="209"/>
      <c r="DH76" s="209"/>
      <c r="DI76" s="209"/>
      <c r="DJ76" s="209"/>
      <c r="DK76" s="209"/>
      <c r="DL76" s="209"/>
      <c r="DM76" s="137">
        <v>7</v>
      </c>
      <c r="DN76" s="137"/>
      <c r="DP76" s="209" t="s">
        <v>38</v>
      </c>
      <c r="DQ76" s="209"/>
      <c r="DR76" s="210">
        <f>'FACTORS &amp; OPTIONS'!D15</f>
        <v>0</v>
      </c>
      <c r="DS76" s="210"/>
      <c r="DT76" s="210"/>
      <c r="DU76" s="211"/>
      <c r="DV76" s="134">
        <f>IF(ED76&lt;=P76,'FACTORS &amp; OPTIONS'!B14,0)</f>
        <v>0</v>
      </c>
      <c r="DW76" s="223">
        <f>'FACTORS &amp; OPTIONS'!D23</f>
        <v>0</v>
      </c>
      <c r="DX76" s="209"/>
      <c r="DY76" s="209"/>
      <c r="DZ76" s="209"/>
      <c r="EA76" s="209"/>
      <c r="EB76" s="209"/>
      <c r="EC76" s="209"/>
      <c r="ED76" s="137">
        <v>8</v>
      </c>
      <c r="EE76" s="137"/>
      <c r="EG76" s="209" t="s">
        <v>38</v>
      </c>
      <c r="EH76" s="209"/>
      <c r="EI76" s="210">
        <f>'FACTORS &amp; OPTIONS'!D15</f>
        <v>0</v>
      </c>
      <c r="EJ76" s="210"/>
      <c r="EK76" s="210"/>
      <c r="EL76" s="211"/>
      <c r="EM76" s="134">
        <f>IF(EU76&lt;=P76,'FACTORS &amp; OPTIONS'!B14,0)</f>
        <v>0</v>
      </c>
      <c r="EN76" s="212">
        <f>'FACTORS &amp; OPTIONS'!D24</f>
        <v>0</v>
      </c>
      <c r="EO76" s="209"/>
      <c r="EP76" s="209"/>
      <c r="EQ76" s="209"/>
      <c r="ER76" s="209"/>
      <c r="ES76" s="209"/>
      <c r="ET76" s="209"/>
      <c r="EU76" s="137">
        <v>9</v>
      </c>
      <c r="EV76" s="137"/>
      <c r="EW76" s="100"/>
      <c r="EX76" s="100"/>
      <c r="EY76" s="100"/>
      <c r="EZ76" s="100"/>
      <c r="FA76" s="100"/>
    </row>
    <row r="77" spans="1:164" x14ac:dyDescent="0.35">
      <c r="A77" s="140" t="b">
        <v>0</v>
      </c>
      <c r="B77" s="141"/>
      <c r="C77" s="141">
        <v>1</v>
      </c>
      <c r="D77" s="141">
        <v>2</v>
      </c>
      <c r="E77" s="141">
        <v>3</v>
      </c>
      <c r="F77" s="141">
        <v>4</v>
      </c>
      <c r="G77" s="141">
        <v>5</v>
      </c>
      <c r="H77" s="141">
        <v>6</v>
      </c>
      <c r="I77" s="141">
        <v>7</v>
      </c>
      <c r="J77" s="141">
        <v>8</v>
      </c>
      <c r="K77" s="141">
        <v>9</v>
      </c>
      <c r="L77" s="141">
        <v>10</v>
      </c>
      <c r="M77" s="142"/>
      <c r="N77" s="142"/>
      <c r="O77" s="142"/>
      <c r="P77" s="143"/>
      <c r="R77" s="140" t="b">
        <v>0</v>
      </c>
      <c r="S77" s="141"/>
      <c r="T77" s="141">
        <v>1</v>
      </c>
      <c r="U77" s="141">
        <v>2</v>
      </c>
      <c r="V77" s="141">
        <v>3</v>
      </c>
      <c r="W77" s="141">
        <v>4</v>
      </c>
      <c r="X77" s="141">
        <v>5</v>
      </c>
      <c r="Y77" s="141">
        <v>6</v>
      </c>
      <c r="Z77" s="141">
        <v>7</v>
      </c>
      <c r="AA77" s="141">
        <v>8</v>
      </c>
      <c r="AB77" s="141">
        <v>9</v>
      </c>
      <c r="AC77" s="141">
        <v>10</v>
      </c>
      <c r="AD77" s="142"/>
      <c r="AE77" s="142"/>
      <c r="AF77" s="142"/>
      <c r="AG77" s="143"/>
      <c r="AI77" s="140" t="b">
        <v>0</v>
      </c>
      <c r="AJ77" s="141"/>
      <c r="AK77" s="141">
        <v>1</v>
      </c>
      <c r="AL77" s="141">
        <v>2</v>
      </c>
      <c r="AM77" s="141">
        <v>3</v>
      </c>
      <c r="AN77" s="141">
        <v>4</v>
      </c>
      <c r="AO77" s="141">
        <v>5</v>
      </c>
      <c r="AP77" s="141">
        <v>6</v>
      </c>
      <c r="AQ77" s="141">
        <v>7</v>
      </c>
      <c r="AR77" s="141">
        <v>8</v>
      </c>
      <c r="AS77" s="141">
        <v>9</v>
      </c>
      <c r="AT77" s="141">
        <v>10</v>
      </c>
      <c r="AU77" s="142"/>
      <c r="AV77" s="142"/>
      <c r="AW77" s="142"/>
      <c r="AX77" s="143"/>
      <c r="AZ77" s="140" t="b">
        <v>0</v>
      </c>
      <c r="BA77" s="141"/>
      <c r="BB77" s="141">
        <v>1</v>
      </c>
      <c r="BC77" s="141">
        <v>2</v>
      </c>
      <c r="BD77" s="141">
        <v>3</v>
      </c>
      <c r="BE77" s="141">
        <v>4</v>
      </c>
      <c r="BF77" s="141">
        <v>5</v>
      </c>
      <c r="BG77" s="141">
        <v>6</v>
      </c>
      <c r="BH77" s="141">
        <v>7</v>
      </c>
      <c r="BI77" s="141">
        <v>8</v>
      </c>
      <c r="BJ77" s="141">
        <v>9</v>
      </c>
      <c r="BK77" s="141">
        <v>10</v>
      </c>
      <c r="BL77" s="142"/>
      <c r="BM77" s="142"/>
      <c r="BN77" s="142"/>
      <c r="BO77" s="143"/>
      <c r="BQ77" s="140" t="b">
        <v>0</v>
      </c>
      <c r="BR77" s="141"/>
      <c r="BS77" s="141">
        <v>1</v>
      </c>
      <c r="BT77" s="141">
        <v>2</v>
      </c>
      <c r="BU77" s="141">
        <v>3</v>
      </c>
      <c r="BV77" s="141">
        <v>4</v>
      </c>
      <c r="BW77" s="141">
        <v>5</v>
      </c>
      <c r="BX77" s="141">
        <v>6</v>
      </c>
      <c r="BY77" s="141">
        <v>7</v>
      </c>
      <c r="BZ77" s="141">
        <v>8</v>
      </c>
      <c r="CA77" s="141">
        <v>9</v>
      </c>
      <c r="CB77" s="141">
        <v>10</v>
      </c>
      <c r="CC77" s="142"/>
      <c r="CD77" s="142"/>
      <c r="CE77" s="142"/>
      <c r="CF77" s="143"/>
      <c r="CH77" s="140" t="b">
        <v>0</v>
      </c>
      <c r="CI77" s="141"/>
      <c r="CJ77" s="141">
        <v>1</v>
      </c>
      <c r="CK77" s="141">
        <v>2</v>
      </c>
      <c r="CL77" s="141">
        <v>3</v>
      </c>
      <c r="CM77" s="141">
        <v>4</v>
      </c>
      <c r="CN77" s="141">
        <v>5</v>
      </c>
      <c r="CO77" s="141">
        <v>6</v>
      </c>
      <c r="CP77" s="141">
        <v>7</v>
      </c>
      <c r="CQ77" s="141">
        <v>8</v>
      </c>
      <c r="CR77" s="141">
        <v>9</v>
      </c>
      <c r="CS77" s="141">
        <v>10</v>
      </c>
      <c r="CT77" s="142"/>
      <c r="CU77" s="142"/>
      <c r="CV77" s="142"/>
      <c r="CW77" s="143"/>
      <c r="CY77" s="140" t="b">
        <v>0</v>
      </c>
      <c r="CZ77" s="141"/>
      <c r="DA77" s="141">
        <v>1</v>
      </c>
      <c r="DB77" s="141">
        <v>2</v>
      </c>
      <c r="DC77" s="141">
        <v>3</v>
      </c>
      <c r="DD77" s="141">
        <v>4</v>
      </c>
      <c r="DE77" s="141">
        <v>5</v>
      </c>
      <c r="DF77" s="141">
        <v>6</v>
      </c>
      <c r="DG77" s="141">
        <v>7</v>
      </c>
      <c r="DH77" s="141">
        <v>8</v>
      </c>
      <c r="DI77" s="141">
        <v>9</v>
      </c>
      <c r="DJ77" s="141">
        <v>10</v>
      </c>
      <c r="DK77" s="142"/>
      <c r="DL77" s="142"/>
      <c r="DM77" s="142"/>
      <c r="DN77" s="143"/>
      <c r="DP77" s="140" t="b">
        <v>0</v>
      </c>
      <c r="DQ77" s="141"/>
      <c r="DR77" s="141">
        <v>1</v>
      </c>
      <c r="DS77" s="141">
        <v>2</v>
      </c>
      <c r="DT77" s="141">
        <v>3</v>
      </c>
      <c r="DU77" s="141">
        <v>4</v>
      </c>
      <c r="DV77" s="141">
        <v>5</v>
      </c>
      <c r="DW77" s="141">
        <v>6</v>
      </c>
      <c r="DX77" s="141">
        <v>7</v>
      </c>
      <c r="DY77" s="141">
        <v>8</v>
      </c>
      <c r="DZ77" s="141">
        <v>9</v>
      </c>
      <c r="EA77" s="141">
        <v>10</v>
      </c>
      <c r="EB77" s="142"/>
      <c r="EC77" s="142"/>
      <c r="ED77" s="142"/>
      <c r="EE77" s="143"/>
      <c r="EG77" s="140" t="b">
        <v>0</v>
      </c>
      <c r="EH77" s="141"/>
      <c r="EI77" s="141">
        <v>1</v>
      </c>
      <c r="EJ77" s="141">
        <v>2</v>
      </c>
      <c r="EK77" s="141">
        <v>3</v>
      </c>
      <c r="EL77" s="141">
        <v>4</v>
      </c>
      <c r="EM77" s="141">
        <v>5</v>
      </c>
      <c r="EN77" s="141">
        <v>6</v>
      </c>
      <c r="EO77" s="141">
        <v>7</v>
      </c>
      <c r="EP77" s="141">
        <v>8</v>
      </c>
      <c r="EQ77" s="141">
        <v>9</v>
      </c>
      <c r="ER77" s="141">
        <v>10</v>
      </c>
      <c r="ES77" s="142"/>
      <c r="ET77" s="142"/>
      <c r="EU77" s="142"/>
      <c r="EV77" s="143"/>
      <c r="EW77" s="100"/>
      <c r="EX77" s="100"/>
      <c r="EY77" s="100"/>
      <c r="EZ77" s="100"/>
      <c r="FA77" s="100"/>
    </row>
    <row r="78" spans="1:164" x14ac:dyDescent="0.35">
      <c r="A78" s="150"/>
      <c r="B78" s="22"/>
      <c r="C78" s="151">
        <f t="array" ref="C78:L78">TRANSPOSE(B79:B88)</f>
        <v>0</v>
      </c>
      <c r="D78" s="151">
        <v>0</v>
      </c>
      <c r="E78" s="151">
        <v>0</v>
      </c>
      <c r="F78" s="151">
        <v>0</v>
      </c>
      <c r="G78" s="151">
        <v>0</v>
      </c>
      <c r="H78" s="151">
        <v>0</v>
      </c>
      <c r="I78" s="151">
        <v>0</v>
      </c>
      <c r="J78" s="151">
        <v>0</v>
      </c>
      <c r="K78" s="151">
        <v>0</v>
      </c>
      <c r="L78" s="151">
        <v>0</v>
      </c>
      <c r="M78" s="148" t="s">
        <v>11</v>
      </c>
      <c r="N78" s="149" t="s">
        <v>2</v>
      </c>
      <c r="O78" s="213" t="s">
        <v>3</v>
      </c>
      <c r="P78" s="214"/>
      <c r="R78" s="150"/>
      <c r="S78" s="22"/>
      <c r="T78" s="151">
        <f t="array" ref="T78:AC78">TRANSPOSE(S79:S88)</f>
        <v>0</v>
      </c>
      <c r="U78" s="151">
        <v>0</v>
      </c>
      <c r="V78" s="151">
        <v>0</v>
      </c>
      <c r="W78" s="151">
        <v>0</v>
      </c>
      <c r="X78" s="151">
        <v>0</v>
      </c>
      <c r="Y78" s="151">
        <v>0</v>
      </c>
      <c r="Z78" s="151">
        <v>0</v>
      </c>
      <c r="AA78" s="151">
        <v>0</v>
      </c>
      <c r="AB78" s="151">
        <v>0</v>
      </c>
      <c r="AC78" s="151">
        <v>0</v>
      </c>
      <c r="AD78" s="148" t="s">
        <v>11</v>
      </c>
      <c r="AE78" s="149" t="s">
        <v>2</v>
      </c>
      <c r="AF78" s="213" t="s">
        <v>3</v>
      </c>
      <c r="AG78" s="214"/>
      <c r="AI78" s="150"/>
      <c r="AJ78" s="22"/>
      <c r="AK78" s="151">
        <f t="array" ref="AK78:AT78">TRANSPOSE(AJ79:AJ88)</f>
        <v>0</v>
      </c>
      <c r="AL78" s="151">
        <v>0</v>
      </c>
      <c r="AM78" s="151">
        <v>0</v>
      </c>
      <c r="AN78" s="151">
        <v>0</v>
      </c>
      <c r="AO78" s="151">
        <v>0</v>
      </c>
      <c r="AP78" s="151">
        <v>0</v>
      </c>
      <c r="AQ78" s="151">
        <v>0</v>
      </c>
      <c r="AR78" s="151">
        <v>0</v>
      </c>
      <c r="AS78" s="151">
        <v>0</v>
      </c>
      <c r="AT78" s="151">
        <v>0</v>
      </c>
      <c r="AU78" s="148" t="s">
        <v>11</v>
      </c>
      <c r="AV78" s="149" t="s">
        <v>2</v>
      </c>
      <c r="AW78" s="213" t="s">
        <v>3</v>
      </c>
      <c r="AX78" s="214"/>
      <c r="AZ78" s="150"/>
      <c r="BA78" s="22"/>
      <c r="BB78" s="151">
        <f t="array" ref="BB78:BK78">TRANSPOSE(BA79:BA88)</f>
        <v>0</v>
      </c>
      <c r="BC78" s="151">
        <v>0</v>
      </c>
      <c r="BD78" s="151">
        <v>0</v>
      </c>
      <c r="BE78" s="151">
        <v>0</v>
      </c>
      <c r="BF78" s="151">
        <v>0</v>
      </c>
      <c r="BG78" s="151">
        <v>0</v>
      </c>
      <c r="BH78" s="151">
        <v>0</v>
      </c>
      <c r="BI78" s="151">
        <v>0</v>
      </c>
      <c r="BJ78" s="151">
        <v>0</v>
      </c>
      <c r="BK78" s="151">
        <v>0</v>
      </c>
      <c r="BL78" s="148" t="s">
        <v>11</v>
      </c>
      <c r="BM78" s="149" t="s">
        <v>2</v>
      </c>
      <c r="BN78" s="213" t="s">
        <v>3</v>
      </c>
      <c r="BO78" s="214"/>
      <c r="BQ78" s="150"/>
      <c r="BR78" s="22"/>
      <c r="BS78" s="151">
        <f t="array" ref="BS78:CB78">TRANSPOSE(BR79:BR88)</f>
        <v>0</v>
      </c>
      <c r="BT78" s="151">
        <v>0</v>
      </c>
      <c r="BU78" s="151">
        <v>0</v>
      </c>
      <c r="BV78" s="151">
        <v>0</v>
      </c>
      <c r="BW78" s="151">
        <v>0</v>
      </c>
      <c r="BX78" s="151">
        <v>0</v>
      </c>
      <c r="BY78" s="151">
        <v>0</v>
      </c>
      <c r="BZ78" s="151">
        <v>0</v>
      </c>
      <c r="CA78" s="151">
        <v>0</v>
      </c>
      <c r="CB78" s="151">
        <v>0</v>
      </c>
      <c r="CC78" s="148" t="s">
        <v>11</v>
      </c>
      <c r="CD78" s="149" t="s">
        <v>2</v>
      </c>
      <c r="CE78" s="213" t="s">
        <v>3</v>
      </c>
      <c r="CF78" s="214"/>
      <c r="CH78" s="150"/>
      <c r="CI78" s="22"/>
      <c r="CJ78" s="151">
        <f t="array" ref="CJ78:CS78">TRANSPOSE(CI79:CI88)</f>
        <v>0</v>
      </c>
      <c r="CK78" s="151">
        <v>0</v>
      </c>
      <c r="CL78" s="151">
        <v>0</v>
      </c>
      <c r="CM78" s="151">
        <v>0</v>
      </c>
      <c r="CN78" s="151">
        <v>0</v>
      </c>
      <c r="CO78" s="151">
        <v>0</v>
      </c>
      <c r="CP78" s="151">
        <v>0</v>
      </c>
      <c r="CQ78" s="151">
        <v>0</v>
      </c>
      <c r="CR78" s="151">
        <v>0</v>
      </c>
      <c r="CS78" s="151">
        <v>0</v>
      </c>
      <c r="CT78" s="148" t="s">
        <v>11</v>
      </c>
      <c r="CU78" s="149" t="s">
        <v>2</v>
      </c>
      <c r="CV78" s="213" t="s">
        <v>3</v>
      </c>
      <c r="CW78" s="214"/>
      <c r="CY78" s="150"/>
      <c r="CZ78" s="22"/>
      <c r="DA78" s="151">
        <f t="array" ref="DA78:DJ78">TRANSPOSE(CZ79:CZ88)</f>
        <v>0</v>
      </c>
      <c r="DB78" s="151">
        <v>0</v>
      </c>
      <c r="DC78" s="151">
        <v>0</v>
      </c>
      <c r="DD78" s="151">
        <v>0</v>
      </c>
      <c r="DE78" s="151">
        <v>0</v>
      </c>
      <c r="DF78" s="151">
        <v>0</v>
      </c>
      <c r="DG78" s="151">
        <v>0</v>
      </c>
      <c r="DH78" s="151">
        <v>0</v>
      </c>
      <c r="DI78" s="151">
        <v>0</v>
      </c>
      <c r="DJ78" s="151">
        <v>0</v>
      </c>
      <c r="DK78" s="148" t="s">
        <v>11</v>
      </c>
      <c r="DL78" s="149" t="s">
        <v>2</v>
      </c>
      <c r="DM78" s="213" t="s">
        <v>3</v>
      </c>
      <c r="DN78" s="214"/>
      <c r="DP78" s="150"/>
      <c r="DQ78" s="22"/>
      <c r="DR78" s="151">
        <f t="array" ref="DR78:EA78">TRANSPOSE(DQ79:DQ88)</f>
        <v>0</v>
      </c>
      <c r="DS78" s="151">
        <v>0</v>
      </c>
      <c r="DT78" s="151">
        <v>0</v>
      </c>
      <c r="DU78" s="151">
        <v>0</v>
      </c>
      <c r="DV78" s="151">
        <v>0</v>
      </c>
      <c r="DW78" s="151">
        <v>0</v>
      </c>
      <c r="DX78" s="151">
        <v>0</v>
      </c>
      <c r="DY78" s="151">
        <v>0</v>
      </c>
      <c r="DZ78" s="151">
        <v>0</v>
      </c>
      <c r="EA78" s="151">
        <v>0</v>
      </c>
      <c r="EB78" s="148" t="s">
        <v>11</v>
      </c>
      <c r="EC78" s="149" t="s">
        <v>2</v>
      </c>
      <c r="ED78" s="213" t="s">
        <v>3</v>
      </c>
      <c r="EE78" s="214"/>
      <c r="EG78" s="150"/>
      <c r="EH78" s="22"/>
      <c r="EI78" s="151">
        <f t="array" ref="EI78:ER78">TRANSPOSE(EH79:EH88)</f>
        <v>0</v>
      </c>
      <c r="EJ78" s="151">
        <v>0</v>
      </c>
      <c r="EK78" s="151">
        <v>0</v>
      </c>
      <c r="EL78" s="151">
        <v>0</v>
      </c>
      <c r="EM78" s="151">
        <v>0</v>
      </c>
      <c r="EN78" s="151">
        <v>0</v>
      </c>
      <c r="EO78" s="151">
        <v>0</v>
      </c>
      <c r="EP78" s="151">
        <v>0</v>
      </c>
      <c r="EQ78" s="151">
        <v>0</v>
      </c>
      <c r="ER78" s="151">
        <v>0</v>
      </c>
      <c r="ES78" s="148" t="s">
        <v>11</v>
      </c>
      <c r="ET78" s="149" t="s">
        <v>2</v>
      </c>
      <c r="EU78" s="213" t="s">
        <v>3</v>
      </c>
      <c r="EV78" s="214"/>
      <c r="EW78" s="100"/>
      <c r="EX78" s="100"/>
      <c r="EY78" s="100"/>
      <c r="EZ78" s="100"/>
      <c r="FA78" s="100"/>
    </row>
    <row r="79" spans="1:164" x14ac:dyDescent="0.35">
      <c r="A79" s="150">
        <v>1</v>
      </c>
      <c r="B79" s="151">
        <f>'FACTORS &amp; OPTIONS'!B15</f>
        <v>0</v>
      </c>
      <c r="C79" s="77">
        <f>IF(A79&lt;=G76,1,0)</f>
        <v>0</v>
      </c>
      <c r="D79" s="78">
        <v>0</v>
      </c>
      <c r="E79" s="78">
        <v>0</v>
      </c>
      <c r="F79" s="78">
        <v>0</v>
      </c>
      <c r="G79" s="78">
        <v>0</v>
      </c>
      <c r="H79" s="78">
        <v>0</v>
      </c>
      <c r="I79" s="78">
        <v>0</v>
      </c>
      <c r="J79" s="78">
        <v>0</v>
      </c>
      <c r="K79" s="78">
        <v>0</v>
      </c>
      <c r="L79" s="78">
        <v>0</v>
      </c>
      <c r="M79" s="21" t="e">
        <f>IF(G76=1,AVERAGE(C79/C89),IF(G76=2,AVERAGE(C79/C89,D79/D89),IF(G76=3,AVERAGE(C79/C89,D79/D89,E79/E89),IF(G76=4,AVERAGE(C79/C89,D79/D89,E79/E89,F79/F89),IF(G76=5,AVERAGE(C79/C89,D79/D89,E79/E89,F79/F89,G79/G89),IF(G76=6,AVERAGE(C79/C89,D79/D89,E79/E89,F79/F89,G79/G89,H79/H89),IF(G76=7,AVERAGE(C79/C89,D79/D89,E79/E89,F79/F89,G79/G89,H79/H89,I79/I89),IF(G76=8,AVERAGE(C79/C89,D79/D89,E79/E89,F79/F89,G79/G89,H79/H89,I79/I89,J79/J89),IF(G76=9,AVERAGE(C79/C89,D79/D89,E79/E89,F79/F89,G79/G89,H79/H89,I79/I89,J79/J89,K79/K89),AVERAGE(C79/C89,D79/D89,E79/E89,F79/F89,G79/G89,H79/H89,I79/I89,J79/J89,K79/K89,L79/L89))))))))))</f>
        <v>#DIV/0!</v>
      </c>
      <c r="N79" s="21" t="e">
        <f t="array" ref="N79:N88">MMULT(C79:L88,M79:M88)</f>
        <v>#DIV/0!</v>
      </c>
      <c r="O79" s="152" t="s">
        <v>4</v>
      </c>
      <c r="P79" s="153" t="e">
        <f>(N89-G76)/(G76-1)</f>
        <v>#DIV/0!</v>
      </c>
      <c r="R79" s="150">
        <v>1</v>
      </c>
      <c r="S79" s="151">
        <f>'FACTORS &amp; OPTIONS'!B15</f>
        <v>0</v>
      </c>
      <c r="T79" s="77">
        <f>IF(R79&lt;=X76,1,0)</f>
        <v>0</v>
      </c>
      <c r="U79" s="132">
        <v>0</v>
      </c>
      <c r="V79" s="132">
        <v>0</v>
      </c>
      <c r="W79" s="78">
        <v>0</v>
      </c>
      <c r="X79" s="78">
        <v>0</v>
      </c>
      <c r="Y79" s="78">
        <v>0</v>
      </c>
      <c r="Z79" s="78">
        <v>0</v>
      </c>
      <c r="AA79" s="78">
        <v>0</v>
      </c>
      <c r="AB79" s="78">
        <v>0</v>
      </c>
      <c r="AC79" s="78">
        <v>0</v>
      </c>
      <c r="AD79" s="21" t="e">
        <f>IF(X76=1,AVERAGE(T79/T89),IF(X76=2,AVERAGE(T79/T89,U79/U89),IF(X76=3,AVERAGE(T79/T89,U79/U89,V79/V89),IF(X76=4,AVERAGE(T79/T89,U79/U89,V79/V89,W79/W89),IF(X76=5,AVERAGE(T79/T89,U79/U89,V79/V89,W79/W89,X79/X89),IF(X76=6,AVERAGE(T79/T89,U79/U89,V79/V89,W79/W89,X79/X89,Y79/Y89),IF(X76=7,AVERAGE(T79/T89,U79/U89,V79/V89,W79/W89,X79/X89,Y79/Y89,Z79/Z89),IF(X76=8,AVERAGE(T79/T89,U79/U89,V79/V89,W79/W89,X79/X89,Y79/Y89,Z79/Z89,AA79/AA89),IF(X76=9,AVERAGE(T79/T89,U79/U89,V79/V89,W79/W89,X79/X89,Y79/Y89,Z79/Z89,AA79/AA89,AB79/AB89),AVERAGE(T79/T89,U79/U89,V79/V89,W79/W89,X79/X89,Y79/Y89,Z79/Z89,AA79/AA89,AB79/AB89,AC79/AC89))))))))))</f>
        <v>#DIV/0!</v>
      </c>
      <c r="AE79" s="21" t="e">
        <f t="array" ref="AE79:AE88">MMULT(T79:AC88,AD79:AD88)</f>
        <v>#DIV/0!</v>
      </c>
      <c r="AF79" s="152" t="s">
        <v>4</v>
      </c>
      <c r="AG79" s="153" t="e">
        <f>(AE89-X76)/(X76-1)</f>
        <v>#DIV/0!</v>
      </c>
      <c r="AI79" s="150">
        <v>1</v>
      </c>
      <c r="AJ79" s="151">
        <f>'FACTORS &amp; OPTIONS'!B15</f>
        <v>0</v>
      </c>
      <c r="AK79" s="154">
        <f>IF(AI79&lt;=AO76,1,0)</f>
        <v>0</v>
      </c>
      <c r="AL79" s="155">
        <v>0</v>
      </c>
      <c r="AM79" s="155">
        <v>0</v>
      </c>
      <c r="AN79" s="155">
        <v>0</v>
      </c>
      <c r="AO79" s="155">
        <v>0</v>
      </c>
      <c r="AP79" s="155">
        <v>0</v>
      </c>
      <c r="AQ79" s="155">
        <v>0</v>
      </c>
      <c r="AR79" s="155">
        <v>0</v>
      </c>
      <c r="AS79" s="155">
        <v>0</v>
      </c>
      <c r="AT79" s="156">
        <v>0</v>
      </c>
      <c r="AU79" s="21" t="e">
        <f>IF(AO76=1,AVERAGE(AK79/AK89),IF(AO76=2,AVERAGE(AK79/AK89,AL79/AL89),IF(AO76=3,AVERAGE(AK79/AK89,AL79/AL89,AM79/AM89),IF(AO76=4,AVERAGE(AK79/AK89,AL79/AL89,AM79/AM89,AN79/AN89),IF(AO76=5,AVERAGE(AK79/AK89,AL79/AL89,AM79/AM89,AN79/AN89,AO79/AO89),IF(AO76=6,AVERAGE(AK79/AK89,AL79/AL89,AM79/AM89,AN79/AN89,AO79/AO89,AP79/AP89),IF(AO76=7,AVERAGE(AK79/AK89,AL79/AL89,AM79/AM89,AN79/AN89,AO79/AO89,AP79/AP89,AQ79/AQ89),IF(AO76=8,AVERAGE(AK79/AK89,AL79/AL89,AM79/AM89,AN79/AN89,AO79/AO89,AP79/AP89,AQ79/AQ89,AR79/AR89),IF(AO76=9,AVERAGE(AK79/AK89,AL79/AL89,AM79/AM89,AN79/AN89,AO79/AO89,AP79/AP89,AQ79/AQ89,AR79/AR89,AS79/AS89),AVERAGE(AK79/AK89,AL79/AL89,AM79/AM89,AN79/AN89,AO79/AO89,AP79/AP89,AQ79/AQ89,AR79/AR89,AS79/AS89,AT79/AT89))))))))))</f>
        <v>#DIV/0!</v>
      </c>
      <c r="AV79" s="21" t="e">
        <f t="array" ref="AV79:AV88">MMULT(AK79:AT88,AU79:AU88)</f>
        <v>#DIV/0!</v>
      </c>
      <c r="AW79" s="152" t="s">
        <v>4</v>
      </c>
      <c r="AX79" s="153" t="e">
        <f>(AV89-AO76)/(AO76-1)</f>
        <v>#DIV/0!</v>
      </c>
      <c r="AZ79" s="150">
        <v>1</v>
      </c>
      <c r="BA79" s="151">
        <f>'FACTORS &amp; OPTIONS'!B15</f>
        <v>0</v>
      </c>
      <c r="BB79" s="154">
        <f>IF(AZ79&lt;=BF76,1,0)</f>
        <v>0</v>
      </c>
      <c r="BC79" s="155">
        <v>0</v>
      </c>
      <c r="BD79" s="155">
        <v>0</v>
      </c>
      <c r="BE79" s="155">
        <v>0</v>
      </c>
      <c r="BF79" s="155">
        <v>0</v>
      </c>
      <c r="BG79" s="155">
        <v>0</v>
      </c>
      <c r="BH79" s="155">
        <v>0</v>
      </c>
      <c r="BI79" s="155">
        <v>0</v>
      </c>
      <c r="BJ79" s="155">
        <v>0</v>
      </c>
      <c r="BK79" s="156">
        <v>0</v>
      </c>
      <c r="BL79" s="21" t="e">
        <f>IF(BF76=1,AVERAGE(BB79/BB89),IF(BF76=2,AVERAGE(BB79/BB89,BC79/BC89),IF(BF76=3,AVERAGE(BB79/BB89,BC79/BC89,BD79/BD89),IF(BF76=4,AVERAGE(BB79/BB89,BC79/BC89,BD79/BD89,BE79/BE89),IF(BF76=5,AVERAGE(BB79/BB89,BC79/BC89,BD79/BD89,BE79/BE89,BF79/BF89),IF(BF76=6,AVERAGE(BB79/BB89,BC79/BC89,BD79/BD89,BE79/BE89,BF79/BF89,BG79/BG89),IF(BF76=7,AVERAGE(BB79/BB89,BC79/BC89,BD79/BD89,BE79/BE89,BF79/BF89,BG79/BG89,BH79/BH89),IF(BF76=8,AVERAGE(BB79/BB89,BC79/BC89,BD79/BD89,BE79/BE89,BF79/BF89,BG79/BG89,BH79/BH89,BI79/BI89),IF(BF76=9,AVERAGE(BB79/BB89,BC79/BC89,BD79/BD89,BE79/BE89,BF79/BF89,BG79/BG89,BH79/BH89,BI79/BI89,BJ79/BJ89),AVERAGE(BB79/BB89,BC79/BC89,BD79/BD89,BE79/BE89,BF79/BF89,BG79/BG89,BH79/BH89,BI79/BI89,BJ79/BJ89,BK79/BK89))))))))))</f>
        <v>#DIV/0!</v>
      </c>
      <c r="BM79" s="21" t="e">
        <f t="array" ref="BM79:BM88">MMULT(BB79:BK88,BL79:BL88)</f>
        <v>#DIV/0!</v>
      </c>
      <c r="BN79" s="152" t="s">
        <v>4</v>
      </c>
      <c r="BO79" s="153" t="e">
        <f>(BM89-BF76)/(BF76-1)</f>
        <v>#DIV/0!</v>
      </c>
      <c r="BQ79" s="150">
        <v>1</v>
      </c>
      <c r="BR79" s="151">
        <f>'FACTORS &amp; OPTIONS'!B15</f>
        <v>0</v>
      </c>
      <c r="BS79" s="154">
        <f>IF(BQ79&lt;=BW76,1,0)</f>
        <v>0</v>
      </c>
      <c r="BT79" s="155">
        <v>0</v>
      </c>
      <c r="BU79" s="155">
        <v>0</v>
      </c>
      <c r="BV79" s="155">
        <v>0</v>
      </c>
      <c r="BW79" s="155">
        <v>0</v>
      </c>
      <c r="BX79" s="155">
        <v>0</v>
      </c>
      <c r="BY79" s="155">
        <v>0</v>
      </c>
      <c r="BZ79" s="155">
        <v>0</v>
      </c>
      <c r="CA79" s="155">
        <v>0</v>
      </c>
      <c r="CB79" s="156">
        <v>0</v>
      </c>
      <c r="CC79" s="21" t="e">
        <f>IF(BW76=1,AVERAGE(BS79/BS89),IF(BW76=2,AVERAGE(BS79/BS89,BT79/BT89),IF(BW76=3,AVERAGE(BS79/BS89,BT79/BT89,BU79/BU89),IF(BW76=4,AVERAGE(BS79/BS89,BT79/BT89,BU79/BU89,BV79/BV89),IF(BW76=5,AVERAGE(BS79/BS89,BT79/BT89,BU79/BU89,BV79/BV89,BW79/BW89),IF(BW76=6,AVERAGE(BS79/BS89,BT79/BT89,BU79/BU89,BV79/BV89,BW79/BW89,BX79/BX89),IF(BW76=7,AVERAGE(BS79/BS89,BT79/BT89,BU79/BU89,BV79/BV89,BW79/BW89,BX79/BX89,BY79/BY89),IF(BW76=8,AVERAGE(BS79/BS89,BT79/BT89,BU79/BU89,BV79/BV89,BW79/BW89,BX79/BX89,BY79/BY89,BZ79/BZ89),IF(BW76=9,AVERAGE(BS79/BS89,BT79/BT89,BU79/BU89,BV79/BV89,BW79/BW89,BX79/BX89,BY79/BY89,BZ79/BZ89,CA79/CA89),AVERAGE(BS79/BS89,BT79/BT89,BU79/BU89,BV79/BV89,BW79/BW89,BX79/BX89,BY79/BY89,BZ79/BZ89,CA79/CA89,CB79/CB89))))))))))</f>
        <v>#DIV/0!</v>
      </c>
      <c r="CD79" s="21" t="e">
        <f t="array" ref="CD79:CD88">MMULT(BS79:CB88,CC79:CC88)</f>
        <v>#DIV/0!</v>
      </c>
      <c r="CE79" s="152" t="s">
        <v>4</v>
      </c>
      <c r="CF79" s="153" t="e">
        <f>(CD89-BW76)/(BW76-1)</f>
        <v>#DIV/0!</v>
      </c>
      <c r="CH79" s="150">
        <v>1</v>
      </c>
      <c r="CI79" s="151">
        <f>'FACTORS &amp; OPTIONS'!B15</f>
        <v>0</v>
      </c>
      <c r="CJ79" s="154">
        <f>IF(CH79&lt;=CN76,1,0)</f>
        <v>0</v>
      </c>
      <c r="CK79" s="155">
        <v>0</v>
      </c>
      <c r="CL79" s="155">
        <v>0</v>
      </c>
      <c r="CM79" s="155">
        <v>0</v>
      </c>
      <c r="CN79" s="155">
        <v>0</v>
      </c>
      <c r="CO79" s="155">
        <v>0</v>
      </c>
      <c r="CP79" s="155">
        <v>0</v>
      </c>
      <c r="CQ79" s="155">
        <v>0</v>
      </c>
      <c r="CR79" s="155">
        <v>0</v>
      </c>
      <c r="CS79" s="156">
        <v>0</v>
      </c>
      <c r="CT79" s="21" t="e">
        <f>IF(CN76=1,AVERAGE(CJ79/CJ89),IF(CN76=2,AVERAGE(CJ79/CJ89,CK79/CK89),IF(CN76=3,AVERAGE(CJ79/CJ89,CK79/CK89,CL79/CL89),IF(CN76=4,AVERAGE(CJ79/CJ89,CK79/CK89,CL79/CL89,CM79/CM89),IF(CN76=5,AVERAGE(CJ79/CJ89,CK79/CK89,CL79/CL89,CM79/CM89,CN79/CN89),IF(CN76=6,AVERAGE(CJ79/CJ89,CK79/CK89,CL79/CL89,CM79/CM89,CN79/CN89,CO79/CO89),IF(CN76=7,AVERAGE(CJ79/CJ89,CK79/CK89,CL79/CL89,CM79/CM89,CN79/CN89,CO79/CO89,CP79/CP89),IF(CN76=8,AVERAGE(CJ79/CJ89,CK79/CK89,CL79/CL89,CM79/CM89,CN79/CN89,CO79/CO89,CP79/CP89,CQ79/CQ89),IF(CN76=9,AVERAGE(CJ79/CJ89,CK79/CK89,CL79/CL89,CM79/CM89,CN79/CN89,CO79/CO89,CP79/CP89,CQ79/CQ89,CR79/CR89),AVERAGE(CJ79/CJ89,CK79/CK89,CL79/CL89,CM79/CM89,CN79/CN89,CO79/CO89,CP79/CP89,CQ79/CQ89,CR79/CR89,CS79/CS89))))))))))</f>
        <v>#DIV/0!</v>
      </c>
      <c r="CU79" s="21" t="e">
        <f t="array" ref="CU79:CU88">MMULT(CJ79:CS88,CT79:CT88)</f>
        <v>#DIV/0!</v>
      </c>
      <c r="CV79" s="152" t="s">
        <v>4</v>
      </c>
      <c r="CW79" s="153" t="e">
        <f>(CU89-CN76)/(CN76-1)</f>
        <v>#DIV/0!</v>
      </c>
      <c r="CY79" s="150">
        <v>1</v>
      </c>
      <c r="CZ79" s="151">
        <f>'FACTORS &amp; OPTIONS'!B15</f>
        <v>0</v>
      </c>
      <c r="DA79" s="154">
        <f>IF(CY79&lt;=DE76,1,0)</f>
        <v>0</v>
      </c>
      <c r="DB79" s="155">
        <v>0</v>
      </c>
      <c r="DC79" s="155">
        <v>0</v>
      </c>
      <c r="DD79" s="155">
        <v>0</v>
      </c>
      <c r="DE79" s="155">
        <v>0</v>
      </c>
      <c r="DF79" s="155">
        <v>0</v>
      </c>
      <c r="DG79" s="155">
        <v>0</v>
      </c>
      <c r="DH79" s="155">
        <v>0</v>
      </c>
      <c r="DI79" s="155">
        <v>0</v>
      </c>
      <c r="DJ79" s="156">
        <v>0</v>
      </c>
      <c r="DK79" s="21" t="e">
        <f>IF(DE76=1,AVERAGE(DA79/DA89),IF(DE76=2,AVERAGE(DA79/DA89,DB79/DB89),IF(DE76=3,AVERAGE(DA79/DA89,DB79/DB89,DC79/DC89),IF(DE76=4,AVERAGE(DA79/DA89,DB79/DB89,DC79/DC89,DD79/DD89),IF(DE76=5,AVERAGE(DA79/DA89,DB79/DB89,DC79/DC89,DD79/DD89,DE79/DE89),IF(DE76=6,AVERAGE(DA79/DA89,DB79/DB89,DC79/DC89,DD79/DD89,DE79/DE89,DF79/DF89),IF(DE76=7,AVERAGE(DA79/DA89,DB79/DB89,DC79/DC89,DD79/DD89,DE79/DE89,DF79/DF89,DG79/DG89),IF(DE76=8,AVERAGE(DA79/DA89,DB79/DB89,DC79/DC89,DD79/DD89,DE79/DE89,DF79/DF89,DG79/DG89,DH79/DH89),IF(DE76=9,AVERAGE(DA79/DA89,DB79/DB89,DC79/DC89,DD79/DD89,DE79/DE89,DF79/DF89,DG79/DG89,DH79/DH89,DI79/DI89),AVERAGE(DA79/DA89,DB79/DB89,DC79/DC89,DD79/DD89,DE79/DE89,DF79/DF89,DG79/DG89,DH79/DH89,DI79/DI89,DJ79/DJ89))))))))))</f>
        <v>#DIV/0!</v>
      </c>
      <c r="DL79" s="21" t="e">
        <f t="array" ref="DL79:DL88">MMULT(DA79:DJ88,DK79:DK88)</f>
        <v>#DIV/0!</v>
      </c>
      <c r="DM79" s="152" t="s">
        <v>4</v>
      </c>
      <c r="DN79" s="153" t="e">
        <f>(DL89-DE76)/(DE76-1)</f>
        <v>#DIV/0!</v>
      </c>
      <c r="DP79" s="150">
        <v>1</v>
      </c>
      <c r="DQ79" s="151">
        <f>'FACTORS &amp; OPTIONS'!B15</f>
        <v>0</v>
      </c>
      <c r="DR79" s="154">
        <f>IF(DP79&lt;=DV76,1,0)</f>
        <v>0</v>
      </c>
      <c r="DS79" s="155">
        <v>0</v>
      </c>
      <c r="DT79" s="155">
        <v>0</v>
      </c>
      <c r="DU79" s="155">
        <v>0</v>
      </c>
      <c r="DV79" s="155">
        <v>0</v>
      </c>
      <c r="DW79" s="155">
        <v>0</v>
      </c>
      <c r="DX79" s="155">
        <v>0</v>
      </c>
      <c r="DY79" s="155">
        <v>0</v>
      </c>
      <c r="DZ79" s="155">
        <v>0</v>
      </c>
      <c r="EA79" s="156">
        <v>0</v>
      </c>
      <c r="EB79" s="21" t="e">
        <f>IF(DV76=1,AVERAGE(DR79/DR89),IF(DV76=2,AVERAGE(DR79/DR89,DS79/DS89),IF(DV76=3,AVERAGE(DR79/DR89,DS79/DS89,DT79/DT89),IF(DV76=4,AVERAGE(DR79/DR89,DS79/DS89,DT79/DT89,DU79/DU89),IF(DV76=5,AVERAGE(DR79/DR89,DS79/DS89,DT79/DT89,DU79/DU89,DV79/DV89),IF(DV76=6,AVERAGE(DR79/DR89,DS79/DS89,DT79/DT89,DU79/DU89,DV79/DV89,DW79/DW89),IF(DV76=7,AVERAGE(DR79/DR89,DS79/DS89,DT79/DT89,DU79/DU89,DV79/DV89,DW79/DW89,DX79/DX89),IF(DV76=8,AVERAGE(DR79/DR89,DS79/DS89,DT79/DT89,DU79/DU89,DV79/DV89,DW79/DW89,DX79/DX89,DY79/DY89),IF(DV76=9,AVERAGE(DR79/DR89,DS79/DS89,DT79/DT89,DU79/DU89,DV79/DV89,DW79/DW89,DX79/DX89,DY79/DY89,DZ79/DZ89),AVERAGE(DR79/DR89,DS79/DS89,DT79/DT89,DU79/DU89,DV79/DV89,DW79/DW89,DX79/DX89,DY79/DY89,DZ79/DZ89,EA79/EA89))))))))))</f>
        <v>#DIV/0!</v>
      </c>
      <c r="EC79" s="21" t="e">
        <f t="array" ref="EC79:EC88">MMULT(DR79:EA88,EB79:EB88)</f>
        <v>#DIV/0!</v>
      </c>
      <c r="ED79" s="152" t="s">
        <v>4</v>
      </c>
      <c r="EE79" s="153" t="e">
        <f>(EC89-DV76)/(DV76-1)</f>
        <v>#DIV/0!</v>
      </c>
      <c r="EG79" s="150">
        <v>1</v>
      </c>
      <c r="EH79" s="151">
        <f>'FACTORS &amp; OPTIONS'!B15</f>
        <v>0</v>
      </c>
      <c r="EI79" s="154">
        <f>IF(EG79&lt;=EM76,1,0)</f>
        <v>0</v>
      </c>
      <c r="EJ79" s="155">
        <v>0</v>
      </c>
      <c r="EK79" s="155">
        <v>0</v>
      </c>
      <c r="EL79" s="155">
        <v>0</v>
      </c>
      <c r="EM79" s="155">
        <v>0</v>
      </c>
      <c r="EN79" s="155">
        <v>0</v>
      </c>
      <c r="EO79" s="155">
        <v>0</v>
      </c>
      <c r="EP79" s="155">
        <v>0</v>
      </c>
      <c r="EQ79" s="155">
        <v>0</v>
      </c>
      <c r="ER79" s="156">
        <v>0</v>
      </c>
      <c r="ES79" s="21" t="e">
        <f>IF(EM76=1,AVERAGE(EI79/EI89),IF(EM76=2,AVERAGE(EI79/EI89,EJ79/EJ89),IF(EM76=3,AVERAGE(EI79/EI89,EJ79/EJ89,EK79/EK89),IF(EM76=4,AVERAGE(EI79/EI89,EJ79/EJ89,EK79/EK89,EL79/EL89),IF(EM76=5,AVERAGE(EI79/EI89,EJ79/EJ89,EK79/EK89,EL79/EL89,EM79/EM89),IF(EM76=6,AVERAGE(EI79/EI89,EJ79/EJ89,EK79/EK89,EL79/EL89,EM79/EM89,EN79/EN89),IF(EM76=7,AVERAGE(EI79/EI89,EJ79/EJ89,EK79/EK89,EL79/EL89,EM79/EM89,EN79/EN89,EO79/EO89),IF(EM76=8,AVERAGE(EI79/EI89,EJ79/EJ89,EK79/EK89,EL79/EL89,EM79/EM89,EN79/EN89,EO79/EO89,EP79/EP89),IF(EM76=9,AVERAGE(EI79/EI89,EJ79/EJ89,EK79/EK89,EL79/EL89,EM79/EM89,EN79/EN89,EO79/EO89,EP79/EP89,EQ79/EQ89),AVERAGE(EI79/EI89,EJ79/EJ89,EK79/EK89,EL79/EL89,EM79/EM89,EN79/EN89,EO79/EO89,EP79/EP89,EQ79/EQ89,ER79/ER89))))))))))</f>
        <v>#DIV/0!</v>
      </c>
      <c r="ET79" s="21" t="e">
        <f t="array" ref="ET79:ET88">MMULT(EI79:ER88,ES79:ES88)</f>
        <v>#DIV/0!</v>
      </c>
      <c r="EU79" s="152" t="s">
        <v>4</v>
      </c>
      <c r="EV79" s="153" t="e">
        <f>(ET89-EM76)/(EM76-1)</f>
        <v>#DIV/0!</v>
      </c>
      <c r="EW79" s="100"/>
      <c r="EX79" s="100"/>
      <c r="EY79" s="100"/>
      <c r="EZ79" s="100"/>
      <c r="FA79" s="100"/>
    </row>
    <row r="80" spans="1:164" x14ac:dyDescent="0.35">
      <c r="A80" s="150">
        <v>2</v>
      </c>
      <c r="B80" s="151">
        <f>'FACTORS &amp; OPTIONS'!B16</f>
        <v>0</v>
      </c>
      <c r="C80" s="77">
        <f>IF(D79&gt;0,(1/D79),0)</f>
        <v>0</v>
      </c>
      <c r="D80" s="77">
        <f>IF(A80&lt;=G76,1,0)</f>
        <v>0</v>
      </c>
      <c r="E80" s="78">
        <v>0</v>
      </c>
      <c r="F80" s="78">
        <v>0</v>
      </c>
      <c r="G80" s="78">
        <v>0</v>
      </c>
      <c r="H80" s="78">
        <v>0</v>
      </c>
      <c r="I80" s="78">
        <v>0</v>
      </c>
      <c r="J80" s="78">
        <v>0</v>
      </c>
      <c r="K80" s="78">
        <v>0</v>
      </c>
      <c r="L80" s="78">
        <v>0</v>
      </c>
      <c r="M80" s="21" t="e">
        <f>IF(G76=1,AVERAGE(C80/C89),IF(G76=2,AVERAGE(C80/C89,D80/D89),IF(G76=3,AVERAGE(C80/C89,D80/D89,E80/E89),IF(G76=4,AVERAGE(C80/C89,D80/D89,E80/E89,F80/F89),IF(G76=5,AVERAGE(C80/C89,D80/D89,E80/E89,F80/F89,G80/G89),IF(G76=6,AVERAGE(C80/C89,D80/D89,E80/E89,F80/F89,G80/G89,H80/H89),IF(G76=7,AVERAGE(C80/C89,D80/D89,E80/E89,F80/F89,G80/G89,H80/H89,I80/I89),IF(G76=8,AVERAGE(C80/C89,D80/D89,E80/E89,F80/F89,G80/G89,H80/H89,I80/I89,J80/J89),IF(G76=9,AVERAGE(C80/C89,D80/D89,E80/E89,F80/F89,G80/G89,H80/H89,I80/I89,J80/J89,K80/K89),AVERAGE(C80/C89,D80/D89,E80/E89,F80/F89,G80/G89,H80/H89,I80/I89,J80/J89,K80/K89,L80/L89))))))))))</f>
        <v>#DIV/0!</v>
      </c>
      <c r="N80" s="21" t="e">
        <v>#DIV/0!</v>
      </c>
      <c r="O80" s="152" t="s">
        <v>5</v>
      </c>
      <c r="P80" s="153">
        <f>IF(G76=1,0,IF(G76=2,0,IF(G76=3,0.58,IF(G76=4,0.9,IF(G76=5,1.12,IF(G76=6,1.24,IF(G76=7,1.32,IF(G76=8,1.41,IF(G76=9,1.45,IF(G76=10,1.49,1))))))))))</f>
        <v>1</v>
      </c>
      <c r="R80" s="150">
        <v>2</v>
      </c>
      <c r="S80" s="151">
        <f>'FACTORS &amp; OPTIONS'!B16</f>
        <v>0</v>
      </c>
      <c r="T80" s="77">
        <f>IF(U79&gt;0,(1/U79),0)</f>
        <v>0</v>
      </c>
      <c r="U80" s="77">
        <f>IF(R80&lt;=X76,1,0)</f>
        <v>0</v>
      </c>
      <c r="V80" s="78">
        <v>0</v>
      </c>
      <c r="W80" s="78">
        <v>0</v>
      </c>
      <c r="X80" s="78">
        <v>0</v>
      </c>
      <c r="Y80" s="78">
        <v>0</v>
      </c>
      <c r="Z80" s="78">
        <v>0</v>
      </c>
      <c r="AA80" s="78">
        <v>0</v>
      </c>
      <c r="AB80" s="78">
        <v>0</v>
      </c>
      <c r="AC80" s="78">
        <v>0</v>
      </c>
      <c r="AD80" s="21" t="e">
        <f>IF(X76=1,AVERAGE(T80/T89),IF(X76=2,AVERAGE(T80/T89,U80/U89),IF(X76=3,AVERAGE(T80/T89,U80/U89,V80/V89),IF(X76=4,AVERAGE(T80/T89,U80/U89,V80/V89,W80/W89),IF(X76=5,AVERAGE(T80/T89,U80/U89,V80/V89,W80/W89,X80/X89),IF(X76=6,AVERAGE(T80/T89,U80/U89,V80/V89,W80/W89,X80/X89,Y80/Y89),IF(X76=7,AVERAGE(T80/T89,U80/U89,V80/V89,W80/W89,X80/X89,Y80/Y89,Z80/Z89),IF(X76=8,AVERAGE(T80/T89,U80/U89,V80/V89,W80/W89,X80/X89,Y80/Y89,Z80/Z89,AA80/AA89),IF(X76=9,AVERAGE(T80/T89,U80/U89,V80/V89,W80/W89,X80/X89,Y80/Y89,Z80/Z89,AA80/AA89,AB80/AB89),AVERAGE(T80/T89,U80/U89,V80/V89,W80/W89,X80/X89,Y80/Y89,Z80/Z89,AA80/AA89,AB80/AB89,AC80/AC89))))))))))</f>
        <v>#DIV/0!</v>
      </c>
      <c r="AE80" s="21" t="e">
        <v>#DIV/0!</v>
      </c>
      <c r="AF80" s="152" t="s">
        <v>5</v>
      </c>
      <c r="AG80" s="153">
        <f>IF(X76=1,0,IF(X76=2,0,IF(X76=3,0.58,IF(X76=4,0.9,IF(X76=5,1.12,IF(X76=6,1.24,IF(X76=7,1.32,IF(X76=8,1.41,IF(X76=9,1.45,IF(X76=10,1.49,1))))))))))</f>
        <v>1</v>
      </c>
      <c r="AI80" s="150">
        <v>2</v>
      </c>
      <c r="AJ80" s="151">
        <f>'FACTORS &amp; OPTIONS'!B16</f>
        <v>0</v>
      </c>
      <c r="AK80" s="158">
        <f>IF(AL79&gt;0,(1/AL79),0)</f>
        <v>0</v>
      </c>
      <c r="AL80" s="77">
        <f>IF(AI80&lt;=AO76,1,0)</f>
        <v>0</v>
      </c>
      <c r="AM80" s="78">
        <v>0</v>
      </c>
      <c r="AN80" s="78">
        <v>0</v>
      </c>
      <c r="AO80" s="78">
        <v>0</v>
      </c>
      <c r="AP80" s="78">
        <v>0</v>
      </c>
      <c r="AQ80" s="78">
        <v>0</v>
      </c>
      <c r="AR80" s="78">
        <v>0</v>
      </c>
      <c r="AS80" s="78">
        <v>0</v>
      </c>
      <c r="AT80" s="159">
        <v>0</v>
      </c>
      <c r="AU80" s="21" t="e">
        <f>IF(AO76=1,AVERAGE(AK80/AK89),IF(AO76=2,AVERAGE(AK80/AK89,AL80/AL89),IF(AO76=3,AVERAGE(AK80/AK89,AL80/AL89,AM80/AM89),IF(AO76=4,AVERAGE(AK80/AK89,AL80/AL89,AM80/AM89,AN80/AN89),IF(AO76=5,AVERAGE(AK80/AK89,AL80/AL89,AM80/AM89,AN80/AN89,AO80/AO89),IF(AO76=6,AVERAGE(AK80/AK89,AL80/AL89,AM80/AM89,AN80/AN89,AO80/AO89,AP80/AP89),IF(AO76=7,AVERAGE(AK80/AK89,AL80/AL89,AM80/AM89,AN80/AN89,AO80/AO89,AP80/AP89,AQ80/AQ89),IF(AO76=8,AVERAGE(AK80/AK89,AL80/AL89,AM80/AM89,AN80/AN89,AO80/AO89,AP80/AP89,AQ80/AQ89,AR80/AR89),IF(AO76=9,AVERAGE(AK80/AK89,AL80/AL89,AM80/AM89,AN80/AN89,AO80/AO89,AP80/AP89,AQ80/AQ89,AR80/AR89,AS80/AS89),AVERAGE(AK80/AK89,AL80/AL89,AM80/AM89,AN80/AN89,AO80/AO89,AP80/AP89,AQ80/AQ89,AR80/AR89,AS80/AS89,AT80/AT89))))))))))</f>
        <v>#DIV/0!</v>
      </c>
      <c r="AV80" s="21" t="e">
        <v>#DIV/0!</v>
      </c>
      <c r="AW80" s="152" t="s">
        <v>5</v>
      </c>
      <c r="AX80" s="153">
        <f>IF(AO76=1,0,IF(AO76=2,0,IF(AO76=3,0.58,IF(AO76=4,0.9,IF(AO76=5,1.12,IF(AO76=6,1.24,IF(AO76=7,1.32,IF(AO76=8,1.41,IF(AO76=9,1.45,IF(AO76=10,1.49,1))))))))))</f>
        <v>1</v>
      </c>
      <c r="AZ80" s="150">
        <v>2</v>
      </c>
      <c r="BA80" s="151">
        <f>'FACTORS &amp; OPTIONS'!B16</f>
        <v>0</v>
      </c>
      <c r="BB80" s="158">
        <f>IF(BC79&gt;0,(1/BC79),0)</f>
        <v>0</v>
      </c>
      <c r="BC80" s="77">
        <f>IF(AZ80&lt;=BF76,1,0)</f>
        <v>0</v>
      </c>
      <c r="BD80" s="78">
        <v>0</v>
      </c>
      <c r="BE80" s="78">
        <v>0</v>
      </c>
      <c r="BF80" s="78">
        <v>0</v>
      </c>
      <c r="BG80" s="78">
        <v>0</v>
      </c>
      <c r="BH80" s="78">
        <v>0</v>
      </c>
      <c r="BI80" s="78">
        <v>0</v>
      </c>
      <c r="BJ80" s="78">
        <v>0</v>
      </c>
      <c r="BK80" s="159">
        <v>0</v>
      </c>
      <c r="BL80" s="21" t="e">
        <f>IF(BF76=1,AVERAGE(BB80/BB89),IF(BF76=2,AVERAGE(BB80/BB89,BC80/BC89),IF(BF76=3,AVERAGE(BB80/BB89,BC80/BC89,BD80/BD89),IF(BF76=4,AVERAGE(BB80/BB89,BC80/BC89,BD80/BD89,BE80/BE89),IF(BF76=5,AVERAGE(BB80/BB89,BC80/BC89,BD80/BD89,BE80/BE89,BF80/BF89),IF(BF76=6,AVERAGE(BB80/BB89,BC80/BC89,BD80/BD89,BE80/BE89,BF80/BF89,BG80/BG89),IF(BF76=7,AVERAGE(BB80/BB89,BC80/BC89,BD80/BD89,BE80/BE89,BF80/BF89,BG80/BG89,BH80/BH89),IF(BF76=8,AVERAGE(BB80/BB89,BC80/BC89,BD80/BD89,BE80/BE89,BF80/BF89,BG80/BG89,BH80/BH89,BI80/BI89),IF(BF76=9,AVERAGE(BB80/BB89,BC80/BC89,BD80/BD89,BE80/BE89,BF80/BF89,BG80/BG89,BH80/BH89,BI80/BI89,BJ80/BJ89),AVERAGE(BB80/BB89,BC80/BC89,BD80/BD89,BE80/BE89,BF80/BF89,BG80/BG89,BH80/BH89,BI80/BI89,BJ80/BJ89,BK80/BK89))))))))))</f>
        <v>#DIV/0!</v>
      </c>
      <c r="BM80" s="21" t="e">
        <v>#DIV/0!</v>
      </c>
      <c r="BN80" s="152" t="s">
        <v>5</v>
      </c>
      <c r="BO80" s="153">
        <f>IF(BF76=1,0,IF(BF76=2,0,IF(BF76=3,0.58,IF(BF76=4,0.9,IF(BF76=5,1.12,IF(BF76=6,1.24,IF(BF76=7,1.32,IF(BF76=8,1.41,IF(BF76=9,1.45,IF(BF76=10,1.49,1))))))))))</f>
        <v>1</v>
      </c>
      <c r="BQ80" s="150">
        <v>2</v>
      </c>
      <c r="BR80" s="151">
        <f>'FACTORS &amp; OPTIONS'!B16</f>
        <v>0</v>
      </c>
      <c r="BS80" s="158">
        <f>IF(BT79&gt;0,(1/BT79),0)</f>
        <v>0</v>
      </c>
      <c r="BT80" s="77">
        <f>IF(BQ80&lt;=BW76,1,0)</f>
        <v>0</v>
      </c>
      <c r="BU80" s="78">
        <v>0</v>
      </c>
      <c r="BV80" s="78">
        <v>0</v>
      </c>
      <c r="BW80" s="78">
        <v>0</v>
      </c>
      <c r="BX80" s="78">
        <v>0</v>
      </c>
      <c r="BY80" s="78">
        <v>0</v>
      </c>
      <c r="BZ80" s="78">
        <v>0</v>
      </c>
      <c r="CA80" s="78">
        <v>0</v>
      </c>
      <c r="CB80" s="159">
        <v>0</v>
      </c>
      <c r="CC80" s="21" t="e">
        <f>IF(BW76=1,AVERAGE(BS80/BS89),IF(BW76=2,AVERAGE(BS80/BS89,BT80/BT89),IF(BW76=3,AVERAGE(BS80/BS89,BT80/BT89,BU80/BU89),IF(BW76=4,AVERAGE(BS80/BS89,BT80/BT89,BU80/BU89,BV80/BV89),IF(BW76=5,AVERAGE(BS80/BS89,BT80/BT89,BU80/BU89,BV80/BV89,BW80/BW89),IF(BW76=6,AVERAGE(BS80/BS89,BT80/BT89,BU80/BU89,BV80/BV89,BW80/BW89,BX80/BX89),IF(BW76=7,AVERAGE(BS80/BS89,BT80/BT89,BU80/BU89,BV80/BV89,BW80/BW89,BX80/BX89,BY80/BY89),IF(BW76=8,AVERAGE(BS80/BS89,BT80/BT89,BU80/BU89,BV80/BV89,BW80/BW89,BX80/BX89,BY80/BY89,BZ80/BZ89),IF(BW76=9,AVERAGE(BS80/BS89,BT80/BT89,BU80/BU89,BV80/BV89,BW80/BW89,BX80/BX89,BY80/BY89,BZ80/BZ89,CA80/CA89),AVERAGE(BS80/BS89,BT80/BT89,BU80/BU89,BV80/BV89,BW80/BW89,BX80/BX89,BY80/BY89,BZ80/BZ89,CA80/CA89,CB80/CB89))))))))))</f>
        <v>#DIV/0!</v>
      </c>
      <c r="CD80" s="21" t="e">
        <v>#DIV/0!</v>
      </c>
      <c r="CE80" s="152" t="s">
        <v>5</v>
      </c>
      <c r="CF80" s="153">
        <f>IF(BW76=1,0,IF(BW76=2,0,IF(BW76=3,0.58,IF(BW76=4,0.9,IF(BW76=5,1.12,IF(BW76=6,1.24,IF(BW76=7,1.32,IF(BW76=8,1.41,IF(BW76=9,1.45,IF(BW76=10,1.49,1))))))))))</f>
        <v>1</v>
      </c>
      <c r="CH80" s="150">
        <v>2</v>
      </c>
      <c r="CI80" s="151">
        <f>'FACTORS &amp; OPTIONS'!B16</f>
        <v>0</v>
      </c>
      <c r="CJ80" s="158">
        <f>IF(CK79&gt;0,(1/CK79),0)</f>
        <v>0</v>
      </c>
      <c r="CK80" s="77">
        <f>IF(CH80&lt;=CN76,1,0)</f>
        <v>0</v>
      </c>
      <c r="CL80" s="78">
        <v>0</v>
      </c>
      <c r="CM80" s="78">
        <v>0</v>
      </c>
      <c r="CN80" s="78">
        <v>0</v>
      </c>
      <c r="CO80" s="78">
        <v>0</v>
      </c>
      <c r="CP80" s="78">
        <v>0</v>
      </c>
      <c r="CQ80" s="78">
        <v>0</v>
      </c>
      <c r="CR80" s="78">
        <v>0</v>
      </c>
      <c r="CS80" s="159">
        <v>0</v>
      </c>
      <c r="CT80" s="21" t="e">
        <f>IF(CN76=1,AVERAGE(CJ80/CJ89),IF(CN76=2,AVERAGE(CJ80/CJ89,CK80/CK89),IF(CN76=3,AVERAGE(CJ80/CJ89,CK80/CK89,CL80/CL89),IF(CN76=4,AVERAGE(CJ80/CJ89,CK80/CK89,CL80/CL89,CM80/CM89),IF(CN76=5,AVERAGE(CJ80/CJ89,CK80/CK89,CL80/CL89,CM80/CM89,CN80/CN89),IF(CN76=6,AVERAGE(CJ80/CJ89,CK80/CK89,CL80/CL89,CM80/CM89,CN80/CN89,CO80/CO89),IF(CN76=7,AVERAGE(CJ80/CJ89,CK80/CK89,CL80/CL89,CM80/CM89,CN80/CN89,CO80/CO89,CP80/CP89),IF(CN76=8,AVERAGE(CJ80/CJ89,CK80/CK89,CL80/CL89,CM80/CM89,CN80/CN89,CO80/CO89,CP80/CP89,CQ80/CQ89),IF(CN76=9,AVERAGE(CJ80/CJ89,CK80/CK89,CL80/CL89,CM80/CM89,CN80/CN89,CO80/CO89,CP80/CP89,CQ80/CQ89,CR80/CR89),AVERAGE(CJ80/CJ89,CK80/CK89,CL80/CL89,CM80/CM89,CN80/CN89,CO80/CO89,CP80/CP89,CQ80/CQ89,CR80/CR89,CS80/CS89))))))))))</f>
        <v>#DIV/0!</v>
      </c>
      <c r="CU80" s="21" t="e">
        <v>#DIV/0!</v>
      </c>
      <c r="CV80" s="152" t="s">
        <v>5</v>
      </c>
      <c r="CW80" s="153">
        <f>IF(CN76=1,0,IF(CN76=2,0,IF(CN76=3,0.58,IF(CN76=4,0.9,IF(CN76=5,1.12,IF(CN76=6,1.24,IF(CN76=7,1.32,IF(CN76=8,1.41,IF(CN76=9,1.45,IF(CN76=10,1.49,1))))))))))</f>
        <v>1</v>
      </c>
      <c r="CY80" s="150">
        <v>2</v>
      </c>
      <c r="CZ80" s="151">
        <f>'FACTORS &amp; OPTIONS'!B16</f>
        <v>0</v>
      </c>
      <c r="DA80" s="158">
        <f>IF(DB79&gt;0,(1/DB79),0)</f>
        <v>0</v>
      </c>
      <c r="DB80" s="77">
        <f>IF(CY80&lt;=DE76,1,0)</f>
        <v>0</v>
      </c>
      <c r="DC80" s="78">
        <v>0</v>
      </c>
      <c r="DD80" s="78">
        <v>0</v>
      </c>
      <c r="DE80" s="78">
        <v>0</v>
      </c>
      <c r="DF80" s="78">
        <v>0</v>
      </c>
      <c r="DG80" s="78">
        <v>0</v>
      </c>
      <c r="DH80" s="78">
        <v>0</v>
      </c>
      <c r="DI80" s="78">
        <v>0</v>
      </c>
      <c r="DJ80" s="159">
        <v>0</v>
      </c>
      <c r="DK80" s="21" t="e">
        <f>IF(DE76=1,AVERAGE(DA80/DA89),IF(DE76=2,AVERAGE(DA80/DA89,DB80/DB89),IF(DE76=3,AVERAGE(DA80/DA89,DB80/DB89,DC80/DC89),IF(DE76=4,AVERAGE(DA80/DA89,DB80/DB89,DC80/DC89,DD80/DD89),IF(DE76=5,AVERAGE(DA80/DA89,DB80/DB89,DC80/DC89,DD80/DD89,DE80/DE89),IF(DE76=6,AVERAGE(DA80/DA89,DB80/DB89,DC80/DC89,DD80/DD89,DE80/DE89,DF80/DF89),IF(DE76=7,AVERAGE(DA80/DA89,DB80/DB89,DC80/DC89,DD80/DD89,DE80/DE89,DF80/DF89,DG80/DG89),IF(DE76=8,AVERAGE(DA80/DA89,DB80/DB89,DC80/DC89,DD80/DD89,DE80/DE89,DF80/DF89,DG80/DG89,DH80/DH89),IF(DE76=9,AVERAGE(DA80/DA89,DB80/DB89,DC80/DC89,DD80/DD89,DE80/DE89,DF80/DF89,DG80/DG89,DH80/DH89,DI80/DI89),AVERAGE(DA80/DA89,DB80/DB89,DC80/DC89,DD80/DD89,DE80/DE89,DF80/DF89,DG80/DG89,DH80/DH89,DI80/DI89,DJ80/DJ89))))))))))</f>
        <v>#DIV/0!</v>
      </c>
      <c r="DL80" s="21" t="e">
        <v>#DIV/0!</v>
      </c>
      <c r="DM80" s="152" t="s">
        <v>5</v>
      </c>
      <c r="DN80" s="153">
        <f>IF(DE76=1,0,IF(DE76=2,0,IF(DE76=3,0.58,IF(DE76=4,0.9,IF(DE76=5,1.12,IF(DE76=6,1.24,IF(DE76=7,1.32,IF(DE76=8,1.41,IF(DE76=9,1.45,IF(DE76=10,1.49,1))))))))))</f>
        <v>1</v>
      </c>
      <c r="DP80" s="150">
        <v>2</v>
      </c>
      <c r="DQ80" s="151">
        <f>'FACTORS &amp; OPTIONS'!B16</f>
        <v>0</v>
      </c>
      <c r="DR80" s="158">
        <f>IF(DS79&gt;0,(1/DS79),0)</f>
        <v>0</v>
      </c>
      <c r="DS80" s="77">
        <f>IF(DP80&lt;=DV76,1,0)</f>
        <v>0</v>
      </c>
      <c r="DT80" s="78">
        <v>0</v>
      </c>
      <c r="DU80" s="78">
        <v>0</v>
      </c>
      <c r="DV80" s="78">
        <v>0</v>
      </c>
      <c r="DW80" s="78">
        <v>0</v>
      </c>
      <c r="DX80" s="78">
        <v>0</v>
      </c>
      <c r="DY80" s="78">
        <v>0</v>
      </c>
      <c r="DZ80" s="78">
        <v>0</v>
      </c>
      <c r="EA80" s="159">
        <v>0</v>
      </c>
      <c r="EB80" s="21" t="e">
        <f>IF(DV76=1,AVERAGE(DR80/DR89),IF(DV76=2,AVERAGE(DR80/DR89,DS80/DS89),IF(DV76=3,AVERAGE(DR80/DR89,DS80/DS89,DT80/DT89),IF(DV76=4,AVERAGE(DR80/DR89,DS80/DS89,DT80/DT89,DU80/DU89),IF(DV76=5,AVERAGE(DR80/DR89,DS80/DS89,DT80/DT89,DU80/DU89,DV80/DV89),IF(DV76=6,AVERAGE(DR80/DR89,DS80/DS89,DT80/DT89,DU80/DU89,DV80/DV89,DW80/DW89),IF(DV76=7,AVERAGE(DR80/DR89,DS80/DS89,DT80/DT89,DU80/DU89,DV80/DV89,DW80/DW89,DX80/DX89),IF(DV76=8,AVERAGE(DR80/DR89,DS80/DS89,DT80/DT89,DU80/DU89,DV80/DV89,DW80/DW89,DX80/DX89,DY80/DY89),IF(DV76=9,AVERAGE(DR80/DR89,DS80/DS89,DT80/DT89,DU80/DU89,DV80/DV89,DW80/DW89,DX80/DX89,DY80/DY89,DZ80/DZ89),AVERAGE(DR80/DR89,DS80/DS89,DT80/DT89,DU80/DU89,DV80/DV89,DW80/DW89,DX80/DX89,DY80/DY89,DZ80/DZ89,EA80/EA89))))))))))</f>
        <v>#DIV/0!</v>
      </c>
      <c r="EC80" s="21" t="e">
        <v>#DIV/0!</v>
      </c>
      <c r="ED80" s="152" t="s">
        <v>5</v>
      </c>
      <c r="EE80" s="153">
        <f>IF(DV76=1,0,IF(DV76=2,0,IF(DV76=3,0.58,IF(DV76=4,0.9,IF(DV76=5,1.12,IF(DV76=6,1.24,IF(DV76=7,1.32,IF(DV76=8,1.41,IF(DV76=9,1.45,IF(DV76=10,1.49,1))))))))))</f>
        <v>1</v>
      </c>
      <c r="EG80" s="150">
        <v>2</v>
      </c>
      <c r="EH80" s="151">
        <f>'FACTORS &amp; OPTIONS'!B16</f>
        <v>0</v>
      </c>
      <c r="EI80" s="158">
        <f>IF(EJ79&gt;0,(1/EJ79),0)</f>
        <v>0</v>
      </c>
      <c r="EJ80" s="77">
        <f>IF(EG80&lt;=EM76,1,0)</f>
        <v>0</v>
      </c>
      <c r="EK80" s="78">
        <v>0</v>
      </c>
      <c r="EL80" s="78">
        <v>0</v>
      </c>
      <c r="EM80" s="78">
        <v>0</v>
      </c>
      <c r="EN80" s="78">
        <v>0</v>
      </c>
      <c r="EO80" s="78">
        <v>0</v>
      </c>
      <c r="EP80" s="78">
        <v>0</v>
      </c>
      <c r="EQ80" s="78">
        <v>0</v>
      </c>
      <c r="ER80" s="159">
        <v>0</v>
      </c>
      <c r="ES80" s="21" t="e">
        <f>IF(EM76=1,AVERAGE(EI80/EI89),IF(EM76=2,AVERAGE(EI80/EI89,EJ80/EJ89),IF(EM76=3,AVERAGE(EI80/EI89,EJ80/EJ89,EK80/EK89),IF(EM76=4,AVERAGE(EI80/EI89,EJ80/EJ89,EK80/EK89,EL80/EL89),IF(EM76=5,AVERAGE(EI80/EI89,EJ80/EJ89,EK80/EK89,EL80/EL89,EM80/EM89),IF(EM76=6,AVERAGE(EI80/EI89,EJ80/EJ89,EK80/EK89,EL80/EL89,EM80/EM89,EN80/EN89),IF(EM76=7,AVERAGE(EI80/EI89,EJ80/EJ89,EK80/EK89,EL80/EL89,EM80/EM89,EN80/EN89,EO80/EO89),IF(EM76=8,AVERAGE(EI80/EI89,EJ80/EJ89,EK80/EK89,EL80/EL89,EM80/EM89,EN80/EN89,EO80/EO89,EP80/EP89),IF(EM76=9,AVERAGE(EI80/EI89,EJ80/EJ89,EK80/EK89,EL80/EL89,EM80/EM89,EN80/EN89,EO80/EO89,EP80/EP89,EQ80/EQ89),AVERAGE(EI80/EI89,EJ80/EJ89,EK80/EK89,EL80/EL89,EM80/EM89,EN80/EN89,EO80/EO89,EP80/EP89,EQ80/EQ89,ER80/ER89))))))))))</f>
        <v>#DIV/0!</v>
      </c>
      <c r="ET80" s="21" t="e">
        <v>#DIV/0!</v>
      </c>
      <c r="EU80" s="152" t="s">
        <v>5</v>
      </c>
      <c r="EV80" s="153">
        <f>IF(EM76=1,0,IF(EM76=2,0,IF(EM76=3,0.58,IF(EM76=4,0.9,IF(EM76=5,1.12,IF(EM76=6,1.24,IF(EM76=7,1.32,IF(EM76=8,1.41,IF(EM76=9,1.45,IF(EM76=10,1.49,1))))))))))</f>
        <v>1</v>
      </c>
      <c r="EW80" s="100">
        <v>6</v>
      </c>
      <c r="EX80" s="100"/>
      <c r="EY80" s="100"/>
      <c r="EZ80" s="100"/>
      <c r="FA80" s="100"/>
    </row>
    <row r="81" spans="1:157" x14ac:dyDescent="0.35">
      <c r="A81" s="150">
        <v>3</v>
      </c>
      <c r="B81" s="151">
        <f>'FACTORS &amp; OPTIONS'!B17</f>
        <v>0</v>
      </c>
      <c r="C81" s="77">
        <f>IF(E79&gt;0,(1/E79),0)</f>
        <v>0</v>
      </c>
      <c r="D81" s="77">
        <f>IF(E80&gt;0,1/E80,0)</f>
        <v>0</v>
      </c>
      <c r="E81" s="77">
        <f>IF(A81&lt;=G76,1,0)</f>
        <v>0</v>
      </c>
      <c r="F81" s="78">
        <v>0</v>
      </c>
      <c r="G81" s="78">
        <v>0</v>
      </c>
      <c r="H81" s="78">
        <v>0</v>
      </c>
      <c r="I81" s="78">
        <v>0</v>
      </c>
      <c r="J81" s="78">
        <v>0</v>
      </c>
      <c r="K81" s="78">
        <v>0</v>
      </c>
      <c r="L81" s="78">
        <v>0</v>
      </c>
      <c r="M81" s="21" t="e">
        <f>IF(G76=1,AVERAGE(C81/C89),IF(G76=2,AVERAGE(C81/C89,D81/D89),IF(G76=3,AVERAGE(C81/C89,D81/D89,E81/E89),IF(G76=4,AVERAGE(C81/C89,D81/D89,E81/E89,F81/F89),IF(G76=5,AVERAGE(C81/C89,D81/D89,E81/E89,F81/F89,G81/G89),IF(G76=6,AVERAGE(C81/C89,D81/D89,E81/E89,F81/F89,G81/G89,H81/H89),IF(G76=7,AVERAGE(C81/C89,D81/D89,E81/E89,F81/F89,G81/G89,H81/H89,I81/I89),IF(G76=8,AVERAGE(C81/C89,D81/D89,E81/E89,F81/F89,G81/G89,H81/H89,I81/I89,J81/J89),IF(G76=9,AVERAGE(C81/C89,D81/D89,E81/E89,F81/F89,G81/G89,H81/H89,I81/I89,J81/J89,K81/K89),AVERAGE(C81/C89,D81/D89,E81/E89,F81/F89,G81/G89,H81/H89,I81/I89,J81/J89,K81/K89,L81/L89))))))))))</f>
        <v>#DIV/0!</v>
      </c>
      <c r="N81" s="21" t="e">
        <v>#DIV/0!</v>
      </c>
      <c r="O81" s="152" t="s">
        <v>6</v>
      </c>
      <c r="P81" s="153">
        <f>IFERROR(P79/P80,0)</f>
        <v>0</v>
      </c>
      <c r="R81" s="150">
        <v>3</v>
      </c>
      <c r="S81" s="151">
        <f>'FACTORS &amp; OPTIONS'!B17</f>
        <v>0</v>
      </c>
      <c r="T81" s="77">
        <f>IF(V79&gt;0,(1/V79),0)</f>
        <v>0</v>
      </c>
      <c r="U81" s="77">
        <f>IF(V80&gt;0,1/V80,0)</f>
        <v>0</v>
      </c>
      <c r="V81" s="77">
        <f>IF(R81&lt;=X76,1,0)</f>
        <v>0</v>
      </c>
      <c r="W81" s="78">
        <v>0</v>
      </c>
      <c r="X81" s="78">
        <v>0</v>
      </c>
      <c r="Y81" s="78">
        <v>0</v>
      </c>
      <c r="Z81" s="78">
        <v>0</v>
      </c>
      <c r="AA81" s="78">
        <v>0</v>
      </c>
      <c r="AB81" s="78">
        <v>0</v>
      </c>
      <c r="AC81" s="78">
        <v>0</v>
      </c>
      <c r="AD81" s="21" t="e">
        <f>IF(X76=1,AVERAGE(T81/T89),IF(X76=2,AVERAGE(T81/T89,U81/U89),IF(X76=3,AVERAGE(T81/T89,U81/U89,V81/V89),IF(X76=4,AVERAGE(T81/T89,U81/U89,V81/V89,W81/W89),IF(X76=5,AVERAGE(T81/T89,U81/U89,V81/V89,W81/W89,X81/X89),IF(X76=6,AVERAGE(T81/T89,U81/U89,V81/V89,W81/W89,X81/X89,Y81/Y89),IF(X76=7,AVERAGE(T81/T89,U81/U89,V81/V89,W81/W89,X81/X89,Y81/Y89,Z81/Z89),IF(X76=8,AVERAGE(T81/T89,U81/U89,V81/V89,W81/W89,X81/X89,Y81/Y89,Z81/Z89,AA81/AA89),IF(X76=9,AVERAGE(T81/T89,U81/U89,V81/V89,W81/W89,X81/X89,Y81/Y89,Z81/Z89,AA81/AA89,AB81/AB89),AVERAGE(T81/T89,U81/U89,V81/V89,W81/W89,X81/X89,Y81/Y89,Z81/Z89,AA81/AA89,AB81/AB89,AC81/AC89))))))))))</f>
        <v>#DIV/0!</v>
      </c>
      <c r="AE81" s="21" t="e">
        <v>#DIV/0!</v>
      </c>
      <c r="AF81" s="152" t="s">
        <v>6</v>
      </c>
      <c r="AG81" s="153">
        <f>IFERROR(AG79/AG80,0)</f>
        <v>0</v>
      </c>
      <c r="AI81" s="150">
        <v>3</v>
      </c>
      <c r="AJ81" s="151">
        <f>'FACTORS &amp; OPTIONS'!B17</f>
        <v>0</v>
      </c>
      <c r="AK81" s="158">
        <f>IF(AM79&gt;0,(1/AM79),0)</f>
        <v>0</v>
      </c>
      <c r="AL81" s="77">
        <f>IF(AM80&gt;0,1/AM80,0)</f>
        <v>0</v>
      </c>
      <c r="AM81" s="77">
        <f>IF(AI81&lt;=AO76,1,0)</f>
        <v>0</v>
      </c>
      <c r="AN81" s="78">
        <v>0</v>
      </c>
      <c r="AO81" s="78">
        <v>0</v>
      </c>
      <c r="AP81" s="78">
        <v>0</v>
      </c>
      <c r="AQ81" s="78">
        <v>0</v>
      </c>
      <c r="AR81" s="78">
        <v>0</v>
      </c>
      <c r="AS81" s="78">
        <v>0</v>
      </c>
      <c r="AT81" s="159">
        <v>0</v>
      </c>
      <c r="AU81" s="21" t="e">
        <f>IF(AO76=1,AVERAGE(AK81/AK89),IF(AO76=2,AVERAGE(AK81/AK89,AL81/AL89),IF(AO76=3,AVERAGE(AK81/AK89,AL81/AL89,AM81/AM89),IF(AO76=4,AVERAGE(AK81/AK89,AL81/AL89,AM81/AM89,AN81/AN89),IF(AO76=5,AVERAGE(AK81/AK89,AL81/AL89,AM81/AM89,AN81/AN89,AO81/AO89),IF(AO76=6,AVERAGE(AK81/AK89,AL81/AL89,AM81/AM89,AN81/AN89,AO81/AO89,AP81/AP89),IF(AO76=7,AVERAGE(AK81/AK89,AL81/AL89,AM81/AM89,AN81/AN89,AO81/AO89,AP81/AP89,AQ81/AQ89),IF(AO76=8,AVERAGE(AK81/AK89,AL81/AL89,AM81/AM89,AN81/AN89,AO81/AO89,AP81/AP89,AQ81/AQ89,AR81/AR89),IF(AO76=9,AVERAGE(AK81/AK89,AL81/AL89,AM81/AM89,AN81/AN89,AO81/AO89,AP81/AP89,AQ81/AQ89,AR81/AR89,AS81/AS89),AVERAGE(AK81/AK89,AL81/AL89,AM81/AM89,AN81/AN89,AO81/AO89,AP81/AP89,AQ81/AQ89,AR81/AR89,AS81/AS89,AT81/AT89))))))))))</f>
        <v>#DIV/0!</v>
      </c>
      <c r="AV81" s="21" t="e">
        <v>#DIV/0!</v>
      </c>
      <c r="AW81" s="152" t="s">
        <v>6</v>
      </c>
      <c r="AX81" s="153">
        <f>IFERROR(AX79/AX80,0)</f>
        <v>0</v>
      </c>
      <c r="AZ81" s="150">
        <v>3</v>
      </c>
      <c r="BA81" s="151">
        <f>'FACTORS &amp; OPTIONS'!B17</f>
        <v>0</v>
      </c>
      <c r="BB81" s="158">
        <f>IF(BD79&gt;0,(1/BD79),0)</f>
        <v>0</v>
      </c>
      <c r="BC81" s="77">
        <f>IF(BD80&gt;0,1/BD80,0)</f>
        <v>0</v>
      </c>
      <c r="BD81" s="77">
        <f>IF(AZ81&lt;=BF76,1,0)</f>
        <v>0</v>
      </c>
      <c r="BE81" s="78">
        <v>0</v>
      </c>
      <c r="BF81" s="78">
        <v>0</v>
      </c>
      <c r="BG81" s="78">
        <v>0</v>
      </c>
      <c r="BH81" s="78">
        <v>0</v>
      </c>
      <c r="BI81" s="78">
        <v>0</v>
      </c>
      <c r="BJ81" s="78">
        <v>0</v>
      </c>
      <c r="BK81" s="159">
        <v>0</v>
      </c>
      <c r="BL81" s="21" t="e">
        <f>IF(BF76=1,AVERAGE(BB81/BB89),IF(BF76=2,AVERAGE(BB81/BB89,BC81/BC89),IF(BF76=3,AVERAGE(BB81/BB89,BC81/BC89,BD81/BD89),IF(BF76=4,AVERAGE(BB81/BB89,BC81/BC89,BD81/BD89,BE81/BE89),IF(BF76=5,AVERAGE(BB81/BB89,BC81/BC89,BD81/BD89,BE81/BE89,BF81/BF89),IF(BF76=6,AVERAGE(BB81/BB89,BC81/BC89,BD81/BD89,BE81/BE89,BF81/BF89,BG81/BG89),IF(BF76=7,AVERAGE(BB81/BB89,BC81/BC89,BD81/BD89,BE81/BE89,BF81/BF89,BG81/BG89,BH81/BH89),IF(BF76=8,AVERAGE(BB81/BB89,BC81/BC89,BD81/BD89,BE81/BE89,BF81/BF89,BG81/BG89,BH81/BH89,BI81/BI89),IF(BF76=9,AVERAGE(BB81/BB89,BC81/BC89,BD81/BD89,BE81/BE89,BF81/BF89,BG81/BG89,BH81/BH89,BI81/BI89,BJ81/BJ89),AVERAGE(BB81/BB89,BC81/BC89,BD81/BD89,BE81/BE89,BF81/BF89,BG81/BG89,BH81/BH89,BI81/BI89,BJ81/BJ89,BK81/BK89))))))))))</f>
        <v>#DIV/0!</v>
      </c>
      <c r="BM81" s="21" t="e">
        <v>#DIV/0!</v>
      </c>
      <c r="BN81" s="152" t="s">
        <v>6</v>
      </c>
      <c r="BO81" s="153">
        <f>IFERROR(BO79/BO80,0)</f>
        <v>0</v>
      </c>
      <c r="BQ81" s="150">
        <v>3</v>
      </c>
      <c r="BR81" s="151">
        <f>'FACTORS &amp; OPTIONS'!B17</f>
        <v>0</v>
      </c>
      <c r="BS81" s="158">
        <f>IF(BU79&gt;0,(1/BU79),0)</f>
        <v>0</v>
      </c>
      <c r="BT81" s="77">
        <f>IF(BU80&gt;0,1/BU80,0)</f>
        <v>0</v>
      </c>
      <c r="BU81" s="77">
        <f>IF(BQ81&lt;=BW76,1,0)</f>
        <v>0</v>
      </c>
      <c r="BV81" s="78">
        <v>0</v>
      </c>
      <c r="BW81" s="78">
        <v>0</v>
      </c>
      <c r="BX81" s="78">
        <v>0</v>
      </c>
      <c r="BY81" s="78">
        <v>0</v>
      </c>
      <c r="BZ81" s="78">
        <v>0</v>
      </c>
      <c r="CA81" s="78">
        <v>0</v>
      </c>
      <c r="CB81" s="159">
        <v>0</v>
      </c>
      <c r="CC81" s="21" t="e">
        <f>IF(BW76=1,AVERAGE(BS81/BS89),IF(BW76=2,AVERAGE(BS81/BS89,BT81/BT89),IF(BW76=3,AVERAGE(BS81/BS89,BT81/BT89,BU81/BU89),IF(BW76=4,AVERAGE(BS81/BS89,BT81/BT89,BU81/BU89,BV81/BV89),IF(BW76=5,AVERAGE(BS81/BS89,BT81/BT89,BU81/BU89,BV81/BV89,BW81/BW89),IF(BW76=6,AVERAGE(BS81/BS89,BT81/BT89,BU81/BU89,BV81/BV89,BW81/BW89,BX81/BX89),IF(BW76=7,AVERAGE(BS81/BS89,BT81/BT89,BU81/BU89,BV81/BV89,BW81/BW89,BX81/BX89,BY81/BY89),IF(BW76=8,AVERAGE(BS81/BS89,BT81/BT89,BU81/BU89,BV81/BV89,BW81/BW89,BX81/BX89,BY81/BY89,BZ81/BZ89),IF(BW76=9,AVERAGE(BS81/BS89,BT81/BT89,BU81/BU89,BV81/BV89,BW81/BW89,BX81/BX89,BY81/BY89,BZ81/BZ89,CA81/CA89),AVERAGE(BS81/BS89,BT81/BT89,BU81/BU89,BV81/BV89,BW81/BW89,BX81/BX89,BY81/BY89,BZ81/BZ89,CA81/CA89,CB81/CB89))))))))))</f>
        <v>#DIV/0!</v>
      </c>
      <c r="CD81" s="21" t="e">
        <v>#DIV/0!</v>
      </c>
      <c r="CE81" s="152" t="s">
        <v>6</v>
      </c>
      <c r="CF81" s="153">
        <f>IFERROR(CF79/CF80,0)</f>
        <v>0</v>
      </c>
      <c r="CH81" s="150">
        <v>3</v>
      </c>
      <c r="CI81" s="151">
        <f>'FACTORS &amp; OPTIONS'!B17</f>
        <v>0</v>
      </c>
      <c r="CJ81" s="158">
        <f>IF(CL79&gt;0,(1/CL79),0)</f>
        <v>0</v>
      </c>
      <c r="CK81" s="77">
        <f>IF(CL80&gt;0,1/CL80,0)</f>
        <v>0</v>
      </c>
      <c r="CL81" s="77">
        <f>IF(CH81&lt;=CN76,1,0)</f>
        <v>0</v>
      </c>
      <c r="CM81" s="78">
        <v>0</v>
      </c>
      <c r="CN81" s="78">
        <v>0</v>
      </c>
      <c r="CO81" s="78">
        <v>0</v>
      </c>
      <c r="CP81" s="78">
        <v>0</v>
      </c>
      <c r="CQ81" s="78">
        <v>0</v>
      </c>
      <c r="CR81" s="78">
        <v>0</v>
      </c>
      <c r="CS81" s="159">
        <v>0</v>
      </c>
      <c r="CT81" s="21" t="e">
        <f>IF(CN76=1,AVERAGE(CJ81/CJ89),IF(CN76=2,AVERAGE(CJ81/CJ89,CK81/CK89),IF(CN76=3,AVERAGE(CJ81/CJ89,CK81/CK89,CL81/CL89),IF(CN76=4,AVERAGE(CJ81/CJ89,CK81/CK89,CL81/CL89,CM81/CM89),IF(CN76=5,AVERAGE(CJ81/CJ89,CK81/CK89,CL81/CL89,CM81/CM89,CN81/CN89),IF(CN76=6,AVERAGE(CJ81/CJ89,CK81/CK89,CL81/CL89,CM81/CM89,CN81/CN89,CO81/CO89),IF(CN76=7,AVERAGE(CJ81/CJ89,CK81/CK89,CL81/CL89,CM81/CM89,CN81/CN89,CO81/CO89,CP81/CP89),IF(CN76=8,AVERAGE(CJ81/CJ89,CK81/CK89,CL81/CL89,CM81/CM89,CN81/CN89,CO81/CO89,CP81/CP89,CQ81/CQ89),IF(CN76=9,AVERAGE(CJ81/CJ89,CK81/CK89,CL81/CL89,CM81/CM89,CN81/CN89,CO81/CO89,CP81/CP89,CQ81/CQ89,CR81/CR89),AVERAGE(CJ81/CJ89,CK81/CK89,CL81/CL89,CM81/CM89,CN81/CN89,CO81/CO89,CP81/CP89,CQ81/CQ89,CR81/CR89,CS81/CS89))))))))))</f>
        <v>#DIV/0!</v>
      </c>
      <c r="CU81" s="21" t="e">
        <v>#DIV/0!</v>
      </c>
      <c r="CV81" s="152" t="s">
        <v>6</v>
      </c>
      <c r="CW81" s="153">
        <f>IFERROR(CW79/CW80,0)</f>
        <v>0</v>
      </c>
      <c r="CY81" s="150">
        <v>3</v>
      </c>
      <c r="CZ81" s="151">
        <f>'FACTORS &amp; OPTIONS'!B17</f>
        <v>0</v>
      </c>
      <c r="DA81" s="158">
        <f>IF(DC79&gt;0,(1/DC79),0)</f>
        <v>0</v>
      </c>
      <c r="DB81" s="77">
        <f>IF(DC80&gt;0,1/DC80,0)</f>
        <v>0</v>
      </c>
      <c r="DC81" s="77">
        <f>IF(CY81&lt;=DE76,1,0)</f>
        <v>0</v>
      </c>
      <c r="DD81" s="78">
        <v>0</v>
      </c>
      <c r="DE81" s="78">
        <v>0</v>
      </c>
      <c r="DF81" s="78">
        <v>0</v>
      </c>
      <c r="DG81" s="78">
        <v>0</v>
      </c>
      <c r="DH81" s="78">
        <v>0</v>
      </c>
      <c r="DI81" s="78">
        <v>0</v>
      </c>
      <c r="DJ81" s="159">
        <v>0</v>
      </c>
      <c r="DK81" s="21" t="e">
        <f>IF(DE76=1,AVERAGE(DA81/DA89),IF(DE76=2,AVERAGE(DA81/DA89,DB81/DB89),IF(DE76=3,AVERAGE(DA81/DA89,DB81/DB89,DC81/DC89),IF(DE76=4,AVERAGE(DA81/DA89,DB81/DB89,DC81/DC89,DD81/DD89),IF(DE76=5,AVERAGE(DA81/DA89,DB81/DB89,DC81/DC89,DD81/DD89,DE81/DE89),IF(DE76=6,AVERAGE(DA81/DA89,DB81/DB89,DC81/DC89,DD81/DD89,DE81/DE89,DF81/DF89),IF(DE76=7,AVERAGE(DA81/DA89,DB81/DB89,DC81/DC89,DD81/DD89,DE81/DE89,DF81/DF89,DG81/DG89),IF(DE76=8,AVERAGE(DA81/DA89,DB81/DB89,DC81/DC89,DD81/DD89,DE81/DE89,DF81/DF89,DG81/DG89,DH81/DH89),IF(DE76=9,AVERAGE(DA81/DA89,DB81/DB89,DC81/DC89,DD81/DD89,DE81/DE89,DF81/DF89,DG81/DG89,DH81/DH89,DI81/DI89),AVERAGE(DA81/DA89,DB81/DB89,DC81/DC89,DD81/DD89,DE81/DE89,DF81/DF89,DG81/DG89,DH81/DH89,DI81/DI89,DJ81/DJ89))))))))))</f>
        <v>#DIV/0!</v>
      </c>
      <c r="DL81" s="21" t="e">
        <v>#DIV/0!</v>
      </c>
      <c r="DM81" s="152" t="s">
        <v>6</v>
      </c>
      <c r="DN81" s="153">
        <f>IFERROR(DN79/DN80,0)</f>
        <v>0</v>
      </c>
      <c r="DP81" s="150">
        <v>3</v>
      </c>
      <c r="DQ81" s="151">
        <f>'FACTORS &amp; OPTIONS'!B17</f>
        <v>0</v>
      </c>
      <c r="DR81" s="158">
        <f>IF(DT79&gt;0,(1/DT79),0)</f>
        <v>0</v>
      </c>
      <c r="DS81" s="77">
        <f>IF(DT80&gt;0,1/DT80,0)</f>
        <v>0</v>
      </c>
      <c r="DT81" s="77">
        <f>IF(DP81&lt;=DV76,1,0)</f>
        <v>0</v>
      </c>
      <c r="DU81" s="78">
        <v>0</v>
      </c>
      <c r="DV81" s="78">
        <v>0</v>
      </c>
      <c r="DW81" s="78">
        <v>0</v>
      </c>
      <c r="DX81" s="78">
        <v>0</v>
      </c>
      <c r="DY81" s="78">
        <v>0</v>
      </c>
      <c r="DZ81" s="78">
        <v>0</v>
      </c>
      <c r="EA81" s="159">
        <v>0</v>
      </c>
      <c r="EB81" s="21" t="e">
        <f>IF(DV76=1,AVERAGE(DR81/DR89),IF(DV76=2,AVERAGE(DR81/DR89,DS81/DS89),IF(DV76=3,AVERAGE(DR81/DR89,DS81/DS89,DT81/DT89),IF(DV76=4,AVERAGE(DR81/DR89,DS81/DS89,DT81/DT89,DU81/DU89),IF(DV76=5,AVERAGE(DR81/DR89,DS81/DS89,DT81/DT89,DU81/DU89,DV81/DV89),IF(DV76=6,AVERAGE(DR81/DR89,DS81/DS89,DT81/DT89,DU81/DU89,DV81/DV89,DW81/DW89),IF(DV76=7,AVERAGE(DR81/DR89,DS81/DS89,DT81/DT89,DU81/DU89,DV81/DV89,DW81/DW89,DX81/DX89),IF(DV76=8,AVERAGE(DR81/DR89,DS81/DS89,DT81/DT89,DU81/DU89,DV81/DV89,DW81/DW89,DX81/DX89,DY81/DY89),IF(DV76=9,AVERAGE(DR81/DR89,DS81/DS89,DT81/DT89,DU81/DU89,DV81/DV89,DW81/DW89,DX81/DX89,DY81/DY89,DZ81/DZ89),AVERAGE(DR81/DR89,DS81/DS89,DT81/DT89,DU81/DU89,DV81/DV89,DW81/DW89,DX81/DX89,DY81/DY89,DZ81/DZ89,EA81/EA89))))))))))</f>
        <v>#DIV/0!</v>
      </c>
      <c r="EC81" s="21" t="e">
        <v>#DIV/0!</v>
      </c>
      <c r="ED81" s="152" t="s">
        <v>6</v>
      </c>
      <c r="EE81" s="153">
        <f>IFERROR(EE79/EE80,0)</f>
        <v>0</v>
      </c>
      <c r="EG81" s="150">
        <v>3</v>
      </c>
      <c r="EH81" s="151">
        <f>'FACTORS &amp; OPTIONS'!B17</f>
        <v>0</v>
      </c>
      <c r="EI81" s="158">
        <f>IF(EK79&gt;0,(1/EK79),0)</f>
        <v>0</v>
      </c>
      <c r="EJ81" s="77">
        <f>IF(EK80&gt;0,1/EK80,0)</f>
        <v>0</v>
      </c>
      <c r="EK81" s="77">
        <f>IF(EG81&lt;=EM76,1,0)</f>
        <v>0</v>
      </c>
      <c r="EL81" s="78">
        <v>0</v>
      </c>
      <c r="EM81" s="78">
        <v>0</v>
      </c>
      <c r="EN81" s="78">
        <v>0</v>
      </c>
      <c r="EO81" s="78">
        <v>0</v>
      </c>
      <c r="EP81" s="78">
        <v>0</v>
      </c>
      <c r="EQ81" s="78">
        <v>0</v>
      </c>
      <c r="ER81" s="159">
        <v>0</v>
      </c>
      <c r="ES81" s="21" t="e">
        <f>IF(EM76=1,AVERAGE(EI81/EI89),IF(EM76=2,AVERAGE(EI81/EI89,EJ81/EJ89),IF(EM76=3,AVERAGE(EI81/EI89,EJ81/EJ89,EK81/EK89),IF(EM76=4,AVERAGE(EI81/EI89,EJ81/EJ89,EK81/EK89,EL81/EL89),IF(EM76=5,AVERAGE(EI81/EI89,EJ81/EJ89,EK81/EK89,EL81/EL89,EM81/EM89),IF(EM76=6,AVERAGE(EI81/EI89,EJ81/EJ89,EK81/EK89,EL81/EL89,EM81/EM89,EN81/EN89),IF(EM76=7,AVERAGE(EI81/EI89,EJ81/EJ89,EK81/EK89,EL81/EL89,EM81/EM89,EN81/EN89,EO81/EO89),IF(EM76=8,AVERAGE(EI81/EI89,EJ81/EJ89,EK81/EK89,EL81/EL89,EM81/EM89,EN81/EN89,EO81/EO89,EP81/EP89),IF(EM76=9,AVERAGE(EI81/EI89,EJ81/EJ89,EK81/EK89,EL81/EL89,EM81/EM89,EN81/EN89,EO81/EO89,EP81/EP89,EQ81/EQ89),AVERAGE(EI81/EI89,EJ81/EJ89,EK81/EK89,EL81/EL89,EM81/EM89,EN81/EN89,EO81/EO89,EP81/EP89,EQ81/EQ89,ER81/ER89))))))))))</f>
        <v>#DIV/0!</v>
      </c>
      <c r="ET81" s="21" t="e">
        <v>#DIV/0!</v>
      </c>
      <c r="EU81" s="152" t="s">
        <v>6</v>
      </c>
      <c r="EV81" s="153">
        <f>IFERROR(EV79/EV80,0)</f>
        <v>0</v>
      </c>
      <c r="EW81" s="100" t="str">
        <f>P85</f>
        <v/>
      </c>
      <c r="EX81" s="100">
        <f>P87</f>
        <v>5</v>
      </c>
      <c r="EY81" s="100"/>
      <c r="EZ81" s="100">
        <f>LEN(EW81)</f>
        <v>0</v>
      </c>
      <c r="FA81" s="100"/>
    </row>
    <row r="82" spans="1:157" x14ac:dyDescent="0.35">
      <c r="A82" s="150">
        <v>4</v>
      </c>
      <c r="B82" s="151">
        <f>'FACTORS &amp; OPTIONS'!B18</f>
        <v>0</v>
      </c>
      <c r="C82" s="77">
        <f>IF(F79&gt;0,(1/F79),0)</f>
        <v>0</v>
      </c>
      <c r="D82" s="77">
        <f>IF(F80&gt;0,1/F80,0)</f>
        <v>0</v>
      </c>
      <c r="E82" s="77">
        <f>IF(F81&gt;0,1/F81,0)</f>
        <v>0</v>
      </c>
      <c r="F82" s="77">
        <f>IF(A82&lt;=G76,1,0)</f>
        <v>0</v>
      </c>
      <c r="G82" s="78">
        <v>0</v>
      </c>
      <c r="H82" s="78">
        <v>0</v>
      </c>
      <c r="I82" s="78">
        <v>0</v>
      </c>
      <c r="J82" s="78">
        <v>0</v>
      </c>
      <c r="K82" s="78">
        <v>0</v>
      </c>
      <c r="L82" s="78">
        <v>0</v>
      </c>
      <c r="M82" s="21" t="e">
        <f>IF(G76=1,AVERAGE(C82/C89),IF(G76=2,AVERAGE(C82/C89,D82/D89),IF(G76=3,AVERAGE(C82/C89,D82/D89,E82/E89),IF(G76=4,AVERAGE(C82/C89,D82/D89,E82/E89,F82/F89),IF(G76=5,AVERAGE(C82/C89,D82/D89,E82/E89,F82/F89,G82/G89),IF(G76=6,AVERAGE(C82/C89,D82/D89,E82/E89,F82/F89,G82/G89,H82/H89),IF(G76=7,AVERAGE(C82/C89,D82/D89,E82/E89,F82/F89,G82/G89,H82/H89,I82/I89),IF(G76=8,AVERAGE(C82/C89,D82/D89,E82/E89,F82/F89,G82/G89,H82/H89,I82/I89,J82/J89),IF(G76=9,AVERAGE(C82/C89,D82/D89,E82/E89,F82/F89,G82/G89,H82/H89,I82/I89,J82/J89,K82/K89),AVERAGE(C82/C89,D82/D89,E82/E89,F82/F89,G82/G89,H82/H89,I82/I89,J82/J89,K82/K89,L82/L89))))))))))</f>
        <v>#DIV/0!</v>
      </c>
      <c r="N82" s="21" t="e">
        <v>#DIV/0!</v>
      </c>
      <c r="O82" s="152" t="s">
        <v>7</v>
      </c>
      <c r="P82" s="160" t="str">
        <f>IF(P81&lt;0.1,"YES","NO")</f>
        <v>YES</v>
      </c>
      <c r="R82" s="150">
        <v>4</v>
      </c>
      <c r="S82" s="151">
        <f>'FACTORS &amp; OPTIONS'!B18</f>
        <v>0</v>
      </c>
      <c r="T82" s="77">
        <f>IF(W79&gt;0,(1/W79),0)</f>
        <v>0</v>
      </c>
      <c r="U82" s="77">
        <f>IF(W80&gt;0,1/W80,0)</f>
        <v>0</v>
      </c>
      <c r="V82" s="77">
        <f>IF(W81&gt;0,1/W81,0)</f>
        <v>0</v>
      </c>
      <c r="W82" s="77">
        <f>IF(R82&lt;=X76,1,0)</f>
        <v>0</v>
      </c>
      <c r="X82" s="78">
        <v>0</v>
      </c>
      <c r="Y82" s="78">
        <v>0</v>
      </c>
      <c r="Z82" s="78">
        <v>0</v>
      </c>
      <c r="AA82" s="78">
        <v>0</v>
      </c>
      <c r="AB82" s="78">
        <v>0</v>
      </c>
      <c r="AC82" s="78">
        <v>0</v>
      </c>
      <c r="AD82" s="21" t="e">
        <f>IF(X76=1,AVERAGE(T82/T89),IF(X76=2,AVERAGE(T82/T89,U82/U89),IF(X76=3,AVERAGE(T82/T89,U82/U89,V82/V89),IF(X76=4,AVERAGE(T82/T89,U82/U89,V82/V89,W82/W89),IF(X76=5,AVERAGE(T82/T89,U82/U89,V82/V89,W82/W89,X82/X89),IF(X76=6,AVERAGE(T82/T89,U82/U89,V82/V89,W82/W89,X82/X89,Y82/Y89),IF(X76=7,AVERAGE(T82/T89,U82/U89,V82/V89,W82/W89,X82/X89,Y82/Y89,Z82/Z89),IF(X76=8,AVERAGE(T82/T89,U82/U89,V82/V89,W82/W89,X82/X89,Y82/Y89,Z82/Z89,AA82/AA89),IF(X76=9,AVERAGE(T82/T89,U82/U89,V82/V89,W82/W89,X82/X89,Y82/Y89,Z82/Z89,AA82/AA89,AB82/AB89),AVERAGE(T82/T89,U82/U89,V82/V89,W82/W89,X82/X89,Y82/Y89,Z82/Z89,AA82/AA89,AB82/AB89,AC82/AC89))))))))))</f>
        <v>#DIV/0!</v>
      </c>
      <c r="AE82" s="21" t="e">
        <v>#DIV/0!</v>
      </c>
      <c r="AF82" s="152" t="s">
        <v>7</v>
      </c>
      <c r="AG82" s="160" t="str">
        <f>IF(AG81&lt;0.1,"YES","NO")</f>
        <v>YES</v>
      </c>
      <c r="AI82" s="150">
        <v>4</v>
      </c>
      <c r="AJ82" s="151">
        <f>'FACTORS &amp; OPTIONS'!B18</f>
        <v>0</v>
      </c>
      <c r="AK82" s="158">
        <f>IF(AN79&gt;0,(1/AN79),0)</f>
        <v>0</v>
      </c>
      <c r="AL82" s="77">
        <f>IF(AN80&gt;0,1/AN80,0)</f>
        <v>0</v>
      </c>
      <c r="AM82" s="77">
        <f>IF(AN81&gt;0,1/AN81,0)</f>
        <v>0</v>
      </c>
      <c r="AN82" s="77">
        <f>IF(AI82&lt;=AO76,1,0)</f>
        <v>0</v>
      </c>
      <c r="AO82" s="78">
        <v>0</v>
      </c>
      <c r="AP82" s="78">
        <v>0</v>
      </c>
      <c r="AQ82" s="78">
        <v>0</v>
      </c>
      <c r="AR82" s="78">
        <v>0</v>
      </c>
      <c r="AS82" s="78">
        <v>0</v>
      </c>
      <c r="AT82" s="159">
        <v>0</v>
      </c>
      <c r="AU82" s="21" t="e">
        <f>IF(AO76=1,AVERAGE(AK82/AK89),IF(AO76=2,AVERAGE(AK82/AK89,AL82/AL89),IF(AO76=3,AVERAGE(AK82/AK89,AL82/AL89,AM82/AM89),IF(AO76=4,AVERAGE(AK82/AK89,AL82/AL89,AM82/AM89,AN82/AN89),IF(AO76=5,AVERAGE(AK82/AK89,AL82/AL89,AM82/AM89,AN82/AN89,AO82/AO89),IF(AO76=6,AVERAGE(AK82/AK89,AL82/AL89,AM82/AM89,AN82/AN89,AO82/AO89,AP82/AP89),IF(AO76=7,AVERAGE(AK82/AK89,AL82/AL89,AM82/AM89,AN82/AN89,AO82/AO89,AP82/AP89,AQ82/AQ89),IF(AO76=8,AVERAGE(AK82/AK89,AL82/AL89,AM82/AM89,AN82/AN89,AO82/AO89,AP82/AP89,AQ82/AQ89,AR82/AR89),IF(AO76=9,AVERAGE(AK82/AK89,AL82/AL89,AM82/AM89,AN82/AN89,AO82/AO89,AP82/AP89,AQ82/AQ89,AR82/AR89,AS82/AS89),AVERAGE(AK82/AK89,AL82/AL89,AM82/AM89,AN82/AN89,AO82/AO89,AP82/AP89,AQ82/AQ89,AR82/AR89,AS82/AS89,AT82/AT89))))))))))</f>
        <v>#DIV/0!</v>
      </c>
      <c r="AV82" s="21" t="e">
        <v>#DIV/0!</v>
      </c>
      <c r="AW82" s="152" t="s">
        <v>7</v>
      </c>
      <c r="AX82" s="160" t="str">
        <f>IF(AX81&lt;0.1,"YES","NO")</f>
        <v>YES</v>
      </c>
      <c r="AZ82" s="150">
        <v>4</v>
      </c>
      <c r="BA82" s="151">
        <f>'FACTORS &amp; OPTIONS'!B18</f>
        <v>0</v>
      </c>
      <c r="BB82" s="158">
        <f>IF(BE79&gt;0,(1/BE79),0)</f>
        <v>0</v>
      </c>
      <c r="BC82" s="77">
        <f>IF(BE80&gt;0,1/BE80,0)</f>
        <v>0</v>
      </c>
      <c r="BD82" s="77">
        <f>IF(BE81&gt;0,1/BE81,0)</f>
        <v>0</v>
      </c>
      <c r="BE82" s="77">
        <f>IF(AZ82&lt;=BF76,1,0)</f>
        <v>0</v>
      </c>
      <c r="BF82" s="78">
        <v>0</v>
      </c>
      <c r="BG82" s="78">
        <v>0</v>
      </c>
      <c r="BH82" s="78">
        <v>0</v>
      </c>
      <c r="BI82" s="78">
        <v>0</v>
      </c>
      <c r="BJ82" s="78">
        <v>0</v>
      </c>
      <c r="BK82" s="159">
        <v>0</v>
      </c>
      <c r="BL82" s="21" t="e">
        <f>IF(BF76=1,AVERAGE(BB82/BB89),IF(BF76=2,AVERAGE(BB82/BB89,BC82/BC89),IF(BF76=3,AVERAGE(BB82/BB89,BC82/BC89,BD82/BD89),IF(BF76=4,AVERAGE(BB82/BB89,BC82/BC89,BD82/BD89,BE82/BE89),IF(BF76=5,AVERAGE(BB82/BB89,BC82/BC89,BD82/BD89,BE82/BE89,BF82/BF89),IF(BF76=6,AVERAGE(BB82/BB89,BC82/BC89,BD82/BD89,BE82/BE89,BF82/BF89,BG82/BG89),IF(BF76=7,AVERAGE(BB82/BB89,BC82/BC89,BD82/BD89,BE82/BE89,BF82/BF89,BG82/BG89,BH82/BH89),IF(BF76=8,AVERAGE(BB82/BB89,BC82/BC89,BD82/BD89,BE82/BE89,BF82/BF89,BG82/BG89,BH82/BH89,BI82/BI89),IF(BF76=9,AVERAGE(BB82/BB89,BC82/BC89,BD82/BD89,BE82/BE89,BF82/BF89,BG82/BG89,BH82/BH89,BI82/BI89,BJ82/BJ89),AVERAGE(BB82/BB89,BC82/BC89,BD82/BD89,BE82/BE89,BF82/BF89,BG82/BG89,BH82/BH89,BI82/BI89,BJ82/BJ89,BK82/BK89))))))))))</f>
        <v>#DIV/0!</v>
      </c>
      <c r="BM82" s="21" t="e">
        <v>#DIV/0!</v>
      </c>
      <c r="BN82" s="152" t="s">
        <v>7</v>
      </c>
      <c r="BO82" s="160" t="str">
        <f>IF(BO81&lt;0.1,"YES","NO")</f>
        <v>YES</v>
      </c>
      <c r="BQ82" s="150">
        <v>4</v>
      </c>
      <c r="BR82" s="151">
        <f>'FACTORS &amp; OPTIONS'!B18</f>
        <v>0</v>
      </c>
      <c r="BS82" s="158">
        <f>IF(BV79&gt;0,(1/BV79),0)</f>
        <v>0</v>
      </c>
      <c r="BT82" s="77">
        <f>IF(BV80&gt;0,1/BV80,0)</f>
        <v>0</v>
      </c>
      <c r="BU82" s="77">
        <f>IF(BV81&gt;0,1/BV81,0)</f>
        <v>0</v>
      </c>
      <c r="BV82" s="77">
        <f>IF(BQ82&lt;=BW76,1,0)</f>
        <v>0</v>
      </c>
      <c r="BW82" s="78">
        <v>0</v>
      </c>
      <c r="BX82" s="78">
        <v>0</v>
      </c>
      <c r="BY82" s="78">
        <v>0</v>
      </c>
      <c r="BZ82" s="78">
        <v>0</v>
      </c>
      <c r="CA82" s="78">
        <v>0</v>
      </c>
      <c r="CB82" s="159">
        <v>0</v>
      </c>
      <c r="CC82" s="21" t="e">
        <f>IF(BW76=1,AVERAGE(BS82/BS89),IF(BW76=2,AVERAGE(BS82/BS89,BT82/BT89),IF(BW76=3,AVERAGE(BS82/BS89,BT82/BT89,BU82/BU89),IF(BW76=4,AVERAGE(BS82/BS89,BT82/BT89,BU82/BU89,BV82/BV89),IF(BW76=5,AVERAGE(BS82/BS89,BT82/BT89,BU82/BU89,BV82/BV89,BW82/BW89),IF(BW76=6,AVERAGE(BS82/BS89,BT82/BT89,BU82/BU89,BV82/BV89,BW82/BW89,BX82/BX89),IF(BW76=7,AVERAGE(BS82/BS89,BT82/BT89,BU82/BU89,BV82/BV89,BW82/BW89,BX82/BX89,BY82/BY89),IF(BW76=8,AVERAGE(BS82/BS89,BT82/BT89,BU82/BU89,BV82/BV89,BW82/BW89,BX82/BX89,BY82/BY89,BZ82/BZ89),IF(BW76=9,AVERAGE(BS82/BS89,BT82/BT89,BU82/BU89,BV82/BV89,BW82/BW89,BX82/BX89,BY82/BY89,BZ82/BZ89,CA82/CA89),AVERAGE(BS82/BS89,BT82/BT89,BU82/BU89,BV82/BV89,BW82/BW89,BX82/BX89,BY82/BY89,BZ82/BZ89,CA82/CA89,CB82/CB89))))))))))</f>
        <v>#DIV/0!</v>
      </c>
      <c r="CD82" s="21" t="e">
        <v>#DIV/0!</v>
      </c>
      <c r="CE82" s="152" t="s">
        <v>7</v>
      </c>
      <c r="CF82" s="160" t="str">
        <f>IF(CF81&lt;0.1,"YES","NO")</f>
        <v>YES</v>
      </c>
      <c r="CH82" s="150">
        <v>4</v>
      </c>
      <c r="CI82" s="151">
        <f>'FACTORS &amp; OPTIONS'!B18</f>
        <v>0</v>
      </c>
      <c r="CJ82" s="158">
        <f>IF(CM79&gt;0,(1/CM79),0)</f>
        <v>0</v>
      </c>
      <c r="CK82" s="77">
        <f>IF(CM80&gt;0,1/CM80,0)</f>
        <v>0</v>
      </c>
      <c r="CL82" s="77">
        <f>IF(CM81&gt;0,1/CM81,0)</f>
        <v>0</v>
      </c>
      <c r="CM82" s="77">
        <f>IF(CH82&lt;=CN76,1,0)</f>
        <v>0</v>
      </c>
      <c r="CN82" s="78">
        <v>0</v>
      </c>
      <c r="CO82" s="78">
        <v>0</v>
      </c>
      <c r="CP82" s="78">
        <v>0</v>
      </c>
      <c r="CQ82" s="78">
        <v>0</v>
      </c>
      <c r="CR82" s="78">
        <v>0</v>
      </c>
      <c r="CS82" s="159">
        <v>0</v>
      </c>
      <c r="CT82" s="21" t="e">
        <f>IF(CN76=1,AVERAGE(CJ82/CJ89),IF(CN76=2,AVERAGE(CJ82/CJ89,CK82/CK89),IF(CN76=3,AVERAGE(CJ82/CJ89,CK82/CK89,CL82/CL89),IF(CN76=4,AVERAGE(CJ82/CJ89,CK82/CK89,CL82/CL89,CM82/CM89),IF(CN76=5,AVERAGE(CJ82/CJ89,CK82/CK89,CL82/CL89,CM82/CM89,CN82/CN89),IF(CN76=6,AVERAGE(CJ82/CJ89,CK82/CK89,CL82/CL89,CM82/CM89,CN82/CN89,CO82/CO89),IF(CN76=7,AVERAGE(CJ82/CJ89,CK82/CK89,CL82/CL89,CM82/CM89,CN82/CN89,CO82/CO89,CP82/CP89),IF(CN76=8,AVERAGE(CJ82/CJ89,CK82/CK89,CL82/CL89,CM82/CM89,CN82/CN89,CO82/CO89,CP82/CP89,CQ82/CQ89),IF(CN76=9,AVERAGE(CJ82/CJ89,CK82/CK89,CL82/CL89,CM82/CM89,CN82/CN89,CO82/CO89,CP82/CP89,CQ82/CQ89,CR82/CR89),AVERAGE(CJ82/CJ89,CK82/CK89,CL82/CL89,CM82/CM89,CN82/CN89,CO82/CO89,CP82/CP89,CQ82/CQ89,CR82/CR89,CS82/CS89))))))))))</f>
        <v>#DIV/0!</v>
      </c>
      <c r="CU82" s="21" t="e">
        <v>#DIV/0!</v>
      </c>
      <c r="CV82" s="152" t="s">
        <v>7</v>
      </c>
      <c r="CW82" s="160" t="str">
        <f>IF(CW81&lt;0.1,"YES","NO")</f>
        <v>YES</v>
      </c>
      <c r="CY82" s="150">
        <v>4</v>
      </c>
      <c r="CZ82" s="151">
        <f>'FACTORS &amp; OPTIONS'!B18</f>
        <v>0</v>
      </c>
      <c r="DA82" s="158">
        <f>IF(DD79&gt;0,(1/DD79),0)</f>
        <v>0</v>
      </c>
      <c r="DB82" s="77">
        <f>IF(DD80&gt;0,1/DD80,0)</f>
        <v>0</v>
      </c>
      <c r="DC82" s="77">
        <f>IF(DD81&gt;0,1/DD81,0)</f>
        <v>0</v>
      </c>
      <c r="DD82" s="77">
        <f>IF(CY82&lt;=DE76,1,0)</f>
        <v>0</v>
      </c>
      <c r="DE82" s="78">
        <v>0</v>
      </c>
      <c r="DF82" s="78">
        <v>0</v>
      </c>
      <c r="DG82" s="78">
        <v>0</v>
      </c>
      <c r="DH82" s="78">
        <v>0</v>
      </c>
      <c r="DI82" s="78">
        <v>0</v>
      </c>
      <c r="DJ82" s="159">
        <v>0</v>
      </c>
      <c r="DK82" s="21" t="e">
        <f>IF(DE76=1,AVERAGE(DA82/DA89),IF(DE76=2,AVERAGE(DA82/DA89,DB82/DB89),IF(DE76=3,AVERAGE(DA82/DA89,DB82/DB89,DC82/DC89),IF(DE76=4,AVERAGE(DA82/DA89,DB82/DB89,DC82/DC89,DD82/DD89),IF(DE76=5,AVERAGE(DA82/DA89,DB82/DB89,DC82/DC89,DD82/DD89,DE82/DE89),IF(DE76=6,AVERAGE(DA82/DA89,DB82/DB89,DC82/DC89,DD82/DD89,DE82/DE89,DF82/DF89),IF(DE76=7,AVERAGE(DA82/DA89,DB82/DB89,DC82/DC89,DD82/DD89,DE82/DE89,DF82/DF89,DG82/DG89),IF(DE76=8,AVERAGE(DA82/DA89,DB82/DB89,DC82/DC89,DD82/DD89,DE82/DE89,DF82/DF89,DG82/DG89,DH82/DH89),IF(DE76=9,AVERAGE(DA82/DA89,DB82/DB89,DC82/DC89,DD82/DD89,DE82/DE89,DF82/DF89,DG82/DG89,DH82/DH89,DI82/DI89),AVERAGE(DA82/DA89,DB82/DB89,DC82/DC89,DD82/DD89,DE82/DE89,DF82/DF89,DG82/DG89,DH82/DH89,DI82/DI89,DJ82/DJ89))))))))))</f>
        <v>#DIV/0!</v>
      </c>
      <c r="DL82" s="21" t="e">
        <v>#DIV/0!</v>
      </c>
      <c r="DM82" s="152" t="s">
        <v>7</v>
      </c>
      <c r="DN82" s="160" t="str">
        <f>IF(DN81&lt;0.1,"YES","NO")</f>
        <v>YES</v>
      </c>
      <c r="DP82" s="150">
        <v>4</v>
      </c>
      <c r="DQ82" s="151">
        <f>'FACTORS &amp; OPTIONS'!B18</f>
        <v>0</v>
      </c>
      <c r="DR82" s="158">
        <f>IF(DU79&gt;0,(1/DU79),0)</f>
        <v>0</v>
      </c>
      <c r="DS82" s="77">
        <f>IF(DU80&gt;0,1/DU80,0)</f>
        <v>0</v>
      </c>
      <c r="DT82" s="77">
        <f>IF(DU81&gt;0,1/DU81,0)</f>
        <v>0</v>
      </c>
      <c r="DU82" s="77">
        <f>IF(DP82&lt;=DV76,1,0)</f>
        <v>0</v>
      </c>
      <c r="DV82" s="78">
        <v>0</v>
      </c>
      <c r="DW82" s="78">
        <v>0</v>
      </c>
      <c r="DX82" s="78">
        <v>0</v>
      </c>
      <c r="DY82" s="78">
        <v>0</v>
      </c>
      <c r="DZ82" s="78">
        <v>0</v>
      </c>
      <c r="EA82" s="159">
        <v>0</v>
      </c>
      <c r="EB82" s="21" t="e">
        <f>IF(DV76=1,AVERAGE(DR82/DR89),IF(DV76=2,AVERAGE(DR82/DR89,DS82/DS89),IF(DV76=3,AVERAGE(DR82/DR89,DS82/DS89,DT82/DT89),IF(DV76=4,AVERAGE(DR82/DR89,DS82/DS89,DT82/DT89,DU82/DU89),IF(DV76=5,AVERAGE(DR82/DR89,DS82/DS89,DT82/DT89,DU82/DU89,DV82/DV89),IF(DV76=6,AVERAGE(DR82/DR89,DS82/DS89,DT82/DT89,DU82/DU89,DV82/DV89,DW82/DW89),IF(DV76=7,AVERAGE(DR82/DR89,DS82/DS89,DT82/DT89,DU82/DU89,DV82/DV89,DW82/DW89,DX82/DX89),IF(DV76=8,AVERAGE(DR82/DR89,DS82/DS89,DT82/DT89,DU82/DU89,DV82/DV89,DW82/DW89,DX82/DX89,DY82/DY89),IF(DV76=9,AVERAGE(DR82/DR89,DS82/DS89,DT82/DT89,DU82/DU89,DV82/DV89,DW82/DW89,DX82/DX89,DY82/DY89,DZ82/DZ89),AVERAGE(DR82/DR89,DS82/DS89,DT82/DT89,DU82/DU89,DV82/DV89,DW82/DW89,DX82/DX89,DY82/DY89,DZ82/DZ89,EA82/EA89))))))))))</f>
        <v>#DIV/0!</v>
      </c>
      <c r="EC82" s="21" t="e">
        <v>#DIV/0!</v>
      </c>
      <c r="ED82" s="152" t="s">
        <v>7</v>
      </c>
      <c r="EE82" s="160" t="str">
        <f>IF(EE81&lt;0.1,"YES","NO")</f>
        <v>YES</v>
      </c>
      <c r="EG82" s="150">
        <v>4</v>
      </c>
      <c r="EH82" s="151">
        <f>'FACTORS &amp; OPTIONS'!B18</f>
        <v>0</v>
      </c>
      <c r="EI82" s="158">
        <f>IF(EL79&gt;0,(1/EL79),0)</f>
        <v>0</v>
      </c>
      <c r="EJ82" s="77">
        <f>IF(EL80&gt;0,1/EL80,0)</f>
        <v>0</v>
      </c>
      <c r="EK82" s="77">
        <f>IF(EL81&gt;0,1/EL81,0)</f>
        <v>0</v>
      </c>
      <c r="EL82" s="77">
        <f>IF(EG82&lt;=EM76,1,0)</f>
        <v>0</v>
      </c>
      <c r="EM82" s="78">
        <v>0</v>
      </c>
      <c r="EN82" s="78">
        <v>0</v>
      </c>
      <c r="EO82" s="78">
        <v>0</v>
      </c>
      <c r="EP82" s="78">
        <v>0</v>
      </c>
      <c r="EQ82" s="78">
        <v>0</v>
      </c>
      <c r="ER82" s="159">
        <v>0</v>
      </c>
      <c r="ES82" s="21" t="e">
        <f>IF(EM76=1,AVERAGE(EI82/EI89),IF(EM76=2,AVERAGE(EI82/EI89,EJ82/EJ89),IF(EM76=3,AVERAGE(EI82/EI89,EJ82/EJ89,EK82/EK89),IF(EM76=4,AVERAGE(EI82/EI89,EJ82/EJ89,EK82/EK89,EL82/EL89),IF(EM76=5,AVERAGE(EI82/EI89,EJ82/EJ89,EK82/EK89,EL82/EL89,EM82/EM89),IF(EM76=6,AVERAGE(EI82/EI89,EJ82/EJ89,EK82/EK89,EL82/EL89,EM82/EM89,EN82/EN89),IF(EM76=7,AVERAGE(EI82/EI89,EJ82/EJ89,EK82/EK89,EL82/EL89,EM82/EM89,EN82/EN89,EO82/EO89),IF(EM76=8,AVERAGE(EI82/EI89,EJ82/EJ89,EK82/EK89,EL82/EL89,EM82/EM89,EN82/EN89,EO82/EO89,EP82/EP89),IF(EM76=9,AVERAGE(EI82/EI89,EJ82/EJ89,EK82/EK89,EL82/EL89,EM82/EM89,EN82/EN89,EO82/EO89,EP82/EP89,EQ82/EQ89),AVERAGE(EI82/EI89,EJ82/EJ89,EK82/EK89,EL82/EL89,EM82/EM89,EN82/EN89,EO82/EO89,EP82/EP89,EQ82/EQ89,ER82/ER89))))))))))</f>
        <v>#DIV/0!</v>
      </c>
      <c r="ET82" s="21" t="e">
        <v>#DIV/0!</v>
      </c>
      <c r="EU82" s="152" t="s">
        <v>7</v>
      </c>
      <c r="EV82" s="160" t="str">
        <f>IF(EV81&lt;0.1,"YES","NO")</f>
        <v>YES</v>
      </c>
      <c r="EW82" s="100" t="str">
        <f>AG85</f>
        <v/>
      </c>
      <c r="EX82" s="100">
        <f>AG87</f>
        <v>0.33333333333333331</v>
      </c>
      <c r="EY82" s="100"/>
      <c r="EZ82" s="100">
        <f t="shared" ref="EZ82:EZ89" si="50">LEN(EW82)</f>
        <v>0</v>
      </c>
      <c r="FA82" s="100"/>
    </row>
    <row r="83" spans="1:157" x14ac:dyDescent="0.35">
      <c r="A83" s="150">
        <v>5</v>
      </c>
      <c r="B83" s="151">
        <f>'FACTORS &amp; OPTIONS'!B19</f>
        <v>0</v>
      </c>
      <c r="C83" s="77">
        <f>IF(G79&gt;0,(1/G79),0)</f>
        <v>0</v>
      </c>
      <c r="D83" s="77">
        <f>IF(G80&gt;0,1/G80,0)</f>
        <v>0</v>
      </c>
      <c r="E83" s="77">
        <f>IF(G81&gt;0,1/G81,0)</f>
        <v>0</v>
      </c>
      <c r="F83" s="77">
        <f>IF(G82&gt;0,1/G82,0)</f>
        <v>0</v>
      </c>
      <c r="G83" s="77">
        <f>IF(A83&lt;=G76,1,0)</f>
        <v>0</v>
      </c>
      <c r="H83" s="78">
        <v>0</v>
      </c>
      <c r="I83" s="78">
        <v>0</v>
      </c>
      <c r="J83" s="78">
        <v>0</v>
      </c>
      <c r="K83" s="78">
        <v>0</v>
      </c>
      <c r="L83" s="78">
        <v>0</v>
      </c>
      <c r="M83" s="21" t="e">
        <f>IF(G76=1,AVERAGE(C83/C89),IF(G76=2,AVERAGE(C83/C89,D83/D89),IF(G76=3,AVERAGE(C83/C89,D83/D89,E83/E89),IF(G76=4,AVERAGE(C83/C89,D83/D89,E83/E89,F83/F89),IF(G76=5,AVERAGE(C83/C89,D83/D89,E83/E89,F83/F89,G83/G89),IF(G76=6,AVERAGE(C83/C89,D83/D89,E83/E89,F83/F89,G83/G89,H83/H89),IF(G76=7,AVERAGE(C83/C89,D83/D89,E83/E89,F83/F89,G83/G89,H83/H89,I83/I89),IF(G76=8,AVERAGE(C83/C89,D83/D89,E83/E89,F83/F89,G83/G89,H83/H89,I83/I89,J83/J89),IF(G76=9,AVERAGE(C83/C89,D83/D89,E83/E89,F83/F89,G83/G89,H83/H89,I83/I89,J83/J89,K83/K89),AVERAGE(C83/C89,D83/D89,E83/E89,F83/F89,G83/G89,H83/H89,I83/I89,J83/J89,K83/K89,L83/L89))))))))))</f>
        <v>#DIV/0!</v>
      </c>
      <c r="N83" s="21" t="e">
        <v>#DIV/0!</v>
      </c>
      <c r="O83" s="215" t="str">
        <f>IF(P81&lt;0.1,"CONSISTENT","NON CONSISTENT")</f>
        <v>CONSISTENT</v>
      </c>
      <c r="P83" s="216"/>
      <c r="R83" s="150">
        <v>5</v>
      </c>
      <c r="S83" s="151">
        <f>'FACTORS &amp; OPTIONS'!B19</f>
        <v>0</v>
      </c>
      <c r="T83" s="77">
        <f>IF(X79&gt;0,(1/X79),0)</f>
        <v>0</v>
      </c>
      <c r="U83" s="77">
        <f>IF(X80&gt;0,1/X80,0)</f>
        <v>0</v>
      </c>
      <c r="V83" s="77">
        <f>IF(X81&gt;0,1/X81,0)</f>
        <v>0</v>
      </c>
      <c r="W83" s="77">
        <f>IF(X82&gt;0,1/X82,0)</f>
        <v>0</v>
      </c>
      <c r="X83" s="77">
        <f>IF(R83&lt;=X76,1,0)</f>
        <v>0</v>
      </c>
      <c r="Y83" s="78">
        <v>0</v>
      </c>
      <c r="Z83" s="78">
        <v>0</v>
      </c>
      <c r="AA83" s="78">
        <v>0</v>
      </c>
      <c r="AB83" s="78">
        <v>0</v>
      </c>
      <c r="AC83" s="78">
        <v>0</v>
      </c>
      <c r="AD83" s="21" t="e">
        <f>IF(X76=1,AVERAGE(T83/T89),IF(X76=2,AVERAGE(T83/T89,U83/U89),IF(X76=3,AVERAGE(T83/T89,U83/U89,V83/V89),IF(X76=4,AVERAGE(T83/T89,U83/U89,V83/V89,W83/W89),IF(X76=5,AVERAGE(T83/T89,U83/U89,V83/V89,W83/W89,X83/X89),IF(X76=6,AVERAGE(T83/T89,U83/U89,V83/V89,W83/W89,X83/X89,Y83/Y89),IF(X76=7,AVERAGE(T83/T89,U83/U89,V83/V89,W83/W89,X83/X89,Y83/Y89,Z83/Z89),IF(X76=8,AVERAGE(T83/T89,U83/U89,V83/V89,W83/W89,X83/X89,Y83/Y89,Z83/Z89,AA83/AA89),IF(X76=9,AVERAGE(T83/T89,U83/U89,V83/V89,W83/W89,X83/X89,Y83/Y89,Z83/Z89,AA83/AA89,AB83/AB89),AVERAGE(T83/T89,U83/U89,V83/V89,W83/W89,X83/X89,Y83/Y89,Z83/Z89,AA83/AA89,AB83/AB89,AC83/AC89))))))))))</f>
        <v>#DIV/0!</v>
      </c>
      <c r="AE83" s="21" t="e">
        <v>#DIV/0!</v>
      </c>
      <c r="AF83" s="215" t="str">
        <f>IF(AG81&lt;0.1,"CONSISTENT","NON CONSISTENT")</f>
        <v>CONSISTENT</v>
      </c>
      <c r="AG83" s="216"/>
      <c r="AI83" s="150">
        <v>5</v>
      </c>
      <c r="AJ83" s="151">
        <f>'FACTORS &amp; OPTIONS'!B19</f>
        <v>0</v>
      </c>
      <c r="AK83" s="158">
        <f>IF(AO79&gt;0,(1/AO79),0)</f>
        <v>0</v>
      </c>
      <c r="AL83" s="77">
        <f>IF(AO80&gt;0,1/AO80,0)</f>
        <v>0</v>
      </c>
      <c r="AM83" s="77">
        <f>IF(AO81&gt;0,1/AO81,0)</f>
        <v>0</v>
      </c>
      <c r="AN83" s="77">
        <f>IF(AO82&gt;0,1/AO82,0)</f>
        <v>0</v>
      </c>
      <c r="AO83" s="77">
        <f>IF(AI83&lt;=AO76,1,0)</f>
        <v>0</v>
      </c>
      <c r="AP83" s="78">
        <v>0</v>
      </c>
      <c r="AQ83" s="78">
        <v>0</v>
      </c>
      <c r="AR83" s="78">
        <v>0</v>
      </c>
      <c r="AS83" s="78">
        <v>0</v>
      </c>
      <c r="AT83" s="159">
        <v>0</v>
      </c>
      <c r="AU83" s="21" t="e">
        <f>IF(AO76=1,AVERAGE(AK83/AK89),IF(AO76=2,AVERAGE(AK83/AK89,AL83/AL89),IF(AO76=3,AVERAGE(AK83/AK89,AL83/AL89,AM83/AM89),IF(AO76=4,AVERAGE(AK83/AK89,AL83/AL89,AM83/AM89,AN83/AN89),IF(AO76=5,AVERAGE(AK83/AK89,AL83/AL89,AM83/AM89,AN83/AN89,AO83/AO89),IF(AO76=6,AVERAGE(AK83/AK89,AL83/AL89,AM83/AM89,AN83/AN89,AO83/AO89,AP83/AP89),IF(AO76=7,AVERAGE(AK83/AK89,AL83/AL89,AM83/AM89,AN83/AN89,AO83/AO89,AP83/AP89,AQ83/AQ89),IF(AO76=8,AVERAGE(AK83/AK89,AL83/AL89,AM83/AM89,AN83/AN89,AO83/AO89,AP83/AP89,AQ83/AQ89,AR83/AR89),IF(AO76=9,AVERAGE(AK83/AK89,AL83/AL89,AM83/AM89,AN83/AN89,AO83/AO89,AP83/AP89,AQ83/AQ89,AR83/AR89,AS83/AS89),AVERAGE(AK83/AK89,AL83/AL89,AM83/AM89,AN83/AN89,AO83/AO89,AP83/AP89,AQ83/AQ89,AR83/AR89,AS83/AS89,AT83/AT89))))))))))</f>
        <v>#DIV/0!</v>
      </c>
      <c r="AV83" s="21" t="e">
        <v>#DIV/0!</v>
      </c>
      <c r="AW83" s="215" t="str">
        <f>IF(AX81&lt;0.1,"CONSISTENT","NON CONSISTENT")</f>
        <v>CONSISTENT</v>
      </c>
      <c r="AX83" s="216"/>
      <c r="AZ83" s="150">
        <v>5</v>
      </c>
      <c r="BA83" s="151">
        <f>'FACTORS &amp; OPTIONS'!B19</f>
        <v>0</v>
      </c>
      <c r="BB83" s="158">
        <f>IF(BF79&gt;0,(1/BF79),0)</f>
        <v>0</v>
      </c>
      <c r="BC83" s="77">
        <f>IF(BF80&gt;0,1/BF80,0)</f>
        <v>0</v>
      </c>
      <c r="BD83" s="77">
        <f>IF(BF81&gt;0,1/BF81,0)</f>
        <v>0</v>
      </c>
      <c r="BE83" s="77">
        <f>IF(BF82&gt;0,1/BF82,0)</f>
        <v>0</v>
      </c>
      <c r="BF83" s="77">
        <f>IF(AZ83&lt;=BF76,1,0)</f>
        <v>0</v>
      </c>
      <c r="BG83" s="78">
        <v>0</v>
      </c>
      <c r="BH83" s="78">
        <v>0</v>
      </c>
      <c r="BI83" s="78">
        <v>0</v>
      </c>
      <c r="BJ83" s="78">
        <v>0</v>
      </c>
      <c r="BK83" s="159">
        <v>0</v>
      </c>
      <c r="BL83" s="21" t="e">
        <f>IF(BF76=1,AVERAGE(BB83/BB89),IF(BF76=2,AVERAGE(BB83/BB89,BC83/BC89),IF(BF76=3,AVERAGE(BB83/BB89,BC83/BC89,BD83/BD89),IF(BF76=4,AVERAGE(BB83/BB89,BC83/BC89,BD83/BD89,BE83/BE89),IF(BF76=5,AVERAGE(BB83/BB89,BC83/BC89,BD83/BD89,BE83/BE89,BF83/BF89),IF(BF76=6,AVERAGE(BB83/BB89,BC83/BC89,BD83/BD89,BE83/BE89,BF83/BF89,BG83/BG89),IF(BF76=7,AVERAGE(BB83/BB89,BC83/BC89,BD83/BD89,BE83/BE89,BF83/BF89,BG83/BG89,BH83/BH89),IF(BF76=8,AVERAGE(BB83/BB89,BC83/BC89,BD83/BD89,BE83/BE89,BF83/BF89,BG83/BG89,BH83/BH89,BI83/BI89),IF(BF76=9,AVERAGE(BB83/BB89,BC83/BC89,BD83/BD89,BE83/BE89,BF83/BF89,BG83/BG89,BH83/BH89,BI83/BI89,BJ83/BJ89),AVERAGE(BB83/BB89,BC83/BC89,BD83/BD89,BE83/BE89,BF83/BF89,BG83/BG89,BH83/BH89,BI83/BI89,BJ83/BJ89,BK83/BK89))))))))))</f>
        <v>#DIV/0!</v>
      </c>
      <c r="BM83" s="21" t="e">
        <v>#DIV/0!</v>
      </c>
      <c r="BN83" s="215" t="str">
        <f>IF(BO81&lt;0.1,"CONSISTENT","NON CONSISTENT")</f>
        <v>CONSISTENT</v>
      </c>
      <c r="BO83" s="216"/>
      <c r="BQ83" s="150">
        <v>5</v>
      </c>
      <c r="BR83" s="151">
        <f>'FACTORS &amp; OPTIONS'!B19</f>
        <v>0</v>
      </c>
      <c r="BS83" s="158">
        <f>IF(BW79&gt;0,(1/BW79),0)</f>
        <v>0</v>
      </c>
      <c r="BT83" s="77">
        <f>IF(BW80&gt;0,1/BW80,0)</f>
        <v>0</v>
      </c>
      <c r="BU83" s="77">
        <f>IF(BW81&gt;0,1/BW81,0)</f>
        <v>0</v>
      </c>
      <c r="BV83" s="77">
        <f>IF(BW82&gt;0,1/BW82,0)</f>
        <v>0</v>
      </c>
      <c r="BW83" s="77">
        <f>IF(BQ83&lt;=BW76,1,0)</f>
        <v>0</v>
      </c>
      <c r="BX83" s="78">
        <v>0</v>
      </c>
      <c r="BY83" s="78">
        <v>0</v>
      </c>
      <c r="BZ83" s="78">
        <v>0</v>
      </c>
      <c r="CA83" s="78">
        <v>0</v>
      </c>
      <c r="CB83" s="159">
        <v>0</v>
      </c>
      <c r="CC83" s="21" t="e">
        <f>IF(BW76=1,AVERAGE(BS83/BS89),IF(BW76=2,AVERAGE(BS83/BS89,BT83/BT89),IF(BW76=3,AVERAGE(BS83/BS89,BT83/BT89,BU83/BU89),IF(BW76=4,AVERAGE(BS83/BS89,BT83/BT89,BU83/BU89,BV83/BV89),IF(BW76=5,AVERAGE(BS83/BS89,BT83/BT89,BU83/BU89,BV83/BV89,BW83/BW89),IF(BW76=6,AVERAGE(BS83/BS89,BT83/BT89,BU83/BU89,BV83/BV89,BW83/BW89,BX83/BX89),IF(BW76=7,AVERAGE(BS83/BS89,BT83/BT89,BU83/BU89,BV83/BV89,BW83/BW89,BX83/BX89,BY83/BY89),IF(BW76=8,AVERAGE(BS83/BS89,BT83/BT89,BU83/BU89,BV83/BV89,BW83/BW89,BX83/BX89,BY83/BY89,BZ83/BZ89),IF(BW76=9,AVERAGE(BS83/BS89,BT83/BT89,BU83/BU89,BV83/BV89,BW83/BW89,BX83/BX89,BY83/BY89,BZ83/BZ89,CA83/CA89),AVERAGE(BS83/BS89,BT83/BT89,BU83/BU89,BV83/BV89,BW83/BW89,BX83/BX89,BY83/BY89,BZ83/BZ89,CA83/CA89,CB83/CB89))))))))))</f>
        <v>#DIV/0!</v>
      </c>
      <c r="CD83" s="21" t="e">
        <v>#DIV/0!</v>
      </c>
      <c r="CE83" s="215" t="str">
        <f>IF(CF81&lt;0.1,"CONSISTENT","NON CONSISTENT")</f>
        <v>CONSISTENT</v>
      </c>
      <c r="CF83" s="216"/>
      <c r="CH83" s="150">
        <v>5</v>
      </c>
      <c r="CI83" s="151">
        <f>'FACTORS &amp; OPTIONS'!B19</f>
        <v>0</v>
      </c>
      <c r="CJ83" s="158">
        <f>IF(CN79&gt;0,(1/CN79),0)</f>
        <v>0</v>
      </c>
      <c r="CK83" s="77">
        <f>IF(CN80&gt;0,1/CN80,0)</f>
        <v>0</v>
      </c>
      <c r="CL83" s="77">
        <f>IF(CN81&gt;0,1/CN81,0)</f>
        <v>0</v>
      </c>
      <c r="CM83" s="77">
        <f>IF(CN82&gt;0,1/CN82,0)</f>
        <v>0</v>
      </c>
      <c r="CN83" s="77">
        <f>IF(CH83&lt;=CN76,1,0)</f>
        <v>0</v>
      </c>
      <c r="CO83" s="78">
        <v>0</v>
      </c>
      <c r="CP83" s="78">
        <v>0</v>
      </c>
      <c r="CQ83" s="78">
        <v>0</v>
      </c>
      <c r="CR83" s="78">
        <v>0</v>
      </c>
      <c r="CS83" s="159">
        <v>0</v>
      </c>
      <c r="CT83" s="21" t="e">
        <f>IF(CN76=1,AVERAGE(CJ83/CJ89),IF(CN76=2,AVERAGE(CJ83/CJ89,CK83/CK89),IF(CN76=3,AVERAGE(CJ83/CJ89,CK83/CK89,CL83/CL89),IF(CN76=4,AVERAGE(CJ83/CJ89,CK83/CK89,CL83/CL89,CM83/CM89),IF(CN76=5,AVERAGE(CJ83/CJ89,CK83/CK89,CL83/CL89,CM83/CM89,CN83/CN89),IF(CN76=6,AVERAGE(CJ83/CJ89,CK83/CK89,CL83/CL89,CM83/CM89,CN83/CN89,CO83/CO89),IF(CN76=7,AVERAGE(CJ83/CJ89,CK83/CK89,CL83/CL89,CM83/CM89,CN83/CN89,CO83/CO89,CP83/CP89),IF(CN76=8,AVERAGE(CJ83/CJ89,CK83/CK89,CL83/CL89,CM83/CM89,CN83/CN89,CO83/CO89,CP83/CP89,CQ83/CQ89),IF(CN76=9,AVERAGE(CJ83/CJ89,CK83/CK89,CL83/CL89,CM83/CM89,CN83/CN89,CO83/CO89,CP83/CP89,CQ83/CQ89,CR83/CR89),AVERAGE(CJ83/CJ89,CK83/CK89,CL83/CL89,CM83/CM89,CN83/CN89,CO83/CO89,CP83/CP89,CQ83/CQ89,CR83/CR89,CS83/CS89))))))))))</f>
        <v>#DIV/0!</v>
      </c>
      <c r="CU83" s="21" t="e">
        <v>#DIV/0!</v>
      </c>
      <c r="CV83" s="215" t="str">
        <f>IF(CW81&lt;0.1,"CONSISTENT","NON CONSISTENT")</f>
        <v>CONSISTENT</v>
      </c>
      <c r="CW83" s="216"/>
      <c r="CY83" s="150">
        <v>5</v>
      </c>
      <c r="CZ83" s="151">
        <f>'FACTORS &amp; OPTIONS'!B19</f>
        <v>0</v>
      </c>
      <c r="DA83" s="158">
        <f>IF(DE79&gt;0,(1/DE79),0)</f>
        <v>0</v>
      </c>
      <c r="DB83" s="77">
        <f>IF(DE80&gt;0,1/DE80,0)</f>
        <v>0</v>
      </c>
      <c r="DC83" s="77">
        <f>IF(DE81&gt;0,1/DE81,0)</f>
        <v>0</v>
      </c>
      <c r="DD83" s="77">
        <f>IF(DE82&gt;0,1/DE82,0)</f>
        <v>0</v>
      </c>
      <c r="DE83" s="77">
        <f>IF(CY83&lt;=DE76,1,0)</f>
        <v>0</v>
      </c>
      <c r="DF83" s="78">
        <v>0</v>
      </c>
      <c r="DG83" s="78">
        <v>0</v>
      </c>
      <c r="DH83" s="78">
        <v>0</v>
      </c>
      <c r="DI83" s="78">
        <v>0</v>
      </c>
      <c r="DJ83" s="159">
        <v>0</v>
      </c>
      <c r="DK83" s="21" t="e">
        <f>IF(DE76=1,AVERAGE(DA83/DA89),IF(DE76=2,AVERAGE(DA83/DA89,DB83/DB89),IF(DE76=3,AVERAGE(DA83/DA89,DB83/DB89,DC83/DC89),IF(DE76=4,AVERAGE(DA83/DA89,DB83/DB89,DC83/DC89,DD83/DD89),IF(DE76=5,AVERAGE(DA83/DA89,DB83/DB89,DC83/DC89,DD83/DD89,DE83/DE89),IF(DE76=6,AVERAGE(DA83/DA89,DB83/DB89,DC83/DC89,DD83/DD89,DE83/DE89,DF83/DF89),IF(DE76=7,AVERAGE(DA83/DA89,DB83/DB89,DC83/DC89,DD83/DD89,DE83/DE89,DF83/DF89,DG83/DG89),IF(DE76=8,AVERAGE(DA83/DA89,DB83/DB89,DC83/DC89,DD83/DD89,DE83/DE89,DF83/DF89,DG83/DG89,DH83/DH89),IF(DE76=9,AVERAGE(DA83/DA89,DB83/DB89,DC83/DC89,DD83/DD89,DE83/DE89,DF83/DF89,DG83/DG89,DH83/DH89,DI83/DI89),AVERAGE(DA83/DA89,DB83/DB89,DC83/DC89,DD83/DD89,DE83/DE89,DF83/DF89,DG83/DG89,DH83/DH89,DI83/DI89,DJ83/DJ89))))))))))</f>
        <v>#DIV/0!</v>
      </c>
      <c r="DL83" s="21" t="e">
        <v>#DIV/0!</v>
      </c>
      <c r="DM83" s="215" t="str">
        <f>IF(DN81&lt;0.1,"CONSISTENT","NON CONSISTENT")</f>
        <v>CONSISTENT</v>
      </c>
      <c r="DN83" s="216"/>
      <c r="DP83" s="150">
        <v>5</v>
      </c>
      <c r="DQ83" s="151">
        <f>'FACTORS &amp; OPTIONS'!B19</f>
        <v>0</v>
      </c>
      <c r="DR83" s="158">
        <f>IF(DV79&gt;0,(1/DV79),0)</f>
        <v>0</v>
      </c>
      <c r="DS83" s="77">
        <f>IF(DV80&gt;0,1/DV80,0)</f>
        <v>0</v>
      </c>
      <c r="DT83" s="77">
        <f>IF(DV81&gt;0,1/DV81,0)</f>
        <v>0</v>
      </c>
      <c r="DU83" s="77">
        <f>IF(DV82&gt;0,1/DV82,0)</f>
        <v>0</v>
      </c>
      <c r="DV83" s="77">
        <f>IF(DP83&lt;=DV76,1,0)</f>
        <v>0</v>
      </c>
      <c r="DW83" s="78">
        <v>0</v>
      </c>
      <c r="DX83" s="78">
        <v>0</v>
      </c>
      <c r="DY83" s="78">
        <v>0</v>
      </c>
      <c r="DZ83" s="78">
        <v>0</v>
      </c>
      <c r="EA83" s="159">
        <v>0</v>
      </c>
      <c r="EB83" s="21" t="e">
        <f>IF(DV76=1,AVERAGE(DR83/DR89),IF(DV76=2,AVERAGE(DR83/DR89,DS83/DS89),IF(DV76=3,AVERAGE(DR83/DR89,DS83/DS89,DT83/DT89),IF(DV76=4,AVERAGE(DR83/DR89,DS83/DS89,DT83/DT89,DU83/DU89),IF(DV76=5,AVERAGE(DR83/DR89,DS83/DS89,DT83/DT89,DU83/DU89,DV83/DV89),IF(DV76=6,AVERAGE(DR83/DR89,DS83/DS89,DT83/DT89,DU83/DU89,DV83/DV89,DW83/DW89),IF(DV76=7,AVERAGE(DR83/DR89,DS83/DS89,DT83/DT89,DU83/DU89,DV83/DV89,DW83/DW89,DX83/DX89),IF(DV76=8,AVERAGE(DR83/DR89,DS83/DS89,DT83/DT89,DU83/DU89,DV83/DV89,DW83/DW89,DX83/DX89,DY83/DY89),IF(DV76=9,AVERAGE(DR83/DR89,DS83/DS89,DT83/DT89,DU83/DU89,DV83/DV89,DW83/DW89,DX83/DX89,DY83/DY89,DZ83/DZ89),AVERAGE(DR83/DR89,DS83/DS89,DT83/DT89,DU83/DU89,DV83/DV89,DW83/DW89,DX83/DX89,DY83/DY89,DZ83/DZ89,EA83/EA89))))))))))</f>
        <v>#DIV/0!</v>
      </c>
      <c r="EC83" s="21" t="e">
        <v>#DIV/0!</v>
      </c>
      <c r="ED83" s="215" t="str">
        <f>IF(EE81&lt;0.1,"CONSISTENT","NON CONSISTENT")</f>
        <v>CONSISTENT</v>
      </c>
      <c r="EE83" s="216"/>
      <c r="EG83" s="150">
        <v>5</v>
      </c>
      <c r="EH83" s="151">
        <f>'FACTORS &amp; OPTIONS'!B19</f>
        <v>0</v>
      </c>
      <c r="EI83" s="158">
        <f>IF(EM79&gt;0,(1/EM79),0)</f>
        <v>0</v>
      </c>
      <c r="EJ83" s="77">
        <f>IF(EM80&gt;0,1/EM80,0)</f>
        <v>0</v>
      </c>
      <c r="EK83" s="77">
        <f>IF(EM81&gt;0,1/EM81,0)</f>
        <v>0</v>
      </c>
      <c r="EL83" s="77">
        <f>IF(EM82&gt;0,1/EM82,0)</f>
        <v>0</v>
      </c>
      <c r="EM83" s="77">
        <f>IF(EG83&lt;=EM76,1,0)</f>
        <v>0</v>
      </c>
      <c r="EN83" s="78">
        <v>0</v>
      </c>
      <c r="EO83" s="78">
        <v>0</v>
      </c>
      <c r="EP83" s="78">
        <v>0</v>
      </c>
      <c r="EQ83" s="78">
        <v>0</v>
      </c>
      <c r="ER83" s="159">
        <v>0</v>
      </c>
      <c r="ES83" s="21" t="e">
        <f>IF(EM76=1,AVERAGE(EI83/EI89),IF(EM76=2,AVERAGE(EI83/EI89,EJ83/EJ89),IF(EM76=3,AVERAGE(EI83/EI89,EJ83/EJ89,EK83/EK89),IF(EM76=4,AVERAGE(EI83/EI89,EJ83/EJ89,EK83/EK89,EL83/EL89),IF(EM76=5,AVERAGE(EI83/EI89,EJ83/EJ89,EK83/EK89,EL83/EL89,EM83/EM89),IF(EM76=6,AVERAGE(EI83/EI89,EJ83/EJ89,EK83/EK89,EL83/EL89,EM83/EM89,EN83/EN89),IF(EM76=7,AVERAGE(EI83/EI89,EJ83/EJ89,EK83/EK89,EL83/EL89,EM83/EM89,EN83/EN89,EO83/EO89),IF(EM76=8,AVERAGE(EI83/EI89,EJ83/EJ89,EK83/EK89,EL83/EL89,EM83/EM89,EN83/EN89,EO83/EO89,EP83/EP89),IF(EM76=9,AVERAGE(EI83/EI89,EJ83/EJ89,EK83/EK89,EL83/EL89,EM83/EM89,EN83/EN89,EO83/EO89,EP83/EP89,EQ83/EQ89),AVERAGE(EI83/EI89,EJ83/EJ89,EK83/EK89,EL83/EL89,EM83/EM89,EN83/EN89,EO83/EO89,EP83/EP89,EQ83/EQ89,ER83/ER89))))))))))</f>
        <v>#DIV/0!</v>
      </c>
      <c r="ET83" s="21" t="e">
        <v>#DIV/0!</v>
      </c>
      <c r="EU83" s="215" t="str">
        <f>IF(EV81&lt;0.1,"CONSISTENT","NON CONSISTENT")</f>
        <v>CONSISTENT</v>
      </c>
      <c r="EV83" s="216"/>
      <c r="EW83" s="100" t="str">
        <f>AX85</f>
        <v/>
      </c>
      <c r="EX83" s="100">
        <f>AX87</f>
        <v>0.14285714285714285</v>
      </c>
      <c r="EY83" s="100">
        <f>IF(EZ81&lt;&gt;0,EX81,IF(EZ82&lt;&gt;0,EX82,IF(EZ83&lt;&gt;0,EX83,IF(EZ84&lt;&gt;0,EX84,IF(EZ85&lt;&gt;0,EX85,IF(EZ86&lt;&gt;0,EX86,IF(EZ87&lt;&gt;0,EX87,IF(EZ88&lt;&gt;0,EX88,IF(EZ89&lt;&gt;0,EX89,0)))))))))</f>
        <v>0</v>
      </c>
      <c r="EZ83" s="100">
        <f t="shared" si="50"/>
        <v>0</v>
      </c>
      <c r="FA83" s="100"/>
    </row>
    <row r="84" spans="1:157" x14ac:dyDescent="0.35">
      <c r="A84" s="150">
        <v>6</v>
      </c>
      <c r="B84" s="151">
        <f>'FACTORS &amp; OPTIONS'!B20</f>
        <v>0</v>
      </c>
      <c r="C84" s="77">
        <f>IF(H79&gt;0,(1/H79),0)</f>
        <v>0</v>
      </c>
      <c r="D84" s="77">
        <f>IF(H80&gt;0,1/H80,0)</f>
        <v>0</v>
      </c>
      <c r="E84" s="77">
        <f>IF(H81&gt;0,1/H81,0)</f>
        <v>0</v>
      </c>
      <c r="F84" s="77">
        <f>IF(H82&gt;0,1/H82,0)</f>
        <v>0</v>
      </c>
      <c r="G84" s="77">
        <f>IF(H83&gt;0,1/H83,0)</f>
        <v>0</v>
      </c>
      <c r="H84" s="77">
        <f>IF(A84&lt;=G76,1,0)</f>
        <v>0</v>
      </c>
      <c r="I84" s="78">
        <v>0</v>
      </c>
      <c r="J84" s="78">
        <v>0</v>
      </c>
      <c r="K84" s="78">
        <v>0</v>
      </c>
      <c r="L84" s="78">
        <v>0</v>
      </c>
      <c r="M84" s="21" t="e">
        <f>IF(G76=1,AVERAGE(C84/C89),IF(G76=2,AVERAGE(C84/C89,D84/D89),IF(G76=3,AVERAGE(C84/C89,D84/D89,E84/E89),IF(G76=4,AVERAGE(C84/C89,D84/D89,E84/E89,F84/F89),IF(G76=5,AVERAGE(C84/C89,D84/D89,E84/E89,F84/F89,G84/G89),IF(G76=6,AVERAGE(C84/C89,D84/D89,E84/E89,F84/F89,G84/G89,H84/H89),IF(G76=7,AVERAGE(C84/C89,D84/D89,E84/E89,F84/F89,G84/G89,H84/H89,I84/I89),IF(G76=8,AVERAGE(C84/C89,D84/D89,E84/E89,F84/F89,G84/G89,H84/H89,I84/I89,J84/J89),IF(G76=9,AVERAGE(C84/C89,D84/D89,E84/E89,F84/F89,G84/G89,H84/H89,I84/I89,J84/J89,K84/K89),AVERAGE(C84/C89,D84/D89,E84/E89,F84/F89,G84/G89,H84/H89,I84/I89,J84/J89,K84/K89,L84/L89))))))))))</f>
        <v>#DIV/0!</v>
      </c>
      <c r="N84" s="21" t="e">
        <v>#DIV/0!</v>
      </c>
      <c r="O84" s="162" t="e">
        <f>INDEX(B79:B88,$Q$2-78,1)</f>
        <v>#VALUE!</v>
      </c>
      <c r="P84" s="163" t="str">
        <f>IFERROR(O84,"")</f>
        <v/>
      </c>
      <c r="R84" s="150">
        <v>6</v>
      </c>
      <c r="S84" s="151">
        <f>'FACTORS &amp; OPTIONS'!B20</f>
        <v>0</v>
      </c>
      <c r="T84" s="77">
        <f>IF(Y79&gt;0,(1/Y79),0)</f>
        <v>0</v>
      </c>
      <c r="U84" s="77">
        <f>IF(Y80&gt;0,1/Y80,0)</f>
        <v>0</v>
      </c>
      <c r="V84" s="77">
        <f>IF(Y81&gt;0,1/Y81,0)</f>
        <v>0</v>
      </c>
      <c r="W84" s="77">
        <f>IF(Y82&gt;0,1/Y82,0)</f>
        <v>0</v>
      </c>
      <c r="X84" s="77">
        <f>IF(Y83&gt;0,1/Y83,0)</f>
        <v>0</v>
      </c>
      <c r="Y84" s="77">
        <f>IF(R84&lt;=X76,1,0)</f>
        <v>0</v>
      </c>
      <c r="Z84" s="78">
        <v>0</v>
      </c>
      <c r="AA84" s="78">
        <v>0</v>
      </c>
      <c r="AB84" s="78">
        <v>0</v>
      </c>
      <c r="AC84" s="78">
        <v>0</v>
      </c>
      <c r="AD84" s="21" t="e">
        <f>IF(X76=1,AVERAGE(T84/T89),IF(X76=2,AVERAGE(T84/T89,U84/U89),IF(X76=3,AVERAGE(T84/T89,U84/U89,V84/V89),IF(X76=4,AVERAGE(T84/T89,U84/U89,V84/V89,W84/W89),IF(X76=5,AVERAGE(T84/T89,U84/U89,V84/V89,W84/W89,X84/X89),IF(X76=6,AVERAGE(T84/T89,U84/U89,V84/V89,W84/W89,X84/X89,Y84/Y89),IF(X76=7,AVERAGE(T84/T89,U84/U89,V84/V89,W84/W89,X84/X89,Y84/Y89,Z84/Z89),IF(X76=8,AVERAGE(T84/T89,U84/U89,V84/V89,W84/W89,X84/X89,Y84/Y89,Z84/Z89,AA84/AA89),IF(X76=9,AVERAGE(T84/T89,U84/U89,V84/V89,W84/W89,X84/X89,Y84/Y89,Z84/Z89,AA84/AA89,AB84/AB89),AVERAGE(T84/T89,U84/U89,V84/V89,W84/W89,X84/X89,Y84/Y89,Z84/Z89,AA84/AA89,AB84/AB89,AC84/AC89))))))))))</f>
        <v>#DIV/0!</v>
      </c>
      <c r="AE84" s="21" t="e">
        <v>#DIV/0!</v>
      </c>
      <c r="AF84" s="162" t="e">
        <f>INDEX(S79:S88,$Q$2-78,1)</f>
        <v>#VALUE!</v>
      </c>
      <c r="AG84" s="163" t="str">
        <f>IFERROR(AF84,"")</f>
        <v/>
      </c>
      <c r="AI84" s="150">
        <v>6</v>
      </c>
      <c r="AJ84" s="151">
        <f>'FACTORS &amp; OPTIONS'!B20</f>
        <v>0</v>
      </c>
      <c r="AK84" s="158">
        <f>IF(AP79&gt;0,(1/AP79),0)</f>
        <v>0</v>
      </c>
      <c r="AL84" s="77">
        <f>IF(AP80&gt;0,1/AP80,0)</f>
        <v>0</v>
      </c>
      <c r="AM84" s="77">
        <f>IF(AP81&gt;0,1/AP81,0)</f>
        <v>0</v>
      </c>
      <c r="AN84" s="77">
        <f>IF(AP82&gt;0,1/AP82,0)</f>
        <v>0</v>
      </c>
      <c r="AO84" s="77">
        <f>IF(AP83&gt;0,1/AP83,0)</f>
        <v>0</v>
      </c>
      <c r="AP84" s="77">
        <f>IF(AI84&lt;=AO76,1,0)</f>
        <v>0</v>
      </c>
      <c r="AQ84" s="78">
        <v>0</v>
      </c>
      <c r="AR84" s="78">
        <v>0</v>
      </c>
      <c r="AS84" s="78">
        <v>0</v>
      </c>
      <c r="AT84" s="159">
        <v>0</v>
      </c>
      <c r="AU84" s="21" t="e">
        <f>IF(AO76=1,AVERAGE(AK84/AK89),IF(AO76=2,AVERAGE(AK84/AK89,AL84/AL89),IF(AO76=3,AVERAGE(AK84/AK89,AL84/AL89,AM84/AM89),IF(AO76=4,AVERAGE(AK84/AK89,AL84/AL89,AM84/AM89,AN84/AN89),IF(AO76=5,AVERAGE(AK84/AK89,AL84/AL89,AM84/AM89,AN84/AN89,AO84/AO89),IF(AO76=6,AVERAGE(AK84/AK89,AL84/AL89,AM84/AM89,AN84/AN89,AO84/AO89,AP84/AP89),IF(AO76=7,AVERAGE(AK84/AK89,AL84/AL89,AM84/AM89,AN84/AN89,AO84/AO89,AP84/AP89,AQ84/AQ89),IF(AO76=8,AVERAGE(AK84/AK89,AL84/AL89,AM84/AM89,AN84/AN89,AO84/AO89,AP84/AP89,AQ84/AQ89,AR84/AR89),IF(AO76=9,AVERAGE(AK84/AK89,AL84/AL89,AM84/AM89,AN84/AN89,AO84/AO89,AP84/AP89,AQ84/AQ89,AR84/AR89,AS84/AS89),AVERAGE(AK84/AK89,AL84/AL89,AM84/AM89,AN84/AN89,AO84/AO89,AP84/AP89,AQ84/AQ89,AR84/AR89,AS84/AS89,AT84/AT89))))))))))</f>
        <v>#DIV/0!</v>
      </c>
      <c r="AV84" s="21" t="e">
        <v>#DIV/0!</v>
      </c>
      <c r="AW84" s="162" t="e">
        <f>INDEX(AJ79:AJ88,$Q$2-78,1)</f>
        <v>#VALUE!</v>
      </c>
      <c r="AX84" s="163" t="str">
        <f>IFERROR(AW84,"")</f>
        <v/>
      </c>
      <c r="AZ84" s="150">
        <v>6</v>
      </c>
      <c r="BA84" s="151">
        <f>'FACTORS &amp; OPTIONS'!B20</f>
        <v>0</v>
      </c>
      <c r="BB84" s="158">
        <f>IF(BG79&gt;0,(1/BG79),0)</f>
        <v>0</v>
      </c>
      <c r="BC84" s="77">
        <f>IF(BG80&gt;0,1/BG80,0)</f>
        <v>0</v>
      </c>
      <c r="BD84" s="77">
        <f>IF(BG81&gt;0,1/BG81,0)</f>
        <v>0</v>
      </c>
      <c r="BE84" s="77">
        <f>IF(BG82&gt;0,1/BG82,0)</f>
        <v>0</v>
      </c>
      <c r="BF84" s="77">
        <f>IF(BG83&gt;0,1/BG83,0)</f>
        <v>0</v>
      </c>
      <c r="BG84" s="77">
        <f>IF(AZ84&lt;=BF76,1,0)</f>
        <v>0</v>
      </c>
      <c r="BH84" s="78">
        <v>0</v>
      </c>
      <c r="BI84" s="78">
        <v>0</v>
      </c>
      <c r="BJ84" s="78">
        <v>0</v>
      </c>
      <c r="BK84" s="159">
        <v>0</v>
      </c>
      <c r="BL84" s="21" t="e">
        <f>IF(BF76=1,AVERAGE(BB84/BB89),IF(BF76=2,AVERAGE(BB84/BB89,BC84/BC89),IF(BF76=3,AVERAGE(BB84/BB89,BC84/BC89,BD84/BD89),IF(BF76=4,AVERAGE(BB84/BB89,BC84/BC89,BD84/BD89,BE84/BE89),IF(BF76=5,AVERAGE(BB84/BB89,BC84/BC89,BD84/BD89,BE84/BE89,BF84/BF89),IF(BF76=6,AVERAGE(BB84/BB89,BC84/BC89,BD84/BD89,BE84/BE89,BF84/BF89,BG84/BG89),IF(BF76=7,AVERAGE(BB84/BB89,BC84/BC89,BD84/BD89,BE84/BE89,BF84/BF89,BG84/BG89,BH84/BH89),IF(BF76=8,AVERAGE(BB84/BB89,BC84/BC89,BD84/BD89,BE84/BE89,BF84/BF89,BG84/BG89,BH84/BH89,BI84/BI89),IF(BF76=9,AVERAGE(BB84/BB89,BC84/BC89,BD84/BD89,BE84/BE89,BF84/BF89,BG84/BG89,BH84/BH89,BI84/BI89,BJ84/BJ89),AVERAGE(BB84/BB89,BC84/BC89,BD84/BD89,BE84/BE89,BF84/BF89,BG84/BG89,BH84/BH89,BI84/BI89,BJ84/BJ89,BK84/BK89))))))))))</f>
        <v>#DIV/0!</v>
      </c>
      <c r="BM84" s="21" t="e">
        <v>#DIV/0!</v>
      </c>
      <c r="BN84" s="162" t="e">
        <f>INDEX(BA79:BA88,$Q$2-78,1)</f>
        <v>#VALUE!</v>
      </c>
      <c r="BO84" s="163" t="str">
        <f>IFERROR(BN84,"")</f>
        <v/>
      </c>
      <c r="BQ84" s="150">
        <v>6</v>
      </c>
      <c r="BR84" s="151">
        <f>'FACTORS &amp; OPTIONS'!B20</f>
        <v>0</v>
      </c>
      <c r="BS84" s="158">
        <f>IF(BX79&gt;0,(1/BX79),0)</f>
        <v>0</v>
      </c>
      <c r="BT84" s="77">
        <f>IF(BX80&gt;0,1/BX80,0)</f>
        <v>0</v>
      </c>
      <c r="BU84" s="77">
        <f>IF(BX81&gt;0,1/BX81,0)</f>
        <v>0</v>
      </c>
      <c r="BV84" s="77">
        <f>IF(BX82&gt;0,1/BX82,0)</f>
        <v>0</v>
      </c>
      <c r="BW84" s="77">
        <f>IF(BX83&gt;0,1/BX83,0)</f>
        <v>0</v>
      </c>
      <c r="BX84" s="77">
        <f>IF(BQ84&lt;=BW76,1,0)</f>
        <v>0</v>
      </c>
      <c r="BY84" s="78">
        <v>0</v>
      </c>
      <c r="BZ84" s="78">
        <v>0</v>
      </c>
      <c r="CA84" s="78">
        <v>0</v>
      </c>
      <c r="CB84" s="159">
        <v>0</v>
      </c>
      <c r="CC84" s="21" t="e">
        <f>IF(BW76=1,AVERAGE(BS84/BS89),IF(BW76=2,AVERAGE(BS84/BS89,BT84/BT89),IF(BW76=3,AVERAGE(BS84/BS89,BT84/BT89,BU84/BU89),IF(BW76=4,AVERAGE(BS84/BS89,BT84/BT89,BU84/BU89,BV84/BV89),IF(BW76=5,AVERAGE(BS84/BS89,BT84/BT89,BU84/BU89,BV84/BV89,BW84/BW89),IF(BW76=6,AVERAGE(BS84/BS89,BT84/BT89,BU84/BU89,BV84/BV89,BW84/BW89,BX84/BX89),IF(BW76=7,AVERAGE(BS84/BS89,BT84/BT89,BU84/BU89,BV84/BV89,BW84/BW89,BX84/BX89,BY84/BY89),IF(BW76=8,AVERAGE(BS84/BS89,BT84/BT89,BU84/BU89,BV84/BV89,BW84/BW89,BX84/BX89,BY84/BY89,BZ84/BZ89),IF(BW76=9,AVERAGE(BS84/BS89,BT84/BT89,BU84/BU89,BV84/BV89,BW84/BW89,BX84/BX89,BY84/BY89,BZ84/BZ89,CA84/CA89),AVERAGE(BS84/BS89,BT84/BT89,BU84/BU89,BV84/BV89,BW84/BW89,BX84/BX89,BY84/BY89,BZ84/BZ89,CA84/CA89,CB84/CB89))))))))))</f>
        <v>#DIV/0!</v>
      </c>
      <c r="CD84" s="21" t="e">
        <v>#DIV/0!</v>
      </c>
      <c r="CE84" s="162" t="e">
        <f>INDEX(BR79:BR88,$Q$2-78,1)</f>
        <v>#VALUE!</v>
      </c>
      <c r="CF84" s="163" t="str">
        <f>IFERROR(CE84,"")</f>
        <v/>
      </c>
      <c r="CH84" s="150">
        <v>6</v>
      </c>
      <c r="CI84" s="151">
        <f>'FACTORS &amp; OPTIONS'!B20</f>
        <v>0</v>
      </c>
      <c r="CJ84" s="158">
        <f>IF(CO79&gt;0,(1/CO79),0)</f>
        <v>0</v>
      </c>
      <c r="CK84" s="77">
        <f>IF(CO80&gt;0,1/CO80,0)</f>
        <v>0</v>
      </c>
      <c r="CL84" s="77">
        <f>IF(CO81&gt;0,1/CO81,0)</f>
        <v>0</v>
      </c>
      <c r="CM84" s="77">
        <f>IF(CO82&gt;0,1/CO82,0)</f>
        <v>0</v>
      </c>
      <c r="CN84" s="77">
        <f>IF(CO83&gt;0,1/CO83,0)</f>
        <v>0</v>
      </c>
      <c r="CO84" s="77">
        <f>IF(CH84&lt;=CN76,1,0)</f>
        <v>0</v>
      </c>
      <c r="CP84" s="78">
        <v>0</v>
      </c>
      <c r="CQ84" s="78">
        <v>0</v>
      </c>
      <c r="CR84" s="78">
        <v>0</v>
      </c>
      <c r="CS84" s="159">
        <v>0</v>
      </c>
      <c r="CT84" s="21" t="e">
        <f>IF(CN76=1,AVERAGE(CJ84/CJ89),IF(CN76=2,AVERAGE(CJ84/CJ89,CK84/CK89),IF(CN76=3,AVERAGE(CJ84/CJ89,CK84/CK89,CL84/CL89),IF(CN76=4,AVERAGE(CJ84/CJ89,CK84/CK89,CL84/CL89,CM84/CM89),IF(CN76=5,AVERAGE(CJ84/CJ89,CK84/CK89,CL84/CL89,CM84/CM89,CN84/CN89),IF(CN76=6,AVERAGE(CJ84/CJ89,CK84/CK89,CL84/CL89,CM84/CM89,CN84/CN89,CO84/CO89),IF(CN76=7,AVERAGE(CJ84/CJ89,CK84/CK89,CL84/CL89,CM84/CM89,CN84/CN89,CO84/CO89,CP84/CP89),IF(CN76=8,AVERAGE(CJ84/CJ89,CK84/CK89,CL84/CL89,CM84/CM89,CN84/CN89,CO84/CO89,CP84/CP89,CQ84/CQ89),IF(CN76=9,AVERAGE(CJ84/CJ89,CK84/CK89,CL84/CL89,CM84/CM89,CN84/CN89,CO84/CO89,CP84/CP89,CQ84/CQ89,CR84/CR89),AVERAGE(CJ84/CJ89,CK84/CK89,CL84/CL89,CM84/CM89,CN84/CN89,CO84/CO89,CP84/CP89,CQ84/CQ89,CR84/CR89,CS84/CS89))))))))))</f>
        <v>#DIV/0!</v>
      </c>
      <c r="CU84" s="21" t="e">
        <v>#DIV/0!</v>
      </c>
      <c r="CV84" s="162" t="e">
        <f>INDEX(CI79:CI88,$Q$2-78,1)</f>
        <v>#VALUE!</v>
      </c>
      <c r="CW84" s="163" t="str">
        <f>IFERROR(CV84,"")</f>
        <v/>
      </c>
      <c r="CY84" s="150">
        <v>6</v>
      </c>
      <c r="CZ84" s="151">
        <f>'FACTORS &amp; OPTIONS'!B20</f>
        <v>0</v>
      </c>
      <c r="DA84" s="158">
        <f>IF(DF79&gt;0,(1/DF79),0)</f>
        <v>0</v>
      </c>
      <c r="DB84" s="77">
        <f>IF(DF80&gt;0,1/DF80,0)</f>
        <v>0</v>
      </c>
      <c r="DC84" s="77">
        <f>IF(DF81&gt;0,1/DF81,0)</f>
        <v>0</v>
      </c>
      <c r="DD84" s="77">
        <f>IF(DF82&gt;0,1/DF82,0)</f>
        <v>0</v>
      </c>
      <c r="DE84" s="77">
        <f>IF(DF83&gt;0,1/DF83,0)</f>
        <v>0</v>
      </c>
      <c r="DF84" s="77">
        <f>IF(CY84&lt;=DE76,1,0)</f>
        <v>0</v>
      </c>
      <c r="DG84" s="78">
        <v>0</v>
      </c>
      <c r="DH84" s="78">
        <v>0</v>
      </c>
      <c r="DI84" s="78">
        <v>0</v>
      </c>
      <c r="DJ84" s="159">
        <v>0</v>
      </c>
      <c r="DK84" s="21" t="e">
        <f>IF(DE76=1,AVERAGE(DA84/DA89),IF(DE76=2,AVERAGE(DA84/DA89,DB84/DB89),IF(DE76=3,AVERAGE(DA84/DA89,DB84/DB89,DC84/DC89),IF(DE76=4,AVERAGE(DA84/DA89,DB84/DB89,DC84/DC89,DD84/DD89),IF(DE76=5,AVERAGE(DA84/DA89,DB84/DB89,DC84/DC89,DD84/DD89,DE84/DE89),IF(DE76=6,AVERAGE(DA84/DA89,DB84/DB89,DC84/DC89,DD84/DD89,DE84/DE89,DF84/DF89),IF(DE76=7,AVERAGE(DA84/DA89,DB84/DB89,DC84/DC89,DD84/DD89,DE84/DE89,DF84/DF89,DG84/DG89),IF(DE76=8,AVERAGE(DA84/DA89,DB84/DB89,DC84/DC89,DD84/DD89,DE84/DE89,DF84/DF89,DG84/DG89,DH84/DH89),IF(DE76=9,AVERAGE(DA84/DA89,DB84/DB89,DC84/DC89,DD84/DD89,DE84/DE89,DF84/DF89,DG84/DG89,DH84/DH89,DI84/DI89),AVERAGE(DA84/DA89,DB84/DB89,DC84/DC89,DD84/DD89,DE84/DE89,DF84/DF89,DG84/DG89,DH84/DH89,DI84/DI89,DJ84/DJ89))))))))))</f>
        <v>#DIV/0!</v>
      </c>
      <c r="DL84" s="21" t="e">
        <v>#DIV/0!</v>
      </c>
      <c r="DM84" s="162" t="e">
        <f>INDEX(CZ79:CZ88,$Q$2-78,1)</f>
        <v>#VALUE!</v>
      </c>
      <c r="DN84" s="163" t="str">
        <f>IFERROR(DM84,"")</f>
        <v/>
      </c>
      <c r="DP84" s="150">
        <v>6</v>
      </c>
      <c r="DQ84" s="151">
        <f>'FACTORS &amp; OPTIONS'!B20</f>
        <v>0</v>
      </c>
      <c r="DR84" s="158">
        <f>IF(DW79&gt;0,(1/DW79),0)</f>
        <v>0</v>
      </c>
      <c r="DS84" s="77">
        <f>IF(DW80&gt;0,1/DW80,0)</f>
        <v>0</v>
      </c>
      <c r="DT84" s="77">
        <f>IF(DW81&gt;0,1/DW81,0)</f>
        <v>0</v>
      </c>
      <c r="DU84" s="77">
        <f>IF(DW82&gt;0,1/DW82,0)</f>
        <v>0</v>
      </c>
      <c r="DV84" s="77">
        <f>IF(DW83&gt;0,1/DW83,0)</f>
        <v>0</v>
      </c>
      <c r="DW84" s="77">
        <f>IF(DP84&lt;=DV76,1,0)</f>
        <v>0</v>
      </c>
      <c r="DX84" s="78">
        <v>0</v>
      </c>
      <c r="DY84" s="78">
        <v>0</v>
      </c>
      <c r="DZ84" s="78">
        <v>0</v>
      </c>
      <c r="EA84" s="159">
        <v>0</v>
      </c>
      <c r="EB84" s="21" t="e">
        <f>IF(DV76=1,AVERAGE(DR84/DR89),IF(DV76=2,AVERAGE(DR84/DR89,DS84/DS89),IF(DV76=3,AVERAGE(DR84/DR89,DS84/DS89,DT84/DT89),IF(DV76=4,AVERAGE(DR84/DR89,DS84/DS89,DT84/DT89,DU84/DU89),IF(DV76=5,AVERAGE(DR84/DR89,DS84/DS89,DT84/DT89,DU84/DU89,DV84/DV89),IF(DV76=6,AVERAGE(DR84/DR89,DS84/DS89,DT84/DT89,DU84/DU89,DV84/DV89,DW84/DW89),IF(DV76=7,AVERAGE(DR84/DR89,DS84/DS89,DT84/DT89,DU84/DU89,DV84/DV89,DW84/DW89,DX84/DX89),IF(DV76=8,AVERAGE(DR84/DR89,DS84/DS89,DT84/DT89,DU84/DU89,DV84/DV89,DW84/DW89,DX84/DX89,DY84/DY89),IF(DV76=9,AVERAGE(DR84/DR89,DS84/DS89,DT84/DT89,DU84/DU89,DV84/DV89,DW84/DW89,DX84/DX89,DY84/DY89,DZ84/DZ89),AVERAGE(DR84/DR89,DS84/DS89,DT84/DT89,DU84/DU89,DV84/DV89,DW84/DW89,DX84/DX89,DY84/DY89,DZ84/DZ89,EA84/EA89))))))))))</f>
        <v>#DIV/0!</v>
      </c>
      <c r="EC84" s="21" t="e">
        <v>#DIV/0!</v>
      </c>
      <c r="ED84" s="162" t="e">
        <f>INDEX(DQ79:DQ88,$Q$2-78,1)</f>
        <v>#VALUE!</v>
      </c>
      <c r="EE84" s="163" t="str">
        <f>IFERROR(ED84,"")</f>
        <v/>
      </c>
      <c r="EG84" s="150">
        <v>6</v>
      </c>
      <c r="EH84" s="151">
        <f>'FACTORS &amp; OPTIONS'!B20</f>
        <v>0</v>
      </c>
      <c r="EI84" s="158">
        <f>IF(EN79&gt;0,(1/EN79),0)</f>
        <v>0</v>
      </c>
      <c r="EJ84" s="77">
        <f>IF(EN80&gt;0,1/EN80,0)</f>
        <v>0</v>
      </c>
      <c r="EK84" s="77">
        <f>IF(EN81&gt;0,1/EN81,0)</f>
        <v>0</v>
      </c>
      <c r="EL84" s="77">
        <f>IF(EN82&gt;0,1/EN82,0)</f>
        <v>0</v>
      </c>
      <c r="EM84" s="77">
        <f>IF(EN83&gt;0,1/EN83,0)</f>
        <v>0</v>
      </c>
      <c r="EN84" s="77">
        <f>IF(EG84&lt;=EM76,1,0)</f>
        <v>0</v>
      </c>
      <c r="EO84" s="78">
        <v>0</v>
      </c>
      <c r="EP84" s="78">
        <v>0</v>
      </c>
      <c r="EQ84" s="78">
        <v>0</v>
      </c>
      <c r="ER84" s="159">
        <v>0</v>
      </c>
      <c r="ES84" s="21" t="e">
        <f>IF(EM76=1,AVERAGE(EI84/EI89),IF(EM76=2,AVERAGE(EI84/EI89,EJ84/EJ89),IF(EM76=3,AVERAGE(EI84/EI89,EJ84/EJ89,EK84/EK89),IF(EM76=4,AVERAGE(EI84/EI89,EJ84/EJ89,EK84/EK89,EL84/EL89),IF(EM76=5,AVERAGE(EI84/EI89,EJ84/EJ89,EK84/EK89,EL84/EL89,EM84/EM89),IF(EM76=6,AVERAGE(EI84/EI89,EJ84/EJ89,EK84/EK89,EL84/EL89,EM84/EM89,EN84/EN89),IF(EM76=7,AVERAGE(EI84/EI89,EJ84/EJ89,EK84/EK89,EL84/EL89,EM84/EM89,EN84/EN89,EO84/EO89),IF(EM76=8,AVERAGE(EI84/EI89,EJ84/EJ89,EK84/EK89,EL84/EL89,EM84/EM89,EN84/EN89,EO84/EO89,EP84/EP89),IF(EM76=9,AVERAGE(EI84/EI89,EJ84/EJ89,EK84/EK89,EL84/EL89,EM84/EM89,EN84/EN89,EO84/EO89,EP84/EP89,EQ84/EQ89),AVERAGE(EI84/EI89,EJ84/EJ89,EK84/EK89,EL84/EL89,EM84/EM89,EN84/EN89,EO84/EO89,EP84/EP89,EQ84/EQ89,ER84/ER89))))))))))</f>
        <v>#DIV/0!</v>
      </c>
      <c r="ET84" s="21" t="e">
        <v>#DIV/0!</v>
      </c>
      <c r="EU84" s="162" t="e">
        <f>INDEX(EH79:EH88,$Q$2-78,1)</f>
        <v>#VALUE!</v>
      </c>
      <c r="EV84" s="163" t="str">
        <f>IFERROR(EU84,"")</f>
        <v/>
      </c>
      <c r="EW84" s="100" t="str">
        <f>BO85</f>
        <v/>
      </c>
      <c r="EX84" s="100">
        <f>BO87</f>
        <v>0.2</v>
      </c>
      <c r="EY84" s="100"/>
      <c r="EZ84" s="100">
        <f t="shared" si="50"/>
        <v>0</v>
      </c>
      <c r="FA84" s="100"/>
    </row>
    <row r="85" spans="1:157" x14ac:dyDescent="0.35">
      <c r="A85" s="150">
        <v>7</v>
      </c>
      <c r="B85" s="151">
        <f>'FACTORS &amp; OPTIONS'!B21</f>
        <v>0</v>
      </c>
      <c r="C85" s="77">
        <f>IF(I79&gt;0,(1/I79),0)</f>
        <v>0</v>
      </c>
      <c r="D85" s="77">
        <f>IF(I80&gt;0,1/I80,0)</f>
        <v>0</v>
      </c>
      <c r="E85" s="77">
        <f>IF(I81&gt;0,1/I81,0)</f>
        <v>0</v>
      </c>
      <c r="F85" s="77">
        <f>IF(I82&gt;0,1/I82,0)</f>
        <v>0</v>
      </c>
      <c r="G85" s="77">
        <f>IF(I83&gt;0,1/I83,0)</f>
        <v>0</v>
      </c>
      <c r="H85" s="77">
        <f>IF(I84&gt;0,1/I84,0)</f>
        <v>0</v>
      </c>
      <c r="I85" s="77">
        <f>IF(A85&lt;=G76,1,0)</f>
        <v>0</v>
      </c>
      <c r="J85" s="78">
        <v>0</v>
      </c>
      <c r="K85" s="78">
        <v>0</v>
      </c>
      <c r="L85" s="78">
        <v>0</v>
      </c>
      <c r="M85" s="21" t="e">
        <f>IF(G76=1,AVERAGE(C85/C89),IF(G76=2,AVERAGE(C85/C89,D85/D89),IF(G76=3,AVERAGE(C85/C89,D85/D89,E85/E89),IF(G76=4,AVERAGE(C85/C89,D85/D89,E85/E89,F85/F89),IF(G76=5,AVERAGE(C85/C89,D85/D89,E85/E89,F85/F89,G85/G89),IF(G76=6,AVERAGE(C85/C89,D85/D89,E85/E89,F85/F89,G85/G89,H85/H89),IF(G76=7,AVERAGE(C85/C89,D85/D89,E85/E89,F85/F89,G85/G89,H85/H89,I85/I89),IF(G76=8,AVERAGE(C85/C89,D85/D89,E85/E89,F85/F89,G85/G89,H85/H89,I85/I89,J85/J89),IF(G76=9,AVERAGE(C85/C89,D85/D89,E85/E89,F85/F89,G85/G89,H85/H89,I85/I89,J85/J89,K85/K89),AVERAGE(C85/C89,D85/D89,E85/E89,F85/F89,G85/G89,H85/H89,I85/I89,J85/J89,K85/K89,L85/L89))))))))))</f>
        <v>#DIV/0!</v>
      </c>
      <c r="N85" s="21" t="e">
        <v>#DIV/0!</v>
      </c>
      <c r="O85" s="164">
        <f>INDEX(C78:L78,1,$Q$3-2)</f>
        <v>0</v>
      </c>
      <c r="P85" s="165" t="str">
        <f>IF($Q$2&gt;=79,IF($Q$2&lt;=88,IF($Q$3&gt;=3,IF($Q$3&lt;=12,P84,""),""),""),"")</f>
        <v/>
      </c>
      <c r="R85" s="150">
        <v>7</v>
      </c>
      <c r="S85" s="151">
        <f>'FACTORS &amp; OPTIONS'!B21</f>
        <v>0</v>
      </c>
      <c r="T85" s="77">
        <f>IF(Z79&gt;0,(1/Z79),0)</f>
        <v>0</v>
      </c>
      <c r="U85" s="77">
        <f>IF(Z80&gt;0,1/Z80,0)</f>
        <v>0</v>
      </c>
      <c r="V85" s="77">
        <f>IF(Z81&gt;0,1/Z81,0)</f>
        <v>0</v>
      </c>
      <c r="W85" s="77">
        <f>IF(Z82&gt;0,1/Z82,0)</f>
        <v>0</v>
      </c>
      <c r="X85" s="77">
        <f>IF(Z83&gt;0,1/Z83,0)</f>
        <v>0</v>
      </c>
      <c r="Y85" s="77">
        <f>IF(Z84&gt;0,1/Z84,0)</f>
        <v>0</v>
      </c>
      <c r="Z85" s="77">
        <f>IF(R85&lt;=X76,1,0)</f>
        <v>0</v>
      </c>
      <c r="AA85" s="78">
        <v>0</v>
      </c>
      <c r="AB85" s="78">
        <v>0</v>
      </c>
      <c r="AC85" s="78">
        <v>0</v>
      </c>
      <c r="AD85" s="21" t="e">
        <f>IF(X76=1,AVERAGE(T85/T89),IF(X76=2,AVERAGE(T85/T89,U85/U89),IF(X76=3,AVERAGE(T85/T89,U85/U89,V85/V89),IF(X76=4,AVERAGE(T85/T89,U85/U89,V85/V89,W85/W89),IF(X76=5,AVERAGE(T85/T89,U85/U89,V85/V89,W85/W89,X85/X89),IF(X76=6,AVERAGE(T85/T89,U85/U89,V85/V89,W85/W89,X85/X89,Y85/Y89),IF(X76=7,AVERAGE(T85/T89,U85/U89,V85/V89,W85/W89,X85/X89,Y85/Y89,Z85/Z89),IF(X76=8,AVERAGE(T85/T89,U85/U89,V85/V89,W85/W89,X85/X89,Y85/Y89,Z85/Z89,AA85/AA89),IF(X76=9,AVERAGE(T85/T89,U85/U89,V85/V89,W85/W89,X85/X89,Y85/Y89,Z85/Z89,AA85/AA89,AB85/AB89),AVERAGE(T85/T89,U85/U89,V85/V89,W85/W89,X85/X89,Y85/Y89,Z85/Z89,AA85/AA89,AB85/AB89,AC85/AC89))))))))))</f>
        <v>#DIV/0!</v>
      </c>
      <c r="AE85" s="21" t="e">
        <v>#DIV/0!</v>
      </c>
      <c r="AF85" s="164" t="e">
        <f>INDEX(T78:AC78,1,$Q$3-19)</f>
        <v>#VALUE!</v>
      </c>
      <c r="AG85" s="165" t="str">
        <f>IF($Q$2&gt;=79,IF($Q$2&lt;=88,IF($Q$3&gt;=20,IF($Q$3&lt;=29,AG84,""),""),""),"")</f>
        <v/>
      </c>
      <c r="AI85" s="150">
        <v>7</v>
      </c>
      <c r="AJ85" s="151">
        <f>'FACTORS &amp; OPTIONS'!B21</f>
        <v>0</v>
      </c>
      <c r="AK85" s="158">
        <f>IF(AQ79&gt;0,(1/AQ79),0)</f>
        <v>0</v>
      </c>
      <c r="AL85" s="77">
        <f>IF(AQ80&gt;0,1/AQ80,0)</f>
        <v>0</v>
      </c>
      <c r="AM85" s="77">
        <f>IF(AQ81&gt;0,1/AQ81,0)</f>
        <v>0</v>
      </c>
      <c r="AN85" s="77">
        <f>IF(AQ82&gt;0,1/AQ82,0)</f>
        <v>0</v>
      </c>
      <c r="AO85" s="77">
        <f>IF(AQ83&gt;0,1/AQ83,0)</f>
        <v>0</v>
      </c>
      <c r="AP85" s="77">
        <f>IF(AQ84&gt;0,1/AQ84,0)</f>
        <v>0</v>
      </c>
      <c r="AQ85" s="77">
        <f>IF(AI85&lt;=AO76,1,0)</f>
        <v>0</v>
      </c>
      <c r="AR85" s="78">
        <v>0</v>
      </c>
      <c r="AS85" s="78">
        <v>0</v>
      </c>
      <c r="AT85" s="159">
        <v>0</v>
      </c>
      <c r="AU85" s="21" t="e">
        <f>IF(AO76=1,AVERAGE(AK85/AK89),IF(AO76=2,AVERAGE(AK85/AK89,AL85/AL89),IF(AO76=3,AVERAGE(AK85/AK89,AL85/AL89,AM85/AM89),IF(AO76=4,AVERAGE(AK85/AK89,AL85/AL89,AM85/AM89,AN85/AN89),IF(AO76=5,AVERAGE(AK85/AK89,AL85/AL89,AM85/AM89,AN85/AN89,AO85/AO89),IF(AO76=6,AVERAGE(AK85/AK89,AL85/AL89,AM85/AM89,AN85/AN89,AO85/AO89,AP85/AP89),IF(AO76=7,AVERAGE(AK85/AK89,AL85/AL89,AM85/AM89,AN85/AN89,AO85/AO89,AP85/AP89,AQ85/AQ89),IF(AO76=8,AVERAGE(AK85/AK89,AL85/AL89,AM85/AM89,AN85/AN89,AO85/AO89,AP85/AP89,AQ85/AQ89,AR85/AR89),IF(AO76=9,AVERAGE(AK85/AK89,AL85/AL89,AM85/AM89,AN85/AN89,AO85/AO89,AP85/AP89,AQ85/AQ89,AR85/AR89,AS85/AS89),AVERAGE(AK85/AK89,AL85/AL89,AM85/AM89,AN85/AN89,AO85/AO89,AP85/AP89,AQ85/AQ89,AR85/AR89,AS85/AS89,AT85/AT89))))))))))</f>
        <v>#DIV/0!</v>
      </c>
      <c r="AV85" s="21" t="e">
        <v>#DIV/0!</v>
      </c>
      <c r="AW85" s="164" t="e">
        <f>INDEX(AK78:AT78,1,$Q$3-36)</f>
        <v>#VALUE!</v>
      </c>
      <c r="AX85" s="165" t="str">
        <f>IF($Q$2&gt;=79,IF($Q$2&lt;=88,IF($Q$3&gt;=37,IF($Q$3&lt;=46,AX84,""),""),""),"")</f>
        <v/>
      </c>
      <c r="AZ85" s="150">
        <v>7</v>
      </c>
      <c r="BA85" s="151">
        <f>'FACTORS &amp; OPTIONS'!B21</f>
        <v>0</v>
      </c>
      <c r="BB85" s="158">
        <f>IF(BH79&gt;0,(1/BH79),0)</f>
        <v>0</v>
      </c>
      <c r="BC85" s="77">
        <f>IF(BH80&gt;0,1/BH80,0)</f>
        <v>0</v>
      </c>
      <c r="BD85" s="77">
        <f>IF(BH81&gt;0,1/BH81,0)</f>
        <v>0</v>
      </c>
      <c r="BE85" s="77">
        <f>IF(BH82&gt;0,1/BH82,0)</f>
        <v>0</v>
      </c>
      <c r="BF85" s="77">
        <f>IF(BH83&gt;0,1/BH83,0)</f>
        <v>0</v>
      </c>
      <c r="BG85" s="77">
        <f>IF(BH84&gt;0,1/BH84,0)</f>
        <v>0</v>
      </c>
      <c r="BH85" s="77">
        <f>IF(AZ85&lt;=BF76,1,0)</f>
        <v>0</v>
      </c>
      <c r="BI85" s="78">
        <v>0</v>
      </c>
      <c r="BJ85" s="78">
        <v>0</v>
      </c>
      <c r="BK85" s="159">
        <v>0</v>
      </c>
      <c r="BL85" s="21" t="e">
        <f>IF(BF76=1,AVERAGE(BB85/BB89),IF(BF76=2,AVERAGE(BB85/BB89,BC85/BC89),IF(BF76=3,AVERAGE(BB85/BB89,BC85/BC89,BD85/BD89),IF(BF76=4,AVERAGE(BB85/BB89,BC85/BC89,BD85/BD89,BE85/BE89),IF(BF76=5,AVERAGE(BB85/BB89,BC85/BC89,BD85/BD89,BE85/BE89,BF85/BF89),IF(BF76=6,AVERAGE(BB85/BB89,BC85/BC89,BD85/BD89,BE85/BE89,BF85/BF89,BG85/BG89),IF(BF76=7,AVERAGE(BB85/BB89,BC85/BC89,BD85/BD89,BE85/BE89,BF85/BF89,BG85/BG89,BH85/BH89),IF(BF76=8,AVERAGE(BB85/BB89,BC85/BC89,BD85/BD89,BE85/BE89,BF85/BF89,BG85/BG89,BH85/BH89,BI85/BI89),IF(BF76=9,AVERAGE(BB85/BB89,BC85/BC89,BD85/BD89,BE85/BE89,BF85/BF89,BG85/BG89,BH85/BH89,BI85/BI89,BJ85/BJ89),AVERAGE(BB85/BB89,BC85/BC89,BD85/BD89,BE85/BE89,BF85/BF89,BG85/BG89,BH85/BH89,BI85/BI89,BJ85/BJ89,BK85/BK89))))))))))</f>
        <v>#DIV/0!</v>
      </c>
      <c r="BM85" s="21" t="e">
        <v>#DIV/0!</v>
      </c>
      <c r="BN85" s="164" t="e">
        <f>INDEX(BB78:BK78,1,$Q$3-53)</f>
        <v>#VALUE!</v>
      </c>
      <c r="BO85" s="165" t="str">
        <f>IF($Q$2&gt;=79,IF($Q$2&lt;=88,IF($Q$3&gt;=54,IF($Q$3&lt;=63,BO84,""),""),""),"")</f>
        <v/>
      </c>
      <c r="BQ85" s="150">
        <v>7</v>
      </c>
      <c r="BR85" s="151">
        <f>'FACTORS &amp; OPTIONS'!B21</f>
        <v>0</v>
      </c>
      <c r="BS85" s="158">
        <f>IF(BY79&gt;0,(1/BY79),0)</f>
        <v>0</v>
      </c>
      <c r="BT85" s="77">
        <f>IF(BY80&gt;0,1/BY80,0)</f>
        <v>0</v>
      </c>
      <c r="BU85" s="77">
        <f>IF(BY81&gt;0,1/BY81,0)</f>
        <v>0</v>
      </c>
      <c r="BV85" s="77">
        <f>IF(BY82&gt;0,1/BY82,0)</f>
        <v>0</v>
      </c>
      <c r="BW85" s="77">
        <f>IF(BY83&gt;0,1/BY83,0)</f>
        <v>0</v>
      </c>
      <c r="BX85" s="77">
        <f>IF(BY84&gt;0,1/BY84,0)</f>
        <v>0</v>
      </c>
      <c r="BY85" s="77">
        <f>IF(BQ85&lt;=BW76,1,0)</f>
        <v>0</v>
      </c>
      <c r="BZ85" s="78">
        <v>0</v>
      </c>
      <c r="CA85" s="78">
        <v>0</v>
      </c>
      <c r="CB85" s="159">
        <v>0</v>
      </c>
      <c r="CC85" s="21" t="e">
        <f>IF(BW76=1,AVERAGE(BS85/BS89),IF(BW76=2,AVERAGE(BS85/BS89,BT85/BT89),IF(BW76=3,AVERAGE(BS85/BS89,BT85/BT89,BU85/BU89),IF(BW76=4,AVERAGE(BS85/BS89,BT85/BT89,BU85/BU89,BV85/BV89),IF(BW76=5,AVERAGE(BS85/BS89,BT85/BT89,BU85/BU89,BV85/BV89,BW85/BW89),IF(BW76=6,AVERAGE(BS85/BS89,BT85/BT89,BU85/BU89,BV85/BV89,BW85/BW89,BX85/BX89),IF(BW76=7,AVERAGE(BS85/BS89,BT85/BT89,BU85/BU89,BV85/BV89,BW85/BW89,BX85/BX89,BY85/BY89),IF(BW76=8,AVERAGE(BS85/BS89,BT85/BT89,BU85/BU89,BV85/BV89,BW85/BW89,BX85/BX89,BY85/BY89,BZ85/BZ89),IF(BW76=9,AVERAGE(BS85/BS89,BT85/BT89,BU85/BU89,BV85/BV89,BW85/BW89,BX85/BX89,BY85/BY89,BZ85/BZ89,CA85/CA89),AVERAGE(BS85/BS89,BT85/BT89,BU85/BU89,BV85/BV89,BW85/BW89,BX85/BX89,BY85/BY89,BZ85/BZ89,CA85/CA89,CB85/CB89))))))))))</f>
        <v>#DIV/0!</v>
      </c>
      <c r="CD85" s="21" t="e">
        <v>#DIV/0!</v>
      </c>
      <c r="CE85" s="164" t="e">
        <f>INDEX(BS78:CB78,1,$Q$3-70)</f>
        <v>#VALUE!</v>
      </c>
      <c r="CF85" s="165" t="str">
        <f>IF($Q$2&gt;=79,IF($Q$2&lt;=88,IF($Q$3&gt;=71,IF($Q$3&lt;=80,CF84,""),""),""),"")</f>
        <v/>
      </c>
      <c r="CH85" s="150">
        <v>7</v>
      </c>
      <c r="CI85" s="151">
        <f>'FACTORS &amp; OPTIONS'!B21</f>
        <v>0</v>
      </c>
      <c r="CJ85" s="158">
        <f>IF(CP79&gt;0,(1/CP79),0)</f>
        <v>0</v>
      </c>
      <c r="CK85" s="77">
        <f>IF(CP80&gt;0,1/CP80,0)</f>
        <v>0</v>
      </c>
      <c r="CL85" s="77">
        <f>IF(CP81&gt;0,1/CP81,0)</f>
        <v>0</v>
      </c>
      <c r="CM85" s="77">
        <f>IF(CP82&gt;0,1/CP82,0)</f>
        <v>0</v>
      </c>
      <c r="CN85" s="77">
        <f>IF(CP83&gt;0,1/CP83,0)</f>
        <v>0</v>
      </c>
      <c r="CO85" s="77">
        <f>IF(CP84&gt;0,1/CP84,0)</f>
        <v>0</v>
      </c>
      <c r="CP85" s="77">
        <f>IF(CH85&lt;=CN76,1,0)</f>
        <v>0</v>
      </c>
      <c r="CQ85" s="78">
        <v>0</v>
      </c>
      <c r="CR85" s="78">
        <v>0</v>
      </c>
      <c r="CS85" s="159">
        <v>0</v>
      </c>
      <c r="CT85" s="21" t="e">
        <f>IF(CN76=1,AVERAGE(CJ85/CJ89),IF(CN76=2,AVERAGE(CJ85/CJ89,CK85/CK89),IF(CN76=3,AVERAGE(CJ85/CJ89,CK85/CK89,CL85/CL89),IF(CN76=4,AVERAGE(CJ85/CJ89,CK85/CK89,CL85/CL89,CM85/CM89),IF(CN76=5,AVERAGE(CJ85/CJ89,CK85/CK89,CL85/CL89,CM85/CM89,CN85/CN89),IF(CN76=6,AVERAGE(CJ85/CJ89,CK85/CK89,CL85/CL89,CM85/CM89,CN85/CN89,CO85/CO89),IF(CN76=7,AVERAGE(CJ85/CJ89,CK85/CK89,CL85/CL89,CM85/CM89,CN85/CN89,CO85/CO89,CP85/CP89),IF(CN76=8,AVERAGE(CJ85/CJ89,CK85/CK89,CL85/CL89,CM85/CM89,CN85/CN89,CO85/CO89,CP85/CP89,CQ85/CQ89),IF(CN76=9,AVERAGE(CJ85/CJ89,CK85/CK89,CL85/CL89,CM85/CM89,CN85/CN89,CO85/CO89,CP85/CP89,CQ85/CQ89,CR85/CR89),AVERAGE(CJ85/CJ89,CK85/CK89,CL85/CL89,CM85/CM89,CN85/CN89,CO85/CO89,CP85/CP89,CQ85/CQ89,CR85/CR89,CS85/CS89))))))))))</f>
        <v>#DIV/0!</v>
      </c>
      <c r="CU85" s="21" t="e">
        <v>#DIV/0!</v>
      </c>
      <c r="CV85" s="164" t="e">
        <f>INDEX(CJ78:CS78,1,$Q$3-87)</f>
        <v>#VALUE!</v>
      </c>
      <c r="CW85" s="165" t="str">
        <f>IF($Q$2&gt;=79,IF($Q$2&lt;=88,IF($Q$3&gt;=88,IF($Q$3&lt;=97,CW84,""),""),""),"")</f>
        <v/>
      </c>
      <c r="CY85" s="150">
        <v>7</v>
      </c>
      <c r="CZ85" s="151">
        <f>'FACTORS &amp; OPTIONS'!B21</f>
        <v>0</v>
      </c>
      <c r="DA85" s="158">
        <f>IF(DG79&gt;0,(1/DG79),0)</f>
        <v>0</v>
      </c>
      <c r="DB85" s="77">
        <f>IF(DG80&gt;0,1/DG80,0)</f>
        <v>0</v>
      </c>
      <c r="DC85" s="77">
        <f>IF(DG81&gt;0,1/DG81,0)</f>
        <v>0</v>
      </c>
      <c r="DD85" s="77">
        <f>IF(DG82&gt;0,1/DG82,0)</f>
        <v>0</v>
      </c>
      <c r="DE85" s="77">
        <f>IF(DG83&gt;0,1/DG83,0)</f>
        <v>0</v>
      </c>
      <c r="DF85" s="77">
        <f>IF(DG84&gt;0,1/DG84,0)</f>
        <v>0</v>
      </c>
      <c r="DG85" s="77">
        <f>IF(CY85&lt;=DE76,1,0)</f>
        <v>0</v>
      </c>
      <c r="DH85" s="78">
        <v>0</v>
      </c>
      <c r="DI85" s="78">
        <v>0</v>
      </c>
      <c r="DJ85" s="159">
        <v>0</v>
      </c>
      <c r="DK85" s="21" t="e">
        <f>IF(DE76=1,AVERAGE(DA85/DA89),IF(DE76=2,AVERAGE(DA85/DA89,DB85/DB89),IF(DE76=3,AVERAGE(DA85/DA89,DB85/DB89,DC85/DC89),IF(DE76=4,AVERAGE(DA85/DA89,DB85/DB89,DC85/DC89,DD85/DD89),IF(DE76=5,AVERAGE(DA85/DA89,DB85/DB89,DC85/DC89,DD85/DD89,DE85/DE89),IF(DE76=6,AVERAGE(DA85/DA89,DB85/DB89,DC85/DC89,DD85/DD89,DE85/DE89,DF85/DF89),IF(DE76=7,AVERAGE(DA85/DA89,DB85/DB89,DC85/DC89,DD85/DD89,DE85/DE89,DF85/DF89,DG85/DG89),IF(DE76=8,AVERAGE(DA85/DA89,DB85/DB89,DC85/DC89,DD85/DD89,DE85/DE89,DF85/DF89,DG85/DG89,DH85/DH89),IF(DE76=9,AVERAGE(DA85/DA89,DB85/DB89,DC85/DC89,DD85/DD89,DE85/DE89,DF85/DF89,DG85/DG89,DH85/DH89,DI85/DI89),AVERAGE(DA85/DA89,DB85/DB89,DC85/DC89,DD85/DD89,DE85/DE89,DF85/DF89,DG85/DG89,DH85/DH89,DI85/DI89,DJ85/DJ89))))))))))</f>
        <v>#DIV/0!</v>
      </c>
      <c r="DL85" s="21" t="e">
        <v>#DIV/0!</v>
      </c>
      <c r="DM85" s="164" t="e">
        <f>INDEX(DA78:DJ78,1,$Q$3-104)</f>
        <v>#VALUE!</v>
      </c>
      <c r="DN85" s="165" t="str">
        <f>IF($Q$2&gt;=79,IF($Q$2&lt;=88,IF($Q$3&gt;=105,IF($Q$3&lt;=114,DN84,""),""),""),"")</f>
        <v/>
      </c>
      <c r="DP85" s="150">
        <v>7</v>
      </c>
      <c r="DQ85" s="151">
        <f>'FACTORS &amp; OPTIONS'!B21</f>
        <v>0</v>
      </c>
      <c r="DR85" s="158">
        <f>IF(DX79&gt;0,(1/DX79),0)</f>
        <v>0</v>
      </c>
      <c r="DS85" s="77">
        <f>IF(DX80&gt;0,1/DX80,0)</f>
        <v>0</v>
      </c>
      <c r="DT85" s="77">
        <f>IF(DX81&gt;0,1/DX81,0)</f>
        <v>0</v>
      </c>
      <c r="DU85" s="77">
        <f>IF(DX82&gt;0,1/DX82,0)</f>
        <v>0</v>
      </c>
      <c r="DV85" s="77">
        <f>IF(DX83&gt;0,1/DX83,0)</f>
        <v>0</v>
      </c>
      <c r="DW85" s="77">
        <f>IF(DX84&gt;0,1/DX84,0)</f>
        <v>0</v>
      </c>
      <c r="DX85" s="77">
        <f>IF(DP85&lt;=DV76,1,0)</f>
        <v>0</v>
      </c>
      <c r="DY85" s="78">
        <v>0</v>
      </c>
      <c r="DZ85" s="78">
        <v>0</v>
      </c>
      <c r="EA85" s="159">
        <v>0</v>
      </c>
      <c r="EB85" s="21" t="e">
        <f>IF(DV76=1,AVERAGE(DR85/DR89),IF(DV76=2,AVERAGE(DR85/DR89,DS85/DS89),IF(DV76=3,AVERAGE(DR85/DR89,DS85/DS89,DT85/DT89),IF(DV76=4,AVERAGE(DR85/DR89,DS85/DS89,DT85/DT89,DU85/DU89),IF(DV76=5,AVERAGE(DR85/DR89,DS85/DS89,DT85/DT89,DU85/DU89,DV85/DV89),IF(DV76=6,AVERAGE(DR85/DR89,DS85/DS89,DT85/DT89,DU85/DU89,DV85/DV89,DW85/DW89),IF(DV76=7,AVERAGE(DR85/DR89,DS85/DS89,DT85/DT89,DU85/DU89,DV85/DV89,DW85/DW89,DX85/DX89),IF(DV76=8,AVERAGE(DR85/DR89,DS85/DS89,DT85/DT89,DU85/DU89,DV85/DV89,DW85/DW89,DX85/DX89,DY85/DY89),IF(DV76=9,AVERAGE(DR85/DR89,DS85/DS89,DT85/DT89,DU85/DU89,DV85/DV89,DW85/DW89,DX85/DX89,DY85/DY89,DZ85/DZ89),AVERAGE(DR85/DR89,DS85/DS89,DT85/DT89,DU85/DU89,DV85/DV89,DW85/DW89,DX85/DX89,DY85/DY89,DZ85/DZ89,EA85/EA89))))))))))</f>
        <v>#DIV/0!</v>
      </c>
      <c r="EC85" s="21" t="e">
        <v>#DIV/0!</v>
      </c>
      <c r="ED85" s="164" t="e">
        <f>INDEX(DR78:EA78,1,$Q$3-121)</f>
        <v>#VALUE!</v>
      </c>
      <c r="EE85" s="165" t="str">
        <f>IF($Q$2&gt;=79,IF($Q$2&lt;=88,IF($Q$3&gt;=122,IF($Q$3&lt;=131,EE84,""),""),""),"")</f>
        <v/>
      </c>
      <c r="EG85" s="150">
        <v>7</v>
      </c>
      <c r="EH85" s="151">
        <f>'FACTORS &amp; OPTIONS'!B21</f>
        <v>0</v>
      </c>
      <c r="EI85" s="158">
        <f>IF(EO79&gt;0,(1/EO79),0)</f>
        <v>0</v>
      </c>
      <c r="EJ85" s="77">
        <f>IF(EO80&gt;0,1/EO80,0)</f>
        <v>0</v>
      </c>
      <c r="EK85" s="77">
        <f>IF(EO81&gt;0,1/EO81,0)</f>
        <v>0</v>
      </c>
      <c r="EL85" s="77">
        <f>IF(EO82&gt;0,1/EO82,0)</f>
        <v>0</v>
      </c>
      <c r="EM85" s="77">
        <f>IF(EO83&gt;0,1/EO83,0)</f>
        <v>0</v>
      </c>
      <c r="EN85" s="77">
        <f>IF(EO84&gt;0,1/EO84,0)</f>
        <v>0</v>
      </c>
      <c r="EO85" s="77">
        <f>IF(EG85&lt;=EM76,1,0)</f>
        <v>0</v>
      </c>
      <c r="EP85" s="78">
        <v>0</v>
      </c>
      <c r="EQ85" s="78">
        <v>0</v>
      </c>
      <c r="ER85" s="159">
        <v>0</v>
      </c>
      <c r="ES85" s="21" t="e">
        <f>IF(EM76=1,AVERAGE(EI85/EI89),IF(EM76=2,AVERAGE(EI85/EI89,EJ85/EJ89),IF(EM76=3,AVERAGE(EI85/EI89,EJ85/EJ89,EK85/EK89),IF(EM76=4,AVERAGE(EI85/EI89,EJ85/EJ89,EK85/EK89,EL85/EL89),IF(EM76=5,AVERAGE(EI85/EI89,EJ85/EJ89,EK85/EK89,EL85/EL89,EM85/EM89),IF(EM76=6,AVERAGE(EI85/EI89,EJ85/EJ89,EK85/EK89,EL85/EL89,EM85/EM89,EN85/EN89),IF(EM76=7,AVERAGE(EI85/EI89,EJ85/EJ89,EK85/EK89,EL85/EL89,EM85/EM89,EN85/EN89,EO85/EO89),IF(EM76=8,AVERAGE(EI85/EI89,EJ85/EJ89,EK85/EK89,EL85/EL89,EM85/EM89,EN85/EN89,EO85/EO89,EP85/EP89),IF(EM76=9,AVERAGE(EI85/EI89,EJ85/EJ89,EK85/EK89,EL85/EL89,EM85/EM89,EN85/EN89,EO85/EO89,EP85/EP89,EQ85/EQ89),AVERAGE(EI85/EI89,EJ85/EJ89,EK85/EK89,EL85/EL89,EM85/EM89,EN85/EN89,EO85/EO89,EP85/EP89,EQ85/EQ89,ER85/ER89))))))))))</f>
        <v>#DIV/0!</v>
      </c>
      <c r="ET85" s="21" t="e">
        <v>#DIV/0!</v>
      </c>
      <c r="EU85" s="164" t="e">
        <f>INDEX(EI78:ER78,1,$Q$3-138)</f>
        <v>#VALUE!</v>
      </c>
      <c r="EV85" s="165" t="str">
        <f>IF($Q$2&gt;=79,IF($Q$2&lt;=88,IF($Q$3&gt;=139,IF($Q$3&lt;=148,EV84,""),""),""),"")</f>
        <v/>
      </c>
      <c r="EW85" s="100" t="str">
        <f>CF85</f>
        <v/>
      </c>
      <c r="EX85" s="100">
        <f>CF87</f>
        <v>5</v>
      </c>
      <c r="EY85" s="100"/>
      <c r="EZ85" s="100">
        <f t="shared" si="50"/>
        <v>0</v>
      </c>
      <c r="FA85" s="100"/>
    </row>
    <row r="86" spans="1:157" x14ac:dyDescent="0.35">
      <c r="A86" s="150">
        <v>8</v>
      </c>
      <c r="B86" s="151">
        <f>'FACTORS &amp; OPTIONS'!B22</f>
        <v>0</v>
      </c>
      <c r="C86" s="77">
        <f>IF(J79&gt;0,(1/J79),0)</f>
        <v>0</v>
      </c>
      <c r="D86" s="77">
        <f>IF(J80&gt;0,1/J80,0)</f>
        <v>0</v>
      </c>
      <c r="E86" s="77">
        <f>IF(J81&gt;0,1/J81,0)</f>
        <v>0</v>
      </c>
      <c r="F86" s="77">
        <f>IF(J82&gt;0,1/J82,0)</f>
        <v>0</v>
      </c>
      <c r="G86" s="77">
        <f>IF(J83&gt;0,1/J83,0)</f>
        <v>0</v>
      </c>
      <c r="H86" s="77">
        <f>IF(J84&gt;0,1/J84,0)</f>
        <v>0</v>
      </c>
      <c r="I86" s="77">
        <f>IF(J85&gt;0,1/J85,0)</f>
        <v>0</v>
      </c>
      <c r="J86" s="77">
        <f>IF(A86&lt;=G76,1,0)</f>
        <v>0</v>
      </c>
      <c r="K86" s="78">
        <v>0</v>
      </c>
      <c r="L86" s="78">
        <v>0</v>
      </c>
      <c r="M86" s="21" t="e">
        <f>IF(G76=1,AVERAGE(C86/C89),IF(G76=2,AVERAGE(C86/C89,D86/D89),IF(G76=3,AVERAGE(C86/C89,D86/D89,E86/E89),IF(G76=4,AVERAGE(C86/C89,D86/D89,E86/E89,F86/F89),IF(G76=5,AVERAGE(C86/C89,D86/D89,E86/E89,F86/F89,G86/G89),IF(G76=6,AVERAGE(C86/C89,D86/D89,E86/E89,F86/F89,G86/G89,H86/H89),IF(G76=7,AVERAGE(C86/C89,D86/D89,E86/E89,F86/F89,G86/G89,H86/H89,I86/I89),IF(G76=8,AVERAGE(C86/C89,D86/D89,E86/E89,F86/F89,G86/G89,H86/H89,I86/I89,J86/J89),IF(G76=9,AVERAGE(C86/C89,D86/D89,E86/E89,F86/F89,G86/G89,H86/H89,I86/I89,J86/J89,K86/K89),AVERAGE(C86/C89,D86/D89,E86/E89,F86/F89,G86/G89,H86/H89,I86/I89,J86/J89,K86/K89,L86/L89))))))))))</f>
        <v>#DIV/0!</v>
      </c>
      <c r="N86" s="21" t="e">
        <v>#DIV/0!</v>
      </c>
      <c r="O86" s="164">
        <f>IFERROR(O85,"")</f>
        <v>0</v>
      </c>
      <c r="P86" s="165" t="str">
        <f>IF($Q$2&gt;=79,IF($Q$2&lt;=88,O86,""),"")</f>
        <v/>
      </c>
      <c r="R86" s="150">
        <v>8</v>
      </c>
      <c r="S86" s="151">
        <f>'FACTORS &amp; OPTIONS'!B22</f>
        <v>0</v>
      </c>
      <c r="T86" s="77">
        <f>IF(AA79&gt;0,(1/AA79),0)</f>
        <v>0</v>
      </c>
      <c r="U86" s="77">
        <f>IF(AA80&gt;0,1/AA80,0)</f>
        <v>0</v>
      </c>
      <c r="V86" s="77">
        <f>IF(AA81&gt;0,1/AA81,0)</f>
        <v>0</v>
      </c>
      <c r="W86" s="77">
        <f>IF(AA82&gt;0,1/AA82,0)</f>
        <v>0</v>
      </c>
      <c r="X86" s="77">
        <f>IF(AA83&gt;0,1/AA83,0)</f>
        <v>0</v>
      </c>
      <c r="Y86" s="77">
        <f>IF(AA84&gt;0,1/AA84,0)</f>
        <v>0</v>
      </c>
      <c r="Z86" s="77">
        <f>IF(AA85&gt;0,1/AA85,0)</f>
        <v>0</v>
      </c>
      <c r="AA86" s="77">
        <f>IF(R86&lt;=X76,1,0)</f>
        <v>0</v>
      </c>
      <c r="AB86" s="78">
        <v>0</v>
      </c>
      <c r="AC86" s="78">
        <v>0</v>
      </c>
      <c r="AD86" s="21" t="e">
        <f>IF(X76=1,AVERAGE(T86/T89),IF(X76=2,AVERAGE(T86/T89,U86/U89),IF(X76=3,AVERAGE(T86/T89,U86/U89,V86/V89),IF(X76=4,AVERAGE(T86/T89,U86/U89,V86/V89,W86/W89),IF(X76=5,AVERAGE(T86/T89,U86/U89,V86/V89,W86/W89,X86/X89),IF(X76=6,AVERAGE(T86/T89,U86/U89,V86/V89,W86/W89,X86/X89,Y86/Y89),IF(X76=7,AVERAGE(T86/T89,U86/U89,V86/V89,W86/W89,X86/X89,Y86/Y89,Z86/Z89),IF(X76=8,AVERAGE(T86/T89,U86/U89,V86/V89,W86/W89,X86/X89,Y86/Y89,Z86/Z89,AA86/AA89),IF(X76=9,AVERAGE(T86/T89,U86/U89,V86/V89,W86/W89,X86/X89,Y86/Y89,Z86/Z89,AA86/AA89,AB86/AB89),AVERAGE(T86/T89,U86/U89,V86/V89,W86/W89,X86/X89,Y86/Y89,Z86/Z89,AA86/AA89,AB86/AB89,AC86/AC89))))))))))</f>
        <v>#DIV/0!</v>
      </c>
      <c r="AE86" s="21" t="e">
        <v>#DIV/0!</v>
      </c>
      <c r="AF86" s="164" t="str">
        <f>IFERROR(AF85,"")</f>
        <v/>
      </c>
      <c r="AG86" s="165" t="str">
        <f>IF($Q$2&gt;=79,IF($Q$2&lt;=88,AF86,""),"")</f>
        <v/>
      </c>
      <c r="AI86" s="150">
        <v>8</v>
      </c>
      <c r="AJ86" s="151">
        <f>'FACTORS &amp; OPTIONS'!B22</f>
        <v>0</v>
      </c>
      <c r="AK86" s="158">
        <f>IF(AR79&gt;0,(1/AR79),0)</f>
        <v>0</v>
      </c>
      <c r="AL86" s="77">
        <f>IF(AR80&gt;0,1/AR80,0)</f>
        <v>0</v>
      </c>
      <c r="AM86" s="77">
        <f>IF(AR81&gt;0,1/AR81,0)</f>
        <v>0</v>
      </c>
      <c r="AN86" s="77">
        <f>IF(AR82&gt;0,1/AR82,0)</f>
        <v>0</v>
      </c>
      <c r="AO86" s="77">
        <f>IF(AR83&gt;0,1/AR83,0)</f>
        <v>0</v>
      </c>
      <c r="AP86" s="77">
        <f>IF(AR84&gt;0,1/AR84,0)</f>
        <v>0</v>
      </c>
      <c r="AQ86" s="77">
        <f>IF(AR85&gt;0,1/AR85,0)</f>
        <v>0</v>
      </c>
      <c r="AR86" s="77">
        <f>IF(AI86&lt;=AO76,1,0)</f>
        <v>0</v>
      </c>
      <c r="AS86" s="78">
        <v>0</v>
      </c>
      <c r="AT86" s="159">
        <v>0</v>
      </c>
      <c r="AU86" s="21" t="e">
        <f>IF(AO76=1,AVERAGE(AK86/AK89),IF(AO76=2,AVERAGE(AK86/AK89,AL86/AL89),IF(AO76=3,AVERAGE(AK86/AK89,AL86/AL89,AM86/AM89),IF(AO76=4,AVERAGE(AK86/AK89,AL86/AL89,AM86/AM89,AN86/AN89),IF(AO76=5,AVERAGE(AK86/AK89,AL86/AL89,AM86/AM89,AN86/AN89,AO86/AO89),IF(AO76=6,AVERAGE(AK86/AK89,AL86/AL89,AM86/AM89,AN86/AN89,AO86/AO89,AP86/AP89),IF(AO76=7,AVERAGE(AK86/AK89,AL86/AL89,AM86/AM89,AN86/AN89,AO86/AO89,AP86/AP89,AQ86/AQ89),IF(AO76=8,AVERAGE(AK86/AK89,AL86/AL89,AM86/AM89,AN86/AN89,AO86/AO89,AP86/AP89,AQ86/AQ89,AR86/AR89),IF(AO76=9,AVERAGE(AK86/AK89,AL86/AL89,AM86/AM89,AN86/AN89,AO86/AO89,AP86/AP89,AQ86/AQ89,AR86/AR89,AS86/AS89),AVERAGE(AK86/AK89,AL86/AL89,AM86/AM89,AN86/AN89,AO86/AO89,AP86/AP89,AQ86/AQ89,AR86/AR89,AS86/AS89,AT86/AT89))))))))))</f>
        <v>#DIV/0!</v>
      </c>
      <c r="AV86" s="21" t="e">
        <v>#DIV/0!</v>
      </c>
      <c r="AW86" s="164" t="str">
        <f>IFERROR(AW85,"")</f>
        <v/>
      </c>
      <c r="AX86" s="165" t="str">
        <f>IF($Q$2&gt;=79,IF($Q$2&lt;=88,AW86,""),"")</f>
        <v/>
      </c>
      <c r="AZ86" s="150">
        <v>8</v>
      </c>
      <c r="BA86" s="151">
        <f>'FACTORS &amp; OPTIONS'!B22</f>
        <v>0</v>
      </c>
      <c r="BB86" s="158">
        <f>IF(BI79&gt;0,(1/BI79),0)</f>
        <v>0</v>
      </c>
      <c r="BC86" s="77">
        <f>IF(BI80&gt;0,1/BI80,0)</f>
        <v>0</v>
      </c>
      <c r="BD86" s="77">
        <f>IF(BI81&gt;0,1/BI81,0)</f>
        <v>0</v>
      </c>
      <c r="BE86" s="77">
        <f>IF(BI82&gt;0,1/BI82,0)</f>
        <v>0</v>
      </c>
      <c r="BF86" s="77">
        <f>IF(BI83&gt;0,1/BI83,0)</f>
        <v>0</v>
      </c>
      <c r="BG86" s="77">
        <f>IF(BI84&gt;0,1/BI84,0)</f>
        <v>0</v>
      </c>
      <c r="BH86" s="77">
        <f>IF(BI85&gt;0,1/BI85,0)</f>
        <v>0</v>
      </c>
      <c r="BI86" s="77">
        <f>IF(AZ86&lt;=BF76,1,0)</f>
        <v>0</v>
      </c>
      <c r="BJ86" s="78">
        <v>0</v>
      </c>
      <c r="BK86" s="159">
        <v>0</v>
      </c>
      <c r="BL86" s="21" t="e">
        <f>IF(BF76=1,AVERAGE(BB86/BB89),IF(BF76=2,AVERAGE(BB86/BB89,BC86/BC89),IF(BF76=3,AVERAGE(BB86/BB89,BC86/BC89,BD86/BD89),IF(BF76=4,AVERAGE(BB86/BB89,BC86/BC89,BD86/BD89,BE86/BE89),IF(BF76=5,AVERAGE(BB86/BB89,BC86/BC89,BD86/BD89,BE86/BE89,BF86/BF89),IF(BF76=6,AVERAGE(BB86/BB89,BC86/BC89,BD86/BD89,BE86/BE89,BF86/BF89,BG86/BG89),IF(BF76=7,AVERAGE(BB86/BB89,BC86/BC89,BD86/BD89,BE86/BE89,BF86/BF89,BG86/BG89,BH86/BH89),IF(BF76=8,AVERAGE(BB86/BB89,BC86/BC89,BD86/BD89,BE86/BE89,BF86/BF89,BG86/BG89,BH86/BH89,BI86/BI89),IF(BF76=9,AVERAGE(BB86/BB89,BC86/BC89,BD86/BD89,BE86/BE89,BF86/BF89,BG86/BG89,BH86/BH89,BI86/BI89,BJ86/BJ89),AVERAGE(BB86/BB89,BC86/BC89,BD86/BD89,BE86/BE89,BF86/BF89,BG86/BG89,BH86/BH89,BI86/BI89,BJ86/BJ89,BK86/BK89))))))))))</f>
        <v>#DIV/0!</v>
      </c>
      <c r="BM86" s="21" t="e">
        <v>#DIV/0!</v>
      </c>
      <c r="BN86" s="164" t="str">
        <f>IFERROR(BN85,"")</f>
        <v/>
      </c>
      <c r="BO86" s="165" t="str">
        <f>IF($Q$2&gt;=79,IF($Q$2&lt;=88,BN86,""),"")</f>
        <v/>
      </c>
      <c r="BQ86" s="150">
        <v>8</v>
      </c>
      <c r="BR86" s="151">
        <f>'FACTORS &amp; OPTIONS'!B22</f>
        <v>0</v>
      </c>
      <c r="BS86" s="158">
        <f>IF(BZ79&gt;0,(1/BZ79),0)</f>
        <v>0</v>
      </c>
      <c r="BT86" s="77">
        <f>IF(BZ80&gt;0,1/BZ80,0)</f>
        <v>0</v>
      </c>
      <c r="BU86" s="77">
        <f>IF(BZ81&gt;0,1/BZ81,0)</f>
        <v>0</v>
      </c>
      <c r="BV86" s="77">
        <f>IF(BZ82&gt;0,1/BZ82,0)</f>
        <v>0</v>
      </c>
      <c r="BW86" s="77">
        <f>IF(BZ83&gt;0,1/BZ83,0)</f>
        <v>0</v>
      </c>
      <c r="BX86" s="77">
        <f>IF(BZ84&gt;0,1/BZ84,0)</f>
        <v>0</v>
      </c>
      <c r="BY86" s="77">
        <f>IF(BZ85&gt;0,1/BZ85,0)</f>
        <v>0</v>
      </c>
      <c r="BZ86" s="77">
        <f>IF(BQ86&lt;=BW76,1,0)</f>
        <v>0</v>
      </c>
      <c r="CA86" s="78">
        <v>0</v>
      </c>
      <c r="CB86" s="159">
        <v>0</v>
      </c>
      <c r="CC86" s="21" t="e">
        <f>IF(BW76=1,AVERAGE(BS86/BS89),IF(BW76=2,AVERAGE(BS86/BS89,BT86/BT89),IF(BW76=3,AVERAGE(BS86/BS89,BT86/BT89,BU86/BU89),IF(BW76=4,AVERAGE(BS86/BS89,BT86/BT89,BU86/BU89,BV86/BV89),IF(BW76=5,AVERAGE(BS86/BS89,BT86/BT89,BU86/BU89,BV86/BV89,BW86/BW89),IF(BW76=6,AVERAGE(BS86/BS89,BT86/BT89,BU86/BU89,BV86/BV89,BW86/BW89,BX86/BX89),IF(BW76=7,AVERAGE(BS86/BS89,BT86/BT89,BU86/BU89,BV86/BV89,BW86/BW89,BX86/BX89,BY86/BY89),IF(BW76=8,AVERAGE(BS86/BS89,BT86/BT89,BU86/BU89,BV86/BV89,BW86/BW89,BX86/BX89,BY86/BY89,BZ86/BZ89),IF(BW76=9,AVERAGE(BS86/BS89,BT86/BT89,BU86/BU89,BV86/BV89,BW86/BW89,BX86/BX89,BY86/BY89,BZ86/BZ89,CA86/CA89),AVERAGE(BS86/BS89,BT86/BT89,BU86/BU89,BV86/BV89,BW86/BW89,BX86/BX89,BY86/BY89,BZ86/BZ89,CA86/CA89,CB86/CB89))))))))))</f>
        <v>#DIV/0!</v>
      </c>
      <c r="CD86" s="21" t="e">
        <v>#DIV/0!</v>
      </c>
      <c r="CE86" s="164" t="str">
        <f>IFERROR(CE85,"")</f>
        <v/>
      </c>
      <c r="CF86" s="165" t="str">
        <f>IF($Q$2&gt;=79,IF($Q$2&lt;=88,CE86,""),"")</f>
        <v/>
      </c>
      <c r="CH86" s="150">
        <v>8</v>
      </c>
      <c r="CI86" s="151">
        <f>'FACTORS &amp; OPTIONS'!B22</f>
        <v>0</v>
      </c>
      <c r="CJ86" s="158">
        <f>IF(CQ79&gt;0,(1/CQ79),0)</f>
        <v>0</v>
      </c>
      <c r="CK86" s="77">
        <f>IF(CQ80&gt;0,1/CQ80,0)</f>
        <v>0</v>
      </c>
      <c r="CL86" s="77">
        <f>IF(CQ81&gt;0,1/CQ81,0)</f>
        <v>0</v>
      </c>
      <c r="CM86" s="77">
        <f>IF(CQ82&gt;0,1/CQ82,0)</f>
        <v>0</v>
      </c>
      <c r="CN86" s="77">
        <f>IF(CQ83&gt;0,1/CQ83,0)</f>
        <v>0</v>
      </c>
      <c r="CO86" s="77">
        <f>IF(CQ84&gt;0,1/CQ84,0)</f>
        <v>0</v>
      </c>
      <c r="CP86" s="77">
        <f>IF(CQ85&gt;0,1/CQ85,0)</f>
        <v>0</v>
      </c>
      <c r="CQ86" s="77">
        <f>IF(CH86&lt;=CN76,1,0)</f>
        <v>0</v>
      </c>
      <c r="CR86" s="78">
        <v>0</v>
      </c>
      <c r="CS86" s="159">
        <v>0</v>
      </c>
      <c r="CT86" s="21" t="e">
        <f>IF(CN76=1,AVERAGE(CJ86/CJ89),IF(CN76=2,AVERAGE(CJ86/CJ89,CK86/CK89),IF(CN76=3,AVERAGE(CJ86/CJ89,CK86/CK89,CL86/CL89),IF(CN76=4,AVERAGE(CJ86/CJ89,CK86/CK89,CL86/CL89,CM86/CM89),IF(CN76=5,AVERAGE(CJ86/CJ89,CK86/CK89,CL86/CL89,CM86/CM89,CN86/CN89),IF(CN76=6,AVERAGE(CJ86/CJ89,CK86/CK89,CL86/CL89,CM86/CM89,CN86/CN89,CO86/CO89),IF(CN76=7,AVERAGE(CJ86/CJ89,CK86/CK89,CL86/CL89,CM86/CM89,CN86/CN89,CO86/CO89,CP86/CP89),IF(CN76=8,AVERAGE(CJ86/CJ89,CK86/CK89,CL86/CL89,CM86/CM89,CN86/CN89,CO86/CO89,CP86/CP89,CQ86/CQ89),IF(CN76=9,AVERAGE(CJ86/CJ89,CK86/CK89,CL86/CL89,CM86/CM89,CN86/CN89,CO86/CO89,CP86/CP89,CQ86/CQ89,CR86/CR89),AVERAGE(CJ86/CJ89,CK86/CK89,CL86/CL89,CM86/CM89,CN86/CN89,CO86/CO89,CP86/CP89,CQ86/CQ89,CR86/CR89,CS86/CS89))))))))))</f>
        <v>#DIV/0!</v>
      </c>
      <c r="CU86" s="21" t="e">
        <v>#DIV/0!</v>
      </c>
      <c r="CV86" s="164" t="str">
        <f>IFERROR(CV85,"")</f>
        <v/>
      </c>
      <c r="CW86" s="165" t="str">
        <f>IF($Q$2&gt;=79,IF($Q$2&lt;=88,CV86,""),"")</f>
        <v/>
      </c>
      <c r="CY86" s="150">
        <v>8</v>
      </c>
      <c r="CZ86" s="151">
        <f>'FACTORS &amp; OPTIONS'!B22</f>
        <v>0</v>
      </c>
      <c r="DA86" s="158">
        <f>IF(DH79&gt;0,(1/DH79),0)</f>
        <v>0</v>
      </c>
      <c r="DB86" s="77">
        <f>IF(DH80&gt;0,1/DH80,0)</f>
        <v>0</v>
      </c>
      <c r="DC86" s="77">
        <f>IF(DH81&gt;0,1/DH81,0)</f>
        <v>0</v>
      </c>
      <c r="DD86" s="77">
        <f>IF(DH82&gt;0,1/DH82,0)</f>
        <v>0</v>
      </c>
      <c r="DE86" s="77">
        <f>IF(DH83&gt;0,1/DH83,0)</f>
        <v>0</v>
      </c>
      <c r="DF86" s="77">
        <f>IF(DH84&gt;0,1/DH84,0)</f>
        <v>0</v>
      </c>
      <c r="DG86" s="77">
        <f>IF(DH85&gt;0,1/DH85,0)</f>
        <v>0</v>
      </c>
      <c r="DH86" s="77">
        <f>IF(CY86&lt;=DE76,1,0)</f>
        <v>0</v>
      </c>
      <c r="DI86" s="78">
        <v>0</v>
      </c>
      <c r="DJ86" s="159">
        <v>0</v>
      </c>
      <c r="DK86" s="21" t="e">
        <f>IF(DE76=1,AVERAGE(DA86/DA89),IF(DE76=2,AVERAGE(DA86/DA89,DB86/DB89),IF(DE76=3,AVERAGE(DA86/DA89,DB86/DB89,DC86/DC89),IF(DE76=4,AVERAGE(DA86/DA89,DB86/DB89,DC86/DC89,DD86/DD89),IF(DE76=5,AVERAGE(DA86/DA89,DB86/DB89,DC86/DC89,DD86/DD89,DE86/DE89),IF(DE76=6,AVERAGE(DA86/DA89,DB86/DB89,DC86/DC89,DD86/DD89,DE86/DE89,DF86/DF89),IF(DE76=7,AVERAGE(DA86/DA89,DB86/DB89,DC86/DC89,DD86/DD89,DE86/DE89,DF86/DF89,DG86/DG89),IF(DE76=8,AVERAGE(DA86/DA89,DB86/DB89,DC86/DC89,DD86/DD89,DE86/DE89,DF86/DF89,DG86/DG89,DH86/DH89),IF(DE76=9,AVERAGE(DA86/DA89,DB86/DB89,DC86/DC89,DD86/DD89,DE86/DE89,DF86/DF89,DG86/DG89,DH86/DH89,DI86/DI89),AVERAGE(DA86/DA89,DB86/DB89,DC86/DC89,DD86/DD89,DE86/DE89,DF86/DF89,DG86/DG89,DH86/DH89,DI86/DI89,DJ86/DJ89))))))))))</f>
        <v>#DIV/0!</v>
      </c>
      <c r="DL86" s="21" t="e">
        <v>#DIV/0!</v>
      </c>
      <c r="DM86" s="164" t="str">
        <f>IFERROR(DM85,"")</f>
        <v/>
      </c>
      <c r="DN86" s="165" t="str">
        <f>IF($Q$2&gt;=79,IF($Q$2&lt;=88,DM86,""),"")</f>
        <v/>
      </c>
      <c r="DP86" s="150">
        <v>8</v>
      </c>
      <c r="DQ86" s="151">
        <f>'FACTORS &amp; OPTIONS'!B22</f>
        <v>0</v>
      </c>
      <c r="DR86" s="158">
        <f>IF(DY79&gt;0,(1/DY79),0)</f>
        <v>0</v>
      </c>
      <c r="DS86" s="77">
        <f>IF(DY80&gt;0,1/DY80,0)</f>
        <v>0</v>
      </c>
      <c r="DT86" s="77">
        <f>IF(DY81&gt;0,1/DY81,0)</f>
        <v>0</v>
      </c>
      <c r="DU86" s="77">
        <f>IF(DY82&gt;0,1/DY82,0)</f>
        <v>0</v>
      </c>
      <c r="DV86" s="77">
        <f>IF(DY83&gt;0,1/DY83,0)</f>
        <v>0</v>
      </c>
      <c r="DW86" s="77">
        <f>IF(DY84&gt;0,1/DY84,0)</f>
        <v>0</v>
      </c>
      <c r="DX86" s="77">
        <f>IF(DY85&gt;0,1/DY85,0)</f>
        <v>0</v>
      </c>
      <c r="DY86" s="77">
        <f>IF(DP86&lt;=DV76,1,0)</f>
        <v>0</v>
      </c>
      <c r="DZ86" s="78">
        <v>0</v>
      </c>
      <c r="EA86" s="159">
        <v>0</v>
      </c>
      <c r="EB86" s="21" t="e">
        <f>IF(DV76=1,AVERAGE(DR86/DR89),IF(DV76=2,AVERAGE(DR86/DR89,DS86/DS89),IF(DV76=3,AVERAGE(DR86/DR89,DS86/DS89,DT86/DT89),IF(DV76=4,AVERAGE(DR86/DR89,DS86/DS89,DT86/DT89,DU86/DU89),IF(DV76=5,AVERAGE(DR86/DR89,DS86/DS89,DT86/DT89,DU86/DU89,DV86/DV89),IF(DV76=6,AVERAGE(DR86/DR89,DS86/DS89,DT86/DT89,DU86/DU89,DV86/DV89,DW86/DW89),IF(DV76=7,AVERAGE(DR86/DR89,DS86/DS89,DT86/DT89,DU86/DU89,DV86/DV89,DW86/DW89,DX86/DX89),IF(DV76=8,AVERAGE(DR86/DR89,DS86/DS89,DT86/DT89,DU86/DU89,DV86/DV89,DW86/DW89,DX86/DX89,DY86/DY89),IF(DV76=9,AVERAGE(DR86/DR89,DS86/DS89,DT86/DT89,DU86/DU89,DV86/DV89,DW86/DW89,DX86/DX89,DY86/DY89,DZ86/DZ89),AVERAGE(DR86/DR89,DS86/DS89,DT86/DT89,DU86/DU89,DV86/DV89,DW86/DW89,DX86/DX89,DY86/DY89,DZ86/DZ89,EA86/EA89))))))))))</f>
        <v>#DIV/0!</v>
      </c>
      <c r="EC86" s="21" t="e">
        <v>#DIV/0!</v>
      </c>
      <c r="ED86" s="164" t="str">
        <f>IFERROR(ED85,"")</f>
        <v/>
      </c>
      <c r="EE86" s="165" t="str">
        <f>IF($Q$2&gt;=79,IF($Q$2&lt;=88,ED86,""),"")</f>
        <v/>
      </c>
      <c r="EG86" s="150">
        <v>8</v>
      </c>
      <c r="EH86" s="151">
        <f>'FACTORS &amp; OPTIONS'!B22</f>
        <v>0</v>
      </c>
      <c r="EI86" s="158">
        <f>IF(EP79&gt;0,(1/EP79),0)</f>
        <v>0</v>
      </c>
      <c r="EJ86" s="77">
        <f>IF(EP80&gt;0,1/EP80,0)</f>
        <v>0</v>
      </c>
      <c r="EK86" s="77">
        <f>IF(EP81&gt;0,1/EP81,0)</f>
        <v>0</v>
      </c>
      <c r="EL86" s="77">
        <f>IF(EP82&gt;0,1/EP82,0)</f>
        <v>0</v>
      </c>
      <c r="EM86" s="77">
        <f>IF(EP83&gt;0,1/EP83,0)</f>
        <v>0</v>
      </c>
      <c r="EN86" s="77">
        <f>IF(EP84&gt;0,1/EP84,0)</f>
        <v>0</v>
      </c>
      <c r="EO86" s="77">
        <f>IF(EP85&gt;0,1/EP85,0)</f>
        <v>0</v>
      </c>
      <c r="EP86" s="77">
        <f>IF(EG86&lt;=EM76,1,0)</f>
        <v>0</v>
      </c>
      <c r="EQ86" s="78">
        <v>0</v>
      </c>
      <c r="ER86" s="159">
        <v>0</v>
      </c>
      <c r="ES86" s="21" t="e">
        <f>IF(EM76=1,AVERAGE(EI86/EI89),IF(EM76=2,AVERAGE(EI86/EI89,EJ86/EJ89),IF(EM76=3,AVERAGE(EI86/EI89,EJ86/EJ89,EK86/EK89),IF(EM76=4,AVERAGE(EI86/EI89,EJ86/EJ89,EK86/EK89,EL86/EL89),IF(EM76=5,AVERAGE(EI86/EI89,EJ86/EJ89,EK86/EK89,EL86/EL89,EM86/EM89),IF(EM76=6,AVERAGE(EI86/EI89,EJ86/EJ89,EK86/EK89,EL86/EL89,EM86/EM89,EN86/EN89),IF(EM76=7,AVERAGE(EI86/EI89,EJ86/EJ89,EK86/EK89,EL86/EL89,EM86/EM89,EN86/EN89,EO86/EO89),IF(EM76=8,AVERAGE(EI86/EI89,EJ86/EJ89,EK86/EK89,EL86/EL89,EM86/EM89,EN86/EN89,EO86/EO89,EP86/EP89),IF(EM76=9,AVERAGE(EI86/EI89,EJ86/EJ89,EK86/EK89,EL86/EL89,EM86/EM89,EN86/EN89,EO86/EO89,EP86/EP89,EQ86/EQ89),AVERAGE(EI86/EI89,EJ86/EJ89,EK86/EK89,EL86/EL89,EM86/EM89,EN86/EN89,EO86/EO89,EP86/EP89,EQ86/EQ89,ER86/ER89))))))))))</f>
        <v>#DIV/0!</v>
      </c>
      <c r="ET86" s="21" t="e">
        <v>#DIV/0!</v>
      </c>
      <c r="EU86" s="164" t="str">
        <f>IFERROR(EU85,"")</f>
        <v/>
      </c>
      <c r="EV86" s="165" t="str">
        <f>IF($Q$2&gt;=79,IF($Q$2&lt;=88,EU86,""),"")</f>
        <v/>
      </c>
      <c r="EW86" s="100" t="str">
        <f>CW85</f>
        <v/>
      </c>
      <c r="EX86" s="100">
        <f>CW87</f>
        <v>0.33333333333333331</v>
      </c>
      <c r="EY86" s="100"/>
      <c r="EZ86" s="100">
        <f t="shared" si="50"/>
        <v>0</v>
      </c>
      <c r="FA86" s="100"/>
    </row>
    <row r="87" spans="1:157" x14ac:dyDescent="0.35">
      <c r="A87" s="150">
        <v>9</v>
      </c>
      <c r="B87" s="151">
        <f>'FACTORS &amp; OPTIONS'!B23</f>
        <v>0</v>
      </c>
      <c r="C87" s="77">
        <f>IF(K79&gt;0,(1/K79),0)</f>
        <v>0</v>
      </c>
      <c r="D87" s="77">
        <f>IF(K80&gt;0,1/K80,0)</f>
        <v>0</v>
      </c>
      <c r="E87" s="77">
        <f>IF(K81&gt;0,1/K81,0)</f>
        <v>0</v>
      </c>
      <c r="F87" s="77">
        <f>IF(K82&gt;0,1/K82,0)</f>
        <v>0</v>
      </c>
      <c r="G87" s="77">
        <f>IF(K83&gt;0,1/K83,0)</f>
        <v>0</v>
      </c>
      <c r="H87" s="77">
        <f>IF(K84&gt;0,1/K84,0)</f>
        <v>0</v>
      </c>
      <c r="I87" s="77">
        <f>IF(K85&gt;0,1/K85,0)</f>
        <v>0</v>
      </c>
      <c r="J87" s="77">
        <f>IF(K86&gt;0,1/K86,0)</f>
        <v>0</v>
      </c>
      <c r="K87" s="77">
        <f>IF(A87&lt;=G76,1,0)</f>
        <v>0</v>
      </c>
      <c r="L87" s="78">
        <v>0</v>
      </c>
      <c r="M87" s="21" t="e">
        <f>IF(G76=1,AVERAGE(C87/C89),IF(G76=2,AVERAGE(C87/C89,D87/D89),IF(G76=3,AVERAGE(C87/C89,D87/D89,E87/E89),IF(G76=4,AVERAGE(C87/C89,D87/D89,E87/E89,F87/F89),IF(G76=5,AVERAGE(C87/C89,D87/D89,E87/E89,F87/F89,G87/G89),IF(G76=6,AVERAGE(C87/C89,D87/D89,E87/E89,F87/F89,G87/G89,H87/H89),IF(G76=7,AVERAGE(C87/C89,D87/D89,E87/E89,F87/F89,G87/G89,H87/H89,I87/I89),IF(G76=8,AVERAGE(C87/C89,D87/D89,E87/E89,F87/F89,G87/G89,H87/H89,I87/I89,J87/J89),IF(G76=9,AVERAGE(C87/C89,D87/D89,E87/E89,F87/F89,G87/G89,H87/H89,I87/I89,J87/J89,K87/K89),AVERAGE(C87/C89,D87/D89,E87/E89,F87/F89,G87/G89,H87/H89,I87/I89,J87/J89,K87/K89,L87/L89))))))))))</f>
        <v>#DIV/0!</v>
      </c>
      <c r="N87" s="21" t="e">
        <v>#DIV/0!</v>
      </c>
      <c r="O87" s="164">
        <v>7</v>
      </c>
      <c r="P87" s="165">
        <f>IF(O87=1,1/9,IF(O87=2,1/7,IF(O87=3,1/5,IF(O87=4,1/3,IF(O87=5,1,IF(O87=6,3,IF(O87=7,5,IF(O87=8,7,IF(O87=9,9,0)))))))))</f>
        <v>5</v>
      </c>
      <c r="R87" s="150">
        <v>9</v>
      </c>
      <c r="S87" s="151">
        <f>'FACTORS &amp; OPTIONS'!B23</f>
        <v>0</v>
      </c>
      <c r="T87" s="77">
        <f>IF(AB79&gt;0,(1/AB79),0)</f>
        <v>0</v>
      </c>
      <c r="U87" s="77">
        <f>IF(AB80&gt;0,1/AB80,0)</f>
        <v>0</v>
      </c>
      <c r="V87" s="77">
        <f>IF(AB81&gt;0,1/AB81,0)</f>
        <v>0</v>
      </c>
      <c r="W87" s="77">
        <f>IF(AB82&gt;0,1/AB82,0)</f>
        <v>0</v>
      </c>
      <c r="X87" s="77">
        <f>IF(AB83&gt;0,1/AB83,0)</f>
        <v>0</v>
      </c>
      <c r="Y87" s="77">
        <f>IF(AB84&gt;0,1/AB84,0)</f>
        <v>0</v>
      </c>
      <c r="Z87" s="77">
        <f>IF(AB85&gt;0,1/AB85,0)</f>
        <v>0</v>
      </c>
      <c r="AA87" s="77">
        <f>IF(AB86&gt;0,1/AB86,0)</f>
        <v>0</v>
      </c>
      <c r="AB87" s="77">
        <f>IF(R87&lt;=X76,1,0)</f>
        <v>0</v>
      </c>
      <c r="AC87" s="78">
        <v>0</v>
      </c>
      <c r="AD87" s="21" t="e">
        <f>IF(X76=1,AVERAGE(T87/T89),IF(X76=2,AVERAGE(T87/T89,U87/U89),IF(X76=3,AVERAGE(T87/T89,U87/U89,V87/V89),IF(X76=4,AVERAGE(T87/T89,U87/U89,V87/V89,W87/W89),IF(X76=5,AVERAGE(T87/T89,U87/U89,V87/V89,W87/W89,X87/X89),IF(X76=6,AVERAGE(T87/T89,U87/U89,V87/V89,W87/W89,X87/X89,Y87/Y89),IF(X76=7,AVERAGE(T87/T89,U87/U89,V87/V89,W87/W89,X87/X89,Y87/Y89,Z87/Z89),IF(X76=8,AVERAGE(T87/T89,U87/U89,V87/V89,W87/W89,X87/X89,Y87/Y89,Z87/Z89,AA87/AA89),IF(X76=9,AVERAGE(T87/T89,U87/U89,V87/V89,W87/W89,X87/X89,Y87/Y89,Z87/Z89,AA87/AA89,AB87/AB89),AVERAGE(T87/T89,U87/U89,V87/V89,W87/W89,X87/X89,Y87/Y89,Z87/Z89,AA87/AA89,AB87/AB89,AC87/AC89))))))))))</f>
        <v>#DIV/0!</v>
      </c>
      <c r="AE87" s="21" t="e">
        <v>#DIV/0!</v>
      </c>
      <c r="AF87" s="164">
        <v>4</v>
      </c>
      <c r="AG87" s="165">
        <f>IF(AF87=1,1/9,IF(AF87=2,1/7,IF(AF87=3,1/5,IF(AF87=4,1/3,IF(AF87=5,1,IF(AF87=6,3,IF(AF87=7,5,IF(AF87=8,7,IF(AF87=9,9,0)))))))))</f>
        <v>0.33333333333333331</v>
      </c>
      <c r="AI87" s="150">
        <v>9</v>
      </c>
      <c r="AJ87" s="151">
        <f>'FACTORS &amp; OPTIONS'!B23</f>
        <v>0</v>
      </c>
      <c r="AK87" s="158">
        <f>IF(AS79&gt;0,(1/AS79),0)</f>
        <v>0</v>
      </c>
      <c r="AL87" s="77">
        <f>IF(AS80&gt;0,1/AS80,0)</f>
        <v>0</v>
      </c>
      <c r="AM87" s="77">
        <f>IF(AS81&gt;0,1/AS81,0)</f>
        <v>0</v>
      </c>
      <c r="AN87" s="77">
        <f>IF(AS82&gt;0,1/AS82,0)</f>
        <v>0</v>
      </c>
      <c r="AO87" s="77">
        <f>IF(AS83&gt;0,1/AS83,0)</f>
        <v>0</v>
      </c>
      <c r="AP87" s="77">
        <f>IF(AS84&gt;0,1/AS84,0)</f>
        <v>0</v>
      </c>
      <c r="AQ87" s="77">
        <f>IF(AS85&gt;0,1/AS85,0)</f>
        <v>0</v>
      </c>
      <c r="AR87" s="77">
        <f>IF(AS86&gt;0,1/AS86,0)</f>
        <v>0</v>
      </c>
      <c r="AS87" s="77">
        <f>IF(AI87&lt;=AO76,1,0)</f>
        <v>0</v>
      </c>
      <c r="AT87" s="159">
        <v>0</v>
      </c>
      <c r="AU87" s="21" t="e">
        <f>IF(AO76=1,AVERAGE(AK87/AK89),IF(AO76=2,AVERAGE(AK87/AK89,AL87/AL89),IF(AO76=3,AVERAGE(AK87/AK89,AL87/AL89,AM87/AM89),IF(AO76=4,AVERAGE(AK87/AK89,AL87/AL89,AM87/AM89,AN87/AN89),IF(AO76=5,AVERAGE(AK87/AK89,AL87/AL89,AM87/AM89,AN87/AN89,AO87/AO89),IF(AO76=6,AVERAGE(AK87/AK89,AL87/AL89,AM87/AM89,AN87/AN89,AO87/AO89,AP87/AP89),IF(AO76=7,AVERAGE(AK87/AK89,AL87/AL89,AM87/AM89,AN87/AN89,AO87/AO89,AP87/AP89,AQ87/AQ89),IF(AO76=8,AVERAGE(AK87/AK89,AL87/AL89,AM87/AM89,AN87/AN89,AO87/AO89,AP87/AP89,AQ87/AQ89,AR87/AR89),IF(AO76=9,AVERAGE(AK87/AK89,AL87/AL89,AM87/AM89,AN87/AN89,AO87/AO89,AP87/AP89,AQ87/AQ89,AR87/AR89,AS87/AS89),AVERAGE(AK87/AK89,AL87/AL89,AM87/AM89,AN87/AN89,AO87/AO89,AP87/AP89,AQ87/AQ89,AR87/AR89,AS87/AS89,AT87/AT89))))))))))</f>
        <v>#DIV/0!</v>
      </c>
      <c r="AV87" s="21" t="e">
        <v>#DIV/0!</v>
      </c>
      <c r="AW87" s="164">
        <v>2</v>
      </c>
      <c r="AX87" s="165">
        <f>IF(AW87=1,1/9,IF(AW87=2,1/7,IF(AW87=3,1/5,IF(AW87=4,1/3,IF(AW87=5,1,IF(AW87=6,3,IF(AW87=7,5,IF(AW87=8,7,IF(AW87=9,9,0)))))))))</f>
        <v>0.14285714285714285</v>
      </c>
      <c r="AZ87" s="150">
        <v>9</v>
      </c>
      <c r="BA87" s="151">
        <f>'FACTORS &amp; OPTIONS'!B23</f>
        <v>0</v>
      </c>
      <c r="BB87" s="158">
        <f>IF(BJ79&gt;0,(1/BJ79),0)</f>
        <v>0</v>
      </c>
      <c r="BC87" s="77">
        <f>IF(BJ80&gt;0,1/BJ80,0)</f>
        <v>0</v>
      </c>
      <c r="BD87" s="77">
        <f>IF(BJ81&gt;0,1/BJ81,0)</f>
        <v>0</v>
      </c>
      <c r="BE87" s="77">
        <f>IF(BJ82&gt;0,1/BJ82,0)</f>
        <v>0</v>
      </c>
      <c r="BF87" s="77">
        <f>IF(BJ83&gt;0,1/BJ83,0)</f>
        <v>0</v>
      </c>
      <c r="BG87" s="77">
        <f>IF(BJ84&gt;0,1/BJ84,0)</f>
        <v>0</v>
      </c>
      <c r="BH87" s="77">
        <f>IF(BJ85&gt;0,1/BJ85,0)</f>
        <v>0</v>
      </c>
      <c r="BI87" s="77">
        <f>IF(BJ86&gt;0,1/BJ86,0)</f>
        <v>0</v>
      </c>
      <c r="BJ87" s="77">
        <f>IF(AZ87&lt;=BF76,1,0)</f>
        <v>0</v>
      </c>
      <c r="BK87" s="159">
        <v>0</v>
      </c>
      <c r="BL87" s="21" t="e">
        <f>IF(BF76=1,AVERAGE(BB87/BB89),IF(BF76=2,AVERAGE(BB87/BB89,BC87/BC89),IF(BF76=3,AVERAGE(BB87/BB89,BC87/BC89,BD87/BD89),IF(BF76=4,AVERAGE(BB87/BB89,BC87/BC89,BD87/BD89,BE87/BE89),IF(BF76=5,AVERAGE(BB87/BB89,BC87/BC89,BD87/BD89,BE87/BE89,BF87/BF89),IF(BF76=6,AVERAGE(BB87/BB89,BC87/BC89,BD87/BD89,BE87/BE89,BF87/BF89,BG87/BG89),IF(BF76=7,AVERAGE(BB87/BB89,BC87/BC89,BD87/BD89,BE87/BE89,BF87/BF89,BG87/BG89,BH87/BH89),IF(BF76=8,AVERAGE(BB87/BB89,BC87/BC89,BD87/BD89,BE87/BE89,BF87/BF89,BG87/BG89,BH87/BH89,BI87/BI89),IF(BF76=9,AVERAGE(BB87/BB89,BC87/BC89,BD87/BD89,BE87/BE89,BF87/BF89,BG87/BG89,BH87/BH89,BI87/BI89,BJ87/BJ89),AVERAGE(BB87/BB89,BC87/BC89,BD87/BD89,BE87/BE89,BF87/BF89,BG87/BG89,BH87/BH89,BI87/BI89,BJ87/BJ89,BK87/BK89))))))))))</f>
        <v>#DIV/0!</v>
      </c>
      <c r="BM87" s="21" t="e">
        <v>#DIV/0!</v>
      </c>
      <c r="BN87" s="164">
        <v>3</v>
      </c>
      <c r="BO87" s="165">
        <f>IF(BN87=1,1/9,IF(BN87=2,1/7,IF(BN87=3,1/5,IF(BN87=4,1/3,IF(BN87=5,1,IF(BN87=6,3,IF(BN87=7,5,IF(BN87=8,7,IF(BN87=9,9,0)))))))))</f>
        <v>0.2</v>
      </c>
      <c r="BQ87" s="150">
        <v>9</v>
      </c>
      <c r="BR87" s="151">
        <f>'FACTORS &amp; OPTIONS'!B23</f>
        <v>0</v>
      </c>
      <c r="BS87" s="158">
        <f>IF(CA79&gt;0,(1/CA79),0)</f>
        <v>0</v>
      </c>
      <c r="BT87" s="77">
        <f>IF(CA80&gt;0,1/CA80,0)</f>
        <v>0</v>
      </c>
      <c r="BU87" s="77">
        <f>IF(CA81&gt;0,1/CA81,0)</f>
        <v>0</v>
      </c>
      <c r="BV87" s="77">
        <f>IF(CA82&gt;0,1/CA82,0)</f>
        <v>0</v>
      </c>
      <c r="BW87" s="77">
        <f>IF(CA83&gt;0,1/CA83,0)</f>
        <v>0</v>
      </c>
      <c r="BX87" s="77">
        <f>IF(CA84&gt;0,1/CA84,0)</f>
        <v>0</v>
      </c>
      <c r="BY87" s="77">
        <f>IF(CA85&gt;0,1/CA85,0)</f>
        <v>0</v>
      </c>
      <c r="BZ87" s="77">
        <f>IF(CA86&gt;0,1/CA86,0)</f>
        <v>0</v>
      </c>
      <c r="CA87" s="77">
        <f>IF(BQ87&lt;=BW76,1,0)</f>
        <v>0</v>
      </c>
      <c r="CB87" s="159">
        <v>0</v>
      </c>
      <c r="CC87" s="21" t="e">
        <f>IF(BW76=1,AVERAGE(BS87/BS89),IF(BW76=2,AVERAGE(BS87/BS89,BT87/BT89),IF(BW76=3,AVERAGE(BS87/BS89,BT87/BT89,BU87/BU89),IF(BW76=4,AVERAGE(BS87/BS89,BT87/BT89,BU87/BU89,BV87/BV89),IF(BW76=5,AVERAGE(BS87/BS89,BT87/BT89,BU87/BU89,BV87/BV89,BW87/BW89),IF(BW76=6,AVERAGE(BS87/BS89,BT87/BT89,BU87/BU89,BV87/BV89,BW87/BW89,BX87/BX89),IF(BW76=7,AVERAGE(BS87/BS89,BT87/BT89,BU87/BU89,BV87/BV89,BW87/BW89,BX87/BX89,BY87/BY89),IF(BW76=8,AVERAGE(BS87/BS89,BT87/BT89,BU87/BU89,BV87/BV89,BW87/BW89,BX87/BX89,BY87/BY89,BZ87/BZ89),IF(BW76=9,AVERAGE(BS87/BS89,BT87/BT89,BU87/BU89,BV87/BV89,BW87/BW89,BX87/BX89,BY87/BY89,BZ87/BZ89,CA87/CA89),AVERAGE(BS87/BS89,BT87/BT89,BU87/BU89,BV87/BV89,BW87/BW89,BX87/BX89,BY87/BY89,BZ87/BZ89,CA87/CA89,CB87/CB89))))))))))</f>
        <v>#DIV/0!</v>
      </c>
      <c r="CD87" s="21" t="e">
        <v>#DIV/0!</v>
      </c>
      <c r="CE87" s="164">
        <v>7</v>
      </c>
      <c r="CF87" s="165">
        <f>IF(CE87=1,1/9,IF(CE87=2,1/7,IF(CE87=3,1/5,IF(CE87=4,1/3,IF(CE87=5,1,IF(CE87=6,3,IF(CE87=7,5,IF(CE87=8,7,IF(CE87=9,9,0)))))))))</f>
        <v>5</v>
      </c>
      <c r="CH87" s="150">
        <v>9</v>
      </c>
      <c r="CI87" s="151">
        <f>'FACTORS &amp; OPTIONS'!B23</f>
        <v>0</v>
      </c>
      <c r="CJ87" s="158">
        <f>IF(CR79&gt;0,(1/CR79),0)</f>
        <v>0</v>
      </c>
      <c r="CK87" s="77">
        <f>IF(CR80&gt;0,1/CR80,0)</f>
        <v>0</v>
      </c>
      <c r="CL87" s="77">
        <f>IF(CR81&gt;0,1/CR81,0)</f>
        <v>0</v>
      </c>
      <c r="CM87" s="77">
        <f>IF(CR82&gt;0,1/CR82,0)</f>
        <v>0</v>
      </c>
      <c r="CN87" s="77">
        <f>IF(CR83&gt;0,1/CR83,0)</f>
        <v>0</v>
      </c>
      <c r="CO87" s="77">
        <f>IF(CR84&gt;0,1/CR84,0)</f>
        <v>0</v>
      </c>
      <c r="CP87" s="77">
        <f>IF(CR85&gt;0,1/CR85,0)</f>
        <v>0</v>
      </c>
      <c r="CQ87" s="77">
        <f>IF(CR86&gt;0,1/CR86,0)</f>
        <v>0</v>
      </c>
      <c r="CR87" s="77">
        <f>IF(CH87&lt;=CN76,1,0)</f>
        <v>0</v>
      </c>
      <c r="CS87" s="159">
        <v>0</v>
      </c>
      <c r="CT87" s="21" t="e">
        <f>IF(CN76=1,AVERAGE(CJ87/CJ89),IF(CN76=2,AVERAGE(CJ87/CJ89,CK87/CK89),IF(CN76=3,AVERAGE(CJ87/CJ89,CK87/CK89,CL87/CL89),IF(CN76=4,AVERAGE(CJ87/CJ89,CK87/CK89,CL87/CL89,CM87/CM89),IF(CN76=5,AVERAGE(CJ87/CJ89,CK87/CK89,CL87/CL89,CM87/CM89,CN87/CN89),IF(CN76=6,AVERAGE(CJ87/CJ89,CK87/CK89,CL87/CL89,CM87/CM89,CN87/CN89,CO87/CO89),IF(CN76=7,AVERAGE(CJ87/CJ89,CK87/CK89,CL87/CL89,CM87/CM89,CN87/CN89,CO87/CO89,CP87/CP89),IF(CN76=8,AVERAGE(CJ87/CJ89,CK87/CK89,CL87/CL89,CM87/CM89,CN87/CN89,CO87/CO89,CP87/CP89,CQ87/CQ89),IF(CN76=9,AVERAGE(CJ87/CJ89,CK87/CK89,CL87/CL89,CM87/CM89,CN87/CN89,CO87/CO89,CP87/CP89,CQ87/CQ89,CR87/CR89),AVERAGE(CJ87/CJ89,CK87/CK89,CL87/CL89,CM87/CM89,CN87/CN89,CO87/CO89,CP87/CP89,CQ87/CQ89,CR87/CR89,CS87/CS89))))))))))</f>
        <v>#DIV/0!</v>
      </c>
      <c r="CU87" s="21" t="e">
        <v>#DIV/0!</v>
      </c>
      <c r="CV87" s="164">
        <v>4</v>
      </c>
      <c r="CW87" s="165">
        <f>IF(CV87=1,1/9,IF(CV87=2,1/7,IF(CV87=3,1/5,IF(CV87=4,1/3,IF(CV87=5,1,IF(CV87=6,3,IF(CV87=7,5,IF(CV87=8,7,IF(CV87=9,9,0)))))))))</f>
        <v>0.33333333333333331</v>
      </c>
      <c r="CY87" s="150">
        <v>9</v>
      </c>
      <c r="CZ87" s="151">
        <f>'FACTORS &amp; OPTIONS'!B23</f>
        <v>0</v>
      </c>
      <c r="DA87" s="158">
        <f>IF(DI79&gt;0,(1/DI79),0)</f>
        <v>0</v>
      </c>
      <c r="DB87" s="77">
        <f>IF(DI80&gt;0,1/DI80,0)</f>
        <v>0</v>
      </c>
      <c r="DC87" s="77">
        <f>IF(DI81&gt;0,1/DI81,0)</f>
        <v>0</v>
      </c>
      <c r="DD87" s="77">
        <f>IF(DI82&gt;0,1/DI82,0)</f>
        <v>0</v>
      </c>
      <c r="DE87" s="77">
        <f>IF(DI83&gt;0,1/DI83,0)</f>
        <v>0</v>
      </c>
      <c r="DF87" s="77">
        <f>IF(DI84&gt;0,1/DI84,0)</f>
        <v>0</v>
      </c>
      <c r="DG87" s="77">
        <f>IF(DI85&gt;0,1/DI85,0)</f>
        <v>0</v>
      </c>
      <c r="DH87" s="77">
        <f>IF(DI86&gt;0,1/DI86,0)</f>
        <v>0</v>
      </c>
      <c r="DI87" s="77">
        <f>IF(CY87&lt;=DE76,1,0)</f>
        <v>0</v>
      </c>
      <c r="DJ87" s="159">
        <v>0</v>
      </c>
      <c r="DK87" s="21" t="e">
        <f>IF(DE76=1,AVERAGE(DA87/DA89),IF(DE76=2,AVERAGE(DA87/DA89,DB87/DB89),IF(DE76=3,AVERAGE(DA87/DA89,DB87/DB89,DC87/DC89),IF(DE76=4,AVERAGE(DA87/DA89,DB87/DB89,DC87/DC89,DD87/DD89),IF(DE76=5,AVERAGE(DA87/DA89,DB87/DB89,DC87/DC89,DD87/DD89,DE87/DE89),IF(DE76=6,AVERAGE(DA87/DA89,DB87/DB89,DC87/DC89,DD87/DD89,DE87/DE89,DF87/DF89),IF(DE76=7,AVERAGE(DA87/DA89,DB87/DB89,DC87/DC89,DD87/DD89,DE87/DE89,DF87/DF89,DG87/DG89),IF(DE76=8,AVERAGE(DA87/DA89,DB87/DB89,DC87/DC89,DD87/DD89,DE87/DE89,DF87/DF89,DG87/DG89,DH87/DH89),IF(DE76=9,AVERAGE(DA87/DA89,DB87/DB89,DC87/DC89,DD87/DD89,DE87/DE89,DF87/DF89,DG87/DG89,DH87/DH89,DI87/DI89),AVERAGE(DA87/DA89,DB87/DB89,DC87/DC89,DD87/DD89,DE87/DE89,DF87/DF89,DG87/DG89,DH87/DH89,DI87/DI89,DJ87/DJ89))))))))))</f>
        <v>#DIV/0!</v>
      </c>
      <c r="DL87" s="21" t="e">
        <v>#DIV/0!</v>
      </c>
      <c r="DM87" s="164">
        <v>6</v>
      </c>
      <c r="DN87" s="165">
        <f>IF(DM87=1,1/9,IF(DM87=2,1/7,IF(DM87=3,1/5,IF(DM87=4,1/3,IF(DM87=5,1,IF(DM87=6,3,IF(DM87=7,5,IF(DM87=8,7,IF(DM87=9,9,0)))))))))</f>
        <v>3</v>
      </c>
      <c r="DP87" s="150">
        <v>9</v>
      </c>
      <c r="DQ87" s="151">
        <f>'FACTORS &amp; OPTIONS'!B23</f>
        <v>0</v>
      </c>
      <c r="DR87" s="158">
        <f>IF(DZ79&gt;0,(1/DZ79),0)</f>
        <v>0</v>
      </c>
      <c r="DS87" s="77">
        <f>IF(DZ80&gt;0,1/DZ80,0)</f>
        <v>0</v>
      </c>
      <c r="DT87" s="77">
        <f>IF(DZ81&gt;0,1/DZ81,0)</f>
        <v>0</v>
      </c>
      <c r="DU87" s="77">
        <f>IF(DZ82&gt;0,1/DZ82,0)</f>
        <v>0</v>
      </c>
      <c r="DV87" s="77">
        <f>IF(DZ83&gt;0,1/DZ83,0)</f>
        <v>0</v>
      </c>
      <c r="DW87" s="77">
        <f>IF(DZ84&gt;0,1/DZ84,0)</f>
        <v>0</v>
      </c>
      <c r="DX87" s="77">
        <f>IF(DZ85&gt;0,1/DZ85,0)</f>
        <v>0</v>
      </c>
      <c r="DY87" s="77">
        <f>IF(DZ86&gt;0,1/DZ86,0)</f>
        <v>0</v>
      </c>
      <c r="DZ87" s="77">
        <f>IF(DP87&lt;=DV76,1,0)</f>
        <v>0</v>
      </c>
      <c r="EA87" s="159">
        <v>0</v>
      </c>
      <c r="EB87" s="21" t="e">
        <f>IF(DV76=1,AVERAGE(DR87/DR89),IF(DV76=2,AVERAGE(DR87/DR89,DS87/DS89),IF(DV76=3,AVERAGE(DR87/DR89,DS87/DS89,DT87/DT89),IF(DV76=4,AVERAGE(DR87/DR89,DS87/DS89,DT87/DT89,DU87/DU89),IF(DV76=5,AVERAGE(DR87/DR89,DS87/DS89,DT87/DT89,DU87/DU89,DV87/DV89),IF(DV76=6,AVERAGE(DR87/DR89,DS87/DS89,DT87/DT89,DU87/DU89,DV87/DV89,DW87/DW89),IF(DV76=7,AVERAGE(DR87/DR89,DS87/DS89,DT87/DT89,DU87/DU89,DV87/DV89,DW87/DW89,DX87/DX89),IF(DV76=8,AVERAGE(DR87/DR89,DS87/DS89,DT87/DT89,DU87/DU89,DV87/DV89,DW87/DW89,DX87/DX89,DY87/DY89),IF(DV76=9,AVERAGE(DR87/DR89,DS87/DS89,DT87/DT89,DU87/DU89,DV87/DV89,DW87/DW89,DX87/DX89,DY87/DY89,DZ87/DZ89),AVERAGE(DR87/DR89,DS87/DS89,DT87/DT89,DU87/DU89,DV87/DV89,DW87/DW89,DX87/DX89,DY87/DY89,DZ87/DZ89,EA87/EA89))))))))))</f>
        <v>#DIV/0!</v>
      </c>
      <c r="EC87" s="21" t="e">
        <v>#DIV/0!</v>
      </c>
      <c r="ED87" s="164">
        <v>6</v>
      </c>
      <c r="EE87" s="165">
        <f>IF(ED87=1,1/9,IF(ED87=2,1/7,IF(ED87=3,1/5,IF(ED87=4,1/3,IF(ED87=5,1,IF(ED87=6,3,IF(ED87=7,5,IF(ED87=8,7,IF(ED87=9,9,0)))))))))</f>
        <v>3</v>
      </c>
      <c r="EG87" s="150">
        <v>9</v>
      </c>
      <c r="EH87" s="151">
        <f>'FACTORS &amp; OPTIONS'!B23</f>
        <v>0</v>
      </c>
      <c r="EI87" s="158">
        <f>IF(EQ79&gt;0,(1/EQ79),0)</f>
        <v>0</v>
      </c>
      <c r="EJ87" s="77">
        <f>IF(EQ80&gt;0,1/EQ80,0)</f>
        <v>0</v>
      </c>
      <c r="EK87" s="77">
        <f>IF(EQ81&gt;0,1/EQ81,0)</f>
        <v>0</v>
      </c>
      <c r="EL87" s="77">
        <f>IF(EQ82&gt;0,1/EQ82,0)</f>
        <v>0</v>
      </c>
      <c r="EM87" s="77">
        <f>IF(EQ83&gt;0,1/EQ83,0)</f>
        <v>0</v>
      </c>
      <c r="EN87" s="77">
        <f>IF(EQ84&gt;0,1/EQ84,0)</f>
        <v>0</v>
      </c>
      <c r="EO87" s="77">
        <f>IF(EQ85&gt;0,1/EQ85,0)</f>
        <v>0</v>
      </c>
      <c r="EP87" s="77">
        <f>IF(EQ86&gt;0,1/EQ86,0)</f>
        <v>0</v>
      </c>
      <c r="EQ87" s="77">
        <f>IF(EG87&lt;=EM76,1,0)</f>
        <v>0</v>
      </c>
      <c r="ER87" s="159">
        <v>0</v>
      </c>
      <c r="ES87" s="21" t="e">
        <f>IF(EM76=1,AVERAGE(EI87/EI89),IF(EM76=2,AVERAGE(EI87/EI89,EJ87/EJ89),IF(EM76=3,AVERAGE(EI87/EI89,EJ87/EJ89,EK87/EK89),IF(EM76=4,AVERAGE(EI87/EI89,EJ87/EJ89,EK87/EK89,EL87/EL89),IF(EM76=5,AVERAGE(EI87/EI89,EJ87/EJ89,EK87/EK89,EL87/EL89,EM87/EM89),IF(EM76=6,AVERAGE(EI87/EI89,EJ87/EJ89,EK87/EK89,EL87/EL89,EM87/EM89,EN87/EN89),IF(EM76=7,AVERAGE(EI87/EI89,EJ87/EJ89,EK87/EK89,EL87/EL89,EM87/EM89,EN87/EN89,EO87/EO89),IF(EM76=8,AVERAGE(EI87/EI89,EJ87/EJ89,EK87/EK89,EL87/EL89,EM87/EM89,EN87/EN89,EO87/EO89,EP87/EP89),IF(EM76=9,AVERAGE(EI87/EI89,EJ87/EJ89,EK87/EK89,EL87/EL89,EM87/EM89,EN87/EN89,EO87/EO89,EP87/EP89,EQ87/EQ89),AVERAGE(EI87/EI89,EJ87/EJ89,EK87/EK89,EL87/EL89,EM87/EM89,EN87/EN89,EO87/EO89,EP87/EP89,EQ87/EQ89,ER87/ER89))))))))))</f>
        <v>#DIV/0!</v>
      </c>
      <c r="ET87" s="21" t="e">
        <v>#DIV/0!</v>
      </c>
      <c r="EU87" s="164">
        <v>6</v>
      </c>
      <c r="EV87" s="165">
        <f>IF(EU87=1,1/9,IF(EU87=2,1/7,IF(EU87=3,1/5,IF(EU87=4,1/3,IF(EU87=5,1,IF(EU87=6,3,IF(EU87=7,5,IF(EU87=8,7,IF(EU87=9,9,0)))))))))</f>
        <v>3</v>
      </c>
      <c r="EW87" s="100" t="str">
        <f>DN85</f>
        <v/>
      </c>
      <c r="EX87" s="100">
        <f>DN87</f>
        <v>3</v>
      </c>
      <c r="EY87" s="100"/>
      <c r="EZ87" s="100">
        <f t="shared" si="50"/>
        <v>0</v>
      </c>
      <c r="FA87" s="100"/>
    </row>
    <row r="88" spans="1:157" x14ac:dyDescent="0.35">
      <c r="A88" s="150">
        <v>10</v>
      </c>
      <c r="B88" s="151">
        <f>'FACTORS &amp; OPTIONS'!B24</f>
        <v>0</v>
      </c>
      <c r="C88" s="77">
        <f>IF(L79&gt;0,(1/L79),0)</f>
        <v>0</v>
      </c>
      <c r="D88" s="77">
        <f>IF(L80&gt;0,1/L80,0)</f>
        <v>0</v>
      </c>
      <c r="E88" s="77">
        <f>IF(L81&gt;0,1/L81,0)</f>
        <v>0</v>
      </c>
      <c r="F88" s="77">
        <f>IF(L82&gt;0,1/L82,0)</f>
        <v>0</v>
      </c>
      <c r="G88" s="77">
        <f>IF(L83&gt;0,1/L83,0)</f>
        <v>0</v>
      </c>
      <c r="H88" s="77">
        <f>IF(L84&gt;0,1/L84,0)</f>
        <v>0</v>
      </c>
      <c r="I88" s="77">
        <f>IF(L85&gt;0,1/L85,0)</f>
        <v>0</v>
      </c>
      <c r="J88" s="77">
        <f>IF(L87&gt;0,1/L87,0)</f>
        <v>0</v>
      </c>
      <c r="K88" s="77">
        <f>IF(L87&gt;0,1/L87,0)</f>
        <v>0</v>
      </c>
      <c r="L88" s="77">
        <f>IF(A88&lt;=G76,1,0)</f>
        <v>0</v>
      </c>
      <c r="M88" s="21" t="e">
        <f>IF(G76=1,AVERAGE(C88/C89),IF(G76=2,AVERAGE(C88/C89,D88/D89),IF(G76=3,AVERAGE(C88/C89,D88/D89,E88/E89),IF(G76=4,AVERAGE(C88/C89,D88/D89,E88/E89,F88/F89),IF(G76=5,AVERAGE(C88/C89,D88/D89,E88/E89,F88/F89,G88/G89),IF(G76=6,AVERAGE(C88/C89,D88/D89,E88/E89,F88/F89,G88/G89,H88/H89),IF(G76=7,AVERAGE(C88/C89,D88/D89,E88/E89,F88/F89,G88/G89,H88/H89,I88/I89),IF(G76=8,AVERAGE(C88/C89,D88/D89,E88/E89,F88/F89,G88/G89,H88/H89,I88/I89,J88/J89),IF(G76=9,AVERAGE(C88/C89,D88/D89,E88/E89,F88/F89,G88/G89,H88/H89,I88/I89,J88/J89,K88/K89),AVERAGE(C88/C89,D88/D89,E88/E89,F88/F89,G88/G89,H88/H89,I88/I89,J88/J89,K88/K89,L88/L89))))))))))</f>
        <v>#DIV/0!</v>
      </c>
      <c r="N88" s="21" t="e">
        <v>#DIV/0!</v>
      </c>
      <c r="O88" s="164">
        <f>O87</f>
        <v>7</v>
      </c>
      <c r="P88" s="165">
        <f>10-O88</f>
        <v>3</v>
      </c>
      <c r="R88" s="150">
        <v>10</v>
      </c>
      <c r="S88" s="151">
        <f>'FACTORS &amp; OPTIONS'!B24</f>
        <v>0</v>
      </c>
      <c r="T88" s="77">
        <f>IF(AC79&gt;0,(1/AC79),0)</f>
        <v>0</v>
      </c>
      <c r="U88" s="77">
        <f>IF(AC80&gt;0,1/AC80,0)</f>
        <v>0</v>
      </c>
      <c r="V88" s="77">
        <f>IF(AC81&gt;0,1/AC81,0)</f>
        <v>0</v>
      </c>
      <c r="W88" s="77">
        <f>IF(AC82&gt;0,1/AC82,0)</f>
        <v>0</v>
      </c>
      <c r="X88" s="77">
        <f>IF(AC83&gt;0,1/AC83,0)</f>
        <v>0</v>
      </c>
      <c r="Y88" s="77">
        <f>IF(AC84&gt;0,1/AC84,0)</f>
        <v>0</v>
      </c>
      <c r="Z88" s="77">
        <f>IF(AC85&gt;0,1/AC85,0)</f>
        <v>0</v>
      </c>
      <c r="AA88" s="77">
        <f>IF(AC87&gt;0,1/AC87,0)</f>
        <v>0</v>
      </c>
      <c r="AB88" s="77">
        <f>IF(AC87&gt;0,1/AC87,0)</f>
        <v>0</v>
      </c>
      <c r="AC88" s="77">
        <f>IF(R88&lt;=X76,1,0)</f>
        <v>0</v>
      </c>
      <c r="AD88" s="21" t="e">
        <f>IF(X76=1,AVERAGE(T88/T89),IF(X76=2,AVERAGE(T88/T89,U88/U89),IF(X76=3,AVERAGE(T88/T89,U88/U89,V88/V89),IF(X76=4,AVERAGE(T88/T89,U88/U89,V88/V89,W88/W89),IF(X76=5,AVERAGE(T88/T89,U88/U89,V88/V89,W88/W89,X88/X89),IF(X76=6,AVERAGE(T88/T89,U88/U89,V88/V89,W88/W89,X88/X89,Y88/Y89),IF(X76=7,AVERAGE(T88/T89,U88/U89,V88/V89,W88/W89,X88/X89,Y88/Y89,Z88/Z89),IF(X76=8,AVERAGE(T88/T89,U88/U89,V88/V89,W88/W89,X88/X89,Y88/Y89,Z88/Z89,AA88/AA89),IF(X76=9,AVERAGE(T88/T89,U88/U89,V88/V89,W88/W89,X88/X89,Y88/Y89,Z88/Z89,AA88/AA89,AB88/AB89),AVERAGE(T88/T89,U88/U89,V88/V89,W88/W89,X88/X89,Y88/Y89,Z88/Z89,AA88/AA89,AB88/AB89,AC88/AC89))))))))))</f>
        <v>#DIV/0!</v>
      </c>
      <c r="AE88" s="21" t="e">
        <v>#DIV/0!</v>
      </c>
      <c r="AF88" s="164">
        <f>AF87</f>
        <v>4</v>
      </c>
      <c r="AG88" s="165">
        <f>10-AF88</f>
        <v>6</v>
      </c>
      <c r="AI88" s="150">
        <v>10</v>
      </c>
      <c r="AJ88" s="151">
        <f>'FACTORS &amp; OPTIONS'!B24</f>
        <v>0</v>
      </c>
      <c r="AK88" s="166">
        <f>IF(AT79&gt;0,(1/AT79),0)</f>
        <v>0</v>
      </c>
      <c r="AL88" s="167">
        <f>IF(AT80&gt;0,1/AT80,0)</f>
        <v>0</v>
      </c>
      <c r="AM88" s="167">
        <f>IF(AT81&gt;0,1/AT81,0)</f>
        <v>0</v>
      </c>
      <c r="AN88" s="167">
        <f>IF(AT82&gt;0,1/AT82,0)</f>
        <v>0</v>
      </c>
      <c r="AO88" s="167">
        <f>IF(AT83&gt;0,1/AT83,0)</f>
        <v>0</v>
      </c>
      <c r="AP88" s="167">
        <f>IF(AT84&gt;0,1/AT84,0)</f>
        <v>0</v>
      </c>
      <c r="AQ88" s="167">
        <f>IF(AT85&gt;0,1/AT85,0)</f>
        <v>0</v>
      </c>
      <c r="AR88" s="167">
        <f>IF(AT87&gt;0,1/AT87,0)</f>
        <v>0</v>
      </c>
      <c r="AS88" s="167">
        <f>IF(AT87&gt;0,1/AT87,0)</f>
        <v>0</v>
      </c>
      <c r="AT88" s="168">
        <f>IF(AI88&lt;=AO76,1,0)</f>
        <v>0</v>
      </c>
      <c r="AU88" s="21" t="e">
        <f>IF(AO76=1,AVERAGE(AK88/AK89),IF(AO76=2,AVERAGE(AK88/AK89,AL88/AL89),IF(AO76=3,AVERAGE(AK88/AK89,AL88/AL89,AM88/AM89),IF(AO76=4,AVERAGE(AK88/AK89,AL88/AL89,AM88/AM89,AN88/AN89),IF(AO76=5,AVERAGE(AK88/AK89,AL88/AL89,AM88/AM89,AN88/AN89,AO88/AO89),IF(AO76=6,AVERAGE(AK88/AK89,AL88/AL89,AM88/AM89,AN88/AN89,AO88/AO89,AP88/AP89),IF(AO76=7,AVERAGE(AK88/AK89,AL88/AL89,AM88/AM89,AN88/AN89,AO88/AO89,AP88/AP89,AQ88/AQ89),IF(AO76=8,AVERAGE(AK88/AK89,AL88/AL89,AM88/AM89,AN88/AN89,AO88/AO89,AP88/AP89,AQ88/AQ89,AR88/AR89),IF(AO76=9,AVERAGE(AK88/AK89,AL88/AL89,AM88/AM89,AN88/AN89,AO88/AO89,AP88/AP89,AQ88/AQ89,AR88/AR89,AS88/AS89),AVERAGE(AK88/AK89,AL88/AL89,AM88/AM89,AN88/AN89,AO88/AO89,AP88/AP89,AQ88/AQ89,AR88/AR89,AS88/AS89,AT88/AT89))))))))))</f>
        <v>#DIV/0!</v>
      </c>
      <c r="AV88" s="21" t="e">
        <v>#DIV/0!</v>
      </c>
      <c r="AW88" s="164">
        <f>AW87</f>
        <v>2</v>
      </c>
      <c r="AX88" s="165">
        <f>10-AW88</f>
        <v>8</v>
      </c>
      <c r="AZ88" s="150">
        <v>10</v>
      </c>
      <c r="BA88" s="151">
        <f>'FACTORS &amp; OPTIONS'!B24</f>
        <v>0</v>
      </c>
      <c r="BB88" s="166">
        <f>IF(BK79&gt;0,(1/BK79),0)</f>
        <v>0</v>
      </c>
      <c r="BC88" s="167">
        <f>IF(BK80&gt;0,1/BK80,0)</f>
        <v>0</v>
      </c>
      <c r="BD88" s="167">
        <f>IF(BK81&gt;0,1/BK81,0)</f>
        <v>0</v>
      </c>
      <c r="BE88" s="167">
        <f>IF(BK82&gt;0,1/BK82,0)</f>
        <v>0</v>
      </c>
      <c r="BF88" s="167">
        <f>IF(BK83&gt;0,1/BK83,0)</f>
        <v>0</v>
      </c>
      <c r="BG88" s="167">
        <f>IF(BK84&gt;0,1/BK84,0)</f>
        <v>0</v>
      </c>
      <c r="BH88" s="167">
        <f>IF(BK85&gt;0,1/BK85,0)</f>
        <v>0</v>
      </c>
      <c r="BI88" s="167">
        <f>IF(BK87&gt;0,1/BK87,0)</f>
        <v>0</v>
      </c>
      <c r="BJ88" s="167">
        <f>IF(BK87&gt;0,1/BK87,0)</f>
        <v>0</v>
      </c>
      <c r="BK88" s="168">
        <f>IF(AZ88&lt;=BF76,1,0)</f>
        <v>0</v>
      </c>
      <c r="BL88" s="21" t="e">
        <f>IF(BF76=1,AVERAGE(BB88/BB89),IF(BF76=2,AVERAGE(BB88/BB89,BC88/BC89),IF(BF76=3,AVERAGE(BB88/BB89,BC88/BC89,BD88/BD89),IF(BF76=4,AVERAGE(BB88/BB89,BC88/BC89,BD88/BD89,BE88/BE89),IF(BF76=5,AVERAGE(BB88/BB89,BC88/BC89,BD88/BD89,BE88/BE89,BF88/BF89),IF(BF76=6,AVERAGE(BB88/BB89,BC88/BC89,BD88/BD89,BE88/BE89,BF88/BF89,BG88/BG89),IF(BF76=7,AVERAGE(BB88/BB89,BC88/BC89,BD88/BD89,BE88/BE89,BF88/BF89,BG88/BG89,BH88/BH89),IF(BF76=8,AVERAGE(BB88/BB89,BC88/BC89,BD88/BD89,BE88/BE89,BF88/BF89,BG88/BG89,BH88/BH89,BI88/BI89),IF(BF76=9,AVERAGE(BB88/BB89,BC88/BC89,BD88/BD89,BE88/BE89,BF88/BF89,BG88/BG89,BH88/BH89,BI88/BI89,BJ88/BJ89),AVERAGE(BB88/BB89,BC88/BC89,BD88/BD89,BE88/BE89,BF88/BF89,BG88/BG89,BH88/BH89,BI88/BI89,BJ88/BJ89,BK88/BK89))))))))))</f>
        <v>#DIV/0!</v>
      </c>
      <c r="BM88" s="21" t="e">
        <v>#DIV/0!</v>
      </c>
      <c r="BN88" s="164">
        <f>BN87</f>
        <v>3</v>
      </c>
      <c r="BO88" s="165">
        <f>10-BN88</f>
        <v>7</v>
      </c>
      <c r="BQ88" s="150">
        <v>10</v>
      </c>
      <c r="BR88" s="151">
        <f>'FACTORS &amp; OPTIONS'!B24</f>
        <v>0</v>
      </c>
      <c r="BS88" s="166">
        <f>IF(CB79&gt;0,(1/CB79),0)</f>
        <v>0</v>
      </c>
      <c r="BT88" s="167">
        <f>IF(CB80&gt;0,1/CB80,0)</f>
        <v>0</v>
      </c>
      <c r="BU88" s="167">
        <f>IF(CB81&gt;0,1/CB81,0)</f>
        <v>0</v>
      </c>
      <c r="BV88" s="167">
        <f>IF(CB82&gt;0,1/CB82,0)</f>
        <v>0</v>
      </c>
      <c r="BW88" s="167">
        <f>IF(CB83&gt;0,1/CB83,0)</f>
        <v>0</v>
      </c>
      <c r="BX88" s="167">
        <f>IF(CB84&gt;0,1/CB84,0)</f>
        <v>0</v>
      </c>
      <c r="BY88" s="167">
        <f>IF(CB85&gt;0,1/CB85,0)</f>
        <v>0</v>
      </c>
      <c r="BZ88" s="167">
        <f>IF(CB87&gt;0,1/CB87,0)</f>
        <v>0</v>
      </c>
      <c r="CA88" s="167">
        <f>IF(CB87&gt;0,1/CB87,0)</f>
        <v>0</v>
      </c>
      <c r="CB88" s="168">
        <f>IF(BQ88&lt;=BW76,1,0)</f>
        <v>0</v>
      </c>
      <c r="CC88" s="21" t="e">
        <f>IF(BW76=1,AVERAGE(BS88/BS89),IF(BW76=2,AVERAGE(BS88/BS89,BT88/BT89),IF(BW76=3,AVERAGE(BS88/BS89,BT88/BT89,BU88/BU89),IF(BW76=4,AVERAGE(BS88/BS89,BT88/BT89,BU88/BU89,BV88/BV89),IF(BW76=5,AVERAGE(BS88/BS89,BT88/BT89,BU88/BU89,BV88/BV89,BW88/BW89),IF(BW76=6,AVERAGE(BS88/BS89,BT88/BT89,BU88/BU89,BV88/BV89,BW88/BW89,BX88/BX89),IF(BW76=7,AVERAGE(BS88/BS89,BT88/BT89,BU88/BU89,BV88/BV89,BW88/BW89,BX88/BX89,BY88/BY89),IF(BW76=8,AVERAGE(BS88/BS89,BT88/BT89,BU88/BU89,BV88/BV89,BW88/BW89,BX88/BX89,BY88/BY89,BZ88/BZ89),IF(BW76=9,AVERAGE(BS88/BS89,BT88/BT89,BU88/BU89,BV88/BV89,BW88/BW89,BX88/BX89,BY88/BY89,BZ88/BZ89,CA88/CA89),AVERAGE(BS88/BS89,BT88/BT89,BU88/BU89,BV88/BV89,BW88/BW89,BX88/BX89,BY88/BY89,BZ88/BZ89,CA88/CA89,CB88/CB89))))))))))</f>
        <v>#DIV/0!</v>
      </c>
      <c r="CD88" s="21" t="e">
        <v>#DIV/0!</v>
      </c>
      <c r="CE88" s="164">
        <f>CE87</f>
        <v>7</v>
      </c>
      <c r="CF88" s="165">
        <f>10-CE88</f>
        <v>3</v>
      </c>
      <c r="CH88" s="150">
        <v>10</v>
      </c>
      <c r="CI88" s="151">
        <f>'FACTORS &amp; OPTIONS'!B24</f>
        <v>0</v>
      </c>
      <c r="CJ88" s="166">
        <f>IF(CS79&gt;0,(1/CS79),0)</f>
        <v>0</v>
      </c>
      <c r="CK88" s="167">
        <f>IF(CS80&gt;0,1/CS80,0)</f>
        <v>0</v>
      </c>
      <c r="CL88" s="167">
        <f>IF(CS81&gt;0,1/CS81,0)</f>
        <v>0</v>
      </c>
      <c r="CM88" s="167">
        <f>IF(CS82&gt;0,1/CS82,0)</f>
        <v>0</v>
      </c>
      <c r="CN88" s="167">
        <f>IF(CS83&gt;0,1/CS83,0)</f>
        <v>0</v>
      </c>
      <c r="CO88" s="167">
        <f>IF(CS84&gt;0,1/CS84,0)</f>
        <v>0</v>
      </c>
      <c r="CP88" s="167">
        <f>IF(CS85&gt;0,1/CS85,0)</f>
        <v>0</v>
      </c>
      <c r="CQ88" s="167">
        <f>IF(CS87&gt;0,1/CS87,0)</f>
        <v>0</v>
      </c>
      <c r="CR88" s="167">
        <f>IF(CS87&gt;0,1/CS87,0)</f>
        <v>0</v>
      </c>
      <c r="CS88" s="168">
        <f>IF(CH88&lt;=CN76,1,0)</f>
        <v>0</v>
      </c>
      <c r="CT88" s="21" t="e">
        <f>IF(CN76=1,AVERAGE(CJ88/CJ89),IF(CN76=2,AVERAGE(CJ88/CJ89,CK88/CK89),IF(CN76=3,AVERAGE(CJ88/CJ89,CK88/CK89,CL88/CL89),IF(CN76=4,AVERAGE(CJ88/CJ89,CK88/CK89,CL88/CL89,CM88/CM89),IF(CN76=5,AVERAGE(CJ88/CJ89,CK88/CK89,CL88/CL89,CM88/CM89,CN88/CN89),IF(CN76=6,AVERAGE(CJ88/CJ89,CK88/CK89,CL88/CL89,CM88/CM89,CN88/CN89,CO88/CO89),IF(CN76=7,AVERAGE(CJ88/CJ89,CK88/CK89,CL88/CL89,CM88/CM89,CN88/CN89,CO88/CO89,CP88/CP89),IF(CN76=8,AVERAGE(CJ88/CJ89,CK88/CK89,CL88/CL89,CM88/CM89,CN88/CN89,CO88/CO89,CP88/CP89,CQ88/CQ89),IF(CN76=9,AVERAGE(CJ88/CJ89,CK88/CK89,CL88/CL89,CM88/CM89,CN88/CN89,CO88/CO89,CP88/CP89,CQ88/CQ89,CR88/CR89),AVERAGE(CJ88/CJ89,CK88/CK89,CL88/CL89,CM88/CM89,CN88/CN89,CO88/CO89,CP88/CP89,CQ88/CQ89,CR88/CR89,CS88/CS89))))))))))</f>
        <v>#DIV/0!</v>
      </c>
      <c r="CU88" s="21" t="e">
        <v>#DIV/0!</v>
      </c>
      <c r="CV88" s="164">
        <f>CV87</f>
        <v>4</v>
      </c>
      <c r="CW88" s="165">
        <f>10-CV88</f>
        <v>6</v>
      </c>
      <c r="CY88" s="150">
        <v>10</v>
      </c>
      <c r="CZ88" s="151">
        <f>'FACTORS &amp; OPTIONS'!B24</f>
        <v>0</v>
      </c>
      <c r="DA88" s="166">
        <f>IF(DJ79&gt;0,(1/DJ79),0)</f>
        <v>0</v>
      </c>
      <c r="DB88" s="167">
        <f>IF(DJ80&gt;0,1/DJ80,0)</f>
        <v>0</v>
      </c>
      <c r="DC88" s="167">
        <f>IF(DJ81&gt;0,1/DJ81,0)</f>
        <v>0</v>
      </c>
      <c r="DD88" s="167">
        <f>IF(DJ82&gt;0,1/DJ82,0)</f>
        <v>0</v>
      </c>
      <c r="DE88" s="167">
        <f>IF(DJ83&gt;0,1/DJ83,0)</f>
        <v>0</v>
      </c>
      <c r="DF88" s="167">
        <f>IF(DJ84&gt;0,1/DJ84,0)</f>
        <v>0</v>
      </c>
      <c r="DG88" s="167">
        <f>IF(DJ85&gt;0,1/DJ85,0)</f>
        <v>0</v>
      </c>
      <c r="DH88" s="167">
        <f>IF(DJ87&gt;0,1/DJ87,0)</f>
        <v>0</v>
      </c>
      <c r="DI88" s="167">
        <f>IF(DJ87&gt;0,1/DJ87,0)</f>
        <v>0</v>
      </c>
      <c r="DJ88" s="168">
        <f>IF(CY88&lt;=DE76,1,0)</f>
        <v>0</v>
      </c>
      <c r="DK88" s="21" t="e">
        <f>IF(DE76=1,AVERAGE(DA88/DA89),IF(DE76=2,AVERAGE(DA88/DA89,DB88/DB89),IF(DE76=3,AVERAGE(DA88/DA89,DB88/DB89,DC88/DC89),IF(DE76=4,AVERAGE(DA88/DA89,DB88/DB89,DC88/DC89,DD88/DD89),IF(DE76=5,AVERAGE(DA88/DA89,DB88/DB89,DC88/DC89,DD88/DD89,DE88/DE89),IF(DE76=6,AVERAGE(DA88/DA89,DB88/DB89,DC88/DC89,DD88/DD89,DE88/DE89,DF88/DF89),IF(DE76=7,AVERAGE(DA88/DA89,DB88/DB89,DC88/DC89,DD88/DD89,DE88/DE89,DF88/DF89,DG88/DG89),IF(DE76=8,AVERAGE(DA88/DA89,DB88/DB89,DC88/DC89,DD88/DD89,DE88/DE89,DF88/DF89,DG88/DG89,DH88/DH89),IF(DE76=9,AVERAGE(DA88/DA89,DB88/DB89,DC88/DC89,DD88/DD89,DE88/DE89,DF88/DF89,DG88/DG89,DH88/DH89,DI88/DI89),AVERAGE(DA88/DA89,DB88/DB89,DC88/DC89,DD88/DD89,DE88/DE89,DF88/DF89,DG88/DG89,DH88/DH89,DI88/DI89,DJ88/DJ89))))))))))</f>
        <v>#DIV/0!</v>
      </c>
      <c r="DL88" s="21" t="e">
        <v>#DIV/0!</v>
      </c>
      <c r="DM88" s="164">
        <f>DM87</f>
        <v>6</v>
      </c>
      <c r="DN88" s="165">
        <f>10-DM88</f>
        <v>4</v>
      </c>
      <c r="DP88" s="150">
        <v>10</v>
      </c>
      <c r="DQ88" s="151">
        <f>'FACTORS &amp; OPTIONS'!B24</f>
        <v>0</v>
      </c>
      <c r="DR88" s="166">
        <f>IF(EA79&gt;0,(1/EA79),0)</f>
        <v>0</v>
      </c>
      <c r="DS88" s="167">
        <f>IF(EA80&gt;0,1/EA80,0)</f>
        <v>0</v>
      </c>
      <c r="DT88" s="167">
        <f>IF(EA81&gt;0,1/EA81,0)</f>
        <v>0</v>
      </c>
      <c r="DU88" s="167">
        <f>IF(EA82&gt;0,1/EA82,0)</f>
        <v>0</v>
      </c>
      <c r="DV88" s="167">
        <f>IF(EA83&gt;0,1/EA83,0)</f>
        <v>0</v>
      </c>
      <c r="DW88" s="167">
        <f>IF(EA84&gt;0,1/EA84,0)</f>
        <v>0</v>
      </c>
      <c r="DX88" s="167">
        <f>IF(EA85&gt;0,1/EA85,0)</f>
        <v>0</v>
      </c>
      <c r="DY88" s="167">
        <f>IF(EA87&gt;0,1/EA87,0)</f>
        <v>0</v>
      </c>
      <c r="DZ88" s="167">
        <f>IF(EA87&gt;0,1/EA87,0)</f>
        <v>0</v>
      </c>
      <c r="EA88" s="168">
        <f>IF(DP88&lt;=DV76,1,0)</f>
        <v>0</v>
      </c>
      <c r="EB88" s="21" t="e">
        <f>IF(DV76=1,AVERAGE(DR88/DR89),IF(DV76=2,AVERAGE(DR88/DR89,DS88/DS89),IF(DV76=3,AVERAGE(DR88/DR89,DS88/DS89,DT88/DT89),IF(DV76=4,AVERAGE(DR88/DR89,DS88/DS89,DT88/DT89,DU88/DU89),IF(DV76=5,AVERAGE(DR88/DR89,DS88/DS89,DT88/DT89,DU88/DU89,DV88/DV89),IF(DV76=6,AVERAGE(DR88/DR89,DS88/DS89,DT88/DT89,DU88/DU89,DV88/DV89,DW88/DW89),IF(DV76=7,AVERAGE(DR88/DR89,DS88/DS89,DT88/DT89,DU88/DU89,DV88/DV89,DW88/DW89,DX88/DX89),IF(DV76=8,AVERAGE(DR88/DR89,DS88/DS89,DT88/DT89,DU88/DU89,DV88/DV89,DW88/DW89,DX88/DX89,DY88/DY89),IF(DV76=9,AVERAGE(DR88/DR89,DS88/DS89,DT88/DT89,DU88/DU89,DV88/DV89,DW88/DW89,DX88/DX89,DY88/DY89,DZ88/DZ89),AVERAGE(DR88/DR89,DS88/DS89,DT88/DT89,DU88/DU89,DV88/DV89,DW88/DW89,DX88/DX89,DY88/DY89,DZ88/DZ89,EA88/EA89))))))))))</f>
        <v>#DIV/0!</v>
      </c>
      <c r="EC88" s="21" t="e">
        <v>#DIV/0!</v>
      </c>
      <c r="ED88" s="164">
        <f>ED87</f>
        <v>6</v>
      </c>
      <c r="EE88" s="165">
        <f>10-ED88</f>
        <v>4</v>
      </c>
      <c r="EG88" s="150">
        <v>10</v>
      </c>
      <c r="EH88" s="151">
        <f>'FACTORS &amp; OPTIONS'!B24</f>
        <v>0</v>
      </c>
      <c r="EI88" s="166">
        <f>IF(ER79&gt;0,(1/ER79),0)</f>
        <v>0</v>
      </c>
      <c r="EJ88" s="167">
        <f>IF(ER80&gt;0,1/ER80,0)</f>
        <v>0</v>
      </c>
      <c r="EK88" s="167">
        <f>IF(ER81&gt;0,1/ER81,0)</f>
        <v>0</v>
      </c>
      <c r="EL88" s="167">
        <f>IF(ER82&gt;0,1/ER82,0)</f>
        <v>0</v>
      </c>
      <c r="EM88" s="167">
        <f>IF(ER83&gt;0,1/ER83,0)</f>
        <v>0</v>
      </c>
      <c r="EN88" s="167">
        <f>IF(ER84&gt;0,1/ER84,0)</f>
        <v>0</v>
      </c>
      <c r="EO88" s="167">
        <f>IF(ER85&gt;0,1/ER85,0)</f>
        <v>0</v>
      </c>
      <c r="EP88" s="167">
        <f>IF(ER87&gt;0,1/ER87,0)</f>
        <v>0</v>
      </c>
      <c r="EQ88" s="167">
        <f>IF(ER87&gt;0,1/ER87,0)</f>
        <v>0</v>
      </c>
      <c r="ER88" s="168">
        <f>IF(EG88&lt;=EM76,1,0)</f>
        <v>0</v>
      </c>
      <c r="ES88" s="21" t="e">
        <f>IF(EM76=1,AVERAGE(EI88/EI89),IF(EM76=2,AVERAGE(EI88/EI89,EJ88/EJ89),IF(EM76=3,AVERAGE(EI88/EI89,EJ88/EJ89,EK88/EK89),IF(EM76=4,AVERAGE(EI88/EI89,EJ88/EJ89,EK88/EK89,EL88/EL89),IF(EM76=5,AVERAGE(EI88/EI89,EJ88/EJ89,EK88/EK89,EL88/EL89,EM88/EM89),IF(EM76=6,AVERAGE(EI88/EI89,EJ88/EJ89,EK88/EK89,EL88/EL89,EM88/EM89,EN88/EN89),IF(EM76=7,AVERAGE(EI88/EI89,EJ88/EJ89,EK88/EK89,EL88/EL89,EM88/EM89,EN88/EN89,EO88/EO89),IF(EM76=8,AVERAGE(EI88/EI89,EJ88/EJ89,EK88/EK89,EL88/EL89,EM88/EM89,EN88/EN89,EO88/EO89,EP88/EP89),IF(EM76=9,AVERAGE(EI88/EI89,EJ88/EJ89,EK88/EK89,EL88/EL89,EM88/EM89,EN88/EN89,EO88/EO89,EP88/EP89,EQ88/EQ89),AVERAGE(EI88/EI89,EJ88/EJ89,EK88/EK89,EL88/EL89,EM88/EM89,EN88/EN89,EO88/EO89,EP88/EP89,EQ88/EQ89,ER88/ER89))))))))))</f>
        <v>#DIV/0!</v>
      </c>
      <c r="ET88" s="21" t="e">
        <v>#DIV/0!</v>
      </c>
      <c r="EU88" s="164">
        <f>EU87</f>
        <v>6</v>
      </c>
      <c r="EV88" s="165">
        <f>10-EU88</f>
        <v>4</v>
      </c>
      <c r="EW88" s="100" t="str">
        <f>EE85</f>
        <v/>
      </c>
      <c r="EX88" s="100">
        <f>EE87</f>
        <v>3</v>
      </c>
      <c r="EY88" s="100"/>
      <c r="EZ88" s="100">
        <f t="shared" si="50"/>
        <v>0</v>
      </c>
      <c r="FA88" s="100"/>
    </row>
    <row r="89" spans="1:157" ht="84" customHeight="1" thickBot="1" x14ac:dyDescent="0.5">
      <c r="A89" s="174"/>
      <c r="B89" s="170" t="s">
        <v>1</v>
      </c>
      <c r="C89" s="170">
        <f>SUM(C79:C88)</f>
        <v>0</v>
      </c>
      <c r="D89" s="170">
        <f t="shared" ref="D89:L89" si="51">SUM(D79:D88)</f>
        <v>0</v>
      </c>
      <c r="E89" s="170">
        <f t="shared" si="51"/>
        <v>0</v>
      </c>
      <c r="F89" s="170">
        <f t="shared" si="51"/>
        <v>0</v>
      </c>
      <c r="G89" s="170">
        <f t="shared" si="51"/>
        <v>0</v>
      </c>
      <c r="H89" s="170">
        <f t="shared" si="51"/>
        <v>0</v>
      </c>
      <c r="I89" s="170">
        <f t="shared" si="51"/>
        <v>0</v>
      </c>
      <c r="J89" s="170">
        <f t="shared" si="51"/>
        <v>0</v>
      </c>
      <c r="K89" s="170">
        <f t="shared" si="51"/>
        <v>0</v>
      </c>
      <c r="L89" s="170">
        <f t="shared" si="51"/>
        <v>0</v>
      </c>
      <c r="M89" s="171" t="e">
        <f>SUM(M79:M88)</f>
        <v>#DIV/0!</v>
      </c>
      <c r="N89" s="171" t="e">
        <f>SUM(N79:N88)</f>
        <v>#DIV/0!</v>
      </c>
      <c r="O89" s="172"/>
      <c r="P89" s="173"/>
      <c r="R89" s="174"/>
      <c r="S89" s="170" t="s">
        <v>1</v>
      </c>
      <c r="T89" s="170">
        <f>SUM(T79:T88)</f>
        <v>0</v>
      </c>
      <c r="U89" s="170">
        <f t="shared" ref="U89:AC89" si="52">SUM(U79:U88)</f>
        <v>0</v>
      </c>
      <c r="V89" s="170">
        <f t="shared" si="52"/>
        <v>0</v>
      </c>
      <c r="W89" s="170">
        <f t="shared" si="52"/>
        <v>0</v>
      </c>
      <c r="X89" s="170">
        <f t="shared" si="52"/>
        <v>0</v>
      </c>
      <c r="Y89" s="170">
        <f t="shared" si="52"/>
        <v>0</v>
      </c>
      <c r="Z89" s="170">
        <f t="shared" si="52"/>
        <v>0</v>
      </c>
      <c r="AA89" s="170">
        <f t="shared" si="52"/>
        <v>0</v>
      </c>
      <c r="AB89" s="170">
        <f t="shared" si="52"/>
        <v>0</v>
      </c>
      <c r="AC89" s="170">
        <f t="shared" si="52"/>
        <v>0</v>
      </c>
      <c r="AD89" s="171" t="e">
        <f>SUM(AD79:AD88)</f>
        <v>#DIV/0!</v>
      </c>
      <c r="AE89" s="171" t="e">
        <f>SUM(AE79:AE88)</f>
        <v>#DIV/0!</v>
      </c>
      <c r="AF89" s="172"/>
      <c r="AG89" s="173"/>
      <c r="AI89" s="174"/>
      <c r="AJ89" s="170" t="s">
        <v>1</v>
      </c>
      <c r="AK89" s="170">
        <f>SUM(AK79:AK88)</f>
        <v>0</v>
      </c>
      <c r="AL89" s="170">
        <f t="shared" ref="AL89:AT89" si="53">SUM(AL79:AL88)</f>
        <v>0</v>
      </c>
      <c r="AM89" s="170">
        <f t="shared" si="53"/>
        <v>0</v>
      </c>
      <c r="AN89" s="170">
        <f t="shared" si="53"/>
        <v>0</v>
      </c>
      <c r="AO89" s="170">
        <f t="shared" si="53"/>
        <v>0</v>
      </c>
      <c r="AP89" s="170">
        <f t="shared" si="53"/>
        <v>0</v>
      </c>
      <c r="AQ89" s="170">
        <f t="shared" si="53"/>
        <v>0</v>
      </c>
      <c r="AR89" s="170">
        <f t="shared" si="53"/>
        <v>0</v>
      </c>
      <c r="AS89" s="170">
        <f t="shared" si="53"/>
        <v>0</v>
      </c>
      <c r="AT89" s="170">
        <f t="shared" si="53"/>
        <v>0</v>
      </c>
      <c r="AU89" s="171" t="e">
        <f>SUM(AU79:AU88)</f>
        <v>#DIV/0!</v>
      </c>
      <c r="AV89" s="171" t="e">
        <f>SUM(AV79:AV88)</f>
        <v>#DIV/0!</v>
      </c>
      <c r="AW89" s="172"/>
      <c r="AX89" s="173"/>
      <c r="AZ89" s="174"/>
      <c r="BA89" s="170" t="s">
        <v>1</v>
      </c>
      <c r="BB89" s="170">
        <f>SUM(BB79:BB88)</f>
        <v>0</v>
      </c>
      <c r="BC89" s="170">
        <f t="shared" ref="BC89:BK89" si="54">SUM(BC79:BC88)</f>
        <v>0</v>
      </c>
      <c r="BD89" s="170">
        <f t="shared" si="54"/>
        <v>0</v>
      </c>
      <c r="BE89" s="170">
        <f t="shared" si="54"/>
        <v>0</v>
      </c>
      <c r="BF89" s="170">
        <f t="shared" si="54"/>
        <v>0</v>
      </c>
      <c r="BG89" s="170">
        <f t="shared" si="54"/>
        <v>0</v>
      </c>
      <c r="BH89" s="170">
        <f t="shared" si="54"/>
        <v>0</v>
      </c>
      <c r="BI89" s="170">
        <f t="shared" si="54"/>
        <v>0</v>
      </c>
      <c r="BJ89" s="170">
        <f t="shared" si="54"/>
        <v>0</v>
      </c>
      <c r="BK89" s="170">
        <f t="shared" si="54"/>
        <v>0</v>
      </c>
      <c r="BL89" s="171" t="e">
        <f>SUM(BL79:BL88)</f>
        <v>#DIV/0!</v>
      </c>
      <c r="BM89" s="171" t="e">
        <f>SUM(BM79:BM88)</f>
        <v>#DIV/0!</v>
      </c>
      <c r="BN89" s="172"/>
      <c r="BO89" s="173"/>
      <c r="BQ89" s="174"/>
      <c r="BR89" s="170" t="s">
        <v>1</v>
      </c>
      <c r="BS89" s="170">
        <f>SUM(BS79:BS88)</f>
        <v>0</v>
      </c>
      <c r="BT89" s="170">
        <f t="shared" ref="BT89:CB89" si="55">SUM(BT79:BT88)</f>
        <v>0</v>
      </c>
      <c r="BU89" s="170">
        <f t="shared" si="55"/>
        <v>0</v>
      </c>
      <c r="BV89" s="170">
        <f t="shared" si="55"/>
        <v>0</v>
      </c>
      <c r="BW89" s="170">
        <f t="shared" si="55"/>
        <v>0</v>
      </c>
      <c r="BX89" s="170">
        <f t="shared" si="55"/>
        <v>0</v>
      </c>
      <c r="BY89" s="170">
        <f t="shared" si="55"/>
        <v>0</v>
      </c>
      <c r="BZ89" s="170">
        <f t="shared" si="55"/>
        <v>0</v>
      </c>
      <c r="CA89" s="170">
        <f t="shared" si="55"/>
        <v>0</v>
      </c>
      <c r="CB89" s="170">
        <f t="shared" si="55"/>
        <v>0</v>
      </c>
      <c r="CC89" s="171" t="e">
        <f>SUM(CC79:CC88)</f>
        <v>#DIV/0!</v>
      </c>
      <c r="CD89" s="171" t="e">
        <f>SUM(CD79:CD88)</f>
        <v>#DIV/0!</v>
      </c>
      <c r="CE89" s="172"/>
      <c r="CF89" s="173"/>
      <c r="CH89" s="174"/>
      <c r="CI89" s="170" t="s">
        <v>1</v>
      </c>
      <c r="CJ89" s="170">
        <f>SUM(CJ79:CJ88)</f>
        <v>0</v>
      </c>
      <c r="CK89" s="170">
        <f t="shared" ref="CK89:CS89" si="56">SUM(CK79:CK88)</f>
        <v>0</v>
      </c>
      <c r="CL89" s="170">
        <f t="shared" si="56"/>
        <v>0</v>
      </c>
      <c r="CM89" s="170">
        <f t="shared" si="56"/>
        <v>0</v>
      </c>
      <c r="CN89" s="170">
        <f t="shared" si="56"/>
        <v>0</v>
      </c>
      <c r="CO89" s="170">
        <f t="shared" si="56"/>
        <v>0</v>
      </c>
      <c r="CP89" s="170">
        <f t="shared" si="56"/>
        <v>0</v>
      </c>
      <c r="CQ89" s="170">
        <f t="shared" si="56"/>
        <v>0</v>
      </c>
      <c r="CR89" s="170">
        <f t="shared" si="56"/>
        <v>0</v>
      </c>
      <c r="CS89" s="170">
        <f t="shared" si="56"/>
        <v>0</v>
      </c>
      <c r="CT89" s="171" t="e">
        <f>SUM(CT79:CT88)</f>
        <v>#DIV/0!</v>
      </c>
      <c r="CU89" s="171" t="e">
        <f>SUM(CU79:CU88)</f>
        <v>#DIV/0!</v>
      </c>
      <c r="CV89" s="172"/>
      <c r="CW89" s="173"/>
      <c r="CY89" s="174"/>
      <c r="CZ89" s="170" t="s">
        <v>1</v>
      </c>
      <c r="DA89" s="170">
        <f>SUM(DA79:DA88)</f>
        <v>0</v>
      </c>
      <c r="DB89" s="170">
        <f t="shared" ref="DB89:DJ89" si="57">SUM(DB79:DB88)</f>
        <v>0</v>
      </c>
      <c r="DC89" s="170">
        <f t="shared" si="57"/>
        <v>0</v>
      </c>
      <c r="DD89" s="170">
        <f t="shared" si="57"/>
        <v>0</v>
      </c>
      <c r="DE89" s="170">
        <f t="shared" si="57"/>
        <v>0</v>
      </c>
      <c r="DF89" s="170">
        <f t="shared" si="57"/>
        <v>0</v>
      </c>
      <c r="DG89" s="170">
        <f t="shared" si="57"/>
        <v>0</v>
      </c>
      <c r="DH89" s="170">
        <f t="shared" si="57"/>
        <v>0</v>
      </c>
      <c r="DI89" s="170">
        <f t="shared" si="57"/>
        <v>0</v>
      </c>
      <c r="DJ89" s="170">
        <f t="shared" si="57"/>
        <v>0</v>
      </c>
      <c r="DK89" s="171" t="e">
        <f>SUM(DK79:DK88)</f>
        <v>#DIV/0!</v>
      </c>
      <c r="DL89" s="171" t="e">
        <f>SUM(DL79:DL88)</f>
        <v>#DIV/0!</v>
      </c>
      <c r="DM89" s="172"/>
      <c r="DN89" s="173"/>
      <c r="DP89" s="174"/>
      <c r="DQ89" s="170" t="s">
        <v>1</v>
      </c>
      <c r="DR89" s="170">
        <f>SUM(DR79:DR88)</f>
        <v>0</v>
      </c>
      <c r="DS89" s="170">
        <f t="shared" ref="DS89:EA89" si="58">SUM(DS79:DS88)</f>
        <v>0</v>
      </c>
      <c r="DT89" s="170">
        <f t="shared" si="58"/>
        <v>0</v>
      </c>
      <c r="DU89" s="170">
        <f t="shared" si="58"/>
        <v>0</v>
      </c>
      <c r="DV89" s="170">
        <f t="shared" si="58"/>
        <v>0</v>
      </c>
      <c r="DW89" s="170">
        <f t="shared" si="58"/>
        <v>0</v>
      </c>
      <c r="DX89" s="170">
        <f t="shared" si="58"/>
        <v>0</v>
      </c>
      <c r="DY89" s="170">
        <f t="shared" si="58"/>
        <v>0</v>
      </c>
      <c r="DZ89" s="170">
        <f t="shared" si="58"/>
        <v>0</v>
      </c>
      <c r="EA89" s="170">
        <f t="shared" si="58"/>
        <v>0</v>
      </c>
      <c r="EB89" s="171" t="e">
        <f>SUM(EB79:EB88)</f>
        <v>#DIV/0!</v>
      </c>
      <c r="EC89" s="171" t="e">
        <f>SUM(EC79:EC88)</f>
        <v>#DIV/0!</v>
      </c>
      <c r="ED89" s="172"/>
      <c r="EE89" s="173"/>
      <c r="EG89" s="174"/>
      <c r="EH89" s="170" t="s">
        <v>1</v>
      </c>
      <c r="EI89" s="170">
        <f>SUM(EI79:EI88)</f>
        <v>0</v>
      </c>
      <c r="EJ89" s="170">
        <f t="shared" ref="EJ89:ER89" si="59">SUM(EJ79:EJ88)</f>
        <v>0</v>
      </c>
      <c r="EK89" s="170">
        <f t="shared" si="59"/>
        <v>0</v>
      </c>
      <c r="EL89" s="170">
        <f t="shared" si="59"/>
        <v>0</v>
      </c>
      <c r="EM89" s="170">
        <f t="shared" si="59"/>
        <v>0</v>
      </c>
      <c r="EN89" s="170">
        <f t="shared" si="59"/>
        <v>0</v>
      </c>
      <c r="EO89" s="170">
        <f t="shared" si="59"/>
        <v>0</v>
      </c>
      <c r="EP89" s="170">
        <f t="shared" si="59"/>
        <v>0</v>
      </c>
      <c r="EQ89" s="170">
        <f t="shared" si="59"/>
        <v>0</v>
      </c>
      <c r="ER89" s="170">
        <f t="shared" si="59"/>
        <v>0</v>
      </c>
      <c r="ES89" s="171" t="e">
        <f>SUM(ES79:ES88)</f>
        <v>#DIV/0!</v>
      </c>
      <c r="ET89" s="171" t="e">
        <f>SUM(ET79:ET88)</f>
        <v>#DIV/0!</v>
      </c>
      <c r="EU89" s="172"/>
      <c r="EV89" s="173"/>
      <c r="EW89" s="100" t="str">
        <f>EV85</f>
        <v/>
      </c>
      <c r="EX89" s="100">
        <f>EV87</f>
        <v>3</v>
      </c>
      <c r="EY89" s="100"/>
      <c r="EZ89" s="100">
        <f t="shared" si="50"/>
        <v>0</v>
      </c>
      <c r="FA89" s="100"/>
    </row>
    <row r="90" spans="1:157" s="110" customFormat="1" x14ac:dyDescent="0.35">
      <c r="EW90" s="100"/>
      <c r="EX90" s="100"/>
      <c r="EY90" s="100"/>
      <c r="EZ90" s="100"/>
      <c r="FA90" s="100"/>
    </row>
    <row r="91" spans="1:157" ht="15" thickBot="1" x14ac:dyDescent="0.4">
      <c r="A91" s="209" t="s">
        <v>38</v>
      </c>
      <c r="B91" s="209"/>
      <c r="C91" s="210">
        <f>'FACTORS &amp; OPTIONS'!F15</f>
        <v>0</v>
      </c>
      <c r="D91" s="210"/>
      <c r="E91" s="210"/>
      <c r="F91" s="211"/>
      <c r="G91" s="134">
        <f>IF(O91&lt;=P91,'FACTORS &amp; OPTIONS'!B14,0)</f>
        <v>0</v>
      </c>
      <c r="H91" s="212">
        <f>'FACTORS &amp; OPTIONS'!F16</f>
        <v>0</v>
      </c>
      <c r="I91" s="209"/>
      <c r="J91" s="209"/>
      <c r="K91" s="209"/>
      <c r="L91" s="209"/>
      <c r="M91" s="209"/>
      <c r="N91" s="209"/>
      <c r="O91" s="135">
        <v>1</v>
      </c>
      <c r="P91" s="135">
        <f>'FACTORS &amp; OPTIONS'!G15</f>
        <v>0</v>
      </c>
      <c r="R91" s="209" t="s">
        <v>38</v>
      </c>
      <c r="S91" s="209"/>
      <c r="T91" s="210">
        <f>'FACTORS &amp; OPTIONS'!F15</f>
        <v>0</v>
      </c>
      <c r="U91" s="210"/>
      <c r="V91" s="210"/>
      <c r="W91" s="211"/>
      <c r="X91" s="134">
        <f>IF(AF91&lt;=P91,'FACTORS &amp; OPTIONS'!B14,0)</f>
        <v>0</v>
      </c>
      <c r="Y91" s="212">
        <f>'FACTORS &amp; OPTIONS'!F17</f>
        <v>0</v>
      </c>
      <c r="Z91" s="209"/>
      <c r="AA91" s="209"/>
      <c r="AB91" s="209"/>
      <c r="AC91" s="209"/>
      <c r="AD91" s="209"/>
      <c r="AE91" s="209"/>
      <c r="AF91" s="135">
        <v>2</v>
      </c>
      <c r="AG91" s="137"/>
      <c r="AI91" s="209" t="s">
        <v>38</v>
      </c>
      <c r="AJ91" s="209"/>
      <c r="AK91" s="210">
        <f>'FACTORS &amp; OPTIONS'!F15</f>
        <v>0</v>
      </c>
      <c r="AL91" s="210"/>
      <c r="AM91" s="210"/>
      <c r="AN91" s="211"/>
      <c r="AO91" s="134">
        <f>IF(AW91&lt;=P91,'FACTORS &amp; OPTIONS'!B14,0)</f>
        <v>0</v>
      </c>
      <c r="AP91" s="212">
        <f>'FACTORS &amp; OPTIONS'!F18</f>
        <v>0</v>
      </c>
      <c r="AQ91" s="209"/>
      <c r="AR91" s="209"/>
      <c r="AS91" s="209"/>
      <c r="AT91" s="209"/>
      <c r="AU91" s="209"/>
      <c r="AV91" s="209"/>
      <c r="AW91" s="135">
        <v>3</v>
      </c>
      <c r="AX91" s="137"/>
      <c r="AZ91" s="209" t="s">
        <v>38</v>
      </c>
      <c r="BA91" s="209"/>
      <c r="BB91" s="210">
        <f>'FACTORS &amp; OPTIONS'!F15</f>
        <v>0</v>
      </c>
      <c r="BC91" s="210"/>
      <c r="BD91" s="210"/>
      <c r="BE91" s="211"/>
      <c r="BF91" s="134">
        <f>IF(BN91&lt;=P91,'FACTORS &amp; OPTIONS'!B14,0)</f>
        <v>0</v>
      </c>
      <c r="BG91" s="212">
        <f>'FACTORS &amp; OPTIONS'!F19</f>
        <v>0</v>
      </c>
      <c r="BH91" s="209"/>
      <c r="BI91" s="209"/>
      <c r="BJ91" s="209"/>
      <c r="BK91" s="209"/>
      <c r="BL91" s="209"/>
      <c r="BM91" s="209"/>
      <c r="BN91" s="137">
        <v>4</v>
      </c>
      <c r="BO91" s="137"/>
      <c r="BQ91" s="209" t="s">
        <v>38</v>
      </c>
      <c r="BR91" s="209"/>
      <c r="BS91" s="210">
        <f>'FACTORS &amp; OPTIONS'!F15</f>
        <v>0</v>
      </c>
      <c r="BT91" s="210"/>
      <c r="BU91" s="210"/>
      <c r="BV91" s="211"/>
      <c r="BW91" s="134">
        <f>IF(CE91&lt;=P91,'FACTORS &amp; OPTIONS'!B14,0)</f>
        <v>0</v>
      </c>
      <c r="BX91" s="212">
        <f>'FACTORS &amp; OPTIONS'!F20</f>
        <v>0</v>
      </c>
      <c r="BY91" s="209"/>
      <c r="BZ91" s="209"/>
      <c r="CA91" s="209"/>
      <c r="CB91" s="209"/>
      <c r="CC91" s="209"/>
      <c r="CD91" s="209"/>
      <c r="CE91" s="137">
        <v>5</v>
      </c>
      <c r="CF91" s="137"/>
      <c r="CH91" s="209" t="s">
        <v>38</v>
      </c>
      <c r="CI91" s="209"/>
      <c r="CJ91" s="210">
        <f>'FACTORS &amp; OPTIONS'!F15</f>
        <v>0</v>
      </c>
      <c r="CK91" s="210"/>
      <c r="CL91" s="210"/>
      <c r="CM91" s="211"/>
      <c r="CN91" s="134">
        <f>IF(CV91&lt;=P91,'FACTORS &amp; OPTIONS'!B14,0)</f>
        <v>0</v>
      </c>
      <c r="CO91" s="212">
        <f>'FACTORS &amp; OPTIONS'!F21</f>
        <v>0</v>
      </c>
      <c r="CP91" s="209"/>
      <c r="CQ91" s="209"/>
      <c r="CR91" s="209"/>
      <c r="CS91" s="209"/>
      <c r="CT91" s="209"/>
      <c r="CU91" s="209"/>
      <c r="CV91" s="137">
        <v>6</v>
      </c>
      <c r="CW91" s="137"/>
      <c r="CY91" s="209" t="s">
        <v>38</v>
      </c>
      <c r="CZ91" s="209"/>
      <c r="DA91" s="210">
        <f>'FACTORS &amp; OPTIONS'!F15</f>
        <v>0</v>
      </c>
      <c r="DB91" s="210"/>
      <c r="DC91" s="210"/>
      <c r="DD91" s="211"/>
      <c r="DE91" s="134">
        <f>IF(DM91&lt;=P91,'FACTORS &amp; OPTIONS'!B14,0)</f>
        <v>0</v>
      </c>
      <c r="DF91" s="212">
        <f>'FACTORS &amp; OPTIONS'!F22</f>
        <v>0</v>
      </c>
      <c r="DG91" s="209"/>
      <c r="DH91" s="209"/>
      <c r="DI91" s="209"/>
      <c r="DJ91" s="209"/>
      <c r="DK91" s="209"/>
      <c r="DL91" s="209"/>
      <c r="DM91" s="137">
        <v>7</v>
      </c>
      <c r="DN91" s="137"/>
      <c r="DP91" s="209" t="s">
        <v>38</v>
      </c>
      <c r="DQ91" s="209"/>
      <c r="DR91" s="210">
        <f>'FACTORS &amp; OPTIONS'!F15</f>
        <v>0</v>
      </c>
      <c r="DS91" s="210"/>
      <c r="DT91" s="210"/>
      <c r="DU91" s="211"/>
      <c r="DV91" s="134">
        <f>IF(ED91&lt;=P91,'FACTORS &amp; OPTIONS'!B14,0)</f>
        <v>0</v>
      </c>
      <c r="DW91" s="223">
        <f>'FACTORS &amp; OPTIONS'!F23</f>
        <v>0</v>
      </c>
      <c r="DX91" s="209"/>
      <c r="DY91" s="209"/>
      <c r="DZ91" s="209"/>
      <c r="EA91" s="209"/>
      <c r="EB91" s="209"/>
      <c r="EC91" s="209"/>
      <c r="ED91" s="137">
        <v>8</v>
      </c>
      <c r="EE91" s="137"/>
      <c r="EG91" s="209" t="s">
        <v>38</v>
      </c>
      <c r="EH91" s="209"/>
      <c r="EI91" s="210">
        <f>'FACTORS &amp; OPTIONS'!F15</f>
        <v>0</v>
      </c>
      <c r="EJ91" s="210"/>
      <c r="EK91" s="210"/>
      <c r="EL91" s="211"/>
      <c r="EM91" s="134">
        <f>IF(EU91&lt;=P91,'FACTORS &amp; OPTIONS'!B14,0)</f>
        <v>0</v>
      </c>
      <c r="EN91" s="212">
        <f>'FACTORS &amp; OPTIONS'!F24</f>
        <v>0</v>
      </c>
      <c r="EO91" s="209"/>
      <c r="EP91" s="209"/>
      <c r="EQ91" s="209"/>
      <c r="ER91" s="209"/>
      <c r="ES91" s="209"/>
      <c r="ET91" s="209"/>
      <c r="EU91" s="137">
        <v>9</v>
      </c>
      <c r="EV91" s="137"/>
      <c r="EW91" s="100"/>
      <c r="EX91" s="100"/>
      <c r="EY91" s="100"/>
      <c r="EZ91" s="100"/>
      <c r="FA91" s="100"/>
    </row>
    <row r="92" spans="1:157" x14ac:dyDescent="0.35">
      <c r="A92" s="140" t="b">
        <v>0</v>
      </c>
      <c r="B92" s="141"/>
      <c r="C92" s="141">
        <v>1</v>
      </c>
      <c r="D92" s="141">
        <v>2</v>
      </c>
      <c r="E92" s="141">
        <v>3</v>
      </c>
      <c r="F92" s="141">
        <v>4</v>
      </c>
      <c r="G92" s="141">
        <v>5</v>
      </c>
      <c r="H92" s="141">
        <v>6</v>
      </c>
      <c r="I92" s="141">
        <v>7</v>
      </c>
      <c r="J92" s="141">
        <v>8</v>
      </c>
      <c r="K92" s="141">
        <v>9</v>
      </c>
      <c r="L92" s="141">
        <v>10</v>
      </c>
      <c r="M92" s="142"/>
      <c r="N92" s="142"/>
      <c r="O92" s="142"/>
      <c r="P92" s="143"/>
      <c r="R92" s="140" t="b">
        <v>0</v>
      </c>
      <c r="S92" s="141"/>
      <c r="T92" s="141">
        <v>1</v>
      </c>
      <c r="U92" s="141">
        <v>2</v>
      </c>
      <c r="V92" s="141">
        <v>3</v>
      </c>
      <c r="W92" s="141">
        <v>4</v>
      </c>
      <c r="X92" s="141">
        <v>5</v>
      </c>
      <c r="Y92" s="141">
        <v>6</v>
      </c>
      <c r="Z92" s="141">
        <v>7</v>
      </c>
      <c r="AA92" s="141">
        <v>8</v>
      </c>
      <c r="AB92" s="141">
        <v>9</v>
      </c>
      <c r="AC92" s="141">
        <v>10</v>
      </c>
      <c r="AD92" s="142"/>
      <c r="AE92" s="142"/>
      <c r="AF92" s="142"/>
      <c r="AG92" s="143"/>
      <c r="AI92" s="140" t="b">
        <v>0</v>
      </c>
      <c r="AJ92" s="141"/>
      <c r="AK92" s="141">
        <v>1</v>
      </c>
      <c r="AL92" s="141">
        <v>2</v>
      </c>
      <c r="AM92" s="141">
        <v>3</v>
      </c>
      <c r="AN92" s="141">
        <v>4</v>
      </c>
      <c r="AO92" s="141">
        <v>5</v>
      </c>
      <c r="AP92" s="141">
        <v>6</v>
      </c>
      <c r="AQ92" s="141">
        <v>7</v>
      </c>
      <c r="AR92" s="141">
        <v>8</v>
      </c>
      <c r="AS92" s="141">
        <v>9</v>
      </c>
      <c r="AT92" s="141">
        <v>10</v>
      </c>
      <c r="AU92" s="142"/>
      <c r="AV92" s="142"/>
      <c r="AW92" s="142"/>
      <c r="AX92" s="143"/>
      <c r="AZ92" s="140" t="b">
        <v>0</v>
      </c>
      <c r="BA92" s="141"/>
      <c r="BB92" s="141">
        <v>1</v>
      </c>
      <c r="BC92" s="141">
        <v>2</v>
      </c>
      <c r="BD92" s="141">
        <v>3</v>
      </c>
      <c r="BE92" s="141">
        <v>4</v>
      </c>
      <c r="BF92" s="141">
        <v>5</v>
      </c>
      <c r="BG92" s="141">
        <v>6</v>
      </c>
      <c r="BH92" s="141">
        <v>7</v>
      </c>
      <c r="BI92" s="141">
        <v>8</v>
      </c>
      <c r="BJ92" s="141">
        <v>9</v>
      </c>
      <c r="BK92" s="141">
        <v>10</v>
      </c>
      <c r="BL92" s="142"/>
      <c r="BM92" s="142"/>
      <c r="BN92" s="142"/>
      <c r="BO92" s="143"/>
      <c r="BQ92" s="140" t="b">
        <v>0</v>
      </c>
      <c r="BR92" s="141"/>
      <c r="BS92" s="141">
        <v>1</v>
      </c>
      <c r="BT92" s="141">
        <v>2</v>
      </c>
      <c r="BU92" s="141">
        <v>3</v>
      </c>
      <c r="BV92" s="141">
        <v>4</v>
      </c>
      <c r="BW92" s="141">
        <v>5</v>
      </c>
      <c r="BX92" s="141">
        <v>6</v>
      </c>
      <c r="BY92" s="141">
        <v>7</v>
      </c>
      <c r="BZ92" s="141">
        <v>8</v>
      </c>
      <c r="CA92" s="141">
        <v>9</v>
      </c>
      <c r="CB92" s="141">
        <v>10</v>
      </c>
      <c r="CC92" s="142"/>
      <c r="CD92" s="142"/>
      <c r="CE92" s="142"/>
      <c r="CF92" s="143"/>
      <c r="CH92" s="140" t="b">
        <v>0</v>
      </c>
      <c r="CI92" s="141"/>
      <c r="CJ92" s="141">
        <v>1</v>
      </c>
      <c r="CK92" s="141">
        <v>2</v>
      </c>
      <c r="CL92" s="141">
        <v>3</v>
      </c>
      <c r="CM92" s="141">
        <v>4</v>
      </c>
      <c r="CN92" s="141">
        <v>5</v>
      </c>
      <c r="CO92" s="141">
        <v>6</v>
      </c>
      <c r="CP92" s="141">
        <v>7</v>
      </c>
      <c r="CQ92" s="141">
        <v>8</v>
      </c>
      <c r="CR92" s="141">
        <v>9</v>
      </c>
      <c r="CS92" s="141">
        <v>10</v>
      </c>
      <c r="CT92" s="142"/>
      <c r="CU92" s="142"/>
      <c r="CV92" s="142"/>
      <c r="CW92" s="143"/>
      <c r="CY92" s="140" t="b">
        <v>0</v>
      </c>
      <c r="CZ92" s="141"/>
      <c r="DA92" s="141">
        <v>1</v>
      </c>
      <c r="DB92" s="141">
        <v>2</v>
      </c>
      <c r="DC92" s="141">
        <v>3</v>
      </c>
      <c r="DD92" s="141">
        <v>4</v>
      </c>
      <c r="DE92" s="141">
        <v>5</v>
      </c>
      <c r="DF92" s="141">
        <v>6</v>
      </c>
      <c r="DG92" s="141">
        <v>7</v>
      </c>
      <c r="DH92" s="141">
        <v>8</v>
      </c>
      <c r="DI92" s="141">
        <v>9</v>
      </c>
      <c r="DJ92" s="141">
        <v>10</v>
      </c>
      <c r="DK92" s="142"/>
      <c r="DL92" s="142"/>
      <c r="DM92" s="142"/>
      <c r="DN92" s="143"/>
      <c r="DP92" s="140" t="b">
        <v>0</v>
      </c>
      <c r="DQ92" s="141"/>
      <c r="DR92" s="141">
        <v>1</v>
      </c>
      <c r="DS92" s="141">
        <v>2</v>
      </c>
      <c r="DT92" s="141">
        <v>3</v>
      </c>
      <c r="DU92" s="141">
        <v>4</v>
      </c>
      <c r="DV92" s="141">
        <v>5</v>
      </c>
      <c r="DW92" s="141">
        <v>6</v>
      </c>
      <c r="DX92" s="141">
        <v>7</v>
      </c>
      <c r="DY92" s="141">
        <v>8</v>
      </c>
      <c r="DZ92" s="141">
        <v>9</v>
      </c>
      <c r="EA92" s="141">
        <v>10</v>
      </c>
      <c r="EB92" s="142"/>
      <c r="EC92" s="142"/>
      <c r="ED92" s="142"/>
      <c r="EE92" s="143"/>
      <c r="EG92" s="140" t="b">
        <v>0</v>
      </c>
      <c r="EH92" s="141"/>
      <c r="EI92" s="141">
        <v>1</v>
      </c>
      <c r="EJ92" s="141">
        <v>2</v>
      </c>
      <c r="EK92" s="141">
        <v>3</v>
      </c>
      <c r="EL92" s="141">
        <v>4</v>
      </c>
      <c r="EM92" s="141">
        <v>5</v>
      </c>
      <c r="EN92" s="141">
        <v>6</v>
      </c>
      <c r="EO92" s="141">
        <v>7</v>
      </c>
      <c r="EP92" s="141">
        <v>8</v>
      </c>
      <c r="EQ92" s="141">
        <v>9</v>
      </c>
      <c r="ER92" s="141">
        <v>10</v>
      </c>
      <c r="ES92" s="142"/>
      <c r="ET92" s="142"/>
      <c r="EU92" s="142"/>
      <c r="EV92" s="143"/>
      <c r="EW92" s="100"/>
      <c r="EX92" s="100"/>
      <c r="EY92" s="100"/>
      <c r="EZ92" s="100"/>
      <c r="FA92" s="100"/>
    </row>
    <row r="93" spans="1:157" x14ac:dyDescent="0.35">
      <c r="A93" s="150"/>
      <c r="B93" s="22"/>
      <c r="C93" s="151">
        <f t="array" ref="C93:L93">TRANSPOSE(B94:B103)</f>
        <v>0</v>
      </c>
      <c r="D93" s="151">
        <v>0</v>
      </c>
      <c r="E93" s="151">
        <v>0</v>
      </c>
      <c r="F93" s="151">
        <v>0</v>
      </c>
      <c r="G93" s="151">
        <v>0</v>
      </c>
      <c r="H93" s="151">
        <v>0</v>
      </c>
      <c r="I93" s="151">
        <v>0</v>
      </c>
      <c r="J93" s="151">
        <v>0</v>
      </c>
      <c r="K93" s="151">
        <v>0</v>
      </c>
      <c r="L93" s="151">
        <v>0</v>
      </c>
      <c r="M93" s="148" t="s">
        <v>11</v>
      </c>
      <c r="N93" s="149" t="s">
        <v>2</v>
      </c>
      <c r="O93" s="213" t="s">
        <v>3</v>
      </c>
      <c r="P93" s="214"/>
      <c r="R93" s="150"/>
      <c r="S93" s="22"/>
      <c r="T93" s="151">
        <f t="array" ref="T93:AC93">TRANSPOSE(S94:S103)</f>
        <v>0</v>
      </c>
      <c r="U93" s="151">
        <v>0</v>
      </c>
      <c r="V93" s="151">
        <v>0</v>
      </c>
      <c r="W93" s="151">
        <v>0</v>
      </c>
      <c r="X93" s="151">
        <v>0</v>
      </c>
      <c r="Y93" s="151">
        <v>0</v>
      </c>
      <c r="Z93" s="151">
        <v>0</v>
      </c>
      <c r="AA93" s="151">
        <v>0</v>
      </c>
      <c r="AB93" s="151">
        <v>0</v>
      </c>
      <c r="AC93" s="151">
        <v>0</v>
      </c>
      <c r="AD93" s="148" t="s">
        <v>11</v>
      </c>
      <c r="AE93" s="149" t="s">
        <v>2</v>
      </c>
      <c r="AF93" s="213" t="s">
        <v>3</v>
      </c>
      <c r="AG93" s="214"/>
      <c r="AI93" s="150"/>
      <c r="AJ93" s="22"/>
      <c r="AK93" s="151">
        <f t="array" ref="AK93:AT93">TRANSPOSE(AJ94:AJ103)</f>
        <v>0</v>
      </c>
      <c r="AL93" s="151">
        <v>0</v>
      </c>
      <c r="AM93" s="151">
        <v>0</v>
      </c>
      <c r="AN93" s="151">
        <v>0</v>
      </c>
      <c r="AO93" s="151">
        <v>0</v>
      </c>
      <c r="AP93" s="151">
        <v>0</v>
      </c>
      <c r="AQ93" s="151">
        <v>0</v>
      </c>
      <c r="AR93" s="151">
        <v>0</v>
      </c>
      <c r="AS93" s="151">
        <v>0</v>
      </c>
      <c r="AT93" s="151">
        <v>0</v>
      </c>
      <c r="AU93" s="148" t="s">
        <v>11</v>
      </c>
      <c r="AV93" s="149" t="s">
        <v>2</v>
      </c>
      <c r="AW93" s="213" t="s">
        <v>3</v>
      </c>
      <c r="AX93" s="214"/>
      <c r="AZ93" s="150"/>
      <c r="BA93" s="22"/>
      <c r="BB93" s="151">
        <f t="array" ref="BB93:BK93">TRANSPOSE(BA94:BA103)</f>
        <v>0</v>
      </c>
      <c r="BC93" s="151">
        <v>0</v>
      </c>
      <c r="BD93" s="151">
        <v>0</v>
      </c>
      <c r="BE93" s="151">
        <v>0</v>
      </c>
      <c r="BF93" s="151">
        <v>0</v>
      </c>
      <c r="BG93" s="151">
        <v>0</v>
      </c>
      <c r="BH93" s="151">
        <v>0</v>
      </c>
      <c r="BI93" s="151">
        <v>0</v>
      </c>
      <c r="BJ93" s="151">
        <v>0</v>
      </c>
      <c r="BK93" s="151">
        <v>0</v>
      </c>
      <c r="BL93" s="148" t="s">
        <v>11</v>
      </c>
      <c r="BM93" s="149" t="s">
        <v>2</v>
      </c>
      <c r="BN93" s="213" t="s">
        <v>3</v>
      </c>
      <c r="BO93" s="214"/>
      <c r="BQ93" s="150"/>
      <c r="BR93" s="22"/>
      <c r="BS93" s="151">
        <f t="array" ref="BS93:CB93">TRANSPOSE(BR94:BR103)</f>
        <v>0</v>
      </c>
      <c r="BT93" s="151">
        <v>0</v>
      </c>
      <c r="BU93" s="151">
        <v>0</v>
      </c>
      <c r="BV93" s="151">
        <v>0</v>
      </c>
      <c r="BW93" s="151">
        <v>0</v>
      </c>
      <c r="BX93" s="151">
        <v>0</v>
      </c>
      <c r="BY93" s="151">
        <v>0</v>
      </c>
      <c r="BZ93" s="151">
        <v>0</v>
      </c>
      <c r="CA93" s="151">
        <v>0</v>
      </c>
      <c r="CB93" s="151">
        <v>0</v>
      </c>
      <c r="CC93" s="148" t="s">
        <v>11</v>
      </c>
      <c r="CD93" s="149" t="s">
        <v>2</v>
      </c>
      <c r="CE93" s="213" t="s">
        <v>3</v>
      </c>
      <c r="CF93" s="214"/>
      <c r="CH93" s="150"/>
      <c r="CI93" s="22"/>
      <c r="CJ93" s="151">
        <f t="array" ref="CJ93:CS93">TRANSPOSE(CI94:CI103)</f>
        <v>0</v>
      </c>
      <c r="CK93" s="151">
        <v>0</v>
      </c>
      <c r="CL93" s="151">
        <v>0</v>
      </c>
      <c r="CM93" s="151">
        <v>0</v>
      </c>
      <c r="CN93" s="151">
        <v>0</v>
      </c>
      <c r="CO93" s="151">
        <v>0</v>
      </c>
      <c r="CP93" s="151">
        <v>0</v>
      </c>
      <c r="CQ93" s="151">
        <v>0</v>
      </c>
      <c r="CR93" s="151">
        <v>0</v>
      </c>
      <c r="CS93" s="151">
        <v>0</v>
      </c>
      <c r="CT93" s="148" t="s">
        <v>11</v>
      </c>
      <c r="CU93" s="149" t="s">
        <v>2</v>
      </c>
      <c r="CV93" s="213" t="s">
        <v>3</v>
      </c>
      <c r="CW93" s="214"/>
      <c r="CY93" s="150"/>
      <c r="CZ93" s="22"/>
      <c r="DA93" s="151">
        <f t="array" ref="DA93:DJ93">TRANSPOSE(CZ94:CZ103)</f>
        <v>0</v>
      </c>
      <c r="DB93" s="151">
        <v>0</v>
      </c>
      <c r="DC93" s="151">
        <v>0</v>
      </c>
      <c r="DD93" s="151">
        <v>0</v>
      </c>
      <c r="DE93" s="151">
        <v>0</v>
      </c>
      <c r="DF93" s="151">
        <v>0</v>
      </c>
      <c r="DG93" s="151">
        <v>0</v>
      </c>
      <c r="DH93" s="151">
        <v>0</v>
      </c>
      <c r="DI93" s="151">
        <v>0</v>
      </c>
      <c r="DJ93" s="151">
        <v>0</v>
      </c>
      <c r="DK93" s="148" t="s">
        <v>11</v>
      </c>
      <c r="DL93" s="149" t="s">
        <v>2</v>
      </c>
      <c r="DM93" s="213" t="s">
        <v>3</v>
      </c>
      <c r="DN93" s="214"/>
      <c r="DP93" s="150"/>
      <c r="DQ93" s="22"/>
      <c r="DR93" s="151">
        <f t="array" ref="DR93:EA93">TRANSPOSE(DQ94:DQ103)</f>
        <v>0</v>
      </c>
      <c r="DS93" s="151">
        <v>0</v>
      </c>
      <c r="DT93" s="151">
        <v>0</v>
      </c>
      <c r="DU93" s="151">
        <v>0</v>
      </c>
      <c r="DV93" s="151">
        <v>0</v>
      </c>
      <c r="DW93" s="151">
        <v>0</v>
      </c>
      <c r="DX93" s="151">
        <v>0</v>
      </c>
      <c r="DY93" s="151">
        <v>0</v>
      </c>
      <c r="DZ93" s="151">
        <v>0</v>
      </c>
      <c r="EA93" s="151">
        <v>0</v>
      </c>
      <c r="EB93" s="148" t="s">
        <v>11</v>
      </c>
      <c r="EC93" s="149" t="s">
        <v>2</v>
      </c>
      <c r="ED93" s="213" t="s">
        <v>3</v>
      </c>
      <c r="EE93" s="214"/>
      <c r="EG93" s="150"/>
      <c r="EH93" s="22"/>
      <c r="EI93" s="151">
        <f t="array" ref="EI93:ER93">TRANSPOSE(EH94:EH103)</f>
        <v>0</v>
      </c>
      <c r="EJ93" s="151">
        <v>0</v>
      </c>
      <c r="EK93" s="151">
        <v>0</v>
      </c>
      <c r="EL93" s="151">
        <v>0</v>
      </c>
      <c r="EM93" s="151">
        <v>0</v>
      </c>
      <c r="EN93" s="151">
        <v>0</v>
      </c>
      <c r="EO93" s="151">
        <v>0</v>
      </c>
      <c r="EP93" s="151">
        <v>0</v>
      </c>
      <c r="EQ93" s="151">
        <v>0</v>
      </c>
      <c r="ER93" s="151">
        <v>0</v>
      </c>
      <c r="ES93" s="148" t="s">
        <v>11</v>
      </c>
      <c r="ET93" s="149" t="s">
        <v>2</v>
      </c>
      <c r="EU93" s="213" t="s">
        <v>3</v>
      </c>
      <c r="EV93" s="214"/>
      <c r="EW93" s="100"/>
      <c r="EX93" s="100"/>
      <c r="EY93" s="100"/>
      <c r="EZ93" s="100"/>
      <c r="FA93" s="100"/>
    </row>
    <row r="94" spans="1:157" x14ac:dyDescent="0.35">
      <c r="A94" s="150">
        <v>1</v>
      </c>
      <c r="B94" s="151">
        <f>'FACTORS &amp; OPTIONS'!B15</f>
        <v>0</v>
      </c>
      <c r="C94" s="77">
        <f>IF(A94&lt;=G91,1,0)</f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78">
        <v>0</v>
      </c>
      <c r="J94" s="78">
        <v>0</v>
      </c>
      <c r="K94" s="78">
        <v>0</v>
      </c>
      <c r="L94" s="78">
        <v>0</v>
      </c>
      <c r="M94" s="21" t="e">
        <f>IF(G91=1,AVERAGE(C94/C104),IF(G91=2,AVERAGE(C94/C104,D94/D104),IF(G91=3,AVERAGE(C94/C104,D94/D104,E94/E104),IF(G91=4,AVERAGE(C94/C104,D94/D104,E94/E104,F94/F104),IF(G91=5,AVERAGE(C94/C104,D94/D104,E94/E104,F94/F104,G94/G104),IF(G91=6,AVERAGE(C94/C104,D94/D104,E94/E104,F94/F104,G94/G104,H94/H104),IF(G91=7,AVERAGE(C94/C104,D94/D104,E94/E104,F94/F104,G94/G104,H94/H104,I94/I104),IF(G91=8,AVERAGE(C94/C104,D94/D104,E94/E104,F94/F104,G94/G104,H94/H104,I94/I104,J94/J104),IF(G91=9,AVERAGE(C94/C104,D94/D104,E94/E104,F94/F104,G94/G104,H94/H104,I94/I104,J94/J104,K94/K104),AVERAGE(C94/C104,D94/D104,E94/E104,F94/F104,G94/G104,H94/H104,I94/I104,J94/J104,K94/K104,L94/L104))))))))))</f>
        <v>#DIV/0!</v>
      </c>
      <c r="N94" s="21" t="e">
        <f t="array" ref="N94:N103">MMULT(C94:L103,M94:M103)</f>
        <v>#DIV/0!</v>
      </c>
      <c r="O94" s="152" t="s">
        <v>4</v>
      </c>
      <c r="P94" s="153" t="e">
        <f>(N104-G91)/(G91-1)</f>
        <v>#DIV/0!</v>
      </c>
      <c r="R94" s="150">
        <v>1</v>
      </c>
      <c r="S94" s="151">
        <f>'FACTORS &amp; OPTIONS'!B15</f>
        <v>0</v>
      </c>
      <c r="T94" s="77">
        <f>IF(R94&lt;=X91,1,0)</f>
        <v>0</v>
      </c>
      <c r="U94" s="133">
        <v>0</v>
      </c>
      <c r="V94" s="132">
        <v>0</v>
      </c>
      <c r="W94" s="78">
        <v>0</v>
      </c>
      <c r="X94" s="78">
        <v>0</v>
      </c>
      <c r="Y94" s="78">
        <v>0</v>
      </c>
      <c r="Z94" s="78">
        <v>0</v>
      </c>
      <c r="AA94" s="78">
        <v>0</v>
      </c>
      <c r="AB94" s="78">
        <v>0</v>
      </c>
      <c r="AC94" s="78">
        <v>0</v>
      </c>
      <c r="AD94" s="21" t="e">
        <f>IF(X91=1,AVERAGE(T94/T104),IF(X91=2,AVERAGE(T94/T104,U94/U104),IF(X91=3,AVERAGE(T94/T104,U94/U104,V94/V104),IF(X91=4,AVERAGE(T94/T104,U94/U104,V94/V104,W94/W104),IF(X91=5,AVERAGE(T94/T104,U94/U104,V94/V104,W94/W104,X94/X104),IF(X91=6,AVERAGE(T94/T104,U94/U104,V94/V104,W94/W104,X94/X104,Y94/Y104),IF(X91=7,AVERAGE(T94/T104,U94/U104,V94/V104,W94/W104,X94/X104,Y94/Y104,Z94/Z104),IF(X91=8,AVERAGE(T94/T104,U94/U104,V94/V104,W94/W104,X94/X104,Y94/Y104,Z94/Z104,AA94/AA104),IF(X91=9,AVERAGE(T94/T104,U94/U104,V94/V104,W94/W104,X94/X104,Y94/Y104,Z94/Z104,AA94/AA104,AB94/AB104),AVERAGE(T94/T104,U94/U104,V94/V104,W94/W104,X94/X104,Y94/Y104,Z94/Z104,AA94/AA104,AB94/AB104,AC94/AC104))))))))))</f>
        <v>#DIV/0!</v>
      </c>
      <c r="AE94" s="21" t="e">
        <f t="array" ref="AE94:AE103">MMULT(T94:AC103,AD94:AD103)</f>
        <v>#DIV/0!</v>
      </c>
      <c r="AF94" s="152" t="s">
        <v>4</v>
      </c>
      <c r="AG94" s="153" t="e">
        <f>(AE104-X91)/(X91-1)</f>
        <v>#DIV/0!</v>
      </c>
      <c r="AI94" s="150">
        <v>1</v>
      </c>
      <c r="AJ94" s="151">
        <f>'FACTORS &amp; OPTIONS'!B15</f>
        <v>0</v>
      </c>
      <c r="AK94" s="154">
        <f>IF(AI94&lt;=AO91,1,0)</f>
        <v>0</v>
      </c>
      <c r="AL94" s="155">
        <v>0</v>
      </c>
      <c r="AM94" s="155">
        <v>0</v>
      </c>
      <c r="AN94" s="155">
        <v>0</v>
      </c>
      <c r="AO94" s="155">
        <v>0</v>
      </c>
      <c r="AP94" s="155">
        <v>0</v>
      </c>
      <c r="AQ94" s="155">
        <v>0</v>
      </c>
      <c r="AR94" s="155">
        <v>0</v>
      </c>
      <c r="AS94" s="155">
        <v>0</v>
      </c>
      <c r="AT94" s="156">
        <v>0</v>
      </c>
      <c r="AU94" s="21" t="e">
        <f>IF(AO91=1,AVERAGE(AK94/AK104),IF(AO91=2,AVERAGE(AK94/AK104,AL94/AL104),IF(AO91=3,AVERAGE(AK94/AK104,AL94/AL104,AM94/AM104),IF(AO91=4,AVERAGE(AK94/AK104,AL94/AL104,AM94/AM104,AN94/AN104),IF(AO91=5,AVERAGE(AK94/AK104,AL94/AL104,AM94/AM104,AN94/AN104,AO94/AO104),IF(AO91=6,AVERAGE(AK94/AK104,AL94/AL104,AM94/AM104,AN94/AN104,AO94/AO104,AP94/AP104),IF(AO91=7,AVERAGE(AK94/AK104,AL94/AL104,AM94/AM104,AN94/AN104,AO94/AO104,AP94/AP104,AQ94/AQ104),IF(AO91=8,AVERAGE(AK94/AK104,AL94/AL104,AM94/AM104,AN94/AN104,AO94/AO104,AP94/AP104,AQ94/AQ104,AR94/AR104),IF(AO91=9,AVERAGE(AK94/AK104,AL94/AL104,AM94/AM104,AN94/AN104,AO94/AO104,AP94/AP104,AQ94/AQ104,AR94/AR104,AS94/AS104),AVERAGE(AK94/AK104,AL94/AL104,AM94/AM104,AN94/AN104,AO94/AO104,AP94/AP104,AQ94/AQ104,AR94/AR104,AS94/AS104,AT94/AT104))))))))))</f>
        <v>#DIV/0!</v>
      </c>
      <c r="AV94" s="21" t="e">
        <f t="array" ref="AV94:AV103">MMULT(AK94:AT103,AU94:AU103)</f>
        <v>#DIV/0!</v>
      </c>
      <c r="AW94" s="152" t="s">
        <v>4</v>
      </c>
      <c r="AX94" s="153" t="e">
        <f>(AV104-AO91)/(AO91-1)</f>
        <v>#DIV/0!</v>
      </c>
      <c r="AZ94" s="150">
        <v>1</v>
      </c>
      <c r="BA94" s="151">
        <f>'FACTORS &amp; OPTIONS'!B15</f>
        <v>0</v>
      </c>
      <c r="BB94" s="154">
        <f>IF(AZ94&lt;=BF91,1,0)</f>
        <v>0</v>
      </c>
      <c r="BC94" s="155">
        <v>0</v>
      </c>
      <c r="BD94" s="155">
        <v>0</v>
      </c>
      <c r="BE94" s="155">
        <v>0</v>
      </c>
      <c r="BF94" s="155">
        <v>0</v>
      </c>
      <c r="BG94" s="155">
        <v>0</v>
      </c>
      <c r="BH94" s="155">
        <v>0</v>
      </c>
      <c r="BI94" s="155">
        <v>0</v>
      </c>
      <c r="BJ94" s="155">
        <v>0</v>
      </c>
      <c r="BK94" s="156">
        <v>0</v>
      </c>
      <c r="BL94" s="21" t="e">
        <f>IF(BF91=1,AVERAGE(BB94/BB104),IF(BF91=2,AVERAGE(BB94/BB104,BC94/BC104),IF(BF91=3,AVERAGE(BB94/BB104,BC94/BC104,BD94/BD104),IF(BF91=4,AVERAGE(BB94/BB104,BC94/BC104,BD94/BD104,BE94/BE104),IF(BF91=5,AVERAGE(BB94/BB104,BC94/BC104,BD94/BD104,BE94/BE104,BF94/BF104),IF(BF91=6,AVERAGE(BB94/BB104,BC94/BC104,BD94/BD104,BE94/BE104,BF94/BF104,BG94/BG104),IF(BF91=7,AVERAGE(BB94/BB104,BC94/BC104,BD94/BD104,BE94/BE104,BF94/BF104,BG94/BG104,BH94/BH104),IF(BF91=8,AVERAGE(BB94/BB104,BC94/BC104,BD94/BD104,BE94/BE104,BF94/BF104,BG94/BG104,BH94/BH104,BI94/BI104),IF(BF91=9,AVERAGE(BB94/BB104,BC94/BC104,BD94/BD104,BE94/BE104,BF94/BF104,BG94/BG104,BH94/BH104,BI94/BI104,BJ94/BJ104),AVERAGE(BB94/BB104,BC94/BC104,BD94/BD104,BE94/BE104,BF94/BF104,BG94/BG104,BH94/BH104,BI94/BI104,BJ94/BJ104,BK94/BK104))))))))))</f>
        <v>#DIV/0!</v>
      </c>
      <c r="BM94" s="21" t="e">
        <f t="array" ref="BM94:BM103">MMULT(BB94:BK103,BL94:BL103)</f>
        <v>#DIV/0!</v>
      </c>
      <c r="BN94" s="152" t="s">
        <v>4</v>
      </c>
      <c r="BO94" s="153" t="e">
        <f>(BM104-BF91)/(BF91-1)</f>
        <v>#DIV/0!</v>
      </c>
      <c r="BQ94" s="150">
        <v>1</v>
      </c>
      <c r="BR94" s="151">
        <f>'FACTORS &amp; OPTIONS'!B15</f>
        <v>0</v>
      </c>
      <c r="BS94" s="154">
        <f>IF(BQ94&lt;=BW91,1,0)</f>
        <v>0</v>
      </c>
      <c r="BT94" s="155">
        <v>0</v>
      </c>
      <c r="BU94" s="155">
        <v>0</v>
      </c>
      <c r="BV94" s="155">
        <v>0</v>
      </c>
      <c r="BW94" s="155">
        <v>0</v>
      </c>
      <c r="BX94" s="155">
        <v>0</v>
      </c>
      <c r="BY94" s="155">
        <v>0</v>
      </c>
      <c r="BZ94" s="155">
        <v>0</v>
      </c>
      <c r="CA94" s="155">
        <v>0</v>
      </c>
      <c r="CB94" s="156">
        <v>0</v>
      </c>
      <c r="CC94" s="21" t="e">
        <f>IF(BW91=1,AVERAGE(BS94/BS104),IF(BW91=2,AVERAGE(BS94/BS104,BT94/BT104),IF(BW91=3,AVERAGE(BS94/BS104,BT94/BT104,BU94/BU104),IF(BW91=4,AVERAGE(BS94/BS104,BT94/BT104,BU94/BU104,BV94/BV104),IF(BW91=5,AVERAGE(BS94/BS104,BT94/BT104,BU94/BU104,BV94/BV104,BW94/BW104),IF(BW91=6,AVERAGE(BS94/BS104,BT94/BT104,BU94/BU104,BV94/BV104,BW94/BW104,BX94/BX104),IF(BW91=7,AVERAGE(BS94/BS104,BT94/BT104,BU94/BU104,BV94/BV104,BW94/BW104,BX94/BX104,BY94/BY104),IF(BW91=8,AVERAGE(BS94/BS104,BT94/BT104,BU94/BU104,BV94/BV104,BW94/BW104,BX94/BX104,BY94/BY104,BZ94/BZ104),IF(BW91=9,AVERAGE(BS94/BS104,BT94/BT104,BU94/BU104,BV94/BV104,BW94/BW104,BX94/BX104,BY94/BY104,BZ94/BZ104,CA94/CA104),AVERAGE(BS94/BS104,BT94/BT104,BU94/BU104,BV94/BV104,BW94/BW104,BX94/BX104,BY94/BY104,BZ94/BZ104,CA94/CA104,CB94/CB104))))))))))</f>
        <v>#DIV/0!</v>
      </c>
      <c r="CD94" s="21" t="e">
        <f t="array" ref="CD94:CD103">MMULT(BS94:CB103,CC94:CC103)</f>
        <v>#DIV/0!</v>
      </c>
      <c r="CE94" s="152" t="s">
        <v>4</v>
      </c>
      <c r="CF94" s="153" t="e">
        <f>(CD104-BW91)/(BW91-1)</f>
        <v>#DIV/0!</v>
      </c>
      <c r="CH94" s="150">
        <v>1</v>
      </c>
      <c r="CI94" s="151">
        <f>'FACTORS &amp; OPTIONS'!B15</f>
        <v>0</v>
      </c>
      <c r="CJ94" s="154">
        <f>IF(CH94&lt;=CN91,1,0)</f>
        <v>0</v>
      </c>
      <c r="CK94" s="155">
        <v>0</v>
      </c>
      <c r="CL94" s="155">
        <v>0</v>
      </c>
      <c r="CM94" s="155">
        <v>0</v>
      </c>
      <c r="CN94" s="155">
        <v>0</v>
      </c>
      <c r="CO94" s="155">
        <v>0</v>
      </c>
      <c r="CP94" s="155">
        <v>0</v>
      </c>
      <c r="CQ94" s="155">
        <v>0</v>
      </c>
      <c r="CR94" s="155">
        <v>0</v>
      </c>
      <c r="CS94" s="156">
        <v>0</v>
      </c>
      <c r="CT94" s="21" t="e">
        <f>IF(CN91=1,AVERAGE(CJ94/CJ104),IF(CN91=2,AVERAGE(CJ94/CJ104,CK94/CK104),IF(CN91=3,AVERAGE(CJ94/CJ104,CK94/CK104,CL94/CL104),IF(CN91=4,AVERAGE(CJ94/CJ104,CK94/CK104,CL94/CL104,CM94/CM104),IF(CN91=5,AVERAGE(CJ94/CJ104,CK94/CK104,CL94/CL104,CM94/CM104,CN94/CN104),IF(CN91=6,AVERAGE(CJ94/CJ104,CK94/CK104,CL94/CL104,CM94/CM104,CN94/CN104,CO94/CO104),IF(CN91=7,AVERAGE(CJ94/CJ104,CK94/CK104,CL94/CL104,CM94/CM104,CN94/CN104,CO94/CO104,CP94/CP104),IF(CN91=8,AVERAGE(CJ94/CJ104,CK94/CK104,CL94/CL104,CM94/CM104,CN94/CN104,CO94/CO104,CP94/CP104,CQ94/CQ104),IF(CN91=9,AVERAGE(CJ94/CJ104,CK94/CK104,CL94/CL104,CM94/CM104,CN94/CN104,CO94/CO104,CP94/CP104,CQ94/CQ104,CR94/CR104),AVERAGE(CJ94/CJ104,CK94/CK104,CL94/CL104,CM94/CM104,CN94/CN104,CO94/CO104,CP94/CP104,CQ94/CQ104,CR94/CR104,CS94/CS104))))))))))</f>
        <v>#DIV/0!</v>
      </c>
      <c r="CU94" s="21" t="e">
        <f t="array" ref="CU94:CU103">MMULT(CJ94:CS103,CT94:CT103)</f>
        <v>#DIV/0!</v>
      </c>
      <c r="CV94" s="152" t="s">
        <v>4</v>
      </c>
      <c r="CW94" s="153" t="e">
        <f>(CU104-CN91)/(CN91-1)</f>
        <v>#DIV/0!</v>
      </c>
      <c r="CY94" s="150">
        <v>1</v>
      </c>
      <c r="CZ94" s="151">
        <f>'FACTORS &amp; OPTIONS'!B15</f>
        <v>0</v>
      </c>
      <c r="DA94" s="154">
        <f>IF(CY94&lt;=DE91,1,0)</f>
        <v>0</v>
      </c>
      <c r="DB94" s="155">
        <v>0</v>
      </c>
      <c r="DC94" s="155">
        <v>0</v>
      </c>
      <c r="DD94" s="155">
        <v>0</v>
      </c>
      <c r="DE94" s="155">
        <v>0</v>
      </c>
      <c r="DF94" s="155">
        <v>0</v>
      </c>
      <c r="DG94" s="155">
        <v>0</v>
      </c>
      <c r="DH94" s="155">
        <v>0</v>
      </c>
      <c r="DI94" s="155">
        <v>0</v>
      </c>
      <c r="DJ94" s="156">
        <v>0</v>
      </c>
      <c r="DK94" s="21" t="e">
        <f>IF(DE91=1,AVERAGE(DA94/DA104),IF(DE91=2,AVERAGE(DA94/DA104,DB94/DB104),IF(DE91=3,AVERAGE(DA94/DA104,DB94/DB104,DC94/DC104),IF(DE91=4,AVERAGE(DA94/DA104,DB94/DB104,DC94/DC104,DD94/DD104),IF(DE91=5,AVERAGE(DA94/DA104,DB94/DB104,DC94/DC104,DD94/DD104,DE94/DE104),IF(DE91=6,AVERAGE(DA94/DA104,DB94/DB104,DC94/DC104,DD94/DD104,DE94/DE104,DF94/DF104),IF(DE91=7,AVERAGE(DA94/DA104,DB94/DB104,DC94/DC104,DD94/DD104,DE94/DE104,DF94/DF104,DG94/DG104),IF(DE91=8,AVERAGE(DA94/DA104,DB94/DB104,DC94/DC104,DD94/DD104,DE94/DE104,DF94/DF104,DG94/DG104,DH94/DH104),IF(DE91=9,AVERAGE(DA94/DA104,DB94/DB104,DC94/DC104,DD94/DD104,DE94/DE104,DF94/DF104,DG94/DG104,DH94/DH104,DI94/DI104),AVERAGE(DA94/DA104,DB94/DB104,DC94/DC104,DD94/DD104,DE94/DE104,DF94/DF104,DG94/DG104,DH94/DH104,DI94/DI104,DJ94/DJ104))))))))))</f>
        <v>#DIV/0!</v>
      </c>
      <c r="DL94" s="21" t="e">
        <f t="array" ref="DL94:DL103">MMULT(DA94:DJ103,DK94:DK103)</f>
        <v>#DIV/0!</v>
      </c>
      <c r="DM94" s="152" t="s">
        <v>4</v>
      </c>
      <c r="DN94" s="153" t="e">
        <f>(DL104-DE91)/(DE91-1)</f>
        <v>#DIV/0!</v>
      </c>
      <c r="DP94" s="150">
        <v>1</v>
      </c>
      <c r="DQ94" s="151">
        <f>'FACTORS &amp; OPTIONS'!B15</f>
        <v>0</v>
      </c>
      <c r="DR94" s="154">
        <f>IF(DP94&lt;=DV91,1,0)</f>
        <v>0</v>
      </c>
      <c r="DS94" s="155">
        <v>0</v>
      </c>
      <c r="DT94" s="155">
        <v>0</v>
      </c>
      <c r="DU94" s="155">
        <v>0</v>
      </c>
      <c r="DV94" s="155">
        <v>0</v>
      </c>
      <c r="DW94" s="155">
        <v>0</v>
      </c>
      <c r="DX94" s="155">
        <v>0</v>
      </c>
      <c r="DY94" s="155">
        <v>0</v>
      </c>
      <c r="DZ94" s="155">
        <v>0</v>
      </c>
      <c r="EA94" s="156">
        <v>0</v>
      </c>
      <c r="EB94" s="21" t="e">
        <f>IF(DV91=1,AVERAGE(DR94/DR104),IF(DV91=2,AVERAGE(DR94/DR104,DS94/DS104),IF(DV91=3,AVERAGE(DR94/DR104,DS94/DS104,DT94/DT104),IF(DV91=4,AVERAGE(DR94/DR104,DS94/DS104,DT94/DT104,DU94/DU104),IF(DV91=5,AVERAGE(DR94/DR104,DS94/DS104,DT94/DT104,DU94/DU104,DV94/DV104),IF(DV91=6,AVERAGE(DR94/DR104,DS94/DS104,DT94/DT104,DU94/DU104,DV94/DV104,DW94/DW104),IF(DV91=7,AVERAGE(DR94/DR104,DS94/DS104,DT94/DT104,DU94/DU104,DV94/DV104,DW94/DW104,DX94/DX104),IF(DV91=8,AVERAGE(DR94/DR104,DS94/DS104,DT94/DT104,DU94/DU104,DV94/DV104,DW94/DW104,DX94/DX104,DY94/DY104),IF(DV91=9,AVERAGE(DR94/DR104,DS94/DS104,DT94/DT104,DU94/DU104,DV94/DV104,DW94/DW104,DX94/DX104,DY94/DY104,DZ94/DZ104),AVERAGE(DR94/DR104,DS94/DS104,DT94/DT104,DU94/DU104,DV94/DV104,DW94/DW104,DX94/DX104,DY94/DY104,DZ94/DZ104,EA94/EA104))))))))))</f>
        <v>#DIV/0!</v>
      </c>
      <c r="EC94" s="21" t="e">
        <f t="array" ref="EC94:EC103">MMULT(DR94:EA103,EB94:EB103)</f>
        <v>#DIV/0!</v>
      </c>
      <c r="ED94" s="152" t="s">
        <v>4</v>
      </c>
      <c r="EE94" s="153" t="e">
        <f>(EC104-DV91)/(DV91-1)</f>
        <v>#DIV/0!</v>
      </c>
      <c r="EG94" s="150">
        <v>1</v>
      </c>
      <c r="EH94" s="151">
        <f>'FACTORS &amp; OPTIONS'!B15</f>
        <v>0</v>
      </c>
      <c r="EI94" s="154">
        <f>IF(EG94&lt;=EM91,1,0)</f>
        <v>0</v>
      </c>
      <c r="EJ94" s="155">
        <v>0</v>
      </c>
      <c r="EK94" s="155">
        <v>0</v>
      </c>
      <c r="EL94" s="155">
        <v>0</v>
      </c>
      <c r="EM94" s="155">
        <v>0</v>
      </c>
      <c r="EN94" s="155">
        <v>0</v>
      </c>
      <c r="EO94" s="155">
        <v>0</v>
      </c>
      <c r="EP94" s="155">
        <v>0</v>
      </c>
      <c r="EQ94" s="155">
        <v>0</v>
      </c>
      <c r="ER94" s="156">
        <v>0</v>
      </c>
      <c r="ES94" s="21" t="e">
        <f>IF(EM91=1,AVERAGE(EI94/EI104),IF(EM91=2,AVERAGE(EI94/EI104,EJ94/EJ104),IF(EM91=3,AVERAGE(EI94/EI104,EJ94/EJ104,EK94/EK104),IF(EM91=4,AVERAGE(EI94/EI104,EJ94/EJ104,EK94/EK104,EL94/EL104),IF(EM91=5,AVERAGE(EI94/EI104,EJ94/EJ104,EK94/EK104,EL94/EL104,EM94/EM104),IF(EM91=6,AVERAGE(EI94/EI104,EJ94/EJ104,EK94/EK104,EL94/EL104,EM94/EM104,EN94/EN104),IF(EM91=7,AVERAGE(EI94/EI104,EJ94/EJ104,EK94/EK104,EL94/EL104,EM94/EM104,EN94/EN104,EO94/EO104),IF(EM91=8,AVERAGE(EI94/EI104,EJ94/EJ104,EK94/EK104,EL94/EL104,EM94/EM104,EN94/EN104,EO94/EO104,EP94/EP104),IF(EM91=9,AVERAGE(EI94/EI104,EJ94/EJ104,EK94/EK104,EL94/EL104,EM94/EM104,EN94/EN104,EO94/EO104,EP94/EP104,EQ94/EQ104),AVERAGE(EI94/EI104,EJ94/EJ104,EK94/EK104,EL94/EL104,EM94/EM104,EN94/EN104,EO94/EO104,EP94/EP104,EQ94/EQ104,ER94/ER104))))))))))</f>
        <v>#DIV/0!</v>
      </c>
      <c r="ET94" s="21" t="e">
        <f t="array" ref="ET94:ET103">MMULT(EI94:ER103,ES94:ES103)</f>
        <v>#DIV/0!</v>
      </c>
      <c r="EU94" s="152" t="s">
        <v>4</v>
      </c>
      <c r="EV94" s="153" t="e">
        <f>(ET104-EM91)/(EM91-1)</f>
        <v>#DIV/0!</v>
      </c>
      <c r="EW94" s="100"/>
      <c r="EX94" s="100"/>
      <c r="EY94" s="100"/>
      <c r="EZ94" s="100"/>
      <c r="FA94" s="100"/>
    </row>
    <row r="95" spans="1:157" x14ac:dyDescent="0.35">
      <c r="A95" s="150">
        <v>2</v>
      </c>
      <c r="B95" s="151">
        <f>'FACTORS &amp; OPTIONS'!B16</f>
        <v>0</v>
      </c>
      <c r="C95" s="77">
        <f>IF(D94&gt;0,(1/D94),0)</f>
        <v>0</v>
      </c>
      <c r="D95" s="77">
        <f>IF(A95&lt;=G91,1,0)</f>
        <v>0</v>
      </c>
      <c r="E95" s="78">
        <v>0</v>
      </c>
      <c r="F95" s="78">
        <v>0</v>
      </c>
      <c r="G95" s="78">
        <v>0</v>
      </c>
      <c r="H95" s="78">
        <v>0</v>
      </c>
      <c r="I95" s="78">
        <v>0</v>
      </c>
      <c r="J95" s="78">
        <v>0</v>
      </c>
      <c r="K95" s="78">
        <v>0</v>
      </c>
      <c r="L95" s="78">
        <v>0</v>
      </c>
      <c r="M95" s="21" t="e">
        <f>IF(G91=1,AVERAGE(C95/C104),IF(G91=2,AVERAGE(C95/C104,D95/D104),IF(G91=3,AVERAGE(C95/C104,D95/D104,E95/E104),IF(G91=4,AVERAGE(C95/C104,D95/D104,E95/E104,F95/F104),IF(G91=5,AVERAGE(C95/C104,D95/D104,E95/E104,F95/F104,G95/G104),IF(G91=6,AVERAGE(C95/C104,D95/D104,E95/E104,F95/F104,G95/G104,H95/H104),IF(G91=7,AVERAGE(C95/C104,D95/D104,E95/E104,F95/F104,G95/G104,H95/H104,I95/I104),IF(G91=8,AVERAGE(C95/C104,D95/D104,E95/E104,F95/F104,G95/G104,H95/H104,I95/I104,J95/J104),IF(G91=9,AVERAGE(C95/C104,D95/D104,E95/E104,F95/F104,G95/G104,H95/H104,I95/I104,J95/J104,K95/K104),AVERAGE(C95/C104,D95/D104,E95/E104,F95/F104,G95/G104,H95/H104,I95/I104,J95/J104,K95/K104,L95/L104))))))))))</f>
        <v>#DIV/0!</v>
      </c>
      <c r="N95" s="21" t="e">
        <v>#DIV/0!</v>
      </c>
      <c r="O95" s="152" t="s">
        <v>5</v>
      </c>
      <c r="P95" s="153">
        <f>IF(G91=1,0,IF(G91=2,0,IF(G91=3,0.58,IF(G91=4,0.9,IF(G91=5,1.12,IF(G91=6,1.24,IF(G91=7,1.32,IF(G91=8,1.41,IF(G91=9,1.45,IF(G91=10,1.49,1))))))))))</f>
        <v>1</v>
      </c>
      <c r="R95" s="150">
        <v>2</v>
      </c>
      <c r="S95" s="151">
        <f>'FACTORS &amp; OPTIONS'!B16</f>
        <v>0</v>
      </c>
      <c r="T95" s="77">
        <f>IF(U94&gt;0,(1/U94),0)</f>
        <v>0</v>
      </c>
      <c r="U95" s="77">
        <f>IF(R95&lt;=X91,1,0)</f>
        <v>0</v>
      </c>
      <c r="V95" s="78">
        <v>0</v>
      </c>
      <c r="W95" s="78">
        <v>0</v>
      </c>
      <c r="X95" s="78">
        <v>0</v>
      </c>
      <c r="Y95" s="78">
        <v>0</v>
      </c>
      <c r="Z95" s="78">
        <v>0</v>
      </c>
      <c r="AA95" s="78">
        <v>0</v>
      </c>
      <c r="AB95" s="78">
        <v>0</v>
      </c>
      <c r="AC95" s="78">
        <v>0</v>
      </c>
      <c r="AD95" s="21" t="e">
        <f>IF(X91=1,AVERAGE(T95/T104),IF(X91=2,AVERAGE(T95/T104,U95/U104),IF(X91=3,AVERAGE(T95/T104,U95/U104,V95/V104),IF(X91=4,AVERAGE(T95/T104,U95/U104,V95/V104,W95/W104),IF(X91=5,AVERAGE(T95/T104,U95/U104,V95/V104,W95/W104,X95/X104),IF(X91=6,AVERAGE(T95/T104,U95/U104,V95/V104,W95/W104,X95/X104,Y95/Y104),IF(X91=7,AVERAGE(T95/T104,U95/U104,V95/V104,W95/W104,X95/X104,Y95/Y104,Z95/Z104),IF(X91=8,AVERAGE(T95/T104,U95/U104,V95/V104,W95/W104,X95/X104,Y95/Y104,Z95/Z104,AA95/AA104),IF(X91=9,AVERAGE(T95/T104,U95/U104,V95/V104,W95/W104,X95/X104,Y95/Y104,Z95/Z104,AA95/AA104,AB95/AB104),AVERAGE(T95/T104,U95/U104,V95/V104,W95/W104,X95/X104,Y95/Y104,Z95/Z104,AA95/AA104,AB95/AB104,AC95/AC104))))))))))</f>
        <v>#DIV/0!</v>
      </c>
      <c r="AE95" s="21" t="e">
        <v>#DIV/0!</v>
      </c>
      <c r="AF95" s="152" t="s">
        <v>5</v>
      </c>
      <c r="AG95" s="153">
        <f>IF(X91=1,0,IF(X91=2,0,IF(X91=3,0.58,IF(X91=4,0.9,IF(X91=5,1.12,IF(X91=6,1.24,IF(X91=7,1.32,IF(X91=8,1.41,IF(X91=9,1.45,IF(X91=10,1.49,1))))))))))</f>
        <v>1</v>
      </c>
      <c r="AI95" s="150">
        <v>2</v>
      </c>
      <c r="AJ95" s="151">
        <f>'FACTORS &amp; OPTIONS'!B16</f>
        <v>0</v>
      </c>
      <c r="AK95" s="158">
        <f>IF(AL94&gt;0,(1/AL94),0)</f>
        <v>0</v>
      </c>
      <c r="AL95" s="77">
        <f>IF(AI95&lt;=AO91,1,0)</f>
        <v>0</v>
      </c>
      <c r="AM95" s="78">
        <v>0</v>
      </c>
      <c r="AN95" s="78">
        <v>0</v>
      </c>
      <c r="AO95" s="78">
        <v>0</v>
      </c>
      <c r="AP95" s="78">
        <v>0</v>
      </c>
      <c r="AQ95" s="78">
        <v>0</v>
      </c>
      <c r="AR95" s="78">
        <v>0</v>
      </c>
      <c r="AS95" s="78">
        <v>0</v>
      </c>
      <c r="AT95" s="159">
        <v>0</v>
      </c>
      <c r="AU95" s="21" t="e">
        <f>IF(AO91=1,AVERAGE(AK95/AK104),IF(AO91=2,AVERAGE(AK95/AK104,AL95/AL104),IF(AO91=3,AVERAGE(AK95/AK104,AL95/AL104,AM95/AM104),IF(AO91=4,AVERAGE(AK95/AK104,AL95/AL104,AM95/AM104,AN95/AN104),IF(AO91=5,AVERAGE(AK95/AK104,AL95/AL104,AM95/AM104,AN95/AN104,AO95/AO104),IF(AO91=6,AVERAGE(AK95/AK104,AL95/AL104,AM95/AM104,AN95/AN104,AO95/AO104,AP95/AP104),IF(AO91=7,AVERAGE(AK95/AK104,AL95/AL104,AM95/AM104,AN95/AN104,AO95/AO104,AP95/AP104,AQ95/AQ104),IF(AO91=8,AVERAGE(AK95/AK104,AL95/AL104,AM95/AM104,AN95/AN104,AO95/AO104,AP95/AP104,AQ95/AQ104,AR95/AR104),IF(AO91=9,AVERAGE(AK95/AK104,AL95/AL104,AM95/AM104,AN95/AN104,AO95/AO104,AP95/AP104,AQ95/AQ104,AR95/AR104,AS95/AS104),AVERAGE(AK95/AK104,AL95/AL104,AM95/AM104,AN95/AN104,AO95/AO104,AP95/AP104,AQ95/AQ104,AR95/AR104,AS95/AS104,AT95/AT104))))))))))</f>
        <v>#DIV/0!</v>
      </c>
      <c r="AV95" s="21" t="e">
        <v>#DIV/0!</v>
      </c>
      <c r="AW95" s="152" t="s">
        <v>5</v>
      </c>
      <c r="AX95" s="153">
        <f>IF(AO91=1,0,IF(AO91=2,0,IF(AO91=3,0.58,IF(AO91=4,0.9,IF(AO91=5,1.12,IF(AO91=6,1.24,IF(AO91=7,1.32,IF(AO91=8,1.41,IF(AO91=9,1.45,IF(AO91=10,1.49,1))))))))))</f>
        <v>1</v>
      </c>
      <c r="AZ95" s="150">
        <v>2</v>
      </c>
      <c r="BA95" s="151">
        <f>'FACTORS &amp; OPTIONS'!B16</f>
        <v>0</v>
      </c>
      <c r="BB95" s="158">
        <f>IF(BC94&gt;0,(1/BC94),0)</f>
        <v>0</v>
      </c>
      <c r="BC95" s="77">
        <f>IF(AZ95&lt;=BF91,1,0)</f>
        <v>0</v>
      </c>
      <c r="BD95" s="78">
        <v>0</v>
      </c>
      <c r="BE95" s="78">
        <v>0</v>
      </c>
      <c r="BF95" s="78">
        <v>0</v>
      </c>
      <c r="BG95" s="78">
        <v>0</v>
      </c>
      <c r="BH95" s="78">
        <v>0</v>
      </c>
      <c r="BI95" s="78">
        <v>0</v>
      </c>
      <c r="BJ95" s="78">
        <v>0</v>
      </c>
      <c r="BK95" s="159">
        <v>0</v>
      </c>
      <c r="BL95" s="21" t="e">
        <f>IF(BF91=1,AVERAGE(BB95/BB104),IF(BF91=2,AVERAGE(BB95/BB104,BC95/BC104),IF(BF91=3,AVERAGE(BB95/BB104,BC95/BC104,BD95/BD104),IF(BF91=4,AVERAGE(BB95/BB104,BC95/BC104,BD95/BD104,BE95/BE104),IF(BF91=5,AVERAGE(BB95/BB104,BC95/BC104,BD95/BD104,BE95/BE104,BF95/BF104),IF(BF91=6,AVERAGE(BB95/BB104,BC95/BC104,BD95/BD104,BE95/BE104,BF95/BF104,BG95/BG104),IF(BF91=7,AVERAGE(BB95/BB104,BC95/BC104,BD95/BD104,BE95/BE104,BF95/BF104,BG95/BG104,BH95/BH104),IF(BF91=8,AVERAGE(BB95/BB104,BC95/BC104,BD95/BD104,BE95/BE104,BF95/BF104,BG95/BG104,BH95/BH104,BI95/BI104),IF(BF91=9,AVERAGE(BB95/BB104,BC95/BC104,BD95/BD104,BE95/BE104,BF95/BF104,BG95/BG104,BH95/BH104,BI95/BI104,BJ95/BJ104),AVERAGE(BB95/BB104,BC95/BC104,BD95/BD104,BE95/BE104,BF95/BF104,BG95/BG104,BH95/BH104,BI95/BI104,BJ95/BJ104,BK95/BK104))))))))))</f>
        <v>#DIV/0!</v>
      </c>
      <c r="BM95" s="21" t="e">
        <v>#DIV/0!</v>
      </c>
      <c r="BN95" s="152" t="s">
        <v>5</v>
      </c>
      <c r="BO95" s="153">
        <f>IF(BF91=1,0,IF(BF91=2,0,IF(BF91=3,0.58,IF(BF91=4,0.9,IF(BF91=5,1.12,IF(BF91=6,1.24,IF(BF91=7,1.32,IF(BF91=8,1.41,IF(BF91=9,1.45,IF(BF91=10,1.49,1))))))))))</f>
        <v>1</v>
      </c>
      <c r="BQ95" s="150">
        <v>2</v>
      </c>
      <c r="BR95" s="151">
        <f>'FACTORS &amp; OPTIONS'!B16</f>
        <v>0</v>
      </c>
      <c r="BS95" s="158">
        <f>IF(BT94&gt;0,(1/BT94),0)</f>
        <v>0</v>
      </c>
      <c r="BT95" s="77">
        <f>IF(BQ95&lt;=BW91,1,0)</f>
        <v>0</v>
      </c>
      <c r="BU95" s="78">
        <v>0</v>
      </c>
      <c r="BV95" s="78">
        <v>0</v>
      </c>
      <c r="BW95" s="78">
        <v>0</v>
      </c>
      <c r="BX95" s="78">
        <v>0</v>
      </c>
      <c r="BY95" s="78">
        <v>0</v>
      </c>
      <c r="BZ95" s="78">
        <v>0</v>
      </c>
      <c r="CA95" s="78">
        <v>0</v>
      </c>
      <c r="CB95" s="159">
        <v>0</v>
      </c>
      <c r="CC95" s="21" t="e">
        <f>IF(BW91=1,AVERAGE(BS95/BS104),IF(BW91=2,AVERAGE(BS95/BS104,BT95/BT104),IF(BW91=3,AVERAGE(BS95/BS104,BT95/BT104,BU95/BU104),IF(BW91=4,AVERAGE(BS95/BS104,BT95/BT104,BU95/BU104,BV95/BV104),IF(BW91=5,AVERAGE(BS95/BS104,BT95/BT104,BU95/BU104,BV95/BV104,BW95/BW104),IF(BW91=6,AVERAGE(BS95/BS104,BT95/BT104,BU95/BU104,BV95/BV104,BW95/BW104,BX95/BX104),IF(BW91=7,AVERAGE(BS95/BS104,BT95/BT104,BU95/BU104,BV95/BV104,BW95/BW104,BX95/BX104,BY95/BY104),IF(BW91=8,AVERAGE(BS95/BS104,BT95/BT104,BU95/BU104,BV95/BV104,BW95/BW104,BX95/BX104,BY95/BY104,BZ95/BZ104),IF(BW91=9,AVERAGE(BS95/BS104,BT95/BT104,BU95/BU104,BV95/BV104,BW95/BW104,BX95/BX104,BY95/BY104,BZ95/BZ104,CA95/CA104),AVERAGE(BS95/BS104,BT95/BT104,BU95/BU104,BV95/BV104,BW95/BW104,BX95/BX104,BY95/BY104,BZ95/BZ104,CA95/CA104,CB95/CB104))))))))))</f>
        <v>#DIV/0!</v>
      </c>
      <c r="CD95" s="21" t="e">
        <v>#DIV/0!</v>
      </c>
      <c r="CE95" s="152" t="s">
        <v>5</v>
      </c>
      <c r="CF95" s="153">
        <f>IF(BW91=1,0,IF(BW91=2,0,IF(BW91=3,0.58,IF(BW91=4,0.9,IF(BW91=5,1.12,IF(BW91=6,1.24,IF(BW91=7,1.32,IF(BW91=8,1.41,IF(BW91=9,1.45,IF(BW91=10,1.49,1))))))))))</f>
        <v>1</v>
      </c>
      <c r="CH95" s="150">
        <v>2</v>
      </c>
      <c r="CI95" s="151">
        <f>'FACTORS &amp; OPTIONS'!B16</f>
        <v>0</v>
      </c>
      <c r="CJ95" s="158">
        <f>IF(CK94&gt;0,(1/CK94),0)</f>
        <v>0</v>
      </c>
      <c r="CK95" s="77">
        <f>IF(CH95&lt;=CN91,1,0)</f>
        <v>0</v>
      </c>
      <c r="CL95" s="78">
        <v>0</v>
      </c>
      <c r="CM95" s="78">
        <v>0</v>
      </c>
      <c r="CN95" s="78">
        <v>0</v>
      </c>
      <c r="CO95" s="78">
        <v>0</v>
      </c>
      <c r="CP95" s="78">
        <v>0</v>
      </c>
      <c r="CQ95" s="78">
        <v>0</v>
      </c>
      <c r="CR95" s="78">
        <v>0</v>
      </c>
      <c r="CS95" s="159">
        <v>0</v>
      </c>
      <c r="CT95" s="21" t="e">
        <f>IF(CN91=1,AVERAGE(CJ95/CJ104),IF(CN91=2,AVERAGE(CJ95/CJ104,CK95/CK104),IF(CN91=3,AVERAGE(CJ95/CJ104,CK95/CK104,CL95/CL104),IF(CN91=4,AVERAGE(CJ95/CJ104,CK95/CK104,CL95/CL104,CM95/CM104),IF(CN91=5,AVERAGE(CJ95/CJ104,CK95/CK104,CL95/CL104,CM95/CM104,CN95/CN104),IF(CN91=6,AVERAGE(CJ95/CJ104,CK95/CK104,CL95/CL104,CM95/CM104,CN95/CN104,CO95/CO104),IF(CN91=7,AVERAGE(CJ95/CJ104,CK95/CK104,CL95/CL104,CM95/CM104,CN95/CN104,CO95/CO104,CP95/CP104),IF(CN91=8,AVERAGE(CJ95/CJ104,CK95/CK104,CL95/CL104,CM95/CM104,CN95/CN104,CO95/CO104,CP95/CP104,CQ95/CQ104),IF(CN91=9,AVERAGE(CJ95/CJ104,CK95/CK104,CL95/CL104,CM95/CM104,CN95/CN104,CO95/CO104,CP95/CP104,CQ95/CQ104,CR95/CR104),AVERAGE(CJ95/CJ104,CK95/CK104,CL95/CL104,CM95/CM104,CN95/CN104,CO95/CO104,CP95/CP104,CQ95/CQ104,CR95/CR104,CS95/CS104))))))))))</f>
        <v>#DIV/0!</v>
      </c>
      <c r="CU95" s="21" t="e">
        <v>#DIV/0!</v>
      </c>
      <c r="CV95" s="152" t="s">
        <v>5</v>
      </c>
      <c r="CW95" s="153">
        <f>IF(CN91=1,0,IF(CN91=2,0,IF(CN91=3,0.58,IF(CN91=4,0.9,IF(CN91=5,1.12,IF(CN91=6,1.24,IF(CN91=7,1.32,IF(CN91=8,1.41,IF(CN91=9,1.45,IF(CN91=10,1.49,1))))))))))</f>
        <v>1</v>
      </c>
      <c r="CY95" s="150">
        <v>2</v>
      </c>
      <c r="CZ95" s="151">
        <f>'FACTORS &amp; OPTIONS'!B16</f>
        <v>0</v>
      </c>
      <c r="DA95" s="158">
        <f>IF(DB94&gt;0,(1/DB94),0)</f>
        <v>0</v>
      </c>
      <c r="DB95" s="77">
        <f>IF(CY95&lt;=DE91,1,0)</f>
        <v>0</v>
      </c>
      <c r="DC95" s="78">
        <v>0</v>
      </c>
      <c r="DD95" s="78">
        <v>0</v>
      </c>
      <c r="DE95" s="78">
        <v>0</v>
      </c>
      <c r="DF95" s="78">
        <v>0</v>
      </c>
      <c r="DG95" s="78">
        <v>0</v>
      </c>
      <c r="DH95" s="78">
        <v>0</v>
      </c>
      <c r="DI95" s="78">
        <v>0</v>
      </c>
      <c r="DJ95" s="159">
        <v>0</v>
      </c>
      <c r="DK95" s="21" t="e">
        <f>IF(DE91=1,AVERAGE(DA95/DA104),IF(DE91=2,AVERAGE(DA95/DA104,DB95/DB104),IF(DE91=3,AVERAGE(DA95/DA104,DB95/DB104,DC95/DC104),IF(DE91=4,AVERAGE(DA95/DA104,DB95/DB104,DC95/DC104,DD95/DD104),IF(DE91=5,AVERAGE(DA95/DA104,DB95/DB104,DC95/DC104,DD95/DD104,DE95/DE104),IF(DE91=6,AVERAGE(DA95/DA104,DB95/DB104,DC95/DC104,DD95/DD104,DE95/DE104,DF95/DF104),IF(DE91=7,AVERAGE(DA95/DA104,DB95/DB104,DC95/DC104,DD95/DD104,DE95/DE104,DF95/DF104,DG95/DG104),IF(DE91=8,AVERAGE(DA95/DA104,DB95/DB104,DC95/DC104,DD95/DD104,DE95/DE104,DF95/DF104,DG95/DG104,DH95/DH104),IF(DE91=9,AVERAGE(DA95/DA104,DB95/DB104,DC95/DC104,DD95/DD104,DE95/DE104,DF95/DF104,DG95/DG104,DH95/DH104,DI95/DI104),AVERAGE(DA95/DA104,DB95/DB104,DC95/DC104,DD95/DD104,DE95/DE104,DF95/DF104,DG95/DG104,DH95/DH104,DI95/DI104,DJ95/DJ104))))))))))</f>
        <v>#DIV/0!</v>
      </c>
      <c r="DL95" s="21" t="e">
        <v>#DIV/0!</v>
      </c>
      <c r="DM95" s="152" t="s">
        <v>5</v>
      </c>
      <c r="DN95" s="153">
        <f>IF(DE91=1,0,IF(DE91=2,0,IF(DE91=3,0.58,IF(DE91=4,0.9,IF(DE91=5,1.12,IF(DE91=6,1.24,IF(DE91=7,1.32,IF(DE91=8,1.41,IF(DE91=9,1.45,IF(DE91=10,1.49,1))))))))))</f>
        <v>1</v>
      </c>
      <c r="DP95" s="150">
        <v>2</v>
      </c>
      <c r="DQ95" s="151">
        <f>'FACTORS &amp; OPTIONS'!B16</f>
        <v>0</v>
      </c>
      <c r="DR95" s="158">
        <f>IF(DS94&gt;0,(1/DS94),0)</f>
        <v>0</v>
      </c>
      <c r="DS95" s="77">
        <f>IF(DP95&lt;=DV91,1,0)</f>
        <v>0</v>
      </c>
      <c r="DT95" s="78">
        <v>0</v>
      </c>
      <c r="DU95" s="78">
        <v>0</v>
      </c>
      <c r="DV95" s="78">
        <v>0</v>
      </c>
      <c r="DW95" s="78">
        <v>0</v>
      </c>
      <c r="DX95" s="78">
        <v>0</v>
      </c>
      <c r="DY95" s="78">
        <v>0</v>
      </c>
      <c r="DZ95" s="78">
        <v>0</v>
      </c>
      <c r="EA95" s="159">
        <v>0</v>
      </c>
      <c r="EB95" s="21" t="e">
        <f>IF(DV91=1,AVERAGE(DR95/DR104),IF(DV91=2,AVERAGE(DR95/DR104,DS95/DS104),IF(DV91=3,AVERAGE(DR95/DR104,DS95/DS104,DT95/DT104),IF(DV91=4,AVERAGE(DR95/DR104,DS95/DS104,DT95/DT104,DU95/DU104),IF(DV91=5,AVERAGE(DR95/DR104,DS95/DS104,DT95/DT104,DU95/DU104,DV95/DV104),IF(DV91=6,AVERAGE(DR95/DR104,DS95/DS104,DT95/DT104,DU95/DU104,DV95/DV104,DW95/DW104),IF(DV91=7,AVERAGE(DR95/DR104,DS95/DS104,DT95/DT104,DU95/DU104,DV95/DV104,DW95/DW104,DX95/DX104),IF(DV91=8,AVERAGE(DR95/DR104,DS95/DS104,DT95/DT104,DU95/DU104,DV95/DV104,DW95/DW104,DX95/DX104,DY95/DY104),IF(DV91=9,AVERAGE(DR95/DR104,DS95/DS104,DT95/DT104,DU95/DU104,DV95/DV104,DW95/DW104,DX95/DX104,DY95/DY104,DZ95/DZ104),AVERAGE(DR95/DR104,DS95/DS104,DT95/DT104,DU95/DU104,DV95/DV104,DW95/DW104,DX95/DX104,DY95/DY104,DZ95/DZ104,EA95/EA104))))))))))</f>
        <v>#DIV/0!</v>
      </c>
      <c r="EC95" s="21" t="e">
        <v>#DIV/0!</v>
      </c>
      <c r="ED95" s="152" t="s">
        <v>5</v>
      </c>
      <c r="EE95" s="153">
        <f>IF(DV91=1,0,IF(DV91=2,0,IF(DV91=3,0.58,IF(DV91=4,0.9,IF(DV91=5,1.12,IF(DV91=6,1.24,IF(DV91=7,1.32,IF(DV91=8,1.41,IF(DV91=9,1.45,IF(DV91=10,1.49,1))))))))))</f>
        <v>1</v>
      </c>
      <c r="EG95" s="150">
        <v>2</v>
      </c>
      <c r="EH95" s="151">
        <f>'FACTORS &amp; OPTIONS'!B16</f>
        <v>0</v>
      </c>
      <c r="EI95" s="158">
        <f>IF(EJ94&gt;0,(1/EJ94),0)</f>
        <v>0</v>
      </c>
      <c r="EJ95" s="77">
        <f>IF(EG95&lt;=EM91,1,0)</f>
        <v>0</v>
      </c>
      <c r="EK95" s="78">
        <v>0</v>
      </c>
      <c r="EL95" s="78">
        <v>0</v>
      </c>
      <c r="EM95" s="78">
        <v>0</v>
      </c>
      <c r="EN95" s="78">
        <v>0</v>
      </c>
      <c r="EO95" s="78">
        <v>0</v>
      </c>
      <c r="EP95" s="78">
        <v>0</v>
      </c>
      <c r="EQ95" s="78">
        <v>0</v>
      </c>
      <c r="ER95" s="159">
        <v>0</v>
      </c>
      <c r="ES95" s="21" t="e">
        <f>IF(EM91=1,AVERAGE(EI95/EI104),IF(EM91=2,AVERAGE(EI95/EI104,EJ95/EJ104),IF(EM91=3,AVERAGE(EI95/EI104,EJ95/EJ104,EK95/EK104),IF(EM91=4,AVERAGE(EI95/EI104,EJ95/EJ104,EK95/EK104,EL95/EL104),IF(EM91=5,AVERAGE(EI95/EI104,EJ95/EJ104,EK95/EK104,EL95/EL104,EM95/EM104),IF(EM91=6,AVERAGE(EI95/EI104,EJ95/EJ104,EK95/EK104,EL95/EL104,EM95/EM104,EN95/EN104),IF(EM91=7,AVERAGE(EI95/EI104,EJ95/EJ104,EK95/EK104,EL95/EL104,EM95/EM104,EN95/EN104,EO95/EO104),IF(EM91=8,AVERAGE(EI95/EI104,EJ95/EJ104,EK95/EK104,EL95/EL104,EM95/EM104,EN95/EN104,EO95/EO104,EP95/EP104),IF(EM91=9,AVERAGE(EI95/EI104,EJ95/EJ104,EK95/EK104,EL95/EL104,EM95/EM104,EN95/EN104,EO95/EO104,EP95/EP104,EQ95/EQ104),AVERAGE(EI95/EI104,EJ95/EJ104,EK95/EK104,EL95/EL104,EM95/EM104,EN95/EN104,EO95/EO104,EP95/EP104,EQ95/EQ104,ER95/ER104))))))))))</f>
        <v>#DIV/0!</v>
      </c>
      <c r="ET95" s="21" t="e">
        <v>#DIV/0!</v>
      </c>
      <c r="EU95" s="152" t="s">
        <v>5</v>
      </c>
      <c r="EV95" s="153">
        <f>IF(EM91=1,0,IF(EM91=2,0,IF(EM91=3,0.58,IF(EM91=4,0.9,IF(EM91=5,1.12,IF(EM91=6,1.24,IF(EM91=7,1.32,IF(EM91=8,1.41,IF(EM91=9,1.45,IF(EM91=10,1.49,1))))))))))</f>
        <v>1</v>
      </c>
      <c r="EW95" s="100">
        <v>7</v>
      </c>
      <c r="EX95" s="100"/>
      <c r="EY95" s="100"/>
      <c r="EZ95" s="100"/>
      <c r="FA95" s="100"/>
    </row>
    <row r="96" spans="1:157" x14ac:dyDescent="0.35">
      <c r="A96" s="150">
        <v>3</v>
      </c>
      <c r="B96" s="151">
        <f>'FACTORS &amp; OPTIONS'!B17</f>
        <v>0</v>
      </c>
      <c r="C96" s="77">
        <f>IF(E94&gt;0,(1/E94),0)</f>
        <v>0</v>
      </c>
      <c r="D96" s="77">
        <f>IF(E95&gt;0,1/E95,0)</f>
        <v>0</v>
      </c>
      <c r="E96" s="77">
        <f>IF(A96&lt;=G91,1,0)</f>
        <v>0</v>
      </c>
      <c r="F96" s="78">
        <v>0</v>
      </c>
      <c r="G96" s="78">
        <v>0</v>
      </c>
      <c r="H96" s="78">
        <v>0</v>
      </c>
      <c r="I96" s="78">
        <v>0</v>
      </c>
      <c r="J96" s="78">
        <v>0</v>
      </c>
      <c r="K96" s="78">
        <v>0</v>
      </c>
      <c r="L96" s="78">
        <v>0</v>
      </c>
      <c r="M96" s="21" t="e">
        <f>IF(G91=1,AVERAGE(C96/C104),IF(G91=2,AVERAGE(C96/C104,D96/D104),IF(G91=3,AVERAGE(C96/C104,D96/D104,E96/E104),IF(G91=4,AVERAGE(C96/C104,D96/D104,E96/E104,F96/F104),IF(G91=5,AVERAGE(C96/C104,D96/D104,E96/E104,F96/F104,G96/G104),IF(G91=6,AVERAGE(C96/C104,D96/D104,E96/E104,F96/F104,G96/G104,H96/H104),IF(G91=7,AVERAGE(C96/C104,D96/D104,E96/E104,F96/F104,G96/G104,H96/H104,I96/I104),IF(G91=8,AVERAGE(C96/C104,D96/D104,E96/E104,F96/F104,G96/G104,H96/H104,I96/I104,J96/J104),IF(G91=9,AVERAGE(C96/C104,D96/D104,E96/E104,F96/F104,G96/G104,H96/H104,I96/I104,J96/J104,K96/K104),AVERAGE(C96/C104,D96/D104,E96/E104,F96/F104,G96/G104,H96/H104,I96/I104,J96/J104,K96/K104,L96/L104))))))))))</f>
        <v>#DIV/0!</v>
      </c>
      <c r="N96" s="21" t="e">
        <v>#DIV/0!</v>
      </c>
      <c r="O96" s="152" t="s">
        <v>6</v>
      </c>
      <c r="P96" s="153">
        <f>IFERROR(P94/P95,0)</f>
        <v>0</v>
      </c>
      <c r="R96" s="150">
        <v>3</v>
      </c>
      <c r="S96" s="151">
        <f>'FACTORS &amp; OPTIONS'!B17</f>
        <v>0</v>
      </c>
      <c r="T96" s="77">
        <f>IF(V94&gt;0,(1/V94),0)</f>
        <v>0</v>
      </c>
      <c r="U96" s="77">
        <f>IF(V95&gt;0,1/V95,0)</f>
        <v>0</v>
      </c>
      <c r="V96" s="77">
        <f>IF(R96&lt;=X91,1,0)</f>
        <v>0</v>
      </c>
      <c r="W96" s="78">
        <v>0</v>
      </c>
      <c r="X96" s="78">
        <v>0</v>
      </c>
      <c r="Y96" s="78">
        <v>0</v>
      </c>
      <c r="Z96" s="78">
        <v>0</v>
      </c>
      <c r="AA96" s="78">
        <v>0</v>
      </c>
      <c r="AB96" s="78">
        <v>0</v>
      </c>
      <c r="AC96" s="78">
        <v>0</v>
      </c>
      <c r="AD96" s="21" t="e">
        <f>IF(X91=1,AVERAGE(T96/T104),IF(X91=2,AVERAGE(T96/T104,U96/U104),IF(X91=3,AVERAGE(T96/T104,U96/U104,V96/V104),IF(X91=4,AVERAGE(T96/T104,U96/U104,V96/V104,W96/W104),IF(X91=5,AVERAGE(T96/T104,U96/U104,V96/V104,W96/W104,X96/X104),IF(X91=6,AVERAGE(T96/T104,U96/U104,V96/V104,W96/W104,X96/X104,Y96/Y104),IF(X91=7,AVERAGE(T96/T104,U96/U104,V96/V104,W96/W104,X96/X104,Y96/Y104,Z96/Z104),IF(X91=8,AVERAGE(T96/T104,U96/U104,V96/V104,W96/W104,X96/X104,Y96/Y104,Z96/Z104,AA96/AA104),IF(X91=9,AVERAGE(T96/T104,U96/U104,V96/V104,W96/W104,X96/X104,Y96/Y104,Z96/Z104,AA96/AA104,AB96/AB104),AVERAGE(T96/T104,U96/U104,V96/V104,W96/W104,X96/X104,Y96/Y104,Z96/Z104,AA96/AA104,AB96/AB104,AC96/AC104))))))))))</f>
        <v>#DIV/0!</v>
      </c>
      <c r="AE96" s="21" t="e">
        <v>#DIV/0!</v>
      </c>
      <c r="AF96" s="152" t="s">
        <v>6</v>
      </c>
      <c r="AG96" s="153">
        <f>IFERROR(AG94/AG95,0)</f>
        <v>0</v>
      </c>
      <c r="AI96" s="150">
        <v>3</v>
      </c>
      <c r="AJ96" s="151">
        <f>'FACTORS &amp; OPTIONS'!B17</f>
        <v>0</v>
      </c>
      <c r="AK96" s="158">
        <f>IF(AM94&gt;0,(1/AM94),0)</f>
        <v>0</v>
      </c>
      <c r="AL96" s="77">
        <f>IF(AM95&gt;0,1/AM95,0)</f>
        <v>0</v>
      </c>
      <c r="AM96" s="77">
        <f>IF(AI96&lt;=AO91,1,0)</f>
        <v>0</v>
      </c>
      <c r="AN96" s="78">
        <v>0</v>
      </c>
      <c r="AO96" s="78">
        <v>0</v>
      </c>
      <c r="AP96" s="78">
        <v>0</v>
      </c>
      <c r="AQ96" s="78">
        <v>0</v>
      </c>
      <c r="AR96" s="78">
        <v>0</v>
      </c>
      <c r="AS96" s="78">
        <v>0</v>
      </c>
      <c r="AT96" s="159">
        <v>0</v>
      </c>
      <c r="AU96" s="21" t="e">
        <f>IF(AO91=1,AVERAGE(AK96/AK104),IF(AO91=2,AVERAGE(AK96/AK104,AL96/AL104),IF(AO91=3,AVERAGE(AK96/AK104,AL96/AL104,AM96/AM104),IF(AO91=4,AVERAGE(AK96/AK104,AL96/AL104,AM96/AM104,AN96/AN104),IF(AO91=5,AVERAGE(AK96/AK104,AL96/AL104,AM96/AM104,AN96/AN104,AO96/AO104),IF(AO91=6,AVERAGE(AK96/AK104,AL96/AL104,AM96/AM104,AN96/AN104,AO96/AO104,AP96/AP104),IF(AO91=7,AVERAGE(AK96/AK104,AL96/AL104,AM96/AM104,AN96/AN104,AO96/AO104,AP96/AP104,AQ96/AQ104),IF(AO91=8,AVERAGE(AK96/AK104,AL96/AL104,AM96/AM104,AN96/AN104,AO96/AO104,AP96/AP104,AQ96/AQ104,AR96/AR104),IF(AO91=9,AVERAGE(AK96/AK104,AL96/AL104,AM96/AM104,AN96/AN104,AO96/AO104,AP96/AP104,AQ96/AQ104,AR96/AR104,AS96/AS104),AVERAGE(AK96/AK104,AL96/AL104,AM96/AM104,AN96/AN104,AO96/AO104,AP96/AP104,AQ96/AQ104,AR96/AR104,AS96/AS104,AT96/AT104))))))))))</f>
        <v>#DIV/0!</v>
      </c>
      <c r="AV96" s="21" t="e">
        <v>#DIV/0!</v>
      </c>
      <c r="AW96" s="152" t="s">
        <v>6</v>
      </c>
      <c r="AX96" s="153">
        <f>IFERROR(AX94/AX95,0)</f>
        <v>0</v>
      </c>
      <c r="AZ96" s="150">
        <v>3</v>
      </c>
      <c r="BA96" s="151">
        <f>'FACTORS &amp; OPTIONS'!B17</f>
        <v>0</v>
      </c>
      <c r="BB96" s="158">
        <f>IF(BD94&gt;0,(1/BD94),0)</f>
        <v>0</v>
      </c>
      <c r="BC96" s="77">
        <f>IF(BD95&gt;0,1/BD95,0)</f>
        <v>0</v>
      </c>
      <c r="BD96" s="77">
        <f>IF(AZ96&lt;=BF91,1,0)</f>
        <v>0</v>
      </c>
      <c r="BE96" s="78">
        <v>0</v>
      </c>
      <c r="BF96" s="78">
        <v>0</v>
      </c>
      <c r="BG96" s="78">
        <v>0</v>
      </c>
      <c r="BH96" s="78">
        <v>0</v>
      </c>
      <c r="BI96" s="78">
        <v>0</v>
      </c>
      <c r="BJ96" s="78">
        <v>0</v>
      </c>
      <c r="BK96" s="159">
        <v>0</v>
      </c>
      <c r="BL96" s="21" t="e">
        <f>IF(BF91=1,AVERAGE(BB96/BB104),IF(BF91=2,AVERAGE(BB96/BB104,BC96/BC104),IF(BF91=3,AVERAGE(BB96/BB104,BC96/BC104,BD96/BD104),IF(BF91=4,AVERAGE(BB96/BB104,BC96/BC104,BD96/BD104,BE96/BE104),IF(BF91=5,AVERAGE(BB96/BB104,BC96/BC104,BD96/BD104,BE96/BE104,BF96/BF104),IF(BF91=6,AVERAGE(BB96/BB104,BC96/BC104,BD96/BD104,BE96/BE104,BF96/BF104,BG96/BG104),IF(BF91=7,AVERAGE(BB96/BB104,BC96/BC104,BD96/BD104,BE96/BE104,BF96/BF104,BG96/BG104,BH96/BH104),IF(BF91=8,AVERAGE(BB96/BB104,BC96/BC104,BD96/BD104,BE96/BE104,BF96/BF104,BG96/BG104,BH96/BH104,BI96/BI104),IF(BF91=9,AVERAGE(BB96/BB104,BC96/BC104,BD96/BD104,BE96/BE104,BF96/BF104,BG96/BG104,BH96/BH104,BI96/BI104,BJ96/BJ104),AVERAGE(BB96/BB104,BC96/BC104,BD96/BD104,BE96/BE104,BF96/BF104,BG96/BG104,BH96/BH104,BI96/BI104,BJ96/BJ104,BK96/BK104))))))))))</f>
        <v>#DIV/0!</v>
      </c>
      <c r="BM96" s="21" t="e">
        <v>#DIV/0!</v>
      </c>
      <c r="BN96" s="152" t="s">
        <v>6</v>
      </c>
      <c r="BO96" s="153">
        <f>IFERROR(BO94/BO95,0)</f>
        <v>0</v>
      </c>
      <c r="BQ96" s="150">
        <v>3</v>
      </c>
      <c r="BR96" s="151">
        <f>'FACTORS &amp; OPTIONS'!B17</f>
        <v>0</v>
      </c>
      <c r="BS96" s="158">
        <f>IF(BU94&gt;0,(1/BU94),0)</f>
        <v>0</v>
      </c>
      <c r="BT96" s="77">
        <f>IF(BU95&gt;0,1/BU95,0)</f>
        <v>0</v>
      </c>
      <c r="BU96" s="77">
        <f>IF(BQ96&lt;=BW91,1,0)</f>
        <v>0</v>
      </c>
      <c r="BV96" s="78">
        <v>0</v>
      </c>
      <c r="BW96" s="78">
        <v>0</v>
      </c>
      <c r="BX96" s="78">
        <v>0</v>
      </c>
      <c r="BY96" s="78">
        <v>0</v>
      </c>
      <c r="BZ96" s="78">
        <v>0</v>
      </c>
      <c r="CA96" s="78">
        <v>0</v>
      </c>
      <c r="CB96" s="159">
        <v>0</v>
      </c>
      <c r="CC96" s="21" t="e">
        <f>IF(BW91=1,AVERAGE(BS96/BS104),IF(BW91=2,AVERAGE(BS96/BS104,BT96/BT104),IF(BW91=3,AVERAGE(BS96/BS104,BT96/BT104,BU96/BU104),IF(BW91=4,AVERAGE(BS96/BS104,BT96/BT104,BU96/BU104,BV96/BV104),IF(BW91=5,AVERAGE(BS96/BS104,BT96/BT104,BU96/BU104,BV96/BV104,BW96/BW104),IF(BW91=6,AVERAGE(BS96/BS104,BT96/BT104,BU96/BU104,BV96/BV104,BW96/BW104,BX96/BX104),IF(BW91=7,AVERAGE(BS96/BS104,BT96/BT104,BU96/BU104,BV96/BV104,BW96/BW104,BX96/BX104,BY96/BY104),IF(BW91=8,AVERAGE(BS96/BS104,BT96/BT104,BU96/BU104,BV96/BV104,BW96/BW104,BX96/BX104,BY96/BY104,BZ96/BZ104),IF(BW91=9,AVERAGE(BS96/BS104,BT96/BT104,BU96/BU104,BV96/BV104,BW96/BW104,BX96/BX104,BY96/BY104,BZ96/BZ104,CA96/CA104),AVERAGE(BS96/BS104,BT96/BT104,BU96/BU104,BV96/BV104,BW96/BW104,BX96/BX104,BY96/BY104,BZ96/BZ104,CA96/CA104,CB96/CB104))))))))))</f>
        <v>#DIV/0!</v>
      </c>
      <c r="CD96" s="21" t="e">
        <v>#DIV/0!</v>
      </c>
      <c r="CE96" s="152" t="s">
        <v>6</v>
      </c>
      <c r="CF96" s="153">
        <f>IFERROR(CF94/CF95,0)</f>
        <v>0</v>
      </c>
      <c r="CH96" s="150">
        <v>3</v>
      </c>
      <c r="CI96" s="151">
        <f>'FACTORS &amp; OPTIONS'!B17</f>
        <v>0</v>
      </c>
      <c r="CJ96" s="158">
        <f>IF(CL94&gt;0,(1/CL94),0)</f>
        <v>0</v>
      </c>
      <c r="CK96" s="77">
        <f>IF(CL95&gt;0,1/CL95,0)</f>
        <v>0</v>
      </c>
      <c r="CL96" s="77">
        <f>IF(CH96&lt;=CN91,1,0)</f>
        <v>0</v>
      </c>
      <c r="CM96" s="78">
        <v>0</v>
      </c>
      <c r="CN96" s="78">
        <v>0</v>
      </c>
      <c r="CO96" s="78">
        <v>0</v>
      </c>
      <c r="CP96" s="78">
        <v>0</v>
      </c>
      <c r="CQ96" s="78">
        <v>0</v>
      </c>
      <c r="CR96" s="78">
        <v>0</v>
      </c>
      <c r="CS96" s="159">
        <v>0</v>
      </c>
      <c r="CT96" s="21" t="e">
        <f>IF(CN91=1,AVERAGE(CJ96/CJ104),IF(CN91=2,AVERAGE(CJ96/CJ104,CK96/CK104),IF(CN91=3,AVERAGE(CJ96/CJ104,CK96/CK104,CL96/CL104),IF(CN91=4,AVERAGE(CJ96/CJ104,CK96/CK104,CL96/CL104,CM96/CM104),IF(CN91=5,AVERAGE(CJ96/CJ104,CK96/CK104,CL96/CL104,CM96/CM104,CN96/CN104),IF(CN91=6,AVERAGE(CJ96/CJ104,CK96/CK104,CL96/CL104,CM96/CM104,CN96/CN104,CO96/CO104),IF(CN91=7,AVERAGE(CJ96/CJ104,CK96/CK104,CL96/CL104,CM96/CM104,CN96/CN104,CO96/CO104,CP96/CP104),IF(CN91=8,AVERAGE(CJ96/CJ104,CK96/CK104,CL96/CL104,CM96/CM104,CN96/CN104,CO96/CO104,CP96/CP104,CQ96/CQ104),IF(CN91=9,AVERAGE(CJ96/CJ104,CK96/CK104,CL96/CL104,CM96/CM104,CN96/CN104,CO96/CO104,CP96/CP104,CQ96/CQ104,CR96/CR104),AVERAGE(CJ96/CJ104,CK96/CK104,CL96/CL104,CM96/CM104,CN96/CN104,CO96/CO104,CP96/CP104,CQ96/CQ104,CR96/CR104,CS96/CS104))))))))))</f>
        <v>#DIV/0!</v>
      </c>
      <c r="CU96" s="21" t="e">
        <v>#DIV/0!</v>
      </c>
      <c r="CV96" s="152" t="s">
        <v>6</v>
      </c>
      <c r="CW96" s="153">
        <f>IFERROR(CW94/CW95,0)</f>
        <v>0</v>
      </c>
      <c r="CY96" s="150">
        <v>3</v>
      </c>
      <c r="CZ96" s="151">
        <f>'FACTORS &amp; OPTIONS'!B17</f>
        <v>0</v>
      </c>
      <c r="DA96" s="158">
        <f>IF(DC94&gt;0,(1/DC94),0)</f>
        <v>0</v>
      </c>
      <c r="DB96" s="77">
        <f>IF(DC95&gt;0,1/DC95,0)</f>
        <v>0</v>
      </c>
      <c r="DC96" s="77">
        <f>IF(CY96&lt;=DE91,1,0)</f>
        <v>0</v>
      </c>
      <c r="DD96" s="78">
        <v>0</v>
      </c>
      <c r="DE96" s="78">
        <v>0</v>
      </c>
      <c r="DF96" s="78">
        <v>0</v>
      </c>
      <c r="DG96" s="78">
        <v>0</v>
      </c>
      <c r="DH96" s="78">
        <v>0</v>
      </c>
      <c r="DI96" s="78">
        <v>0</v>
      </c>
      <c r="DJ96" s="159">
        <v>0</v>
      </c>
      <c r="DK96" s="21" t="e">
        <f>IF(DE91=1,AVERAGE(DA96/DA104),IF(DE91=2,AVERAGE(DA96/DA104,DB96/DB104),IF(DE91=3,AVERAGE(DA96/DA104,DB96/DB104,DC96/DC104),IF(DE91=4,AVERAGE(DA96/DA104,DB96/DB104,DC96/DC104,DD96/DD104),IF(DE91=5,AVERAGE(DA96/DA104,DB96/DB104,DC96/DC104,DD96/DD104,DE96/DE104),IF(DE91=6,AVERAGE(DA96/DA104,DB96/DB104,DC96/DC104,DD96/DD104,DE96/DE104,DF96/DF104),IF(DE91=7,AVERAGE(DA96/DA104,DB96/DB104,DC96/DC104,DD96/DD104,DE96/DE104,DF96/DF104,DG96/DG104),IF(DE91=8,AVERAGE(DA96/DA104,DB96/DB104,DC96/DC104,DD96/DD104,DE96/DE104,DF96/DF104,DG96/DG104,DH96/DH104),IF(DE91=9,AVERAGE(DA96/DA104,DB96/DB104,DC96/DC104,DD96/DD104,DE96/DE104,DF96/DF104,DG96/DG104,DH96/DH104,DI96/DI104),AVERAGE(DA96/DA104,DB96/DB104,DC96/DC104,DD96/DD104,DE96/DE104,DF96/DF104,DG96/DG104,DH96/DH104,DI96/DI104,DJ96/DJ104))))))))))</f>
        <v>#DIV/0!</v>
      </c>
      <c r="DL96" s="21" t="e">
        <v>#DIV/0!</v>
      </c>
      <c r="DM96" s="152" t="s">
        <v>6</v>
      </c>
      <c r="DN96" s="153">
        <f>IFERROR(DN94/DN95,0)</f>
        <v>0</v>
      </c>
      <c r="DP96" s="150">
        <v>3</v>
      </c>
      <c r="DQ96" s="151">
        <f>'FACTORS &amp; OPTIONS'!B17</f>
        <v>0</v>
      </c>
      <c r="DR96" s="158">
        <f>IF(DT94&gt;0,(1/DT94),0)</f>
        <v>0</v>
      </c>
      <c r="DS96" s="77">
        <f>IF(DT95&gt;0,1/DT95,0)</f>
        <v>0</v>
      </c>
      <c r="DT96" s="77">
        <f>IF(DP96&lt;=DV91,1,0)</f>
        <v>0</v>
      </c>
      <c r="DU96" s="78">
        <v>0</v>
      </c>
      <c r="DV96" s="78">
        <v>0</v>
      </c>
      <c r="DW96" s="78">
        <v>0</v>
      </c>
      <c r="DX96" s="78">
        <v>0</v>
      </c>
      <c r="DY96" s="78">
        <v>0</v>
      </c>
      <c r="DZ96" s="78">
        <v>0</v>
      </c>
      <c r="EA96" s="159">
        <v>0</v>
      </c>
      <c r="EB96" s="21" t="e">
        <f>IF(DV91=1,AVERAGE(DR96/DR104),IF(DV91=2,AVERAGE(DR96/DR104,DS96/DS104),IF(DV91=3,AVERAGE(DR96/DR104,DS96/DS104,DT96/DT104),IF(DV91=4,AVERAGE(DR96/DR104,DS96/DS104,DT96/DT104,DU96/DU104),IF(DV91=5,AVERAGE(DR96/DR104,DS96/DS104,DT96/DT104,DU96/DU104,DV96/DV104),IF(DV91=6,AVERAGE(DR96/DR104,DS96/DS104,DT96/DT104,DU96/DU104,DV96/DV104,DW96/DW104),IF(DV91=7,AVERAGE(DR96/DR104,DS96/DS104,DT96/DT104,DU96/DU104,DV96/DV104,DW96/DW104,DX96/DX104),IF(DV91=8,AVERAGE(DR96/DR104,DS96/DS104,DT96/DT104,DU96/DU104,DV96/DV104,DW96/DW104,DX96/DX104,DY96/DY104),IF(DV91=9,AVERAGE(DR96/DR104,DS96/DS104,DT96/DT104,DU96/DU104,DV96/DV104,DW96/DW104,DX96/DX104,DY96/DY104,DZ96/DZ104),AVERAGE(DR96/DR104,DS96/DS104,DT96/DT104,DU96/DU104,DV96/DV104,DW96/DW104,DX96/DX104,DY96/DY104,DZ96/DZ104,EA96/EA104))))))))))</f>
        <v>#DIV/0!</v>
      </c>
      <c r="EC96" s="21" t="e">
        <v>#DIV/0!</v>
      </c>
      <c r="ED96" s="152" t="s">
        <v>6</v>
      </c>
      <c r="EE96" s="153">
        <f>IFERROR(EE94/EE95,0)</f>
        <v>0</v>
      </c>
      <c r="EG96" s="150">
        <v>3</v>
      </c>
      <c r="EH96" s="151">
        <f>'FACTORS &amp; OPTIONS'!B17</f>
        <v>0</v>
      </c>
      <c r="EI96" s="158">
        <f>IF(EK94&gt;0,(1/EK94),0)</f>
        <v>0</v>
      </c>
      <c r="EJ96" s="77">
        <f>IF(EK95&gt;0,1/EK95,0)</f>
        <v>0</v>
      </c>
      <c r="EK96" s="77">
        <f>IF(EG96&lt;=EM91,1,0)</f>
        <v>0</v>
      </c>
      <c r="EL96" s="78">
        <v>0</v>
      </c>
      <c r="EM96" s="78">
        <v>0</v>
      </c>
      <c r="EN96" s="78">
        <v>0</v>
      </c>
      <c r="EO96" s="78">
        <v>0</v>
      </c>
      <c r="EP96" s="78">
        <v>0</v>
      </c>
      <c r="EQ96" s="78">
        <v>0</v>
      </c>
      <c r="ER96" s="159">
        <v>0</v>
      </c>
      <c r="ES96" s="21" t="e">
        <f>IF(EM91=1,AVERAGE(EI96/EI104),IF(EM91=2,AVERAGE(EI96/EI104,EJ96/EJ104),IF(EM91=3,AVERAGE(EI96/EI104,EJ96/EJ104,EK96/EK104),IF(EM91=4,AVERAGE(EI96/EI104,EJ96/EJ104,EK96/EK104,EL96/EL104),IF(EM91=5,AVERAGE(EI96/EI104,EJ96/EJ104,EK96/EK104,EL96/EL104,EM96/EM104),IF(EM91=6,AVERAGE(EI96/EI104,EJ96/EJ104,EK96/EK104,EL96/EL104,EM96/EM104,EN96/EN104),IF(EM91=7,AVERAGE(EI96/EI104,EJ96/EJ104,EK96/EK104,EL96/EL104,EM96/EM104,EN96/EN104,EO96/EO104),IF(EM91=8,AVERAGE(EI96/EI104,EJ96/EJ104,EK96/EK104,EL96/EL104,EM96/EM104,EN96/EN104,EO96/EO104,EP96/EP104),IF(EM91=9,AVERAGE(EI96/EI104,EJ96/EJ104,EK96/EK104,EL96/EL104,EM96/EM104,EN96/EN104,EO96/EO104,EP96/EP104,EQ96/EQ104),AVERAGE(EI96/EI104,EJ96/EJ104,EK96/EK104,EL96/EL104,EM96/EM104,EN96/EN104,EO96/EO104,EP96/EP104,EQ96/EQ104,ER96/ER104))))))))))</f>
        <v>#DIV/0!</v>
      </c>
      <c r="ET96" s="21" t="e">
        <v>#DIV/0!</v>
      </c>
      <c r="EU96" s="152" t="s">
        <v>6</v>
      </c>
      <c r="EV96" s="153">
        <f>IFERROR(EV94/EV95,0)</f>
        <v>0</v>
      </c>
      <c r="EW96" s="100" t="str">
        <f>P100</f>
        <v/>
      </c>
      <c r="EX96" s="100">
        <f>P102</f>
        <v>3</v>
      </c>
      <c r="EY96" s="100"/>
      <c r="EZ96" s="100">
        <f>LEN(EW96)</f>
        <v>0</v>
      </c>
      <c r="FA96" s="100"/>
    </row>
    <row r="97" spans="1:164" x14ac:dyDescent="0.35">
      <c r="A97" s="150">
        <v>4</v>
      </c>
      <c r="B97" s="151">
        <f>'FACTORS &amp; OPTIONS'!B18</f>
        <v>0</v>
      </c>
      <c r="C97" s="77">
        <f>IF(F94&gt;0,(1/F94),0)</f>
        <v>0</v>
      </c>
      <c r="D97" s="77">
        <f>IF(F95&gt;0,1/F95,0)</f>
        <v>0</v>
      </c>
      <c r="E97" s="77">
        <f>IF(F96&gt;0,1/F96,0)</f>
        <v>0</v>
      </c>
      <c r="F97" s="77">
        <f>IF(A97&lt;=G91,1,0)</f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21" t="e">
        <f>IF(G91=1,AVERAGE(C97/C104),IF(G91=2,AVERAGE(C97/C104,D97/D104),IF(G91=3,AVERAGE(C97/C104,D97/D104,E97/E104),IF(G91=4,AVERAGE(C97/C104,D97/D104,E97/E104,F97/F104),IF(G91=5,AVERAGE(C97/C104,D97/D104,E97/E104,F97/F104,G97/G104),IF(G91=6,AVERAGE(C97/C104,D97/D104,E97/E104,F97/F104,G97/G104,H97/H104),IF(G91=7,AVERAGE(C97/C104,D97/D104,E97/E104,F97/F104,G97/G104,H97/H104,I97/I104),IF(G91=8,AVERAGE(C97/C104,D97/D104,E97/E104,F97/F104,G97/G104,H97/H104,I97/I104,J97/J104),IF(G91=9,AVERAGE(C97/C104,D97/D104,E97/E104,F97/F104,G97/G104,H97/H104,I97/I104,J97/J104,K97/K104),AVERAGE(C97/C104,D97/D104,E97/E104,F97/F104,G97/G104,H97/H104,I97/I104,J97/J104,K97/K104,L97/L104))))))))))</f>
        <v>#DIV/0!</v>
      </c>
      <c r="N97" s="21" t="e">
        <v>#DIV/0!</v>
      </c>
      <c r="O97" s="152" t="s">
        <v>7</v>
      </c>
      <c r="P97" s="160" t="str">
        <f>IF(P96&lt;0.1,"YES","NO")</f>
        <v>YES</v>
      </c>
      <c r="R97" s="150">
        <v>4</v>
      </c>
      <c r="S97" s="151">
        <f>'FACTORS &amp; OPTIONS'!B18</f>
        <v>0</v>
      </c>
      <c r="T97" s="77">
        <f>IF(W94&gt;0,(1/W94),0)</f>
        <v>0</v>
      </c>
      <c r="U97" s="77">
        <f>IF(W95&gt;0,1/W95,0)</f>
        <v>0</v>
      </c>
      <c r="V97" s="77">
        <f>IF(W96&gt;0,1/W96,0)</f>
        <v>0</v>
      </c>
      <c r="W97" s="77">
        <f>IF(R97&lt;=X91,1,0)</f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21" t="e">
        <f>IF(X91=1,AVERAGE(T97/T104),IF(X91=2,AVERAGE(T97/T104,U97/U104),IF(X91=3,AVERAGE(T97/T104,U97/U104,V97/V104),IF(X91=4,AVERAGE(T97/T104,U97/U104,V97/V104,W97/W104),IF(X91=5,AVERAGE(T97/T104,U97/U104,V97/V104,W97/W104,X97/X104),IF(X91=6,AVERAGE(T97/T104,U97/U104,V97/V104,W97/W104,X97/X104,Y97/Y104),IF(X91=7,AVERAGE(T97/T104,U97/U104,V97/V104,W97/W104,X97/X104,Y97/Y104,Z97/Z104),IF(X91=8,AVERAGE(T97/T104,U97/U104,V97/V104,W97/W104,X97/X104,Y97/Y104,Z97/Z104,AA97/AA104),IF(X91=9,AVERAGE(T97/T104,U97/U104,V97/V104,W97/W104,X97/X104,Y97/Y104,Z97/Z104,AA97/AA104,AB97/AB104),AVERAGE(T97/T104,U97/U104,V97/V104,W97/W104,X97/X104,Y97/Y104,Z97/Z104,AA97/AA104,AB97/AB104,AC97/AC104))))))))))</f>
        <v>#DIV/0!</v>
      </c>
      <c r="AE97" s="21" t="e">
        <v>#DIV/0!</v>
      </c>
      <c r="AF97" s="152" t="s">
        <v>7</v>
      </c>
      <c r="AG97" s="160" t="str">
        <f>IF(AG96&lt;0.1,"YES","NO")</f>
        <v>YES</v>
      </c>
      <c r="AI97" s="150">
        <v>4</v>
      </c>
      <c r="AJ97" s="151">
        <f>'FACTORS &amp; OPTIONS'!B18</f>
        <v>0</v>
      </c>
      <c r="AK97" s="158">
        <f>IF(AN94&gt;0,(1/AN94),0)</f>
        <v>0</v>
      </c>
      <c r="AL97" s="77">
        <f>IF(AN95&gt;0,1/AN95,0)</f>
        <v>0</v>
      </c>
      <c r="AM97" s="77">
        <f>IF(AN96&gt;0,1/AN96,0)</f>
        <v>0</v>
      </c>
      <c r="AN97" s="77">
        <f>IF(AI97&lt;=AO91,1,0)</f>
        <v>0</v>
      </c>
      <c r="AO97" s="78">
        <v>0</v>
      </c>
      <c r="AP97" s="78">
        <v>0</v>
      </c>
      <c r="AQ97" s="78">
        <v>0</v>
      </c>
      <c r="AR97" s="78">
        <v>0</v>
      </c>
      <c r="AS97" s="78">
        <v>0</v>
      </c>
      <c r="AT97" s="159">
        <v>0</v>
      </c>
      <c r="AU97" s="21" t="e">
        <f>IF(AO91=1,AVERAGE(AK97/AK104),IF(AO91=2,AVERAGE(AK97/AK104,AL97/AL104),IF(AO91=3,AVERAGE(AK97/AK104,AL97/AL104,AM97/AM104),IF(AO91=4,AVERAGE(AK97/AK104,AL97/AL104,AM97/AM104,AN97/AN104),IF(AO91=5,AVERAGE(AK97/AK104,AL97/AL104,AM97/AM104,AN97/AN104,AO97/AO104),IF(AO91=6,AVERAGE(AK97/AK104,AL97/AL104,AM97/AM104,AN97/AN104,AO97/AO104,AP97/AP104),IF(AO91=7,AVERAGE(AK97/AK104,AL97/AL104,AM97/AM104,AN97/AN104,AO97/AO104,AP97/AP104,AQ97/AQ104),IF(AO91=8,AVERAGE(AK97/AK104,AL97/AL104,AM97/AM104,AN97/AN104,AO97/AO104,AP97/AP104,AQ97/AQ104,AR97/AR104),IF(AO91=9,AVERAGE(AK97/AK104,AL97/AL104,AM97/AM104,AN97/AN104,AO97/AO104,AP97/AP104,AQ97/AQ104,AR97/AR104,AS97/AS104),AVERAGE(AK97/AK104,AL97/AL104,AM97/AM104,AN97/AN104,AO97/AO104,AP97/AP104,AQ97/AQ104,AR97/AR104,AS97/AS104,AT97/AT104))))))))))</f>
        <v>#DIV/0!</v>
      </c>
      <c r="AV97" s="21" t="e">
        <v>#DIV/0!</v>
      </c>
      <c r="AW97" s="152" t="s">
        <v>7</v>
      </c>
      <c r="AX97" s="160" t="str">
        <f>IF(AX96&lt;0.1,"YES","NO")</f>
        <v>YES</v>
      </c>
      <c r="AZ97" s="150">
        <v>4</v>
      </c>
      <c r="BA97" s="151">
        <f>'FACTORS &amp; OPTIONS'!B18</f>
        <v>0</v>
      </c>
      <c r="BB97" s="158">
        <f>IF(BE94&gt;0,(1/BE94),0)</f>
        <v>0</v>
      </c>
      <c r="BC97" s="77">
        <f>IF(BE95&gt;0,1/BE95,0)</f>
        <v>0</v>
      </c>
      <c r="BD97" s="77">
        <f>IF(BE96&gt;0,1/BE96,0)</f>
        <v>0</v>
      </c>
      <c r="BE97" s="77">
        <f>IF(AZ97&lt;=BF91,1,0)</f>
        <v>0</v>
      </c>
      <c r="BF97" s="78">
        <v>0</v>
      </c>
      <c r="BG97" s="78">
        <v>0</v>
      </c>
      <c r="BH97" s="78">
        <v>0</v>
      </c>
      <c r="BI97" s="78">
        <v>0</v>
      </c>
      <c r="BJ97" s="78">
        <v>0</v>
      </c>
      <c r="BK97" s="159">
        <v>0</v>
      </c>
      <c r="BL97" s="21" t="e">
        <f>IF(BF91=1,AVERAGE(BB97/BB104),IF(BF91=2,AVERAGE(BB97/BB104,BC97/BC104),IF(BF91=3,AVERAGE(BB97/BB104,BC97/BC104,BD97/BD104),IF(BF91=4,AVERAGE(BB97/BB104,BC97/BC104,BD97/BD104,BE97/BE104),IF(BF91=5,AVERAGE(BB97/BB104,BC97/BC104,BD97/BD104,BE97/BE104,BF97/BF104),IF(BF91=6,AVERAGE(BB97/BB104,BC97/BC104,BD97/BD104,BE97/BE104,BF97/BF104,BG97/BG104),IF(BF91=7,AVERAGE(BB97/BB104,BC97/BC104,BD97/BD104,BE97/BE104,BF97/BF104,BG97/BG104,BH97/BH104),IF(BF91=8,AVERAGE(BB97/BB104,BC97/BC104,BD97/BD104,BE97/BE104,BF97/BF104,BG97/BG104,BH97/BH104,BI97/BI104),IF(BF91=9,AVERAGE(BB97/BB104,BC97/BC104,BD97/BD104,BE97/BE104,BF97/BF104,BG97/BG104,BH97/BH104,BI97/BI104,BJ97/BJ104),AVERAGE(BB97/BB104,BC97/BC104,BD97/BD104,BE97/BE104,BF97/BF104,BG97/BG104,BH97/BH104,BI97/BI104,BJ97/BJ104,BK97/BK104))))))))))</f>
        <v>#DIV/0!</v>
      </c>
      <c r="BM97" s="21" t="e">
        <v>#DIV/0!</v>
      </c>
      <c r="BN97" s="152" t="s">
        <v>7</v>
      </c>
      <c r="BO97" s="160" t="str">
        <f>IF(BO96&lt;0.1,"YES","NO")</f>
        <v>YES</v>
      </c>
      <c r="BQ97" s="150">
        <v>4</v>
      </c>
      <c r="BR97" s="151">
        <f>'FACTORS &amp; OPTIONS'!B18</f>
        <v>0</v>
      </c>
      <c r="BS97" s="158">
        <f>IF(BV94&gt;0,(1/BV94),0)</f>
        <v>0</v>
      </c>
      <c r="BT97" s="77">
        <f>IF(BV95&gt;0,1/BV95,0)</f>
        <v>0</v>
      </c>
      <c r="BU97" s="77">
        <f>IF(BV96&gt;0,1/BV96,0)</f>
        <v>0</v>
      </c>
      <c r="BV97" s="77">
        <f>IF(BQ97&lt;=BW91,1,0)</f>
        <v>0</v>
      </c>
      <c r="BW97" s="78">
        <v>0</v>
      </c>
      <c r="BX97" s="78">
        <v>0</v>
      </c>
      <c r="BY97" s="78">
        <v>0</v>
      </c>
      <c r="BZ97" s="78">
        <v>0</v>
      </c>
      <c r="CA97" s="78">
        <v>0</v>
      </c>
      <c r="CB97" s="159">
        <v>0</v>
      </c>
      <c r="CC97" s="21" t="e">
        <f>IF(BW91=1,AVERAGE(BS97/BS104),IF(BW91=2,AVERAGE(BS97/BS104,BT97/BT104),IF(BW91=3,AVERAGE(BS97/BS104,BT97/BT104,BU97/BU104),IF(BW91=4,AVERAGE(BS97/BS104,BT97/BT104,BU97/BU104,BV97/BV104),IF(BW91=5,AVERAGE(BS97/BS104,BT97/BT104,BU97/BU104,BV97/BV104,BW97/BW104),IF(BW91=6,AVERAGE(BS97/BS104,BT97/BT104,BU97/BU104,BV97/BV104,BW97/BW104,BX97/BX104),IF(BW91=7,AVERAGE(BS97/BS104,BT97/BT104,BU97/BU104,BV97/BV104,BW97/BW104,BX97/BX104,BY97/BY104),IF(BW91=8,AVERAGE(BS97/BS104,BT97/BT104,BU97/BU104,BV97/BV104,BW97/BW104,BX97/BX104,BY97/BY104,BZ97/BZ104),IF(BW91=9,AVERAGE(BS97/BS104,BT97/BT104,BU97/BU104,BV97/BV104,BW97/BW104,BX97/BX104,BY97/BY104,BZ97/BZ104,CA97/CA104),AVERAGE(BS97/BS104,BT97/BT104,BU97/BU104,BV97/BV104,BW97/BW104,BX97/BX104,BY97/BY104,BZ97/BZ104,CA97/CA104,CB97/CB104))))))))))</f>
        <v>#DIV/0!</v>
      </c>
      <c r="CD97" s="21" t="e">
        <v>#DIV/0!</v>
      </c>
      <c r="CE97" s="152" t="s">
        <v>7</v>
      </c>
      <c r="CF97" s="160" t="str">
        <f>IF(CF96&lt;0.1,"YES","NO")</f>
        <v>YES</v>
      </c>
      <c r="CH97" s="150">
        <v>4</v>
      </c>
      <c r="CI97" s="151">
        <f>'FACTORS &amp; OPTIONS'!B18</f>
        <v>0</v>
      </c>
      <c r="CJ97" s="158">
        <f>IF(CM94&gt;0,(1/CM94),0)</f>
        <v>0</v>
      </c>
      <c r="CK97" s="77">
        <f>IF(CM95&gt;0,1/CM95,0)</f>
        <v>0</v>
      </c>
      <c r="CL97" s="77">
        <f>IF(CM96&gt;0,1/CM96,0)</f>
        <v>0</v>
      </c>
      <c r="CM97" s="77">
        <f>IF(CH97&lt;=CN91,1,0)</f>
        <v>0</v>
      </c>
      <c r="CN97" s="78">
        <v>0</v>
      </c>
      <c r="CO97" s="78">
        <v>0</v>
      </c>
      <c r="CP97" s="78">
        <v>0</v>
      </c>
      <c r="CQ97" s="78">
        <v>0</v>
      </c>
      <c r="CR97" s="78">
        <v>0</v>
      </c>
      <c r="CS97" s="159">
        <v>0</v>
      </c>
      <c r="CT97" s="21" t="e">
        <f>IF(CN91=1,AVERAGE(CJ97/CJ104),IF(CN91=2,AVERAGE(CJ97/CJ104,CK97/CK104),IF(CN91=3,AVERAGE(CJ97/CJ104,CK97/CK104,CL97/CL104),IF(CN91=4,AVERAGE(CJ97/CJ104,CK97/CK104,CL97/CL104,CM97/CM104),IF(CN91=5,AVERAGE(CJ97/CJ104,CK97/CK104,CL97/CL104,CM97/CM104,CN97/CN104),IF(CN91=6,AVERAGE(CJ97/CJ104,CK97/CK104,CL97/CL104,CM97/CM104,CN97/CN104,CO97/CO104),IF(CN91=7,AVERAGE(CJ97/CJ104,CK97/CK104,CL97/CL104,CM97/CM104,CN97/CN104,CO97/CO104,CP97/CP104),IF(CN91=8,AVERAGE(CJ97/CJ104,CK97/CK104,CL97/CL104,CM97/CM104,CN97/CN104,CO97/CO104,CP97/CP104,CQ97/CQ104),IF(CN91=9,AVERAGE(CJ97/CJ104,CK97/CK104,CL97/CL104,CM97/CM104,CN97/CN104,CO97/CO104,CP97/CP104,CQ97/CQ104,CR97/CR104),AVERAGE(CJ97/CJ104,CK97/CK104,CL97/CL104,CM97/CM104,CN97/CN104,CO97/CO104,CP97/CP104,CQ97/CQ104,CR97/CR104,CS97/CS104))))))))))</f>
        <v>#DIV/0!</v>
      </c>
      <c r="CU97" s="21" t="e">
        <v>#DIV/0!</v>
      </c>
      <c r="CV97" s="152" t="s">
        <v>7</v>
      </c>
      <c r="CW97" s="160" t="str">
        <f>IF(CW96&lt;0.1,"YES","NO")</f>
        <v>YES</v>
      </c>
      <c r="CY97" s="150">
        <v>4</v>
      </c>
      <c r="CZ97" s="151">
        <f>'FACTORS &amp; OPTIONS'!B18</f>
        <v>0</v>
      </c>
      <c r="DA97" s="158">
        <f>IF(DD94&gt;0,(1/DD94),0)</f>
        <v>0</v>
      </c>
      <c r="DB97" s="77">
        <f>IF(DD95&gt;0,1/DD95,0)</f>
        <v>0</v>
      </c>
      <c r="DC97" s="77">
        <f>IF(DD96&gt;0,1/DD96,0)</f>
        <v>0</v>
      </c>
      <c r="DD97" s="77">
        <f>IF(CY97&lt;=DE91,1,0)</f>
        <v>0</v>
      </c>
      <c r="DE97" s="78">
        <v>0</v>
      </c>
      <c r="DF97" s="78">
        <v>0</v>
      </c>
      <c r="DG97" s="78">
        <v>0</v>
      </c>
      <c r="DH97" s="78">
        <v>0</v>
      </c>
      <c r="DI97" s="78">
        <v>0</v>
      </c>
      <c r="DJ97" s="159">
        <v>0</v>
      </c>
      <c r="DK97" s="21" t="e">
        <f>IF(DE91=1,AVERAGE(DA97/DA104),IF(DE91=2,AVERAGE(DA97/DA104,DB97/DB104),IF(DE91=3,AVERAGE(DA97/DA104,DB97/DB104,DC97/DC104),IF(DE91=4,AVERAGE(DA97/DA104,DB97/DB104,DC97/DC104,DD97/DD104),IF(DE91=5,AVERAGE(DA97/DA104,DB97/DB104,DC97/DC104,DD97/DD104,DE97/DE104),IF(DE91=6,AVERAGE(DA97/DA104,DB97/DB104,DC97/DC104,DD97/DD104,DE97/DE104,DF97/DF104),IF(DE91=7,AVERAGE(DA97/DA104,DB97/DB104,DC97/DC104,DD97/DD104,DE97/DE104,DF97/DF104,DG97/DG104),IF(DE91=8,AVERAGE(DA97/DA104,DB97/DB104,DC97/DC104,DD97/DD104,DE97/DE104,DF97/DF104,DG97/DG104,DH97/DH104),IF(DE91=9,AVERAGE(DA97/DA104,DB97/DB104,DC97/DC104,DD97/DD104,DE97/DE104,DF97/DF104,DG97/DG104,DH97/DH104,DI97/DI104),AVERAGE(DA97/DA104,DB97/DB104,DC97/DC104,DD97/DD104,DE97/DE104,DF97/DF104,DG97/DG104,DH97/DH104,DI97/DI104,DJ97/DJ104))))))))))</f>
        <v>#DIV/0!</v>
      </c>
      <c r="DL97" s="21" t="e">
        <v>#DIV/0!</v>
      </c>
      <c r="DM97" s="152" t="s">
        <v>7</v>
      </c>
      <c r="DN97" s="160" t="str">
        <f>IF(DN96&lt;0.1,"YES","NO")</f>
        <v>YES</v>
      </c>
      <c r="DP97" s="150">
        <v>4</v>
      </c>
      <c r="DQ97" s="151">
        <f>'FACTORS &amp; OPTIONS'!B18</f>
        <v>0</v>
      </c>
      <c r="DR97" s="158">
        <f>IF(DU94&gt;0,(1/DU94),0)</f>
        <v>0</v>
      </c>
      <c r="DS97" s="77">
        <f>IF(DU95&gt;0,1/DU95,0)</f>
        <v>0</v>
      </c>
      <c r="DT97" s="77">
        <f>IF(DU96&gt;0,1/DU96,0)</f>
        <v>0</v>
      </c>
      <c r="DU97" s="77">
        <f>IF(DP97&lt;=DV91,1,0)</f>
        <v>0</v>
      </c>
      <c r="DV97" s="78">
        <v>0</v>
      </c>
      <c r="DW97" s="78">
        <v>0</v>
      </c>
      <c r="DX97" s="78">
        <v>0</v>
      </c>
      <c r="DY97" s="78">
        <v>0</v>
      </c>
      <c r="DZ97" s="78">
        <v>0</v>
      </c>
      <c r="EA97" s="159">
        <v>0</v>
      </c>
      <c r="EB97" s="21" t="e">
        <f>IF(DV91=1,AVERAGE(DR97/DR104),IF(DV91=2,AVERAGE(DR97/DR104,DS97/DS104),IF(DV91=3,AVERAGE(DR97/DR104,DS97/DS104,DT97/DT104),IF(DV91=4,AVERAGE(DR97/DR104,DS97/DS104,DT97/DT104,DU97/DU104),IF(DV91=5,AVERAGE(DR97/DR104,DS97/DS104,DT97/DT104,DU97/DU104,DV97/DV104),IF(DV91=6,AVERAGE(DR97/DR104,DS97/DS104,DT97/DT104,DU97/DU104,DV97/DV104,DW97/DW104),IF(DV91=7,AVERAGE(DR97/DR104,DS97/DS104,DT97/DT104,DU97/DU104,DV97/DV104,DW97/DW104,DX97/DX104),IF(DV91=8,AVERAGE(DR97/DR104,DS97/DS104,DT97/DT104,DU97/DU104,DV97/DV104,DW97/DW104,DX97/DX104,DY97/DY104),IF(DV91=9,AVERAGE(DR97/DR104,DS97/DS104,DT97/DT104,DU97/DU104,DV97/DV104,DW97/DW104,DX97/DX104,DY97/DY104,DZ97/DZ104),AVERAGE(DR97/DR104,DS97/DS104,DT97/DT104,DU97/DU104,DV97/DV104,DW97/DW104,DX97/DX104,DY97/DY104,DZ97/DZ104,EA97/EA104))))))))))</f>
        <v>#DIV/0!</v>
      </c>
      <c r="EC97" s="21" t="e">
        <v>#DIV/0!</v>
      </c>
      <c r="ED97" s="152" t="s">
        <v>7</v>
      </c>
      <c r="EE97" s="160" t="str">
        <f>IF(EE96&lt;0.1,"YES","NO")</f>
        <v>YES</v>
      </c>
      <c r="EG97" s="150">
        <v>4</v>
      </c>
      <c r="EH97" s="151">
        <f>'FACTORS &amp; OPTIONS'!B18</f>
        <v>0</v>
      </c>
      <c r="EI97" s="158">
        <f>IF(EL94&gt;0,(1/EL94),0)</f>
        <v>0</v>
      </c>
      <c r="EJ97" s="77">
        <f>IF(EL95&gt;0,1/EL95,0)</f>
        <v>0</v>
      </c>
      <c r="EK97" s="77">
        <f>IF(EL96&gt;0,1/EL96,0)</f>
        <v>0</v>
      </c>
      <c r="EL97" s="77">
        <f>IF(EG97&lt;=EM91,1,0)</f>
        <v>0</v>
      </c>
      <c r="EM97" s="78">
        <v>0</v>
      </c>
      <c r="EN97" s="78">
        <v>0</v>
      </c>
      <c r="EO97" s="78">
        <v>0</v>
      </c>
      <c r="EP97" s="78">
        <v>0</v>
      </c>
      <c r="EQ97" s="78">
        <v>0</v>
      </c>
      <c r="ER97" s="159">
        <v>0</v>
      </c>
      <c r="ES97" s="21" t="e">
        <f>IF(EM91=1,AVERAGE(EI97/EI104),IF(EM91=2,AVERAGE(EI97/EI104,EJ97/EJ104),IF(EM91=3,AVERAGE(EI97/EI104,EJ97/EJ104,EK97/EK104),IF(EM91=4,AVERAGE(EI97/EI104,EJ97/EJ104,EK97/EK104,EL97/EL104),IF(EM91=5,AVERAGE(EI97/EI104,EJ97/EJ104,EK97/EK104,EL97/EL104,EM97/EM104),IF(EM91=6,AVERAGE(EI97/EI104,EJ97/EJ104,EK97/EK104,EL97/EL104,EM97/EM104,EN97/EN104),IF(EM91=7,AVERAGE(EI97/EI104,EJ97/EJ104,EK97/EK104,EL97/EL104,EM97/EM104,EN97/EN104,EO97/EO104),IF(EM91=8,AVERAGE(EI97/EI104,EJ97/EJ104,EK97/EK104,EL97/EL104,EM97/EM104,EN97/EN104,EO97/EO104,EP97/EP104),IF(EM91=9,AVERAGE(EI97/EI104,EJ97/EJ104,EK97/EK104,EL97/EL104,EM97/EM104,EN97/EN104,EO97/EO104,EP97/EP104,EQ97/EQ104),AVERAGE(EI97/EI104,EJ97/EJ104,EK97/EK104,EL97/EL104,EM97/EM104,EN97/EN104,EO97/EO104,EP97/EP104,EQ97/EQ104,ER97/ER104))))))))))</f>
        <v>#DIV/0!</v>
      </c>
      <c r="ET97" s="21" t="e">
        <v>#DIV/0!</v>
      </c>
      <c r="EU97" s="152" t="s">
        <v>7</v>
      </c>
      <c r="EV97" s="160" t="str">
        <f>IF(EV96&lt;0.1,"YES","NO")</f>
        <v>YES</v>
      </c>
      <c r="EW97" s="100" t="str">
        <f>AG100</f>
        <v/>
      </c>
      <c r="EX97" s="100">
        <f>AG102</f>
        <v>3</v>
      </c>
      <c r="EY97" s="100"/>
      <c r="EZ97" s="100">
        <f t="shared" ref="EZ97:EZ104" si="60">LEN(EW97)</f>
        <v>0</v>
      </c>
      <c r="FA97" s="100"/>
    </row>
    <row r="98" spans="1:164" x14ac:dyDescent="0.35">
      <c r="A98" s="150">
        <v>5</v>
      </c>
      <c r="B98" s="151">
        <f>'FACTORS &amp; OPTIONS'!B19</f>
        <v>0</v>
      </c>
      <c r="C98" s="77">
        <f>IF(G94&gt;0,(1/G94),0)</f>
        <v>0</v>
      </c>
      <c r="D98" s="77">
        <f>IF(G95&gt;0,1/G95,0)</f>
        <v>0</v>
      </c>
      <c r="E98" s="77">
        <f>IF(G96&gt;0,1/G96,0)</f>
        <v>0</v>
      </c>
      <c r="F98" s="77">
        <f>IF(G97&gt;0,1/G97,0)</f>
        <v>0</v>
      </c>
      <c r="G98" s="77">
        <f>IF(A98&lt;=G91,1,0)</f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21" t="e">
        <f>IF(G91=1,AVERAGE(C98/C104),IF(G91=2,AVERAGE(C98/C104,D98/D104),IF(G91=3,AVERAGE(C98/C104,D98/D104,E98/E104),IF(G91=4,AVERAGE(C98/C104,D98/D104,E98/E104,F98/F104),IF(G91=5,AVERAGE(C98/C104,D98/D104,E98/E104,F98/F104,G98/G104),IF(G91=6,AVERAGE(C98/C104,D98/D104,E98/E104,F98/F104,G98/G104,H98/H104),IF(G91=7,AVERAGE(C98/C104,D98/D104,E98/E104,F98/F104,G98/G104,H98/H104,I98/I104),IF(G91=8,AVERAGE(C98/C104,D98/D104,E98/E104,F98/F104,G98/G104,H98/H104,I98/I104,J98/J104),IF(G91=9,AVERAGE(C98/C104,D98/D104,E98/E104,F98/F104,G98/G104,H98/H104,I98/I104,J98/J104,K98/K104),AVERAGE(C98/C104,D98/D104,E98/E104,F98/F104,G98/G104,H98/H104,I98/I104,J98/J104,K98/K104,L98/L104))))))))))</f>
        <v>#DIV/0!</v>
      </c>
      <c r="N98" s="21" t="e">
        <v>#DIV/0!</v>
      </c>
      <c r="O98" s="215" t="str">
        <f>IF(P96&lt;0.1,"CONSISTENT","NON CONSISTENT")</f>
        <v>CONSISTENT</v>
      </c>
      <c r="P98" s="216"/>
      <c r="R98" s="150">
        <v>5</v>
      </c>
      <c r="S98" s="151">
        <f>'FACTORS &amp; OPTIONS'!B19</f>
        <v>0</v>
      </c>
      <c r="T98" s="77">
        <f>IF(X94&gt;0,(1/X94),0)</f>
        <v>0</v>
      </c>
      <c r="U98" s="77">
        <f>IF(X95&gt;0,1/X95,0)</f>
        <v>0</v>
      </c>
      <c r="V98" s="77">
        <f>IF(X96&gt;0,1/X96,0)</f>
        <v>0</v>
      </c>
      <c r="W98" s="77">
        <f>IF(X97&gt;0,1/X97,0)</f>
        <v>0</v>
      </c>
      <c r="X98" s="77">
        <f>IF(R98&lt;=X91,1,0)</f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21" t="e">
        <f>IF(X91=1,AVERAGE(T98/T104),IF(X91=2,AVERAGE(T98/T104,U98/U104),IF(X91=3,AVERAGE(T98/T104,U98/U104,V98/V104),IF(X91=4,AVERAGE(T98/T104,U98/U104,V98/V104,W98/W104),IF(X91=5,AVERAGE(T98/T104,U98/U104,V98/V104,W98/W104,X98/X104),IF(X91=6,AVERAGE(T98/T104,U98/U104,V98/V104,W98/W104,X98/X104,Y98/Y104),IF(X91=7,AVERAGE(T98/T104,U98/U104,V98/V104,W98/W104,X98/X104,Y98/Y104,Z98/Z104),IF(X91=8,AVERAGE(T98/T104,U98/U104,V98/V104,W98/W104,X98/X104,Y98/Y104,Z98/Z104,AA98/AA104),IF(X91=9,AVERAGE(T98/T104,U98/U104,V98/V104,W98/W104,X98/X104,Y98/Y104,Z98/Z104,AA98/AA104,AB98/AB104),AVERAGE(T98/T104,U98/U104,V98/V104,W98/W104,X98/X104,Y98/Y104,Z98/Z104,AA98/AA104,AB98/AB104,AC98/AC104))))))))))</f>
        <v>#DIV/0!</v>
      </c>
      <c r="AE98" s="21" t="e">
        <v>#DIV/0!</v>
      </c>
      <c r="AF98" s="215" t="str">
        <f>IF(AG96&lt;0.1,"CONSISTENT","NON CONSISTENT")</f>
        <v>CONSISTENT</v>
      </c>
      <c r="AG98" s="216"/>
      <c r="AI98" s="150">
        <v>5</v>
      </c>
      <c r="AJ98" s="151">
        <f>'FACTORS &amp; OPTIONS'!B19</f>
        <v>0</v>
      </c>
      <c r="AK98" s="158">
        <f>IF(AO94&gt;0,(1/AO94),0)</f>
        <v>0</v>
      </c>
      <c r="AL98" s="77">
        <f>IF(AO95&gt;0,1/AO95,0)</f>
        <v>0</v>
      </c>
      <c r="AM98" s="77">
        <f>IF(AO96&gt;0,1/AO96,0)</f>
        <v>0</v>
      </c>
      <c r="AN98" s="77">
        <f>IF(AO97&gt;0,1/AO97,0)</f>
        <v>0</v>
      </c>
      <c r="AO98" s="77">
        <f>IF(AI98&lt;=AO91,1,0)</f>
        <v>0</v>
      </c>
      <c r="AP98" s="78">
        <v>0</v>
      </c>
      <c r="AQ98" s="78">
        <v>0</v>
      </c>
      <c r="AR98" s="78">
        <v>0</v>
      </c>
      <c r="AS98" s="78">
        <v>0</v>
      </c>
      <c r="AT98" s="159">
        <v>0</v>
      </c>
      <c r="AU98" s="21" t="e">
        <f>IF(AO91=1,AVERAGE(AK98/AK104),IF(AO91=2,AVERAGE(AK98/AK104,AL98/AL104),IF(AO91=3,AVERAGE(AK98/AK104,AL98/AL104,AM98/AM104),IF(AO91=4,AVERAGE(AK98/AK104,AL98/AL104,AM98/AM104,AN98/AN104),IF(AO91=5,AVERAGE(AK98/AK104,AL98/AL104,AM98/AM104,AN98/AN104,AO98/AO104),IF(AO91=6,AVERAGE(AK98/AK104,AL98/AL104,AM98/AM104,AN98/AN104,AO98/AO104,AP98/AP104),IF(AO91=7,AVERAGE(AK98/AK104,AL98/AL104,AM98/AM104,AN98/AN104,AO98/AO104,AP98/AP104,AQ98/AQ104),IF(AO91=8,AVERAGE(AK98/AK104,AL98/AL104,AM98/AM104,AN98/AN104,AO98/AO104,AP98/AP104,AQ98/AQ104,AR98/AR104),IF(AO91=9,AVERAGE(AK98/AK104,AL98/AL104,AM98/AM104,AN98/AN104,AO98/AO104,AP98/AP104,AQ98/AQ104,AR98/AR104,AS98/AS104),AVERAGE(AK98/AK104,AL98/AL104,AM98/AM104,AN98/AN104,AO98/AO104,AP98/AP104,AQ98/AQ104,AR98/AR104,AS98/AS104,AT98/AT104))))))))))</f>
        <v>#DIV/0!</v>
      </c>
      <c r="AV98" s="21" t="e">
        <v>#DIV/0!</v>
      </c>
      <c r="AW98" s="215" t="str">
        <f>IF(AX96&lt;0.1,"CONSISTENT","NON CONSISTENT")</f>
        <v>CONSISTENT</v>
      </c>
      <c r="AX98" s="216"/>
      <c r="AZ98" s="150">
        <v>5</v>
      </c>
      <c r="BA98" s="151">
        <f>'FACTORS &amp; OPTIONS'!B19</f>
        <v>0</v>
      </c>
      <c r="BB98" s="158">
        <f>IF(BF94&gt;0,(1/BF94),0)</f>
        <v>0</v>
      </c>
      <c r="BC98" s="77">
        <f>IF(BF95&gt;0,1/BF95,0)</f>
        <v>0</v>
      </c>
      <c r="BD98" s="77">
        <f>IF(BF96&gt;0,1/BF96,0)</f>
        <v>0</v>
      </c>
      <c r="BE98" s="77">
        <f>IF(BF97&gt;0,1/BF97,0)</f>
        <v>0</v>
      </c>
      <c r="BF98" s="77">
        <f>IF(AZ98&lt;=BF91,1,0)</f>
        <v>0</v>
      </c>
      <c r="BG98" s="78">
        <v>0</v>
      </c>
      <c r="BH98" s="78">
        <v>0</v>
      </c>
      <c r="BI98" s="78">
        <v>0</v>
      </c>
      <c r="BJ98" s="78">
        <v>0</v>
      </c>
      <c r="BK98" s="159">
        <v>0</v>
      </c>
      <c r="BL98" s="21" t="e">
        <f>IF(BF91=1,AVERAGE(BB98/BB104),IF(BF91=2,AVERAGE(BB98/BB104,BC98/BC104),IF(BF91=3,AVERAGE(BB98/BB104,BC98/BC104,BD98/BD104),IF(BF91=4,AVERAGE(BB98/BB104,BC98/BC104,BD98/BD104,BE98/BE104),IF(BF91=5,AVERAGE(BB98/BB104,BC98/BC104,BD98/BD104,BE98/BE104,BF98/BF104),IF(BF91=6,AVERAGE(BB98/BB104,BC98/BC104,BD98/BD104,BE98/BE104,BF98/BF104,BG98/BG104),IF(BF91=7,AVERAGE(BB98/BB104,BC98/BC104,BD98/BD104,BE98/BE104,BF98/BF104,BG98/BG104,BH98/BH104),IF(BF91=8,AVERAGE(BB98/BB104,BC98/BC104,BD98/BD104,BE98/BE104,BF98/BF104,BG98/BG104,BH98/BH104,BI98/BI104),IF(BF91=9,AVERAGE(BB98/BB104,BC98/BC104,BD98/BD104,BE98/BE104,BF98/BF104,BG98/BG104,BH98/BH104,BI98/BI104,BJ98/BJ104),AVERAGE(BB98/BB104,BC98/BC104,BD98/BD104,BE98/BE104,BF98/BF104,BG98/BG104,BH98/BH104,BI98/BI104,BJ98/BJ104,BK98/BK104))))))))))</f>
        <v>#DIV/0!</v>
      </c>
      <c r="BM98" s="21" t="e">
        <v>#DIV/0!</v>
      </c>
      <c r="BN98" s="215" t="str">
        <f>IF(BO96&lt;0.1,"CONSISTENT","NON CONSISTENT")</f>
        <v>CONSISTENT</v>
      </c>
      <c r="BO98" s="216"/>
      <c r="BQ98" s="150">
        <v>5</v>
      </c>
      <c r="BR98" s="151">
        <f>'FACTORS &amp; OPTIONS'!B19</f>
        <v>0</v>
      </c>
      <c r="BS98" s="158">
        <f>IF(BW94&gt;0,(1/BW94),0)</f>
        <v>0</v>
      </c>
      <c r="BT98" s="77">
        <f>IF(BW95&gt;0,1/BW95,0)</f>
        <v>0</v>
      </c>
      <c r="BU98" s="77">
        <f>IF(BW96&gt;0,1/BW96,0)</f>
        <v>0</v>
      </c>
      <c r="BV98" s="77">
        <f>IF(BW97&gt;0,1/BW97,0)</f>
        <v>0</v>
      </c>
      <c r="BW98" s="77">
        <f>IF(BQ98&lt;=BW91,1,0)</f>
        <v>0</v>
      </c>
      <c r="BX98" s="78">
        <v>0</v>
      </c>
      <c r="BY98" s="78">
        <v>0</v>
      </c>
      <c r="BZ98" s="78">
        <v>0</v>
      </c>
      <c r="CA98" s="78">
        <v>0</v>
      </c>
      <c r="CB98" s="159">
        <v>0</v>
      </c>
      <c r="CC98" s="21" t="e">
        <f>IF(BW91=1,AVERAGE(BS98/BS104),IF(BW91=2,AVERAGE(BS98/BS104,BT98/BT104),IF(BW91=3,AVERAGE(BS98/BS104,BT98/BT104,BU98/BU104),IF(BW91=4,AVERAGE(BS98/BS104,BT98/BT104,BU98/BU104,BV98/BV104),IF(BW91=5,AVERAGE(BS98/BS104,BT98/BT104,BU98/BU104,BV98/BV104,BW98/BW104),IF(BW91=6,AVERAGE(BS98/BS104,BT98/BT104,BU98/BU104,BV98/BV104,BW98/BW104,BX98/BX104),IF(BW91=7,AVERAGE(BS98/BS104,BT98/BT104,BU98/BU104,BV98/BV104,BW98/BW104,BX98/BX104,BY98/BY104),IF(BW91=8,AVERAGE(BS98/BS104,BT98/BT104,BU98/BU104,BV98/BV104,BW98/BW104,BX98/BX104,BY98/BY104,BZ98/BZ104),IF(BW91=9,AVERAGE(BS98/BS104,BT98/BT104,BU98/BU104,BV98/BV104,BW98/BW104,BX98/BX104,BY98/BY104,BZ98/BZ104,CA98/CA104),AVERAGE(BS98/BS104,BT98/BT104,BU98/BU104,BV98/BV104,BW98/BW104,BX98/BX104,BY98/BY104,BZ98/BZ104,CA98/CA104,CB98/CB104))))))))))</f>
        <v>#DIV/0!</v>
      </c>
      <c r="CD98" s="21" t="e">
        <v>#DIV/0!</v>
      </c>
      <c r="CE98" s="215" t="str">
        <f>IF(CF96&lt;0.1,"CONSISTENT","NON CONSISTENT")</f>
        <v>CONSISTENT</v>
      </c>
      <c r="CF98" s="216"/>
      <c r="CH98" s="150">
        <v>5</v>
      </c>
      <c r="CI98" s="151">
        <f>'FACTORS &amp; OPTIONS'!B19</f>
        <v>0</v>
      </c>
      <c r="CJ98" s="158">
        <f>IF(CN94&gt;0,(1/CN94),0)</f>
        <v>0</v>
      </c>
      <c r="CK98" s="77">
        <f>IF(CN95&gt;0,1/CN95,0)</f>
        <v>0</v>
      </c>
      <c r="CL98" s="77">
        <f>IF(CN96&gt;0,1/CN96,0)</f>
        <v>0</v>
      </c>
      <c r="CM98" s="77">
        <f>IF(CN97&gt;0,1/CN97,0)</f>
        <v>0</v>
      </c>
      <c r="CN98" s="77">
        <f>IF(CH98&lt;=CN91,1,0)</f>
        <v>0</v>
      </c>
      <c r="CO98" s="78">
        <v>0</v>
      </c>
      <c r="CP98" s="78">
        <v>0</v>
      </c>
      <c r="CQ98" s="78">
        <v>0</v>
      </c>
      <c r="CR98" s="78">
        <v>0</v>
      </c>
      <c r="CS98" s="159">
        <v>0</v>
      </c>
      <c r="CT98" s="21" t="e">
        <f>IF(CN91=1,AVERAGE(CJ98/CJ104),IF(CN91=2,AVERAGE(CJ98/CJ104,CK98/CK104),IF(CN91=3,AVERAGE(CJ98/CJ104,CK98/CK104,CL98/CL104),IF(CN91=4,AVERAGE(CJ98/CJ104,CK98/CK104,CL98/CL104,CM98/CM104),IF(CN91=5,AVERAGE(CJ98/CJ104,CK98/CK104,CL98/CL104,CM98/CM104,CN98/CN104),IF(CN91=6,AVERAGE(CJ98/CJ104,CK98/CK104,CL98/CL104,CM98/CM104,CN98/CN104,CO98/CO104),IF(CN91=7,AVERAGE(CJ98/CJ104,CK98/CK104,CL98/CL104,CM98/CM104,CN98/CN104,CO98/CO104,CP98/CP104),IF(CN91=8,AVERAGE(CJ98/CJ104,CK98/CK104,CL98/CL104,CM98/CM104,CN98/CN104,CO98/CO104,CP98/CP104,CQ98/CQ104),IF(CN91=9,AVERAGE(CJ98/CJ104,CK98/CK104,CL98/CL104,CM98/CM104,CN98/CN104,CO98/CO104,CP98/CP104,CQ98/CQ104,CR98/CR104),AVERAGE(CJ98/CJ104,CK98/CK104,CL98/CL104,CM98/CM104,CN98/CN104,CO98/CO104,CP98/CP104,CQ98/CQ104,CR98/CR104,CS98/CS104))))))))))</f>
        <v>#DIV/0!</v>
      </c>
      <c r="CU98" s="21" t="e">
        <v>#DIV/0!</v>
      </c>
      <c r="CV98" s="215" t="str">
        <f>IF(CW96&lt;0.1,"CONSISTENT","NON CONSISTENT")</f>
        <v>CONSISTENT</v>
      </c>
      <c r="CW98" s="216"/>
      <c r="CY98" s="150">
        <v>5</v>
      </c>
      <c r="CZ98" s="151">
        <f>'FACTORS &amp; OPTIONS'!B19</f>
        <v>0</v>
      </c>
      <c r="DA98" s="158">
        <f>IF(DE94&gt;0,(1/DE94),0)</f>
        <v>0</v>
      </c>
      <c r="DB98" s="77">
        <f>IF(DE95&gt;0,1/DE95,0)</f>
        <v>0</v>
      </c>
      <c r="DC98" s="77">
        <f>IF(DE96&gt;0,1/DE96,0)</f>
        <v>0</v>
      </c>
      <c r="DD98" s="77">
        <f>IF(DE97&gt;0,1/DE97,0)</f>
        <v>0</v>
      </c>
      <c r="DE98" s="77">
        <f>IF(CY98&lt;=DE91,1,0)</f>
        <v>0</v>
      </c>
      <c r="DF98" s="78">
        <v>0</v>
      </c>
      <c r="DG98" s="78">
        <v>0</v>
      </c>
      <c r="DH98" s="78">
        <v>0</v>
      </c>
      <c r="DI98" s="78">
        <v>0</v>
      </c>
      <c r="DJ98" s="159">
        <v>0</v>
      </c>
      <c r="DK98" s="21" t="e">
        <f>IF(DE91=1,AVERAGE(DA98/DA104),IF(DE91=2,AVERAGE(DA98/DA104,DB98/DB104),IF(DE91=3,AVERAGE(DA98/DA104,DB98/DB104,DC98/DC104),IF(DE91=4,AVERAGE(DA98/DA104,DB98/DB104,DC98/DC104,DD98/DD104),IF(DE91=5,AVERAGE(DA98/DA104,DB98/DB104,DC98/DC104,DD98/DD104,DE98/DE104),IF(DE91=6,AVERAGE(DA98/DA104,DB98/DB104,DC98/DC104,DD98/DD104,DE98/DE104,DF98/DF104),IF(DE91=7,AVERAGE(DA98/DA104,DB98/DB104,DC98/DC104,DD98/DD104,DE98/DE104,DF98/DF104,DG98/DG104),IF(DE91=8,AVERAGE(DA98/DA104,DB98/DB104,DC98/DC104,DD98/DD104,DE98/DE104,DF98/DF104,DG98/DG104,DH98/DH104),IF(DE91=9,AVERAGE(DA98/DA104,DB98/DB104,DC98/DC104,DD98/DD104,DE98/DE104,DF98/DF104,DG98/DG104,DH98/DH104,DI98/DI104),AVERAGE(DA98/DA104,DB98/DB104,DC98/DC104,DD98/DD104,DE98/DE104,DF98/DF104,DG98/DG104,DH98/DH104,DI98/DI104,DJ98/DJ104))))))))))</f>
        <v>#DIV/0!</v>
      </c>
      <c r="DL98" s="21" t="e">
        <v>#DIV/0!</v>
      </c>
      <c r="DM98" s="215" t="str">
        <f>IF(DN96&lt;0.1,"CONSISTENT","NON CONSISTENT")</f>
        <v>CONSISTENT</v>
      </c>
      <c r="DN98" s="216"/>
      <c r="DP98" s="150">
        <v>5</v>
      </c>
      <c r="DQ98" s="151">
        <f>'FACTORS &amp; OPTIONS'!B19</f>
        <v>0</v>
      </c>
      <c r="DR98" s="158">
        <f>IF(DV94&gt;0,(1/DV94),0)</f>
        <v>0</v>
      </c>
      <c r="DS98" s="77">
        <f>IF(DV95&gt;0,1/DV95,0)</f>
        <v>0</v>
      </c>
      <c r="DT98" s="77">
        <f>IF(DV96&gt;0,1/DV96,0)</f>
        <v>0</v>
      </c>
      <c r="DU98" s="77">
        <f>IF(DV97&gt;0,1/DV97,0)</f>
        <v>0</v>
      </c>
      <c r="DV98" s="77">
        <f>IF(DP98&lt;=DV91,1,0)</f>
        <v>0</v>
      </c>
      <c r="DW98" s="78">
        <v>0</v>
      </c>
      <c r="DX98" s="78">
        <v>0</v>
      </c>
      <c r="DY98" s="78">
        <v>0</v>
      </c>
      <c r="DZ98" s="78">
        <v>0</v>
      </c>
      <c r="EA98" s="159">
        <v>0</v>
      </c>
      <c r="EB98" s="21" t="e">
        <f>IF(DV91=1,AVERAGE(DR98/DR104),IF(DV91=2,AVERAGE(DR98/DR104,DS98/DS104),IF(DV91=3,AVERAGE(DR98/DR104,DS98/DS104,DT98/DT104),IF(DV91=4,AVERAGE(DR98/DR104,DS98/DS104,DT98/DT104,DU98/DU104),IF(DV91=5,AVERAGE(DR98/DR104,DS98/DS104,DT98/DT104,DU98/DU104,DV98/DV104),IF(DV91=6,AVERAGE(DR98/DR104,DS98/DS104,DT98/DT104,DU98/DU104,DV98/DV104,DW98/DW104),IF(DV91=7,AVERAGE(DR98/DR104,DS98/DS104,DT98/DT104,DU98/DU104,DV98/DV104,DW98/DW104,DX98/DX104),IF(DV91=8,AVERAGE(DR98/DR104,DS98/DS104,DT98/DT104,DU98/DU104,DV98/DV104,DW98/DW104,DX98/DX104,DY98/DY104),IF(DV91=9,AVERAGE(DR98/DR104,DS98/DS104,DT98/DT104,DU98/DU104,DV98/DV104,DW98/DW104,DX98/DX104,DY98/DY104,DZ98/DZ104),AVERAGE(DR98/DR104,DS98/DS104,DT98/DT104,DU98/DU104,DV98/DV104,DW98/DW104,DX98/DX104,DY98/DY104,DZ98/DZ104,EA98/EA104))))))))))</f>
        <v>#DIV/0!</v>
      </c>
      <c r="EC98" s="21" t="e">
        <v>#DIV/0!</v>
      </c>
      <c r="ED98" s="215" t="str">
        <f>IF(EE96&lt;0.1,"CONSISTENT","NON CONSISTENT")</f>
        <v>CONSISTENT</v>
      </c>
      <c r="EE98" s="216"/>
      <c r="EG98" s="150">
        <v>5</v>
      </c>
      <c r="EH98" s="151">
        <f>'FACTORS &amp; OPTIONS'!B19</f>
        <v>0</v>
      </c>
      <c r="EI98" s="158">
        <f>IF(EM94&gt;0,(1/EM94),0)</f>
        <v>0</v>
      </c>
      <c r="EJ98" s="77">
        <f>IF(EM95&gt;0,1/EM95,0)</f>
        <v>0</v>
      </c>
      <c r="EK98" s="77">
        <f>IF(EM96&gt;0,1/EM96,0)</f>
        <v>0</v>
      </c>
      <c r="EL98" s="77">
        <f>IF(EM97&gt;0,1/EM97,0)</f>
        <v>0</v>
      </c>
      <c r="EM98" s="77">
        <f>IF(EG98&lt;=EM91,1,0)</f>
        <v>0</v>
      </c>
      <c r="EN98" s="78">
        <v>0</v>
      </c>
      <c r="EO98" s="78">
        <v>0</v>
      </c>
      <c r="EP98" s="78">
        <v>0</v>
      </c>
      <c r="EQ98" s="78">
        <v>0</v>
      </c>
      <c r="ER98" s="159">
        <v>0</v>
      </c>
      <c r="ES98" s="21" t="e">
        <f>IF(EM91=1,AVERAGE(EI98/EI104),IF(EM91=2,AVERAGE(EI98/EI104,EJ98/EJ104),IF(EM91=3,AVERAGE(EI98/EI104,EJ98/EJ104,EK98/EK104),IF(EM91=4,AVERAGE(EI98/EI104,EJ98/EJ104,EK98/EK104,EL98/EL104),IF(EM91=5,AVERAGE(EI98/EI104,EJ98/EJ104,EK98/EK104,EL98/EL104,EM98/EM104),IF(EM91=6,AVERAGE(EI98/EI104,EJ98/EJ104,EK98/EK104,EL98/EL104,EM98/EM104,EN98/EN104),IF(EM91=7,AVERAGE(EI98/EI104,EJ98/EJ104,EK98/EK104,EL98/EL104,EM98/EM104,EN98/EN104,EO98/EO104),IF(EM91=8,AVERAGE(EI98/EI104,EJ98/EJ104,EK98/EK104,EL98/EL104,EM98/EM104,EN98/EN104,EO98/EO104,EP98/EP104),IF(EM91=9,AVERAGE(EI98/EI104,EJ98/EJ104,EK98/EK104,EL98/EL104,EM98/EM104,EN98/EN104,EO98/EO104,EP98/EP104,EQ98/EQ104),AVERAGE(EI98/EI104,EJ98/EJ104,EK98/EK104,EL98/EL104,EM98/EM104,EN98/EN104,EO98/EO104,EP98/EP104,EQ98/EQ104,ER98/ER104))))))))))</f>
        <v>#DIV/0!</v>
      </c>
      <c r="ET98" s="21" t="e">
        <v>#DIV/0!</v>
      </c>
      <c r="EU98" s="215" t="str">
        <f>IF(EV96&lt;0.1,"CONSISTENT","NON CONSISTENT")</f>
        <v>CONSISTENT</v>
      </c>
      <c r="EV98" s="216"/>
      <c r="EW98" s="100" t="str">
        <f>AX100</f>
        <v/>
      </c>
      <c r="EX98" s="100">
        <f>AX102</f>
        <v>1</v>
      </c>
      <c r="EY98" s="100">
        <f>IF(EZ96&lt;&gt;0,EX96,IF(EZ97&lt;&gt;0,EX97,IF(EZ98&lt;&gt;0,EX98,IF(EZ99&lt;&gt;0,EX99,IF(EZ100&lt;&gt;0,EX100,IF(EZ101&lt;&gt;0,EX101,IF(EZ102&lt;&gt;0,EX102,IF(EZ103&lt;&gt;0,EX103,IF(EZ104&lt;&gt;0,EX104,0)))))))))</f>
        <v>0</v>
      </c>
      <c r="EZ98" s="100">
        <f t="shared" si="60"/>
        <v>0</v>
      </c>
      <c r="FA98" s="100"/>
    </row>
    <row r="99" spans="1:164" x14ac:dyDescent="0.35">
      <c r="A99" s="150">
        <v>6</v>
      </c>
      <c r="B99" s="151">
        <f>'FACTORS &amp; OPTIONS'!B20</f>
        <v>0</v>
      </c>
      <c r="C99" s="77">
        <f>IF(H94&gt;0,(1/H94),0)</f>
        <v>0</v>
      </c>
      <c r="D99" s="77">
        <f>IF(H95&gt;0,1/H95,0)</f>
        <v>0</v>
      </c>
      <c r="E99" s="77">
        <f>IF(H96&gt;0,1/H96,0)</f>
        <v>0</v>
      </c>
      <c r="F99" s="77">
        <f>IF(H97&gt;0,1/H97,0)</f>
        <v>0</v>
      </c>
      <c r="G99" s="77">
        <f>IF(H98&gt;0,1/H98,0)</f>
        <v>0</v>
      </c>
      <c r="H99" s="77">
        <f>IF(A99&lt;=G91,1,0)</f>
        <v>0</v>
      </c>
      <c r="I99" s="78">
        <v>0</v>
      </c>
      <c r="J99" s="78">
        <v>0</v>
      </c>
      <c r="K99" s="78">
        <v>0</v>
      </c>
      <c r="L99" s="78">
        <v>0</v>
      </c>
      <c r="M99" s="21" t="e">
        <f>IF(G91=1,AVERAGE(C99/C104),IF(G91=2,AVERAGE(C99/C104,D99/D104),IF(G91=3,AVERAGE(C99/C104,D99/D104,E99/E104),IF(G91=4,AVERAGE(C99/C104,D99/D104,E99/E104,F99/F104),IF(G91=5,AVERAGE(C99/C104,D99/D104,E99/E104,F99/F104,G99/G104),IF(G91=6,AVERAGE(C99/C104,D99/D104,E99/E104,F99/F104,G99/G104,H99/H104),IF(G91=7,AVERAGE(C99/C104,D99/D104,E99/E104,F99/F104,G99/G104,H99/H104,I99/I104),IF(G91=8,AVERAGE(C99/C104,D99/D104,E99/E104,F99/F104,G99/G104,H99/H104,I99/I104,J99/J104),IF(G91=9,AVERAGE(C99/C104,D99/D104,E99/E104,F99/F104,G99/G104,H99/H104,I99/I104,J99/J104,K99/K104),AVERAGE(C99/C104,D99/D104,E99/E104,F99/F104,G99/G104,H99/H104,I99/I104,J99/J104,K99/K104,L99/L104))))))))))</f>
        <v>#DIV/0!</v>
      </c>
      <c r="N99" s="21" t="e">
        <v>#DIV/0!</v>
      </c>
      <c r="O99" s="162" t="e">
        <f>INDEX(B94:B103,$Q$2-93,1)</f>
        <v>#VALUE!</v>
      </c>
      <c r="P99" s="163" t="str">
        <f>IFERROR(O99,"")</f>
        <v/>
      </c>
      <c r="R99" s="150">
        <v>6</v>
      </c>
      <c r="S99" s="151">
        <f>'FACTORS &amp; OPTIONS'!B20</f>
        <v>0</v>
      </c>
      <c r="T99" s="77">
        <f>IF(Y94&gt;0,(1/Y94),0)</f>
        <v>0</v>
      </c>
      <c r="U99" s="77">
        <f>IF(Y95&gt;0,1/Y95,0)</f>
        <v>0</v>
      </c>
      <c r="V99" s="77">
        <f>IF(Y96&gt;0,1/Y96,0)</f>
        <v>0</v>
      </c>
      <c r="W99" s="77">
        <f>IF(Y97&gt;0,1/Y97,0)</f>
        <v>0</v>
      </c>
      <c r="X99" s="77">
        <f>IF(Y98&gt;0,1/Y98,0)</f>
        <v>0</v>
      </c>
      <c r="Y99" s="77">
        <f>IF(R99&lt;=X91,1,0)</f>
        <v>0</v>
      </c>
      <c r="Z99" s="78">
        <v>0</v>
      </c>
      <c r="AA99" s="78">
        <v>0</v>
      </c>
      <c r="AB99" s="78">
        <v>0</v>
      </c>
      <c r="AC99" s="78">
        <v>0</v>
      </c>
      <c r="AD99" s="21" t="e">
        <f>IF(X91=1,AVERAGE(T99/T104),IF(X91=2,AVERAGE(T99/T104,U99/U104),IF(X91=3,AVERAGE(T99/T104,U99/U104,V99/V104),IF(X91=4,AVERAGE(T99/T104,U99/U104,V99/V104,W99/W104),IF(X91=5,AVERAGE(T99/T104,U99/U104,V99/V104,W99/W104,X99/X104),IF(X91=6,AVERAGE(T99/T104,U99/U104,V99/V104,W99/W104,X99/X104,Y99/Y104),IF(X91=7,AVERAGE(T99/T104,U99/U104,V99/V104,W99/W104,X99/X104,Y99/Y104,Z99/Z104),IF(X91=8,AVERAGE(T99/T104,U99/U104,V99/V104,W99/W104,X99/X104,Y99/Y104,Z99/Z104,AA99/AA104),IF(X91=9,AVERAGE(T99/T104,U99/U104,V99/V104,W99/W104,X99/X104,Y99/Y104,Z99/Z104,AA99/AA104,AB99/AB104),AVERAGE(T99/T104,U99/U104,V99/V104,W99/W104,X99/X104,Y99/Y104,Z99/Z104,AA99/AA104,AB99/AB104,AC99/AC104))))))))))</f>
        <v>#DIV/0!</v>
      </c>
      <c r="AE99" s="21" t="e">
        <v>#DIV/0!</v>
      </c>
      <c r="AF99" s="162" t="e">
        <f>INDEX(S94:S103,$Q$2-93,1)</f>
        <v>#VALUE!</v>
      </c>
      <c r="AG99" s="163" t="str">
        <f>IFERROR(AF99,"")</f>
        <v/>
      </c>
      <c r="AI99" s="150">
        <v>6</v>
      </c>
      <c r="AJ99" s="151">
        <f>'FACTORS &amp; OPTIONS'!B20</f>
        <v>0</v>
      </c>
      <c r="AK99" s="158">
        <f>IF(AP94&gt;0,(1/AP94),0)</f>
        <v>0</v>
      </c>
      <c r="AL99" s="77">
        <f>IF(AP95&gt;0,1/AP95,0)</f>
        <v>0</v>
      </c>
      <c r="AM99" s="77">
        <f>IF(AP96&gt;0,1/AP96,0)</f>
        <v>0</v>
      </c>
      <c r="AN99" s="77">
        <f>IF(AP97&gt;0,1/AP97,0)</f>
        <v>0</v>
      </c>
      <c r="AO99" s="77">
        <f>IF(AP98&gt;0,1/AP98,0)</f>
        <v>0</v>
      </c>
      <c r="AP99" s="77">
        <f>IF(AI99&lt;=AO91,1,0)</f>
        <v>0</v>
      </c>
      <c r="AQ99" s="78">
        <v>0</v>
      </c>
      <c r="AR99" s="78">
        <v>0</v>
      </c>
      <c r="AS99" s="78">
        <v>0</v>
      </c>
      <c r="AT99" s="159">
        <v>0</v>
      </c>
      <c r="AU99" s="21" t="e">
        <f>IF(AO91=1,AVERAGE(AK99/AK104),IF(AO91=2,AVERAGE(AK99/AK104,AL99/AL104),IF(AO91=3,AVERAGE(AK99/AK104,AL99/AL104,AM99/AM104),IF(AO91=4,AVERAGE(AK99/AK104,AL99/AL104,AM99/AM104,AN99/AN104),IF(AO91=5,AVERAGE(AK99/AK104,AL99/AL104,AM99/AM104,AN99/AN104,AO99/AO104),IF(AO91=6,AVERAGE(AK99/AK104,AL99/AL104,AM99/AM104,AN99/AN104,AO99/AO104,AP99/AP104),IF(AO91=7,AVERAGE(AK99/AK104,AL99/AL104,AM99/AM104,AN99/AN104,AO99/AO104,AP99/AP104,AQ99/AQ104),IF(AO91=8,AVERAGE(AK99/AK104,AL99/AL104,AM99/AM104,AN99/AN104,AO99/AO104,AP99/AP104,AQ99/AQ104,AR99/AR104),IF(AO91=9,AVERAGE(AK99/AK104,AL99/AL104,AM99/AM104,AN99/AN104,AO99/AO104,AP99/AP104,AQ99/AQ104,AR99/AR104,AS99/AS104),AVERAGE(AK99/AK104,AL99/AL104,AM99/AM104,AN99/AN104,AO99/AO104,AP99/AP104,AQ99/AQ104,AR99/AR104,AS99/AS104,AT99/AT104))))))))))</f>
        <v>#DIV/0!</v>
      </c>
      <c r="AV99" s="21" t="e">
        <v>#DIV/0!</v>
      </c>
      <c r="AW99" s="162" t="e">
        <f>INDEX(AJ94:AJ103,$Q$2-93,1)</f>
        <v>#VALUE!</v>
      </c>
      <c r="AX99" s="163" t="str">
        <f>IFERROR(AW99,"")</f>
        <v/>
      </c>
      <c r="AZ99" s="150">
        <v>6</v>
      </c>
      <c r="BA99" s="151">
        <f>'FACTORS &amp; OPTIONS'!B20</f>
        <v>0</v>
      </c>
      <c r="BB99" s="158">
        <f>IF(BG94&gt;0,(1/BG94),0)</f>
        <v>0</v>
      </c>
      <c r="BC99" s="77">
        <f>IF(BG95&gt;0,1/BG95,0)</f>
        <v>0</v>
      </c>
      <c r="BD99" s="77">
        <f>IF(BG96&gt;0,1/BG96,0)</f>
        <v>0</v>
      </c>
      <c r="BE99" s="77">
        <f>IF(BG97&gt;0,1/BG97,0)</f>
        <v>0</v>
      </c>
      <c r="BF99" s="77">
        <f>IF(BG98&gt;0,1/BG98,0)</f>
        <v>0</v>
      </c>
      <c r="BG99" s="77">
        <f>IF(AZ99&lt;=BF91,1,0)</f>
        <v>0</v>
      </c>
      <c r="BH99" s="78">
        <v>0</v>
      </c>
      <c r="BI99" s="78">
        <v>0</v>
      </c>
      <c r="BJ99" s="78">
        <v>0</v>
      </c>
      <c r="BK99" s="159">
        <v>0</v>
      </c>
      <c r="BL99" s="21" t="e">
        <f>IF(BF91=1,AVERAGE(BB99/BB104),IF(BF91=2,AVERAGE(BB99/BB104,BC99/BC104),IF(BF91=3,AVERAGE(BB99/BB104,BC99/BC104,BD99/BD104),IF(BF91=4,AVERAGE(BB99/BB104,BC99/BC104,BD99/BD104,BE99/BE104),IF(BF91=5,AVERAGE(BB99/BB104,BC99/BC104,BD99/BD104,BE99/BE104,BF99/BF104),IF(BF91=6,AVERAGE(BB99/BB104,BC99/BC104,BD99/BD104,BE99/BE104,BF99/BF104,BG99/BG104),IF(BF91=7,AVERAGE(BB99/BB104,BC99/BC104,BD99/BD104,BE99/BE104,BF99/BF104,BG99/BG104,BH99/BH104),IF(BF91=8,AVERAGE(BB99/BB104,BC99/BC104,BD99/BD104,BE99/BE104,BF99/BF104,BG99/BG104,BH99/BH104,BI99/BI104),IF(BF91=9,AVERAGE(BB99/BB104,BC99/BC104,BD99/BD104,BE99/BE104,BF99/BF104,BG99/BG104,BH99/BH104,BI99/BI104,BJ99/BJ104),AVERAGE(BB99/BB104,BC99/BC104,BD99/BD104,BE99/BE104,BF99/BF104,BG99/BG104,BH99/BH104,BI99/BI104,BJ99/BJ104,BK99/BK104))))))))))</f>
        <v>#DIV/0!</v>
      </c>
      <c r="BM99" s="21" t="e">
        <v>#DIV/0!</v>
      </c>
      <c r="BN99" s="162" t="e">
        <f>INDEX(BA94:BA103,$Q$2-93,1)</f>
        <v>#VALUE!</v>
      </c>
      <c r="BO99" s="163" t="str">
        <f>IFERROR(BN99,"")</f>
        <v/>
      </c>
      <c r="BQ99" s="150">
        <v>6</v>
      </c>
      <c r="BR99" s="151">
        <f>'FACTORS &amp; OPTIONS'!B20</f>
        <v>0</v>
      </c>
      <c r="BS99" s="158">
        <f>IF(BX94&gt;0,(1/BX94),0)</f>
        <v>0</v>
      </c>
      <c r="BT99" s="77">
        <f>IF(BX95&gt;0,1/BX95,0)</f>
        <v>0</v>
      </c>
      <c r="BU99" s="77">
        <f>IF(BX96&gt;0,1/BX96,0)</f>
        <v>0</v>
      </c>
      <c r="BV99" s="77">
        <f>IF(BX97&gt;0,1/BX97,0)</f>
        <v>0</v>
      </c>
      <c r="BW99" s="77">
        <f>IF(BX98&gt;0,1/BX98,0)</f>
        <v>0</v>
      </c>
      <c r="BX99" s="77">
        <f>IF(BQ99&lt;=BW91,1,0)</f>
        <v>0</v>
      </c>
      <c r="BY99" s="78">
        <v>0</v>
      </c>
      <c r="BZ99" s="78">
        <v>0</v>
      </c>
      <c r="CA99" s="78">
        <v>0</v>
      </c>
      <c r="CB99" s="159">
        <v>0</v>
      </c>
      <c r="CC99" s="21" t="e">
        <f>IF(BW91=1,AVERAGE(BS99/BS104),IF(BW91=2,AVERAGE(BS99/BS104,BT99/BT104),IF(BW91=3,AVERAGE(BS99/BS104,BT99/BT104,BU99/BU104),IF(BW91=4,AVERAGE(BS99/BS104,BT99/BT104,BU99/BU104,BV99/BV104),IF(BW91=5,AVERAGE(BS99/BS104,BT99/BT104,BU99/BU104,BV99/BV104,BW99/BW104),IF(BW91=6,AVERAGE(BS99/BS104,BT99/BT104,BU99/BU104,BV99/BV104,BW99/BW104,BX99/BX104),IF(BW91=7,AVERAGE(BS99/BS104,BT99/BT104,BU99/BU104,BV99/BV104,BW99/BW104,BX99/BX104,BY99/BY104),IF(BW91=8,AVERAGE(BS99/BS104,BT99/BT104,BU99/BU104,BV99/BV104,BW99/BW104,BX99/BX104,BY99/BY104,BZ99/BZ104),IF(BW91=9,AVERAGE(BS99/BS104,BT99/BT104,BU99/BU104,BV99/BV104,BW99/BW104,BX99/BX104,BY99/BY104,BZ99/BZ104,CA99/CA104),AVERAGE(BS99/BS104,BT99/BT104,BU99/BU104,BV99/BV104,BW99/BW104,BX99/BX104,BY99/BY104,BZ99/BZ104,CA99/CA104,CB99/CB104))))))))))</f>
        <v>#DIV/0!</v>
      </c>
      <c r="CD99" s="21" t="e">
        <v>#DIV/0!</v>
      </c>
      <c r="CE99" s="162" t="e">
        <f>INDEX(BR94:BR103,$Q$2-93,1)</f>
        <v>#VALUE!</v>
      </c>
      <c r="CF99" s="163" t="str">
        <f>IFERROR(CE99,"")</f>
        <v/>
      </c>
      <c r="CH99" s="150">
        <v>6</v>
      </c>
      <c r="CI99" s="151">
        <f>'FACTORS &amp; OPTIONS'!B20</f>
        <v>0</v>
      </c>
      <c r="CJ99" s="158">
        <f>IF(CO94&gt;0,(1/CO94),0)</f>
        <v>0</v>
      </c>
      <c r="CK99" s="77">
        <f>IF(CO95&gt;0,1/CO95,0)</f>
        <v>0</v>
      </c>
      <c r="CL99" s="77">
        <f>IF(CO96&gt;0,1/CO96,0)</f>
        <v>0</v>
      </c>
      <c r="CM99" s="77">
        <f>IF(CO97&gt;0,1/CO97,0)</f>
        <v>0</v>
      </c>
      <c r="CN99" s="77">
        <f>IF(CO98&gt;0,1/CO98,0)</f>
        <v>0</v>
      </c>
      <c r="CO99" s="77">
        <f>IF(CH99&lt;=CN91,1,0)</f>
        <v>0</v>
      </c>
      <c r="CP99" s="78">
        <v>0</v>
      </c>
      <c r="CQ99" s="78">
        <v>0</v>
      </c>
      <c r="CR99" s="78">
        <v>0</v>
      </c>
      <c r="CS99" s="159">
        <v>0</v>
      </c>
      <c r="CT99" s="21" t="e">
        <f>IF(CN91=1,AVERAGE(CJ99/CJ104),IF(CN91=2,AVERAGE(CJ99/CJ104,CK99/CK104),IF(CN91=3,AVERAGE(CJ99/CJ104,CK99/CK104,CL99/CL104),IF(CN91=4,AVERAGE(CJ99/CJ104,CK99/CK104,CL99/CL104,CM99/CM104),IF(CN91=5,AVERAGE(CJ99/CJ104,CK99/CK104,CL99/CL104,CM99/CM104,CN99/CN104),IF(CN91=6,AVERAGE(CJ99/CJ104,CK99/CK104,CL99/CL104,CM99/CM104,CN99/CN104,CO99/CO104),IF(CN91=7,AVERAGE(CJ99/CJ104,CK99/CK104,CL99/CL104,CM99/CM104,CN99/CN104,CO99/CO104,CP99/CP104),IF(CN91=8,AVERAGE(CJ99/CJ104,CK99/CK104,CL99/CL104,CM99/CM104,CN99/CN104,CO99/CO104,CP99/CP104,CQ99/CQ104),IF(CN91=9,AVERAGE(CJ99/CJ104,CK99/CK104,CL99/CL104,CM99/CM104,CN99/CN104,CO99/CO104,CP99/CP104,CQ99/CQ104,CR99/CR104),AVERAGE(CJ99/CJ104,CK99/CK104,CL99/CL104,CM99/CM104,CN99/CN104,CO99/CO104,CP99/CP104,CQ99/CQ104,CR99/CR104,CS99/CS104))))))))))</f>
        <v>#DIV/0!</v>
      </c>
      <c r="CU99" s="21" t="e">
        <v>#DIV/0!</v>
      </c>
      <c r="CV99" s="162" t="e">
        <f>INDEX(CI94:CI103,$Q$2-93,1)</f>
        <v>#VALUE!</v>
      </c>
      <c r="CW99" s="163" t="str">
        <f>IFERROR(CV99,"")</f>
        <v/>
      </c>
      <c r="CY99" s="150">
        <v>6</v>
      </c>
      <c r="CZ99" s="151">
        <f>'FACTORS &amp; OPTIONS'!B20</f>
        <v>0</v>
      </c>
      <c r="DA99" s="158">
        <f>IF(DF94&gt;0,(1/DF94),0)</f>
        <v>0</v>
      </c>
      <c r="DB99" s="77">
        <f>IF(DF95&gt;0,1/DF95,0)</f>
        <v>0</v>
      </c>
      <c r="DC99" s="77">
        <f>IF(DF96&gt;0,1/DF96,0)</f>
        <v>0</v>
      </c>
      <c r="DD99" s="77">
        <f>IF(DF97&gt;0,1/DF97,0)</f>
        <v>0</v>
      </c>
      <c r="DE99" s="77">
        <f>IF(DF98&gt;0,1/DF98,0)</f>
        <v>0</v>
      </c>
      <c r="DF99" s="77">
        <f>IF(CY99&lt;=DE91,1,0)</f>
        <v>0</v>
      </c>
      <c r="DG99" s="78">
        <v>0</v>
      </c>
      <c r="DH99" s="78">
        <v>0</v>
      </c>
      <c r="DI99" s="78">
        <v>0</v>
      </c>
      <c r="DJ99" s="159">
        <v>0</v>
      </c>
      <c r="DK99" s="21" t="e">
        <f>IF(DE91=1,AVERAGE(DA99/DA104),IF(DE91=2,AVERAGE(DA99/DA104,DB99/DB104),IF(DE91=3,AVERAGE(DA99/DA104,DB99/DB104,DC99/DC104),IF(DE91=4,AVERAGE(DA99/DA104,DB99/DB104,DC99/DC104,DD99/DD104),IF(DE91=5,AVERAGE(DA99/DA104,DB99/DB104,DC99/DC104,DD99/DD104,DE99/DE104),IF(DE91=6,AVERAGE(DA99/DA104,DB99/DB104,DC99/DC104,DD99/DD104,DE99/DE104,DF99/DF104),IF(DE91=7,AVERAGE(DA99/DA104,DB99/DB104,DC99/DC104,DD99/DD104,DE99/DE104,DF99/DF104,DG99/DG104),IF(DE91=8,AVERAGE(DA99/DA104,DB99/DB104,DC99/DC104,DD99/DD104,DE99/DE104,DF99/DF104,DG99/DG104,DH99/DH104),IF(DE91=9,AVERAGE(DA99/DA104,DB99/DB104,DC99/DC104,DD99/DD104,DE99/DE104,DF99/DF104,DG99/DG104,DH99/DH104,DI99/DI104),AVERAGE(DA99/DA104,DB99/DB104,DC99/DC104,DD99/DD104,DE99/DE104,DF99/DF104,DG99/DG104,DH99/DH104,DI99/DI104,DJ99/DJ104))))))))))</f>
        <v>#DIV/0!</v>
      </c>
      <c r="DL99" s="21" t="e">
        <v>#DIV/0!</v>
      </c>
      <c r="DM99" s="162" t="e">
        <f>INDEX(CZ94:CZ103,$Q$2-93,1)</f>
        <v>#VALUE!</v>
      </c>
      <c r="DN99" s="163" t="str">
        <f>IFERROR(DM99,"")</f>
        <v/>
      </c>
      <c r="DP99" s="150">
        <v>6</v>
      </c>
      <c r="DQ99" s="151">
        <f>'FACTORS &amp; OPTIONS'!B20</f>
        <v>0</v>
      </c>
      <c r="DR99" s="158">
        <f>IF(DW94&gt;0,(1/DW94),0)</f>
        <v>0</v>
      </c>
      <c r="DS99" s="77">
        <f>IF(DW95&gt;0,1/DW95,0)</f>
        <v>0</v>
      </c>
      <c r="DT99" s="77">
        <f>IF(DW96&gt;0,1/DW96,0)</f>
        <v>0</v>
      </c>
      <c r="DU99" s="77">
        <f>IF(DW97&gt;0,1/DW97,0)</f>
        <v>0</v>
      </c>
      <c r="DV99" s="77">
        <f>IF(DW98&gt;0,1/DW98,0)</f>
        <v>0</v>
      </c>
      <c r="DW99" s="77">
        <f>IF(DP99&lt;=DV91,1,0)</f>
        <v>0</v>
      </c>
      <c r="DX99" s="78">
        <v>0</v>
      </c>
      <c r="DY99" s="78">
        <v>0</v>
      </c>
      <c r="DZ99" s="78">
        <v>0</v>
      </c>
      <c r="EA99" s="159">
        <v>0</v>
      </c>
      <c r="EB99" s="21" t="e">
        <f>IF(DV91=1,AVERAGE(DR99/DR104),IF(DV91=2,AVERAGE(DR99/DR104,DS99/DS104),IF(DV91=3,AVERAGE(DR99/DR104,DS99/DS104,DT99/DT104),IF(DV91=4,AVERAGE(DR99/DR104,DS99/DS104,DT99/DT104,DU99/DU104),IF(DV91=5,AVERAGE(DR99/DR104,DS99/DS104,DT99/DT104,DU99/DU104,DV99/DV104),IF(DV91=6,AVERAGE(DR99/DR104,DS99/DS104,DT99/DT104,DU99/DU104,DV99/DV104,DW99/DW104),IF(DV91=7,AVERAGE(DR99/DR104,DS99/DS104,DT99/DT104,DU99/DU104,DV99/DV104,DW99/DW104,DX99/DX104),IF(DV91=8,AVERAGE(DR99/DR104,DS99/DS104,DT99/DT104,DU99/DU104,DV99/DV104,DW99/DW104,DX99/DX104,DY99/DY104),IF(DV91=9,AVERAGE(DR99/DR104,DS99/DS104,DT99/DT104,DU99/DU104,DV99/DV104,DW99/DW104,DX99/DX104,DY99/DY104,DZ99/DZ104),AVERAGE(DR99/DR104,DS99/DS104,DT99/DT104,DU99/DU104,DV99/DV104,DW99/DW104,DX99/DX104,DY99/DY104,DZ99/DZ104,EA99/EA104))))))))))</f>
        <v>#DIV/0!</v>
      </c>
      <c r="EC99" s="21" t="e">
        <v>#DIV/0!</v>
      </c>
      <c r="ED99" s="162" t="e">
        <f>INDEX(DQ94:DQ103,$Q$2-93,1)</f>
        <v>#VALUE!</v>
      </c>
      <c r="EE99" s="163" t="str">
        <f>IFERROR(ED99,"")</f>
        <v/>
      </c>
      <c r="EG99" s="150">
        <v>6</v>
      </c>
      <c r="EH99" s="151">
        <f>'FACTORS &amp; OPTIONS'!B20</f>
        <v>0</v>
      </c>
      <c r="EI99" s="158">
        <f>IF(EN94&gt;0,(1/EN94),0)</f>
        <v>0</v>
      </c>
      <c r="EJ99" s="77">
        <f>IF(EN95&gt;0,1/EN95,0)</f>
        <v>0</v>
      </c>
      <c r="EK99" s="77">
        <f>IF(EN96&gt;0,1/EN96,0)</f>
        <v>0</v>
      </c>
      <c r="EL99" s="77">
        <f>IF(EN97&gt;0,1/EN97,0)</f>
        <v>0</v>
      </c>
      <c r="EM99" s="77">
        <f>IF(EN98&gt;0,1/EN98,0)</f>
        <v>0</v>
      </c>
      <c r="EN99" s="77">
        <f>IF(EG99&lt;=EM91,1,0)</f>
        <v>0</v>
      </c>
      <c r="EO99" s="78">
        <v>0</v>
      </c>
      <c r="EP99" s="78">
        <v>0</v>
      </c>
      <c r="EQ99" s="78">
        <v>0</v>
      </c>
      <c r="ER99" s="159">
        <v>0</v>
      </c>
      <c r="ES99" s="21" t="e">
        <f>IF(EM91=1,AVERAGE(EI99/EI104),IF(EM91=2,AVERAGE(EI99/EI104,EJ99/EJ104),IF(EM91=3,AVERAGE(EI99/EI104,EJ99/EJ104,EK99/EK104),IF(EM91=4,AVERAGE(EI99/EI104,EJ99/EJ104,EK99/EK104,EL99/EL104),IF(EM91=5,AVERAGE(EI99/EI104,EJ99/EJ104,EK99/EK104,EL99/EL104,EM99/EM104),IF(EM91=6,AVERAGE(EI99/EI104,EJ99/EJ104,EK99/EK104,EL99/EL104,EM99/EM104,EN99/EN104),IF(EM91=7,AVERAGE(EI99/EI104,EJ99/EJ104,EK99/EK104,EL99/EL104,EM99/EM104,EN99/EN104,EO99/EO104),IF(EM91=8,AVERAGE(EI99/EI104,EJ99/EJ104,EK99/EK104,EL99/EL104,EM99/EM104,EN99/EN104,EO99/EO104,EP99/EP104),IF(EM91=9,AVERAGE(EI99/EI104,EJ99/EJ104,EK99/EK104,EL99/EL104,EM99/EM104,EN99/EN104,EO99/EO104,EP99/EP104,EQ99/EQ104),AVERAGE(EI99/EI104,EJ99/EJ104,EK99/EK104,EL99/EL104,EM99/EM104,EN99/EN104,EO99/EO104,EP99/EP104,EQ99/EQ104,ER99/ER104))))))))))</f>
        <v>#DIV/0!</v>
      </c>
      <c r="ET99" s="21" t="e">
        <v>#DIV/0!</v>
      </c>
      <c r="EU99" s="162" t="e">
        <f>INDEX(EH94:EH103,$Q$2-93,1)</f>
        <v>#VALUE!</v>
      </c>
      <c r="EV99" s="163" t="str">
        <f>IFERROR(EU99,"")</f>
        <v/>
      </c>
      <c r="EW99" s="100" t="str">
        <f>BO100</f>
        <v/>
      </c>
      <c r="EX99" s="100">
        <f>BO102</f>
        <v>3</v>
      </c>
      <c r="EY99" s="100"/>
      <c r="EZ99" s="100">
        <f t="shared" si="60"/>
        <v>0</v>
      </c>
      <c r="FA99" s="100"/>
    </row>
    <row r="100" spans="1:164" x14ac:dyDescent="0.35">
      <c r="A100" s="150">
        <v>7</v>
      </c>
      <c r="B100" s="151">
        <f>'FACTORS &amp; OPTIONS'!B21</f>
        <v>0</v>
      </c>
      <c r="C100" s="77">
        <f>IF(I94&gt;0,(1/I94),0)</f>
        <v>0</v>
      </c>
      <c r="D100" s="77">
        <f>IF(I95&gt;0,1/I95,0)</f>
        <v>0</v>
      </c>
      <c r="E100" s="77">
        <f>IF(I96&gt;0,1/I96,0)</f>
        <v>0</v>
      </c>
      <c r="F100" s="77">
        <f>IF(I97&gt;0,1/I97,0)</f>
        <v>0</v>
      </c>
      <c r="G100" s="77">
        <f>IF(I98&gt;0,1/I98,0)</f>
        <v>0</v>
      </c>
      <c r="H100" s="77">
        <f>IF(I99&gt;0,1/I99,0)</f>
        <v>0</v>
      </c>
      <c r="I100" s="77">
        <f>IF(A100&lt;=G91,1,0)</f>
        <v>0</v>
      </c>
      <c r="J100" s="78">
        <v>0</v>
      </c>
      <c r="K100" s="78">
        <v>0</v>
      </c>
      <c r="L100" s="78">
        <v>0</v>
      </c>
      <c r="M100" s="21" t="e">
        <f>IF(G91=1,AVERAGE(C100/C104),IF(G91=2,AVERAGE(C100/C104,D100/D104),IF(G91=3,AVERAGE(C100/C104,D100/D104,E100/E104),IF(G91=4,AVERAGE(C100/C104,D100/D104,E100/E104,F100/F104),IF(G91=5,AVERAGE(C100/C104,D100/D104,E100/E104,F100/F104,G100/G104),IF(G91=6,AVERAGE(C100/C104,D100/D104,E100/E104,F100/F104,G100/G104,H100/H104),IF(G91=7,AVERAGE(C100/C104,D100/D104,E100/E104,F100/F104,G100/G104,H100/H104,I100/I104),IF(G91=8,AVERAGE(C100/C104,D100/D104,E100/E104,F100/F104,G100/G104,H100/H104,I100/I104,J100/J104),IF(G91=9,AVERAGE(C100/C104,D100/D104,E100/E104,F100/F104,G100/G104,H100/H104,I100/I104,J100/J104,K100/K104),AVERAGE(C100/C104,D100/D104,E100/E104,F100/F104,G100/G104,H100/H104,I100/I104,J100/J104,K100/K104,L100/L104))))))))))</f>
        <v>#DIV/0!</v>
      </c>
      <c r="N100" s="21" t="e">
        <v>#DIV/0!</v>
      </c>
      <c r="O100" s="164">
        <f>INDEX(C93:L93,1,$Q$3-2)</f>
        <v>0</v>
      </c>
      <c r="P100" s="165" t="str">
        <f>IF($Q$2&gt;=94,IF($Q$2&lt;=103,IF($Q$3&gt;=3,IF($Q$3&lt;=12,P99,""),""),""),"")</f>
        <v/>
      </c>
      <c r="R100" s="150">
        <v>7</v>
      </c>
      <c r="S100" s="151">
        <f>'FACTORS &amp; OPTIONS'!B21</f>
        <v>0</v>
      </c>
      <c r="T100" s="77">
        <f>IF(Z94&gt;0,(1/Z94),0)</f>
        <v>0</v>
      </c>
      <c r="U100" s="77">
        <f>IF(Z95&gt;0,1/Z95,0)</f>
        <v>0</v>
      </c>
      <c r="V100" s="77">
        <f>IF(Z96&gt;0,1/Z96,0)</f>
        <v>0</v>
      </c>
      <c r="W100" s="77">
        <f>IF(Z97&gt;0,1/Z97,0)</f>
        <v>0</v>
      </c>
      <c r="X100" s="77">
        <f>IF(Z98&gt;0,1/Z98,0)</f>
        <v>0</v>
      </c>
      <c r="Y100" s="77">
        <f>IF(Z99&gt;0,1/Z99,0)</f>
        <v>0</v>
      </c>
      <c r="Z100" s="77">
        <f>IF(R100&lt;=X91,1,0)</f>
        <v>0</v>
      </c>
      <c r="AA100" s="78">
        <v>0</v>
      </c>
      <c r="AB100" s="78">
        <v>0</v>
      </c>
      <c r="AC100" s="78">
        <v>0</v>
      </c>
      <c r="AD100" s="21" t="e">
        <f>IF(X91=1,AVERAGE(T100/T104),IF(X91=2,AVERAGE(T100/T104,U100/U104),IF(X91=3,AVERAGE(T100/T104,U100/U104,V100/V104),IF(X91=4,AVERAGE(T100/T104,U100/U104,V100/V104,W100/W104),IF(X91=5,AVERAGE(T100/T104,U100/U104,V100/V104,W100/W104,X100/X104),IF(X91=6,AVERAGE(T100/T104,U100/U104,V100/V104,W100/W104,X100/X104,Y100/Y104),IF(X91=7,AVERAGE(T100/T104,U100/U104,V100/V104,W100/W104,X100/X104,Y100/Y104,Z100/Z104),IF(X91=8,AVERAGE(T100/T104,U100/U104,V100/V104,W100/W104,X100/X104,Y100/Y104,Z100/Z104,AA100/AA104),IF(X91=9,AVERAGE(T100/T104,U100/U104,V100/V104,W100/W104,X100/X104,Y100/Y104,Z100/Z104,AA100/AA104,AB100/AB104),AVERAGE(T100/T104,U100/U104,V100/V104,W100/W104,X100/X104,Y100/Y104,Z100/Z104,AA100/AA104,AB100/AB104,AC100/AC104))))))))))</f>
        <v>#DIV/0!</v>
      </c>
      <c r="AE100" s="21" t="e">
        <v>#DIV/0!</v>
      </c>
      <c r="AF100" s="164" t="e">
        <f>INDEX(T93:AC93,1,$Q$3-19)</f>
        <v>#VALUE!</v>
      </c>
      <c r="AG100" s="165" t="str">
        <f>IF($Q$2&gt;=94,IF($Q$2&lt;=103,IF($Q$3&gt;=20,IF($Q$3&lt;=29,AG99,""),""),""),"")</f>
        <v/>
      </c>
      <c r="AI100" s="150">
        <v>7</v>
      </c>
      <c r="AJ100" s="151">
        <f>'FACTORS &amp; OPTIONS'!B21</f>
        <v>0</v>
      </c>
      <c r="AK100" s="158">
        <f>IF(AQ94&gt;0,(1/AQ94),0)</f>
        <v>0</v>
      </c>
      <c r="AL100" s="77">
        <f>IF(AQ95&gt;0,1/AQ95,0)</f>
        <v>0</v>
      </c>
      <c r="AM100" s="77">
        <f>IF(AQ96&gt;0,1/AQ96,0)</f>
        <v>0</v>
      </c>
      <c r="AN100" s="77">
        <f>IF(AQ97&gt;0,1/AQ97,0)</f>
        <v>0</v>
      </c>
      <c r="AO100" s="77">
        <f>IF(AQ98&gt;0,1/AQ98,0)</f>
        <v>0</v>
      </c>
      <c r="AP100" s="77">
        <f>IF(AQ99&gt;0,1/AQ99,0)</f>
        <v>0</v>
      </c>
      <c r="AQ100" s="77">
        <f>IF(AI100&lt;=AO91,1,0)</f>
        <v>0</v>
      </c>
      <c r="AR100" s="78">
        <v>0</v>
      </c>
      <c r="AS100" s="78">
        <v>0</v>
      </c>
      <c r="AT100" s="159">
        <v>0</v>
      </c>
      <c r="AU100" s="21" t="e">
        <f>IF(AO91=1,AVERAGE(AK100/AK104),IF(AO91=2,AVERAGE(AK100/AK104,AL100/AL104),IF(AO91=3,AVERAGE(AK100/AK104,AL100/AL104,AM100/AM104),IF(AO91=4,AVERAGE(AK100/AK104,AL100/AL104,AM100/AM104,AN100/AN104),IF(AO91=5,AVERAGE(AK100/AK104,AL100/AL104,AM100/AM104,AN100/AN104,AO100/AO104),IF(AO91=6,AVERAGE(AK100/AK104,AL100/AL104,AM100/AM104,AN100/AN104,AO100/AO104,AP100/AP104),IF(AO91=7,AVERAGE(AK100/AK104,AL100/AL104,AM100/AM104,AN100/AN104,AO100/AO104,AP100/AP104,AQ100/AQ104),IF(AO91=8,AVERAGE(AK100/AK104,AL100/AL104,AM100/AM104,AN100/AN104,AO100/AO104,AP100/AP104,AQ100/AQ104,AR100/AR104),IF(AO91=9,AVERAGE(AK100/AK104,AL100/AL104,AM100/AM104,AN100/AN104,AO100/AO104,AP100/AP104,AQ100/AQ104,AR100/AR104,AS100/AS104),AVERAGE(AK100/AK104,AL100/AL104,AM100/AM104,AN100/AN104,AO100/AO104,AP100/AP104,AQ100/AQ104,AR100/AR104,AS100/AS104,AT100/AT104))))))))))</f>
        <v>#DIV/0!</v>
      </c>
      <c r="AV100" s="21" t="e">
        <v>#DIV/0!</v>
      </c>
      <c r="AW100" s="164" t="e">
        <f>INDEX(AK93:AT93,1,$Q$3-36)</f>
        <v>#VALUE!</v>
      </c>
      <c r="AX100" s="165" t="str">
        <f>IF($Q$2&gt;=94,IF($Q$2&lt;=103,IF($Q$3&gt;=37,IF($Q$3&lt;=46,AX99,""),""),""),"")</f>
        <v/>
      </c>
      <c r="AZ100" s="150">
        <v>7</v>
      </c>
      <c r="BA100" s="151">
        <f>'FACTORS &amp; OPTIONS'!B21</f>
        <v>0</v>
      </c>
      <c r="BB100" s="158">
        <f>IF(BH94&gt;0,(1/BH94),0)</f>
        <v>0</v>
      </c>
      <c r="BC100" s="77">
        <f>IF(BH95&gt;0,1/BH95,0)</f>
        <v>0</v>
      </c>
      <c r="BD100" s="77">
        <f>IF(BH96&gt;0,1/BH96,0)</f>
        <v>0</v>
      </c>
      <c r="BE100" s="77">
        <f>IF(BH97&gt;0,1/BH97,0)</f>
        <v>0</v>
      </c>
      <c r="BF100" s="77">
        <f>IF(BH98&gt;0,1/BH98,0)</f>
        <v>0</v>
      </c>
      <c r="BG100" s="77">
        <f>IF(BH99&gt;0,1/BH99,0)</f>
        <v>0</v>
      </c>
      <c r="BH100" s="77">
        <f>IF(AZ100&lt;=BF91,1,0)</f>
        <v>0</v>
      </c>
      <c r="BI100" s="78">
        <v>0</v>
      </c>
      <c r="BJ100" s="78">
        <v>0</v>
      </c>
      <c r="BK100" s="159">
        <v>0</v>
      </c>
      <c r="BL100" s="21" t="e">
        <f>IF(BF91=1,AVERAGE(BB100/BB104),IF(BF91=2,AVERAGE(BB100/BB104,BC100/BC104),IF(BF91=3,AVERAGE(BB100/BB104,BC100/BC104,BD100/BD104),IF(BF91=4,AVERAGE(BB100/BB104,BC100/BC104,BD100/BD104,BE100/BE104),IF(BF91=5,AVERAGE(BB100/BB104,BC100/BC104,BD100/BD104,BE100/BE104,BF100/BF104),IF(BF91=6,AVERAGE(BB100/BB104,BC100/BC104,BD100/BD104,BE100/BE104,BF100/BF104,BG100/BG104),IF(BF91=7,AVERAGE(BB100/BB104,BC100/BC104,BD100/BD104,BE100/BE104,BF100/BF104,BG100/BG104,BH100/BH104),IF(BF91=8,AVERAGE(BB100/BB104,BC100/BC104,BD100/BD104,BE100/BE104,BF100/BF104,BG100/BG104,BH100/BH104,BI100/BI104),IF(BF91=9,AVERAGE(BB100/BB104,BC100/BC104,BD100/BD104,BE100/BE104,BF100/BF104,BG100/BG104,BH100/BH104,BI100/BI104,BJ100/BJ104),AVERAGE(BB100/BB104,BC100/BC104,BD100/BD104,BE100/BE104,BF100/BF104,BG100/BG104,BH100/BH104,BI100/BI104,BJ100/BJ104,BK100/BK104))))))))))</f>
        <v>#DIV/0!</v>
      </c>
      <c r="BM100" s="21" t="e">
        <v>#DIV/0!</v>
      </c>
      <c r="BN100" s="164" t="e">
        <f>INDEX(BB93:BK93,1,$Q$3-53)</f>
        <v>#VALUE!</v>
      </c>
      <c r="BO100" s="165" t="str">
        <f>IF($Q$2&gt;=94,IF($Q$2&lt;=103,IF($Q$3&gt;=54,IF($Q$3&lt;=63,BO99,""),""),""),"")</f>
        <v/>
      </c>
      <c r="BQ100" s="150">
        <v>7</v>
      </c>
      <c r="BR100" s="151">
        <f>'FACTORS &amp; OPTIONS'!B21</f>
        <v>0</v>
      </c>
      <c r="BS100" s="158">
        <f>IF(BY94&gt;0,(1/BY94),0)</f>
        <v>0</v>
      </c>
      <c r="BT100" s="77">
        <f>IF(BY95&gt;0,1/BY95,0)</f>
        <v>0</v>
      </c>
      <c r="BU100" s="77">
        <f>IF(BY96&gt;0,1/BY96,0)</f>
        <v>0</v>
      </c>
      <c r="BV100" s="77">
        <f>IF(BY97&gt;0,1/BY97,0)</f>
        <v>0</v>
      </c>
      <c r="BW100" s="77">
        <f>IF(BY98&gt;0,1/BY98,0)</f>
        <v>0</v>
      </c>
      <c r="BX100" s="77">
        <f>IF(BY99&gt;0,1/BY99,0)</f>
        <v>0</v>
      </c>
      <c r="BY100" s="77">
        <f>IF(BQ100&lt;=BW91,1,0)</f>
        <v>0</v>
      </c>
      <c r="BZ100" s="78">
        <v>0</v>
      </c>
      <c r="CA100" s="78">
        <v>0</v>
      </c>
      <c r="CB100" s="159">
        <v>0</v>
      </c>
      <c r="CC100" s="21" t="e">
        <f>IF(BW91=1,AVERAGE(BS100/BS104),IF(BW91=2,AVERAGE(BS100/BS104,BT100/BT104),IF(BW91=3,AVERAGE(BS100/BS104,BT100/BT104,BU100/BU104),IF(BW91=4,AVERAGE(BS100/BS104,BT100/BT104,BU100/BU104,BV100/BV104),IF(BW91=5,AVERAGE(BS100/BS104,BT100/BT104,BU100/BU104,BV100/BV104,BW100/BW104),IF(BW91=6,AVERAGE(BS100/BS104,BT100/BT104,BU100/BU104,BV100/BV104,BW100/BW104,BX100/BX104),IF(BW91=7,AVERAGE(BS100/BS104,BT100/BT104,BU100/BU104,BV100/BV104,BW100/BW104,BX100/BX104,BY100/BY104),IF(BW91=8,AVERAGE(BS100/BS104,BT100/BT104,BU100/BU104,BV100/BV104,BW100/BW104,BX100/BX104,BY100/BY104,BZ100/BZ104),IF(BW91=9,AVERAGE(BS100/BS104,BT100/BT104,BU100/BU104,BV100/BV104,BW100/BW104,BX100/BX104,BY100/BY104,BZ100/BZ104,CA100/CA104),AVERAGE(BS100/BS104,BT100/BT104,BU100/BU104,BV100/BV104,BW100/BW104,BX100/BX104,BY100/BY104,BZ100/BZ104,CA100/CA104,CB100/CB104))))))))))</f>
        <v>#DIV/0!</v>
      </c>
      <c r="CD100" s="21" t="e">
        <v>#DIV/0!</v>
      </c>
      <c r="CE100" s="164" t="e">
        <f>INDEX(BS93:CB93,1,$Q$3-70)</f>
        <v>#VALUE!</v>
      </c>
      <c r="CF100" s="165" t="str">
        <f>IF($Q$2&gt;=94,IF($Q$2&lt;=103,IF($Q$3&gt;=71,IF($Q$3&lt;=80,CF99,""),""),""),"")</f>
        <v/>
      </c>
      <c r="CH100" s="150">
        <v>7</v>
      </c>
      <c r="CI100" s="151">
        <f>'FACTORS &amp; OPTIONS'!B21</f>
        <v>0</v>
      </c>
      <c r="CJ100" s="158">
        <f>IF(CP94&gt;0,(1/CP94),0)</f>
        <v>0</v>
      </c>
      <c r="CK100" s="77">
        <f>IF(CP95&gt;0,1/CP95,0)</f>
        <v>0</v>
      </c>
      <c r="CL100" s="77">
        <f>IF(CP96&gt;0,1/CP96,0)</f>
        <v>0</v>
      </c>
      <c r="CM100" s="77">
        <f>IF(CP97&gt;0,1/CP97,0)</f>
        <v>0</v>
      </c>
      <c r="CN100" s="77">
        <f>IF(CP98&gt;0,1/CP98,0)</f>
        <v>0</v>
      </c>
      <c r="CO100" s="77">
        <f>IF(CP99&gt;0,1/CP99,0)</f>
        <v>0</v>
      </c>
      <c r="CP100" s="77">
        <f>IF(CH100&lt;=CN91,1,0)</f>
        <v>0</v>
      </c>
      <c r="CQ100" s="78">
        <v>0</v>
      </c>
      <c r="CR100" s="78">
        <v>0</v>
      </c>
      <c r="CS100" s="159">
        <v>0</v>
      </c>
      <c r="CT100" s="21" t="e">
        <f>IF(CN91=1,AVERAGE(CJ100/CJ104),IF(CN91=2,AVERAGE(CJ100/CJ104,CK100/CK104),IF(CN91=3,AVERAGE(CJ100/CJ104,CK100/CK104,CL100/CL104),IF(CN91=4,AVERAGE(CJ100/CJ104,CK100/CK104,CL100/CL104,CM100/CM104),IF(CN91=5,AVERAGE(CJ100/CJ104,CK100/CK104,CL100/CL104,CM100/CM104,CN100/CN104),IF(CN91=6,AVERAGE(CJ100/CJ104,CK100/CK104,CL100/CL104,CM100/CM104,CN100/CN104,CO100/CO104),IF(CN91=7,AVERAGE(CJ100/CJ104,CK100/CK104,CL100/CL104,CM100/CM104,CN100/CN104,CO100/CO104,CP100/CP104),IF(CN91=8,AVERAGE(CJ100/CJ104,CK100/CK104,CL100/CL104,CM100/CM104,CN100/CN104,CO100/CO104,CP100/CP104,CQ100/CQ104),IF(CN91=9,AVERAGE(CJ100/CJ104,CK100/CK104,CL100/CL104,CM100/CM104,CN100/CN104,CO100/CO104,CP100/CP104,CQ100/CQ104,CR100/CR104),AVERAGE(CJ100/CJ104,CK100/CK104,CL100/CL104,CM100/CM104,CN100/CN104,CO100/CO104,CP100/CP104,CQ100/CQ104,CR100/CR104,CS100/CS104))))))))))</f>
        <v>#DIV/0!</v>
      </c>
      <c r="CU100" s="21" t="e">
        <v>#DIV/0!</v>
      </c>
      <c r="CV100" s="164" t="e">
        <f>INDEX(CJ93:CS93,1,$Q$3-87)</f>
        <v>#VALUE!</v>
      </c>
      <c r="CW100" s="165" t="str">
        <f>IF($Q$2&gt;=94,IF($Q$2&lt;=103,IF($Q$3&gt;=88,IF($Q$3&lt;=97,CW99,""),""),""),"")</f>
        <v/>
      </c>
      <c r="CY100" s="150">
        <v>7</v>
      </c>
      <c r="CZ100" s="151">
        <f>'FACTORS &amp; OPTIONS'!B21</f>
        <v>0</v>
      </c>
      <c r="DA100" s="158">
        <f>IF(DG94&gt;0,(1/DG94),0)</f>
        <v>0</v>
      </c>
      <c r="DB100" s="77">
        <f>IF(DG95&gt;0,1/DG95,0)</f>
        <v>0</v>
      </c>
      <c r="DC100" s="77">
        <f>IF(DG96&gt;0,1/DG96,0)</f>
        <v>0</v>
      </c>
      <c r="DD100" s="77">
        <f>IF(DG97&gt;0,1/DG97,0)</f>
        <v>0</v>
      </c>
      <c r="DE100" s="77">
        <f>IF(DG98&gt;0,1/DG98,0)</f>
        <v>0</v>
      </c>
      <c r="DF100" s="77">
        <f>IF(DG99&gt;0,1/DG99,0)</f>
        <v>0</v>
      </c>
      <c r="DG100" s="77">
        <f>IF(CY100&lt;=DE91,1,0)</f>
        <v>0</v>
      </c>
      <c r="DH100" s="78">
        <v>0</v>
      </c>
      <c r="DI100" s="78">
        <v>0</v>
      </c>
      <c r="DJ100" s="159">
        <v>0</v>
      </c>
      <c r="DK100" s="21" t="e">
        <f>IF(DE91=1,AVERAGE(DA100/DA104),IF(DE91=2,AVERAGE(DA100/DA104,DB100/DB104),IF(DE91=3,AVERAGE(DA100/DA104,DB100/DB104,DC100/DC104),IF(DE91=4,AVERAGE(DA100/DA104,DB100/DB104,DC100/DC104,DD100/DD104),IF(DE91=5,AVERAGE(DA100/DA104,DB100/DB104,DC100/DC104,DD100/DD104,DE100/DE104),IF(DE91=6,AVERAGE(DA100/DA104,DB100/DB104,DC100/DC104,DD100/DD104,DE100/DE104,DF100/DF104),IF(DE91=7,AVERAGE(DA100/DA104,DB100/DB104,DC100/DC104,DD100/DD104,DE100/DE104,DF100/DF104,DG100/DG104),IF(DE91=8,AVERAGE(DA100/DA104,DB100/DB104,DC100/DC104,DD100/DD104,DE100/DE104,DF100/DF104,DG100/DG104,DH100/DH104),IF(DE91=9,AVERAGE(DA100/DA104,DB100/DB104,DC100/DC104,DD100/DD104,DE100/DE104,DF100/DF104,DG100/DG104,DH100/DH104,DI100/DI104),AVERAGE(DA100/DA104,DB100/DB104,DC100/DC104,DD100/DD104,DE100/DE104,DF100/DF104,DG100/DG104,DH100/DH104,DI100/DI104,DJ100/DJ104))))))))))</f>
        <v>#DIV/0!</v>
      </c>
      <c r="DL100" s="21" t="e">
        <v>#DIV/0!</v>
      </c>
      <c r="DM100" s="164" t="e">
        <f>INDEX(DA93:DJ93,1,$Q$3-104)</f>
        <v>#VALUE!</v>
      </c>
      <c r="DN100" s="165" t="str">
        <f>IF($Q$2&gt;=94,IF($Q$2&lt;=103,IF($Q$3&gt;=105,IF($Q$3&lt;=114,DN99,""),""),""),"")</f>
        <v/>
      </c>
      <c r="DP100" s="150">
        <v>7</v>
      </c>
      <c r="DQ100" s="151">
        <f>'FACTORS &amp; OPTIONS'!B21</f>
        <v>0</v>
      </c>
      <c r="DR100" s="158">
        <f>IF(DX94&gt;0,(1/DX94),0)</f>
        <v>0</v>
      </c>
      <c r="DS100" s="77">
        <f>IF(DX95&gt;0,1/DX95,0)</f>
        <v>0</v>
      </c>
      <c r="DT100" s="77">
        <f>IF(DX96&gt;0,1/DX96,0)</f>
        <v>0</v>
      </c>
      <c r="DU100" s="77">
        <f>IF(DX97&gt;0,1/DX97,0)</f>
        <v>0</v>
      </c>
      <c r="DV100" s="77">
        <f>IF(DX98&gt;0,1/DX98,0)</f>
        <v>0</v>
      </c>
      <c r="DW100" s="77">
        <f>IF(DX99&gt;0,1/DX99,0)</f>
        <v>0</v>
      </c>
      <c r="DX100" s="77">
        <f>IF(DP100&lt;=DV91,1,0)</f>
        <v>0</v>
      </c>
      <c r="DY100" s="78">
        <v>0</v>
      </c>
      <c r="DZ100" s="78">
        <v>0</v>
      </c>
      <c r="EA100" s="159">
        <v>0</v>
      </c>
      <c r="EB100" s="21" t="e">
        <f>IF(DV91=1,AVERAGE(DR100/DR104),IF(DV91=2,AVERAGE(DR100/DR104,DS100/DS104),IF(DV91=3,AVERAGE(DR100/DR104,DS100/DS104,DT100/DT104),IF(DV91=4,AVERAGE(DR100/DR104,DS100/DS104,DT100/DT104,DU100/DU104),IF(DV91=5,AVERAGE(DR100/DR104,DS100/DS104,DT100/DT104,DU100/DU104,DV100/DV104),IF(DV91=6,AVERAGE(DR100/DR104,DS100/DS104,DT100/DT104,DU100/DU104,DV100/DV104,DW100/DW104),IF(DV91=7,AVERAGE(DR100/DR104,DS100/DS104,DT100/DT104,DU100/DU104,DV100/DV104,DW100/DW104,DX100/DX104),IF(DV91=8,AVERAGE(DR100/DR104,DS100/DS104,DT100/DT104,DU100/DU104,DV100/DV104,DW100/DW104,DX100/DX104,DY100/DY104),IF(DV91=9,AVERAGE(DR100/DR104,DS100/DS104,DT100/DT104,DU100/DU104,DV100/DV104,DW100/DW104,DX100/DX104,DY100/DY104,DZ100/DZ104),AVERAGE(DR100/DR104,DS100/DS104,DT100/DT104,DU100/DU104,DV100/DV104,DW100/DW104,DX100/DX104,DY100/DY104,DZ100/DZ104,EA100/EA104))))))))))</f>
        <v>#DIV/0!</v>
      </c>
      <c r="EC100" s="21" t="e">
        <v>#DIV/0!</v>
      </c>
      <c r="ED100" s="164" t="e">
        <f>INDEX(DR93:EA93,1,$Q$3-121)</f>
        <v>#VALUE!</v>
      </c>
      <c r="EE100" s="165" t="str">
        <f>IF($Q$2&gt;=94,IF($Q$2&lt;=103,IF($Q$3&gt;=122,IF($Q$3&lt;=131,EE99,""),""),""),"")</f>
        <v/>
      </c>
      <c r="EG100" s="150">
        <v>7</v>
      </c>
      <c r="EH100" s="151">
        <f>'FACTORS &amp; OPTIONS'!B21</f>
        <v>0</v>
      </c>
      <c r="EI100" s="158">
        <f>IF(EO94&gt;0,(1/EO94),0)</f>
        <v>0</v>
      </c>
      <c r="EJ100" s="77">
        <f>IF(EO95&gt;0,1/EO95,0)</f>
        <v>0</v>
      </c>
      <c r="EK100" s="77">
        <f>IF(EO96&gt;0,1/EO96,0)</f>
        <v>0</v>
      </c>
      <c r="EL100" s="77">
        <f>IF(EO97&gt;0,1/EO97,0)</f>
        <v>0</v>
      </c>
      <c r="EM100" s="77">
        <f>IF(EO98&gt;0,1/EO98,0)</f>
        <v>0</v>
      </c>
      <c r="EN100" s="77">
        <f>IF(EO99&gt;0,1/EO99,0)</f>
        <v>0</v>
      </c>
      <c r="EO100" s="77">
        <f>IF(EG100&lt;=EM91,1,0)</f>
        <v>0</v>
      </c>
      <c r="EP100" s="78">
        <v>0</v>
      </c>
      <c r="EQ100" s="78">
        <v>0</v>
      </c>
      <c r="ER100" s="159">
        <v>0</v>
      </c>
      <c r="ES100" s="21" t="e">
        <f>IF(EM91=1,AVERAGE(EI100/EI104),IF(EM91=2,AVERAGE(EI100/EI104,EJ100/EJ104),IF(EM91=3,AVERAGE(EI100/EI104,EJ100/EJ104,EK100/EK104),IF(EM91=4,AVERAGE(EI100/EI104,EJ100/EJ104,EK100/EK104,EL100/EL104),IF(EM91=5,AVERAGE(EI100/EI104,EJ100/EJ104,EK100/EK104,EL100/EL104,EM100/EM104),IF(EM91=6,AVERAGE(EI100/EI104,EJ100/EJ104,EK100/EK104,EL100/EL104,EM100/EM104,EN100/EN104),IF(EM91=7,AVERAGE(EI100/EI104,EJ100/EJ104,EK100/EK104,EL100/EL104,EM100/EM104,EN100/EN104,EO100/EO104),IF(EM91=8,AVERAGE(EI100/EI104,EJ100/EJ104,EK100/EK104,EL100/EL104,EM100/EM104,EN100/EN104,EO100/EO104,EP100/EP104),IF(EM91=9,AVERAGE(EI100/EI104,EJ100/EJ104,EK100/EK104,EL100/EL104,EM100/EM104,EN100/EN104,EO100/EO104,EP100/EP104,EQ100/EQ104),AVERAGE(EI100/EI104,EJ100/EJ104,EK100/EK104,EL100/EL104,EM100/EM104,EN100/EN104,EO100/EO104,EP100/EP104,EQ100/EQ104,ER100/ER104))))))))))</f>
        <v>#DIV/0!</v>
      </c>
      <c r="ET100" s="21" t="e">
        <v>#DIV/0!</v>
      </c>
      <c r="EU100" s="164" t="e">
        <f>INDEX(EI93:ER93,1,$Q$3-138)</f>
        <v>#VALUE!</v>
      </c>
      <c r="EV100" s="165" t="str">
        <f>IF($Q$2&gt;=94,IF($Q$2&lt;=103,IF($Q$3&gt;=139,IF($Q$3&lt;=148,EV99,""),""),""),"")</f>
        <v/>
      </c>
      <c r="EW100" s="100" t="str">
        <f>CF100</f>
        <v/>
      </c>
      <c r="EX100" s="100">
        <f>CF102</f>
        <v>0.33333333333333331</v>
      </c>
      <c r="EY100" s="100"/>
      <c r="EZ100" s="100">
        <f t="shared" si="60"/>
        <v>0</v>
      </c>
      <c r="FA100" s="100"/>
    </row>
    <row r="101" spans="1:164" x14ac:dyDescent="0.35">
      <c r="A101" s="150">
        <v>8</v>
      </c>
      <c r="B101" s="151">
        <f>'FACTORS &amp; OPTIONS'!B22</f>
        <v>0</v>
      </c>
      <c r="C101" s="77">
        <f>IF(J94&gt;0,(1/J94),0)</f>
        <v>0</v>
      </c>
      <c r="D101" s="77">
        <f>IF(J95&gt;0,1/J95,0)</f>
        <v>0</v>
      </c>
      <c r="E101" s="77">
        <f>IF(J96&gt;0,1/J96,0)</f>
        <v>0</v>
      </c>
      <c r="F101" s="77">
        <f>IF(J97&gt;0,1/J97,0)</f>
        <v>0</v>
      </c>
      <c r="G101" s="77">
        <f>IF(J98&gt;0,1/J98,0)</f>
        <v>0</v>
      </c>
      <c r="H101" s="77">
        <f>IF(J99&gt;0,1/J99,0)</f>
        <v>0</v>
      </c>
      <c r="I101" s="77">
        <f>IF(J100&gt;0,1/J100,0)</f>
        <v>0</v>
      </c>
      <c r="J101" s="77">
        <f>IF(A101&lt;=G91,1,0)</f>
        <v>0</v>
      </c>
      <c r="K101" s="78">
        <v>0</v>
      </c>
      <c r="L101" s="78">
        <v>0</v>
      </c>
      <c r="M101" s="21" t="e">
        <f>IF(G91=1,AVERAGE(C101/C104),IF(G91=2,AVERAGE(C101/C104,D101/D104),IF(G91=3,AVERAGE(C101/C104,D101/D104,E101/E104),IF(G91=4,AVERAGE(C101/C104,D101/D104,E101/E104,F101/F104),IF(G91=5,AVERAGE(C101/C104,D101/D104,E101/E104,F101/F104,G101/G104),IF(G91=6,AVERAGE(C101/C104,D101/D104,E101/E104,F101/F104,G101/G104,H101/H104),IF(G91=7,AVERAGE(C101/C104,D101/D104,E101/E104,F101/F104,G101/G104,H101/H104,I101/I104),IF(G91=8,AVERAGE(C101/C104,D101/D104,E101/E104,F101/F104,G101/G104,H101/H104,I101/I104,J101/J104),IF(G91=9,AVERAGE(C101/C104,D101/D104,E101/E104,F101/F104,G101/G104,H101/H104,I101/I104,J101/J104,K101/K104),AVERAGE(C101/C104,D101/D104,E101/E104,F101/F104,G101/G104,H101/H104,I101/I104,J101/J104,K101/K104,L101/L104))))))))))</f>
        <v>#DIV/0!</v>
      </c>
      <c r="N101" s="21" t="e">
        <v>#DIV/0!</v>
      </c>
      <c r="O101" s="164">
        <f>IFERROR(O100,"")</f>
        <v>0</v>
      </c>
      <c r="P101" s="165" t="str">
        <f>IF($Q$2&gt;=94,IF($Q$2&lt;=103,O101,""),"")</f>
        <v/>
      </c>
      <c r="R101" s="150">
        <v>8</v>
      </c>
      <c r="S101" s="151">
        <f>'FACTORS &amp; OPTIONS'!B22</f>
        <v>0</v>
      </c>
      <c r="T101" s="77">
        <f>IF(AA94&gt;0,(1/AA94),0)</f>
        <v>0</v>
      </c>
      <c r="U101" s="77">
        <f>IF(AA95&gt;0,1/AA95,0)</f>
        <v>0</v>
      </c>
      <c r="V101" s="77">
        <f>IF(AA96&gt;0,1/AA96,0)</f>
        <v>0</v>
      </c>
      <c r="W101" s="77">
        <f>IF(AA97&gt;0,1/AA97,0)</f>
        <v>0</v>
      </c>
      <c r="X101" s="77">
        <f>IF(AA98&gt;0,1/AA98,0)</f>
        <v>0</v>
      </c>
      <c r="Y101" s="77">
        <f>IF(AA99&gt;0,1/AA99,0)</f>
        <v>0</v>
      </c>
      <c r="Z101" s="77">
        <f>IF(AA100&gt;0,1/AA100,0)</f>
        <v>0</v>
      </c>
      <c r="AA101" s="77">
        <f>IF(R101&lt;=X91,1,0)</f>
        <v>0</v>
      </c>
      <c r="AB101" s="78">
        <v>0</v>
      </c>
      <c r="AC101" s="78">
        <v>0</v>
      </c>
      <c r="AD101" s="21" t="e">
        <f>IF(X91=1,AVERAGE(T101/T104),IF(X91=2,AVERAGE(T101/T104,U101/U104),IF(X91=3,AVERAGE(T101/T104,U101/U104,V101/V104),IF(X91=4,AVERAGE(T101/T104,U101/U104,V101/V104,W101/W104),IF(X91=5,AVERAGE(T101/T104,U101/U104,V101/V104,W101/W104,X101/X104),IF(X91=6,AVERAGE(T101/T104,U101/U104,V101/V104,W101/W104,X101/X104,Y101/Y104),IF(X91=7,AVERAGE(T101/T104,U101/U104,V101/V104,W101/W104,X101/X104,Y101/Y104,Z101/Z104),IF(X91=8,AVERAGE(T101/T104,U101/U104,V101/V104,W101/W104,X101/X104,Y101/Y104,Z101/Z104,AA101/AA104),IF(X91=9,AVERAGE(T101/T104,U101/U104,V101/V104,W101/W104,X101/X104,Y101/Y104,Z101/Z104,AA101/AA104,AB101/AB104),AVERAGE(T101/T104,U101/U104,V101/V104,W101/W104,X101/X104,Y101/Y104,Z101/Z104,AA101/AA104,AB101/AB104,AC101/AC104))))))))))</f>
        <v>#DIV/0!</v>
      </c>
      <c r="AE101" s="21" t="e">
        <v>#DIV/0!</v>
      </c>
      <c r="AF101" s="164" t="str">
        <f>IFERROR(AF100,"")</f>
        <v/>
      </c>
      <c r="AG101" s="165" t="str">
        <f>IF($Q$2&gt;=94,IF($Q$2&lt;=103,AF101,""),"")</f>
        <v/>
      </c>
      <c r="AI101" s="150">
        <v>8</v>
      </c>
      <c r="AJ101" s="151">
        <f>'FACTORS &amp; OPTIONS'!B22</f>
        <v>0</v>
      </c>
      <c r="AK101" s="158">
        <f>IF(AR94&gt;0,(1/AR94),0)</f>
        <v>0</v>
      </c>
      <c r="AL101" s="77">
        <f>IF(AR95&gt;0,1/AR95,0)</f>
        <v>0</v>
      </c>
      <c r="AM101" s="77">
        <f>IF(AR96&gt;0,1/AR96,0)</f>
        <v>0</v>
      </c>
      <c r="AN101" s="77">
        <f>IF(AR97&gt;0,1/AR97,0)</f>
        <v>0</v>
      </c>
      <c r="AO101" s="77">
        <f>IF(AR98&gt;0,1/AR98,0)</f>
        <v>0</v>
      </c>
      <c r="AP101" s="77">
        <f>IF(AR99&gt;0,1/AR99,0)</f>
        <v>0</v>
      </c>
      <c r="AQ101" s="77">
        <f>IF(AR100&gt;0,1/AR100,0)</f>
        <v>0</v>
      </c>
      <c r="AR101" s="77">
        <f>IF(AI101&lt;=AO91,1,0)</f>
        <v>0</v>
      </c>
      <c r="AS101" s="78">
        <v>0</v>
      </c>
      <c r="AT101" s="159">
        <v>0</v>
      </c>
      <c r="AU101" s="21" t="e">
        <f>IF(AO91=1,AVERAGE(AK101/AK104),IF(AO91=2,AVERAGE(AK101/AK104,AL101/AL104),IF(AO91=3,AVERAGE(AK101/AK104,AL101/AL104,AM101/AM104),IF(AO91=4,AVERAGE(AK101/AK104,AL101/AL104,AM101/AM104,AN101/AN104),IF(AO91=5,AVERAGE(AK101/AK104,AL101/AL104,AM101/AM104,AN101/AN104,AO101/AO104),IF(AO91=6,AVERAGE(AK101/AK104,AL101/AL104,AM101/AM104,AN101/AN104,AO101/AO104,AP101/AP104),IF(AO91=7,AVERAGE(AK101/AK104,AL101/AL104,AM101/AM104,AN101/AN104,AO101/AO104,AP101/AP104,AQ101/AQ104),IF(AO91=8,AVERAGE(AK101/AK104,AL101/AL104,AM101/AM104,AN101/AN104,AO101/AO104,AP101/AP104,AQ101/AQ104,AR101/AR104),IF(AO91=9,AVERAGE(AK101/AK104,AL101/AL104,AM101/AM104,AN101/AN104,AO101/AO104,AP101/AP104,AQ101/AQ104,AR101/AR104,AS101/AS104),AVERAGE(AK101/AK104,AL101/AL104,AM101/AM104,AN101/AN104,AO101/AO104,AP101/AP104,AQ101/AQ104,AR101/AR104,AS101/AS104,AT101/AT104))))))))))</f>
        <v>#DIV/0!</v>
      </c>
      <c r="AV101" s="21" t="e">
        <v>#DIV/0!</v>
      </c>
      <c r="AW101" s="164" t="str">
        <f>IFERROR(AW100,"")</f>
        <v/>
      </c>
      <c r="AX101" s="165" t="str">
        <f>IF($Q$2&gt;=94,IF($Q$2&lt;=103,AW101,""),"")</f>
        <v/>
      </c>
      <c r="AZ101" s="150">
        <v>8</v>
      </c>
      <c r="BA101" s="151">
        <f>'FACTORS &amp; OPTIONS'!B22</f>
        <v>0</v>
      </c>
      <c r="BB101" s="158">
        <f>IF(BI94&gt;0,(1/BI94),0)</f>
        <v>0</v>
      </c>
      <c r="BC101" s="77">
        <f>IF(BI95&gt;0,1/BI95,0)</f>
        <v>0</v>
      </c>
      <c r="BD101" s="77">
        <f>IF(BI96&gt;0,1/BI96,0)</f>
        <v>0</v>
      </c>
      <c r="BE101" s="77">
        <f>IF(BI97&gt;0,1/BI97,0)</f>
        <v>0</v>
      </c>
      <c r="BF101" s="77">
        <f>IF(BI98&gt;0,1/BI98,0)</f>
        <v>0</v>
      </c>
      <c r="BG101" s="77">
        <f>IF(BI99&gt;0,1/BI99,0)</f>
        <v>0</v>
      </c>
      <c r="BH101" s="77">
        <f>IF(BI100&gt;0,1/BI100,0)</f>
        <v>0</v>
      </c>
      <c r="BI101" s="77">
        <f>IF(AZ101&lt;=BF91,1,0)</f>
        <v>0</v>
      </c>
      <c r="BJ101" s="78">
        <v>0</v>
      </c>
      <c r="BK101" s="159">
        <v>0</v>
      </c>
      <c r="BL101" s="21" t="e">
        <f>IF(BF91=1,AVERAGE(BB101/BB104),IF(BF91=2,AVERAGE(BB101/BB104,BC101/BC104),IF(BF91=3,AVERAGE(BB101/BB104,BC101/BC104,BD101/BD104),IF(BF91=4,AVERAGE(BB101/BB104,BC101/BC104,BD101/BD104,BE101/BE104),IF(BF91=5,AVERAGE(BB101/BB104,BC101/BC104,BD101/BD104,BE101/BE104,BF101/BF104),IF(BF91=6,AVERAGE(BB101/BB104,BC101/BC104,BD101/BD104,BE101/BE104,BF101/BF104,BG101/BG104),IF(BF91=7,AVERAGE(BB101/BB104,BC101/BC104,BD101/BD104,BE101/BE104,BF101/BF104,BG101/BG104,BH101/BH104),IF(BF91=8,AVERAGE(BB101/BB104,BC101/BC104,BD101/BD104,BE101/BE104,BF101/BF104,BG101/BG104,BH101/BH104,BI101/BI104),IF(BF91=9,AVERAGE(BB101/BB104,BC101/BC104,BD101/BD104,BE101/BE104,BF101/BF104,BG101/BG104,BH101/BH104,BI101/BI104,BJ101/BJ104),AVERAGE(BB101/BB104,BC101/BC104,BD101/BD104,BE101/BE104,BF101/BF104,BG101/BG104,BH101/BH104,BI101/BI104,BJ101/BJ104,BK101/BK104))))))))))</f>
        <v>#DIV/0!</v>
      </c>
      <c r="BM101" s="21" t="e">
        <v>#DIV/0!</v>
      </c>
      <c r="BN101" s="164" t="str">
        <f>IFERROR(BN100,"")</f>
        <v/>
      </c>
      <c r="BO101" s="165" t="str">
        <f>IF($Q$2&gt;=94,IF($Q$2&lt;=103,BN101,""),"")</f>
        <v/>
      </c>
      <c r="BQ101" s="150">
        <v>8</v>
      </c>
      <c r="BR101" s="151">
        <f>'FACTORS &amp; OPTIONS'!B22</f>
        <v>0</v>
      </c>
      <c r="BS101" s="158">
        <f>IF(BZ94&gt;0,(1/BZ94),0)</f>
        <v>0</v>
      </c>
      <c r="BT101" s="77">
        <f>IF(BZ95&gt;0,1/BZ95,0)</f>
        <v>0</v>
      </c>
      <c r="BU101" s="77">
        <f>IF(BZ96&gt;0,1/BZ96,0)</f>
        <v>0</v>
      </c>
      <c r="BV101" s="77">
        <f>IF(BZ97&gt;0,1/BZ97,0)</f>
        <v>0</v>
      </c>
      <c r="BW101" s="77">
        <f>IF(BZ98&gt;0,1/BZ98,0)</f>
        <v>0</v>
      </c>
      <c r="BX101" s="77">
        <f>IF(BZ99&gt;0,1/BZ99,0)</f>
        <v>0</v>
      </c>
      <c r="BY101" s="77">
        <f>IF(BZ100&gt;0,1/BZ100,0)</f>
        <v>0</v>
      </c>
      <c r="BZ101" s="77">
        <f>IF(BQ101&lt;=BW91,1,0)</f>
        <v>0</v>
      </c>
      <c r="CA101" s="78">
        <v>0</v>
      </c>
      <c r="CB101" s="159">
        <v>0</v>
      </c>
      <c r="CC101" s="21" t="e">
        <f>IF(BW91=1,AVERAGE(BS101/BS104),IF(BW91=2,AVERAGE(BS101/BS104,BT101/BT104),IF(BW91=3,AVERAGE(BS101/BS104,BT101/BT104,BU101/BU104),IF(BW91=4,AVERAGE(BS101/BS104,BT101/BT104,BU101/BU104,BV101/BV104),IF(BW91=5,AVERAGE(BS101/BS104,BT101/BT104,BU101/BU104,BV101/BV104,BW101/BW104),IF(BW91=6,AVERAGE(BS101/BS104,BT101/BT104,BU101/BU104,BV101/BV104,BW101/BW104,BX101/BX104),IF(BW91=7,AVERAGE(BS101/BS104,BT101/BT104,BU101/BU104,BV101/BV104,BW101/BW104,BX101/BX104,BY101/BY104),IF(BW91=8,AVERAGE(BS101/BS104,BT101/BT104,BU101/BU104,BV101/BV104,BW101/BW104,BX101/BX104,BY101/BY104,BZ101/BZ104),IF(BW91=9,AVERAGE(BS101/BS104,BT101/BT104,BU101/BU104,BV101/BV104,BW101/BW104,BX101/BX104,BY101/BY104,BZ101/BZ104,CA101/CA104),AVERAGE(BS101/BS104,BT101/BT104,BU101/BU104,BV101/BV104,BW101/BW104,BX101/BX104,BY101/BY104,BZ101/BZ104,CA101/CA104,CB101/CB104))))))))))</f>
        <v>#DIV/0!</v>
      </c>
      <c r="CD101" s="21" t="e">
        <v>#DIV/0!</v>
      </c>
      <c r="CE101" s="164" t="str">
        <f>IFERROR(CE100,"")</f>
        <v/>
      </c>
      <c r="CF101" s="165" t="str">
        <f>IF($Q$2&gt;=94,IF($Q$2&lt;=103,CE101,""),"")</f>
        <v/>
      </c>
      <c r="CH101" s="150">
        <v>8</v>
      </c>
      <c r="CI101" s="151">
        <f>'FACTORS &amp; OPTIONS'!B22</f>
        <v>0</v>
      </c>
      <c r="CJ101" s="158">
        <f>IF(CQ94&gt;0,(1/CQ94),0)</f>
        <v>0</v>
      </c>
      <c r="CK101" s="77">
        <f>IF(CQ95&gt;0,1/CQ95,0)</f>
        <v>0</v>
      </c>
      <c r="CL101" s="77">
        <f>IF(CQ96&gt;0,1/CQ96,0)</f>
        <v>0</v>
      </c>
      <c r="CM101" s="77">
        <f>IF(CQ97&gt;0,1/CQ97,0)</f>
        <v>0</v>
      </c>
      <c r="CN101" s="77">
        <f>IF(CQ98&gt;0,1/CQ98,0)</f>
        <v>0</v>
      </c>
      <c r="CO101" s="77">
        <f>IF(CQ99&gt;0,1/CQ99,0)</f>
        <v>0</v>
      </c>
      <c r="CP101" s="77">
        <f>IF(CQ100&gt;0,1/CQ100,0)</f>
        <v>0</v>
      </c>
      <c r="CQ101" s="77">
        <f>IF(CH101&lt;=CN91,1,0)</f>
        <v>0</v>
      </c>
      <c r="CR101" s="78">
        <v>0</v>
      </c>
      <c r="CS101" s="159">
        <v>0</v>
      </c>
      <c r="CT101" s="21" t="e">
        <f>IF(CN91=1,AVERAGE(CJ101/CJ104),IF(CN91=2,AVERAGE(CJ101/CJ104,CK101/CK104),IF(CN91=3,AVERAGE(CJ101/CJ104,CK101/CK104,CL101/CL104),IF(CN91=4,AVERAGE(CJ101/CJ104,CK101/CK104,CL101/CL104,CM101/CM104),IF(CN91=5,AVERAGE(CJ101/CJ104,CK101/CK104,CL101/CL104,CM101/CM104,CN101/CN104),IF(CN91=6,AVERAGE(CJ101/CJ104,CK101/CK104,CL101/CL104,CM101/CM104,CN101/CN104,CO101/CO104),IF(CN91=7,AVERAGE(CJ101/CJ104,CK101/CK104,CL101/CL104,CM101/CM104,CN101/CN104,CO101/CO104,CP101/CP104),IF(CN91=8,AVERAGE(CJ101/CJ104,CK101/CK104,CL101/CL104,CM101/CM104,CN101/CN104,CO101/CO104,CP101/CP104,CQ101/CQ104),IF(CN91=9,AVERAGE(CJ101/CJ104,CK101/CK104,CL101/CL104,CM101/CM104,CN101/CN104,CO101/CO104,CP101/CP104,CQ101/CQ104,CR101/CR104),AVERAGE(CJ101/CJ104,CK101/CK104,CL101/CL104,CM101/CM104,CN101/CN104,CO101/CO104,CP101/CP104,CQ101/CQ104,CR101/CR104,CS101/CS104))))))))))</f>
        <v>#DIV/0!</v>
      </c>
      <c r="CU101" s="21" t="e">
        <v>#DIV/0!</v>
      </c>
      <c r="CV101" s="164" t="str">
        <f>IFERROR(CV100,"")</f>
        <v/>
      </c>
      <c r="CW101" s="165" t="str">
        <f>IF($Q$2&gt;=94,IF($Q$2&lt;=103,CV101,""),"")</f>
        <v/>
      </c>
      <c r="CY101" s="150">
        <v>8</v>
      </c>
      <c r="CZ101" s="151">
        <f>'FACTORS &amp; OPTIONS'!B22</f>
        <v>0</v>
      </c>
      <c r="DA101" s="158">
        <f>IF(DH94&gt;0,(1/DH94),0)</f>
        <v>0</v>
      </c>
      <c r="DB101" s="77">
        <f>IF(DH95&gt;0,1/DH95,0)</f>
        <v>0</v>
      </c>
      <c r="DC101" s="77">
        <f>IF(DH96&gt;0,1/DH96,0)</f>
        <v>0</v>
      </c>
      <c r="DD101" s="77">
        <f>IF(DH97&gt;0,1/DH97,0)</f>
        <v>0</v>
      </c>
      <c r="DE101" s="77">
        <f>IF(DH98&gt;0,1/DH98,0)</f>
        <v>0</v>
      </c>
      <c r="DF101" s="77">
        <f>IF(DH99&gt;0,1/DH99,0)</f>
        <v>0</v>
      </c>
      <c r="DG101" s="77">
        <f>IF(DH100&gt;0,1/DH100,0)</f>
        <v>0</v>
      </c>
      <c r="DH101" s="77">
        <f>IF(CY101&lt;=DE91,1,0)</f>
        <v>0</v>
      </c>
      <c r="DI101" s="78">
        <v>0</v>
      </c>
      <c r="DJ101" s="159">
        <v>0</v>
      </c>
      <c r="DK101" s="21" t="e">
        <f>IF(DE91=1,AVERAGE(DA101/DA104),IF(DE91=2,AVERAGE(DA101/DA104,DB101/DB104),IF(DE91=3,AVERAGE(DA101/DA104,DB101/DB104,DC101/DC104),IF(DE91=4,AVERAGE(DA101/DA104,DB101/DB104,DC101/DC104,DD101/DD104),IF(DE91=5,AVERAGE(DA101/DA104,DB101/DB104,DC101/DC104,DD101/DD104,DE101/DE104),IF(DE91=6,AVERAGE(DA101/DA104,DB101/DB104,DC101/DC104,DD101/DD104,DE101/DE104,DF101/DF104),IF(DE91=7,AVERAGE(DA101/DA104,DB101/DB104,DC101/DC104,DD101/DD104,DE101/DE104,DF101/DF104,DG101/DG104),IF(DE91=8,AVERAGE(DA101/DA104,DB101/DB104,DC101/DC104,DD101/DD104,DE101/DE104,DF101/DF104,DG101/DG104,DH101/DH104),IF(DE91=9,AVERAGE(DA101/DA104,DB101/DB104,DC101/DC104,DD101/DD104,DE101/DE104,DF101/DF104,DG101/DG104,DH101/DH104,DI101/DI104),AVERAGE(DA101/DA104,DB101/DB104,DC101/DC104,DD101/DD104,DE101/DE104,DF101/DF104,DG101/DG104,DH101/DH104,DI101/DI104,DJ101/DJ104))))))))))</f>
        <v>#DIV/0!</v>
      </c>
      <c r="DL101" s="21" t="e">
        <v>#DIV/0!</v>
      </c>
      <c r="DM101" s="164" t="str">
        <f>IFERROR(DM100,"")</f>
        <v/>
      </c>
      <c r="DN101" s="165" t="str">
        <f>IF($Q$2&gt;=94,IF($Q$2&lt;=103,DM101,""),"")</f>
        <v/>
      </c>
      <c r="DP101" s="150">
        <v>8</v>
      </c>
      <c r="DQ101" s="151">
        <f>'FACTORS &amp; OPTIONS'!B22</f>
        <v>0</v>
      </c>
      <c r="DR101" s="158">
        <f>IF(DY94&gt;0,(1/DY94),0)</f>
        <v>0</v>
      </c>
      <c r="DS101" s="77">
        <f>IF(DY95&gt;0,1/DY95,0)</f>
        <v>0</v>
      </c>
      <c r="DT101" s="77">
        <f>IF(DY96&gt;0,1/DY96,0)</f>
        <v>0</v>
      </c>
      <c r="DU101" s="77">
        <f>IF(DY97&gt;0,1/DY97,0)</f>
        <v>0</v>
      </c>
      <c r="DV101" s="77">
        <f>IF(DY98&gt;0,1/DY98,0)</f>
        <v>0</v>
      </c>
      <c r="DW101" s="77">
        <f>IF(DY99&gt;0,1/DY99,0)</f>
        <v>0</v>
      </c>
      <c r="DX101" s="77">
        <f>IF(DY100&gt;0,1/DY100,0)</f>
        <v>0</v>
      </c>
      <c r="DY101" s="77">
        <f>IF(DP101&lt;=DV91,1,0)</f>
        <v>0</v>
      </c>
      <c r="DZ101" s="78">
        <v>0</v>
      </c>
      <c r="EA101" s="159">
        <v>0</v>
      </c>
      <c r="EB101" s="21" t="e">
        <f>IF(DV91=1,AVERAGE(DR101/DR104),IF(DV91=2,AVERAGE(DR101/DR104,DS101/DS104),IF(DV91=3,AVERAGE(DR101/DR104,DS101/DS104,DT101/DT104),IF(DV91=4,AVERAGE(DR101/DR104,DS101/DS104,DT101/DT104,DU101/DU104),IF(DV91=5,AVERAGE(DR101/DR104,DS101/DS104,DT101/DT104,DU101/DU104,DV101/DV104),IF(DV91=6,AVERAGE(DR101/DR104,DS101/DS104,DT101/DT104,DU101/DU104,DV101/DV104,DW101/DW104),IF(DV91=7,AVERAGE(DR101/DR104,DS101/DS104,DT101/DT104,DU101/DU104,DV101/DV104,DW101/DW104,DX101/DX104),IF(DV91=8,AVERAGE(DR101/DR104,DS101/DS104,DT101/DT104,DU101/DU104,DV101/DV104,DW101/DW104,DX101/DX104,DY101/DY104),IF(DV91=9,AVERAGE(DR101/DR104,DS101/DS104,DT101/DT104,DU101/DU104,DV101/DV104,DW101/DW104,DX101/DX104,DY101/DY104,DZ101/DZ104),AVERAGE(DR101/DR104,DS101/DS104,DT101/DT104,DU101/DU104,DV101/DV104,DW101/DW104,DX101/DX104,DY101/DY104,DZ101/DZ104,EA101/EA104))))))))))</f>
        <v>#DIV/0!</v>
      </c>
      <c r="EC101" s="21" t="e">
        <v>#DIV/0!</v>
      </c>
      <c r="ED101" s="164" t="str">
        <f>IFERROR(ED100,"")</f>
        <v/>
      </c>
      <c r="EE101" s="165" t="str">
        <f>IF($Q$2&gt;=94,IF($Q$2&lt;=103,ED101,""),"")</f>
        <v/>
      </c>
      <c r="EG101" s="150">
        <v>8</v>
      </c>
      <c r="EH101" s="151">
        <f>'FACTORS &amp; OPTIONS'!B22</f>
        <v>0</v>
      </c>
      <c r="EI101" s="158">
        <f>IF(EP94&gt;0,(1/EP94),0)</f>
        <v>0</v>
      </c>
      <c r="EJ101" s="77">
        <f>IF(EP95&gt;0,1/EP95,0)</f>
        <v>0</v>
      </c>
      <c r="EK101" s="77">
        <f>IF(EP96&gt;0,1/EP96,0)</f>
        <v>0</v>
      </c>
      <c r="EL101" s="77">
        <f>IF(EP97&gt;0,1/EP97,0)</f>
        <v>0</v>
      </c>
      <c r="EM101" s="77">
        <f>IF(EP98&gt;0,1/EP98,0)</f>
        <v>0</v>
      </c>
      <c r="EN101" s="77">
        <f>IF(EP99&gt;0,1/EP99,0)</f>
        <v>0</v>
      </c>
      <c r="EO101" s="77">
        <f>IF(EP100&gt;0,1/EP100,0)</f>
        <v>0</v>
      </c>
      <c r="EP101" s="77">
        <f>IF(EG101&lt;=EM91,1,0)</f>
        <v>0</v>
      </c>
      <c r="EQ101" s="78">
        <v>0</v>
      </c>
      <c r="ER101" s="159">
        <v>0</v>
      </c>
      <c r="ES101" s="21" t="e">
        <f>IF(EM91=1,AVERAGE(EI101/EI104),IF(EM91=2,AVERAGE(EI101/EI104,EJ101/EJ104),IF(EM91=3,AVERAGE(EI101/EI104,EJ101/EJ104,EK101/EK104),IF(EM91=4,AVERAGE(EI101/EI104,EJ101/EJ104,EK101/EK104,EL101/EL104),IF(EM91=5,AVERAGE(EI101/EI104,EJ101/EJ104,EK101/EK104,EL101/EL104,EM101/EM104),IF(EM91=6,AVERAGE(EI101/EI104,EJ101/EJ104,EK101/EK104,EL101/EL104,EM101/EM104,EN101/EN104),IF(EM91=7,AVERAGE(EI101/EI104,EJ101/EJ104,EK101/EK104,EL101/EL104,EM101/EM104,EN101/EN104,EO101/EO104),IF(EM91=8,AVERAGE(EI101/EI104,EJ101/EJ104,EK101/EK104,EL101/EL104,EM101/EM104,EN101/EN104,EO101/EO104,EP101/EP104),IF(EM91=9,AVERAGE(EI101/EI104,EJ101/EJ104,EK101/EK104,EL101/EL104,EM101/EM104,EN101/EN104,EO101/EO104,EP101/EP104,EQ101/EQ104),AVERAGE(EI101/EI104,EJ101/EJ104,EK101/EK104,EL101/EL104,EM101/EM104,EN101/EN104,EO101/EO104,EP101/EP104,EQ101/EQ104,ER101/ER104))))))))))</f>
        <v>#DIV/0!</v>
      </c>
      <c r="ET101" s="21" t="e">
        <v>#DIV/0!</v>
      </c>
      <c r="EU101" s="164" t="str">
        <f>IFERROR(EU100,"")</f>
        <v/>
      </c>
      <c r="EV101" s="165" t="str">
        <f>IF($Q$2&gt;=94,IF($Q$2&lt;=103,EU101,""),"")</f>
        <v/>
      </c>
      <c r="EW101" s="100" t="str">
        <f>CW100</f>
        <v/>
      </c>
      <c r="EX101" s="100">
        <f>CW102</f>
        <v>0.33333333333333331</v>
      </c>
      <c r="EY101" s="100"/>
      <c r="EZ101" s="100">
        <f t="shared" si="60"/>
        <v>0</v>
      </c>
      <c r="FA101" s="100"/>
    </row>
    <row r="102" spans="1:164" x14ac:dyDescent="0.35">
      <c r="A102" s="150">
        <v>9</v>
      </c>
      <c r="B102" s="151">
        <f>'FACTORS &amp; OPTIONS'!B23</f>
        <v>0</v>
      </c>
      <c r="C102" s="77">
        <f>IF(K94&gt;0,(1/K94),0)</f>
        <v>0</v>
      </c>
      <c r="D102" s="77">
        <f>IF(K95&gt;0,1/K95,0)</f>
        <v>0</v>
      </c>
      <c r="E102" s="77">
        <f>IF(K96&gt;0,1/K96,0)</f>
        <v>0</v>
      </c>
      <c r="F102" s="77">
        <f>IF(K97&gt;0,1/K97,0)</f>
        <v>0</v>
      </c>
      <c r="G102" s="77">
        <f>IF(K98&gt;0,1/K98,0)</f>
        <v>0</v>
      </c>
      <c r="H102" s="77">
        <f>IF(K99&gt;0,1/K99,0)</f>
        <v>0</v>
      </c>
      <c r="I102" s="77">
        <f>IF(K100&gt;0,1/K100,0)</f>
        <v>0</v>
      </c>
      <c r="J102" s="77">
        <f>IF(K101&gt;0,1/K101,0)</f>
        <v>0</v>
      </c>
      <c r="K102" s="77">
        <f>IF(A102&lt;=G91,1,0)</f>
        <v>0</v>
      </c>
      <c r="L102" s="78">
        <v>0</v>
      </c>
      <c r="M102" s="21" t="e">
        <f>IF(G91=1,AVERAGE(C102/C104),IF(G91=2,AVERAGE(C102/C104,D102/D104),IF(G91=3,AVERAGE(C102/C104,D102/D104,E102/E104),IF(G91=4,AVERAGE(C102/C104,D102/D104,E102/E104,F102/F104),IF(G91=5,AVERAGE(C102/C104,D102/D104,E102/E104,F102/F104,G102/G104),IF(G91=6,AVERAGE(C102/C104,D102/D104,E102/E104,F102/F104,G102/G104,H102/H104),IF(G91=7,AVERAGE(C102/C104,D102/D104,E102/E104,F102/F104,G102/G104,H102/H104,I102/I104),IF(G91=8,AVERAGE(C102/C104,D102/D104,E102/E104,F102/F104,G102/G104,H102/H104,I102/I104,J102/J104),IF(G91=9,AVERAGE(C102/C104,D102/D104,E102/E104,F102/F104,G102/G104,H102/H104,I102/I104,J102/J104,K102/K104),AVERAGE(C102/C104,D102/D104,E102/E104,F102/F104,G102/G104,H102/H104,I102/I104,J102/J104,K102/K104,L102/L104))))))))))</f>
        <v>#DIV/0!</v>
      </c>
      <c r="N102" s="21" t="e">
        <v>#DIV/0!</v>
      </c>
      <c r="O102" s="164">
        <v>6</v>
      </c>
      <c r="P102" s="165">
        <f>IF(O102=1,1/9,IF(O102=2,1/7,IF(O102=3,1/5,IF(O102=4,1/3,IF(O102=5,1,IF(O102=6,3,IF(O102=7,5,IF(O102=8,7,IF(O102=9,9,0)))))))))</f>
        <v>3</v>
      </c>
      <c r="R102" s="150">
        <v>9</v>
      </c>
      <c r="S102" s="151">
        <f>'FACTORS &amp; OPTIONS'!B23</f>
        <v>0</v>
      </c>
      <c r="T102" s="77">
        <f>IF(AB94&gt;0,(1/AB94),0)</f>
        <v>0</v>
      </c>
      <c r="U102" s="77">
        <f>IF(AB95&gt;0,1/AB95,0)</f>
        <v>0</v>
      </c>
      <c r="V102" s="77">
        <f>IF(AB96&gt;0,1/AB96,0)</f>
        <v>0</v>
      </c>
      <c r="W102" s="77">
        <f>IF(AB97&gt;0,1/AB97,0)</f>
        <v>0</v>
      </c>
      <c r="X102" s="77">
        <f>IF(AB98&gt;0,1/AB98,0)</f>
        <v>0</v>
      </c>
      <c r="Y102" s="77">
        <f>IF(AB99&gt;0,1/AB99,0)</f>
        <v>0</v>
      </c>
      <c r="Z102" s="77">
        <f>IF(AB100&gt;0,1/AB100,0)</f>
        <v>0</v>
      </c>
      <c r="AA102" s="77">
        <f>IF(AB101&gt;0,1/AB101,0)</f>
        <v>0</v>
      </c>
      <c r="AB102" s="77">
        <f>IF(R102&lt;=X91,1,0)</f>
        <v>0</v>
      </c>
      <c r="AC102" s="78">
        <v>0</v>
      </c>
      <c r="AD102" s="21" t="e">
        <f>IF(X91=1,AVERAGE(T102/T104),IF(X91=2,AVERAGE(T102/T104,U102/U104),IF(X91=3,AVERAGE(T102/T104,U102/U104,V102/V104),IF(X91=4,AVERAGE(T102/T104,U102/U104,V102/V104,W102/W104),IF(X91=5,AVERAGE(T102/T104,U102/U104,V102/V104,W102/W104,X102/X104),IF(X91=6,AVERAGE(T102/T104,U102/U104,V102/V104,W102/W104,X102/X104,Y102/Y104),IF(X91=7,AVERAGE(T102/T104,U102/U104,V102/V104,W102/W104,X102/X104,Y102/Y104,Z102/Z104),IF(X91=8,AVERAGE(T102/T104,U102/U104,V102/V104,W102/W104,X102/X104,Y102/Y104,Z102/Z104,AA102/AA104),IF(X91=9,AVERAGE(T102/T104,U102/U104,V102/V104,W102/W104,X102/X104,Y102/Y104,Z102/Z104,AA102/AA104,AB102/AB104),AVERAGE(T102/T104,U102/U104,V102/V104,W102/W104,X102/X104,Y102/Y104,Z102/Z104,AA102/AA104,AB102/AB104,AC102/AC104))))))))))</f>
        <v>#DIV/0!</v>
      </c>
      <c r="AE102" s="21" t="e">
        <v>#DIV/0!</v>
      </c>
      <c r="AF102" s="164">
        <v>6</v>
      </c>
      <c r="AG102" s="165">
        <f>IF(AF102=1,1/9,IF(AF102=2,1/7,IF(AF102=3,1/5,IF(AF102=4,1/3,IF(AF102=5,1,IF(AF102=6,3,IF(AF102=7,5,IF(AF102=8,7,IF(AF102=9,9,0)))))))))</f>
        <v>3</v>
      </c>
      <c r="AI102" s="150">
        <v>9</v>
      </c>
      <c r="AJ102" s="151">
        <f>'FACTORS &amp; OPTIONS'!B23</f>
        <v>0</v>
      </c>
      <c r="AK102" s="158">
        <f>IF(AS94&gt;0,(1/AS94),0)</f>
        <v>0</v>
      </c>
      <c r="AL102" s="77">
        <f>IF(AS95&gt;0,1/AS95,0)</f>
        <v>0</v>
      </c>
      <c r="AM102" s="77">
        <f>IF(AS96&gt;0,1/AS96,0)</f>
        <v>0</v>
      </c>
      <c r="AN102" s="77">
        <f>IF(AS97&gt;0,1/AS97,0)</f>
        <v>0</v>
      </c>
      <c r="AO102" s="77">
        <f>IF(AS98&gt;0,1/AS98,0)</f>
        <v>0</v>
      </c>
      <c r="AP102" s="77">
        <f>IF(AS99&gt;0,1/AS99,0)</f>
        <v>0</v>
      </c>
      <c r="AQ102" s="77">
        <f>IF(AS100&gt;0,1/AS100,0)</f>
        <v>0</v>
      </c>
      <c r="AR102" s="77">
        <f>IF(AS101&gt;0,1/AS101,0)</f>
        <v>0</v>
      </c>
      <c r="AS102" s="77">
        <f>IF(AI102&lt;=AO91,1,0)</f>
        <v>0</v>
      </c>
      <c r="AT102" s="159">
        <v>0</v>
      </c>
      <c r="AU102" s="21" t="e">
        <f>IF(AO91=1,AVERAGE(AK102/AK104),IF(AO91=2,AVERAGE(AK102/AK104,AL102/AL104),IF(AO91=3,AVERAGE(AK102/AK104,AL102/AL104,AM102/AM104),IF(AO91=4,AVERAGE(AK102/AK104,AL102/AL104,AM102/AM104,AN102/AN104),IF(AO91=5,AVERAGE(AK102/AK104,AL102/AL104,AM102/AM104,AN102/AN104,AO102/AO104),IF(AO91=6,AVERAGE(AK102/AK104,AL102/AL104,AM102/AM104,AN102/AN104,AO102/AO104,AP102/AP104),IF(AO91=7,AVERAGE(AK102/AK104,AL102/AL104,AM102/AM104,AN102/AN104,AO102/AO104,AP102/AP104,AQ102/AQ104),IF(AO91=8,AVERAGE(AK102/AK104,AL102/AL104,AM102/AM104,AN102/AN104,AO102/AO104,AP102/AP104,AQ102/AQ104,AR102/AR104),IF(AO91=9,AVERAGE(AK102/AK104,AL102/AL104,AM102/AM104,AN102/AN104,AO102/AO104,AP102/AP104,AQ102/AQ104,AR102/AR104,AS102/AS104),AVERAGE(AK102/AK104,AL102/AL104,AM102/AM104,AN102/AN104,AO102/AO104,AP102/AP104,AQ102/AQ104,AR102/AR104,AS102/AS104,AT102/AT104))))))))))</f>
        <v>#DIV/0!</v>
      </c>
      <c r="AV102" s="21" t="e">
        <v>#DIV/0!</v>
      </c>
      <c r="AW102" s="164">
        <v>5</v>
      </c>
      <c r="AX102" s="165">
        <f>IF(AW102=1,1/9,IF(AW102=2,1/7,IF(AW102=3,1/5,IF(AW102=4,1/3,IF(AW102=5,1,IF(AW102=6,3,IF(AW102=7,5,IF(AW102=8,7,IF(AW102=9,9,0)))))))))</f>
        <v>1</v>
      </c>
      <c r="AZ102" s="150">
        <v>9</v>
      </c>
      <c r="BA102" s="151">
        <f>'FACTORS &amp; OPTIONS'!B23</f>
        <v>0</v>
      </c>
      <c r="BB102" s="158">
        <f>IF(BJ94&gt;0,(1/BJ94),0)</f>
        <v>0</v>
      </c>
      <c r="BC102" s="77">
        <f>IF(BJ95&gt;0,1/BJ95,0)</f>
        <v>0</v>
      </c>
      <c r="BD102" s="77">
        <f>IF(BJ96&gt;0,1/BJ96,0)</f>
        <v>0</v>
      </c>
      <c r="BE102" s="77">
        <f>IF(BJ97&gt;0,1/BJ97,0)</f>
        <v>0</v>
      </c>
      <c r="BF102" s="77">
        <f>IF(BJ98&gt;0,1/BJ98,0)</f>
        <v>0</v>
      </c>
      <c r="BG102" s="77">
        <f>IF(BJ99&gt;0,1/BJ99,0)</f>
        <v>0</v>
      </c>
      <c r="BH102" s="77">
        <f>IF(BJ100&gt;0,1/BJ100,0)</f>
        <v>0</v>
      </c>
      <c r="BI102" s="77">
        <f>IF(BJ101&gt;0,1/BJ101,0)</f>
        <v>0</v>
      </c>
      <c r="BJ102" s="77">
        <f>IF(AZ102&lt;=BF91,1,0)</f>
        <v>0</v>
      </c>
      <c r="BK102" s="159">
        <v>0</v>
      </c>
      <c r="BL102" s="21" t="e">
        <f>IF(BF91=1,AVERAGE(BB102/BB104),IF(BF91=2,AVERAGE(BB102/BB104,BC102/BC104),IF(BF91=3,AVERAGE(BB102/BB104,BC102/BC104,BD102/BD104),IF(BF91=4,AVERAGE(BB102/BB104,BC102/BC104,BD102/BD104,BE102/BE104),IF(BF91=5,AVERAGE(BB102/BB104,BC102/BC104,BD102/BD104,BE102/BE104,BF102/BF104),IF(BF91=6,AVERAGE(BB102/BB104,BC102/BC104,BD102/BD104,BE102/BE104,BF102/BF104,BG102/BG104),IF(BF91=7,AVERAGE(BB102/BB104,BC102/BC104,BD102/BD104,BE102/BE104,BF102/BF104,BG102/BG104,BH102/BH104),IF(BF91=8,AVERAGE(BB102/BB104,BC102/BC104,BD102/BD104,BE102/BE104,BF102/BF104,BG102/BG104,BH102/BH104,BI102/BI104),IF(BF91=9,AVERAGE(BB102/BB104,BC102/BC104,BD102/BD104,BE102/BE104,BF102/BF104,BG102/BG104,BH102/BH104,BI102/BI104,BJ102/BJ104),AVERAGE(BB102/BB104,BC102/BC104,BD102/BD104,BE102/BE104,BF102/BF104,BG102/BG104,BH102/BH104,BI102/BI104,BJ102/BJ104,BK102/BK104))))))))))</f>
        <v>#DIV/0!</v>
      </c>
      <c r="BM102" s="21" t="e">
        <v>#DIV/0!</v>
      </c>
      <c r="BN102" s="164">
        <v>6</v>
      </c>
      <c r="BO102" s="165">
        <f>IF(BN102=1,1/9,IF(BN102=2,1/7,IF(BN102=3,1/5,IF(BN102=4,1/3,IF(BN102=5,1,IF(BN102=6,3,IF(BN102=7,5,IF(BN102=8,7,IF(BN102=9,9,0)))))))))</f>
        <v>3</v>
      </c>
      <c r="BQ102" s="150">
        <v>9</v>
      </c>
      <c r="BR102" s="151">
        <f>'FACTORS &amp; OPTIONS'!B23</f>
        <v>0</v>
      </c>
      <c r="BS102" s="158">
        <f>IF(CA94&gt;0,(1/CA94),0)</f>
        <v>0</v>
      </c>
      <c r="BT102" s="77">
        <f>IF(CA95&gt;0,1/CA95,0)</f>
        <v>0</v>
      </c>
      <c r="BU102" s="77">
        <f>IF(CA96&gt;0,1/CA96,0)</f>
        <v>0</v>
      </c>
      <c r="BV102" s="77">
        <f>IF(CA97&gt;0,1/CA97,0)</f>
        <v>0</v>
      </c>
      <c r="BW102" s="77">
        <f>IF(CA98&gt;0,1/CA98,0)</f>
        <v>0</v>
      </c>
      <c r="BX102" s="77">
        <f>IF(CA99&gt;0,1/CA99,0)</f>
        <v>0</v>
      </c>
      <c r="BY102" s="77">
        <f>IF(CA100&gt;0,1/CA100,0)</f>
        <v>0</v>
      </c>
      <c r="BZ102" s="77">
        <f>IF(CA101&gt;0,1/CA101,0)</f>
        <v>0</v>
      </c>
      <c r="CA102" s="77">
        <f>IF(BQ102&lt;=BW91,1,0)</f>
        <v>0</v>
      </c>
      <c r="CB102" s="159">
        <v>0</v>
      </c>
      <c r="CC102" s="21" t="e">
        <f>IF(BW91=1,AVERAGE(BS102/BS104),IF(BW91=2,AVERAGE(BS102/BS104,BT102/BT104),IF(BW91=3,AVERAGE(BS102/BS104,BT102/BT104,BU102/BU104),IF(BW91=4,AVERAGE(BS102/BS104,BT102/BT104,BU102/BU104,BV102/BV104),IF(BW91=5,AVERAGE(BS102/BS104,BT102/BT104,BU102/BU104,BV102/BV104,BW102/BW104),IF(BW91=6,AVERAGE(BS102/BS104,BT102/BT104,BU102/BU104,BV102/BV104,BW102/BW104,BX102/BX104),IF(BW91=7,AVERAGE(BS102/BS104,BT102/BT104,BU102/BU104,BV102/BV104,BW102/BW104,BX102/BX104,BY102/BY104),IF(BW91=8,AVERAGE(BS102/BS104,BT102/BT104,BU102/BU104,BV102/BV104,BW102/BW104,BX102/BX104,BY102/BY104,BZ102/BZ104),IF(BW91=9,AVERAGE(BS102/BS104,BT102/BT104,BU102/BU104,BV102/BV104,BW102/BW104,BX102/BX104,BY102/BY104,BZ102/BZ104,CA102/CA104),AVERAGE(BS102/BS104,BT102/BT104,BU102/BU104,BV102/BV104,BW102/BW104,BX102/BX104,BY102/BY104,BZ102/BZ104,CA102/CA104,CB102/CB104))))))))))</f>
        <v>#DIV/0!</v>
      </c>
      <c r="CD102" s="21" t="e">
        <v>#DIV/0!</v>
      </c>
      <c r="CE102" s="164">
        <v>4</v>
      </c>
      <c r="CF102" s="165">
        <f>IF(CE102=1,1/9,IF(CE102=2,1/7,IF(CE102=3,1/5,IF(CE102=4,1/3,IF(CE102=5,1,IF(CE102=6,3,IF(CE102=7,5,IF(CE102=8,7,IF(CE102=9,9,0)))))))))</f>
        <v>0.33333333333333331</v>
      </c>
      <c r="CH102" s="150">
        <v>9</v>
      </c>
      <c r="CI102" s="151">
        <f>'FACTORS &amp; OPTIONS'!B23</f>
        <v>0</v>
      </c>
      <c r="CJ102" s="158">
        <f>IF(CR94&gt;0,(1/CR94),0)</f>
        <v>0</v>
      </c>
      <c r="CK102" s="77">
        <f>IF(CR95&gt;0,1/CR95,0)</f>
        <v>0</v>
      </c>
      <c r="CL102" s="77">
        <f>IF(CR96&gt;0,1/CR96,0)</f>
        <v>0</v>
      </c>
      <c r="CM102" s="77">
        <f>IF(CR97&gt;0,1/CR97,0)</f>
        <v>0</v>
      </c>
      <c r="CN102" s="77">
        <f>IF(CR98&gt;0,1/CR98,0)</f>
        <v>0</v>
      </c>
      <c r="CO102" s="77">
        <f>IF(CR99&gt;0,1/CR99,0)</f>
        <v>0</v>
      </c>
      <c r="CP102" s="77">
        <f>IF(CR100&gt;0,1/CR100,0)</f>
        <v>0</v>
      </c>
      <c r="CQ102" s="77">
        <f>IF(CR101&gt;0,1/CR101,0)</f>
        <v>0</v>
      </c>
      <c r="CR102" s="77">
        <f>IF(CH102&lt;=CN91,1,0)</f>
        <v>0</v>
      </c>
      <c r="CS102" s="159">
        <v>0</v>
      </c>
      <c r="CT102" s="21" t="e">
        <f>IF(CN91=1,AVERAGE(CJ102/CJ104),IF(CN91=2,AVERAGE(CJ102/CJ104,CK102/CK104),IF(CN91=3,AVERAGE(CJ102/CJ104,CK102/CK104,CL102/CL104),IF(CN91=4,AVERAGE(CJ102/CJ104,CK102/CK104,CL102/CL104,CM102/CM104),IF(CN91=5,AVERAGE(CJ102/CJ104,CK102/CK104,CL102/CL104,CM102/CM104,CN102/CN104),IF(CN91=6,AVERAGE(CJ102/CJ104,CK102/CK104,CL102/CL104,CM102/CM104,CN102/CN104,CO102/CO104),IF(CN91=7,AVERAGE(CJ102/CJ104,CK102/CK104,CL102/CL104,CM102/CM104,CN102/CN104,CO102/CO104,CP102/CP104),IF(CN91=8,AVERAGE(CJ102/CJ104,CK102/CK104,CL102/CL104,CM102/CM104,CN102/CN104,CO102/CO104,CP102/CP104,CQ102/CQ104),IF(CN91=9,AVERAGE(CJ102/CJ104,CK102/CK104,CL102/CL104,CM102/CM104,CN102/CN104,CO102/CO104,CP102/CP104,CQ102/CQ104,CR102/CR104),AVERAGE(CJ102/CJ104,CK102/CK104,CL102/CL104,CM102/CM104,CN102/CN104,CO102/CO104,CP102/CP104,CQ102/CQ104,CR102/CR104,CS102/CS104))))))))))</f>
        <v>#DIV/0!</v>
      </c>
      <c r="CU102" s="21" t="e">
        <v>#DIV/0!</v>
      </c>
      <c r="CV102" s="164">
        <v>4</v>
      </c>
      <c r="CW102" s="165">
        <f>IF(CV102=1,1/9,IF(CV102=2,1/7,IF(CV102=3,1/5,IF(CV102=4,1/3,IF(CV102=5,1,IF(CV102=6,3,IF(CV102=7,5,IF(CV102=8,7,IF(CV102=9,9,0)))))))))</f>
        <v>0.33333333333333331</v>
      </c>
      <c r="CY102" s="150">
        <v>9</v>
      </c>
      <c r="CZ102" s="151">
        <f>'FACTORS &amp; OPTIONS'!B23</f>
        <v>0</v>
      </c>
      <c r="DA102" s="158">
        <f>IF(DI94&gt;0,(1/DI94),0)</f>
        <v>0</v>
      </c>
      <c r="DB102" s="77">
        <f>IF(DI95&gt;0,1/DI95,0)</f>
        <v>0</v>
      </c>
      <c r="DC102" s="77">
        <f>IF(DI96&gt;0,1/DI96,0)</f>
        <v>0</v>
      </c>
      <c r="DD102" s="77">
        <f>IF(DI97&gt;0,1/DI97,0)</f>
        <v>0</v>
      </c>
      <c r="DE102" s="77">
        <f>IF(DI98&gt;0,1/DI98,0)</f>
        <v>0</v>
      </c>
      <c r="DF102" s="77">
        <f>IF(DI99&gt;0,1/DI99,0)</f>
        <v>0</v>
      </c>
      <c r="DG102" s="77">
        <f>IF(DI100&gt;0,1/DI100,0)</f>
        <v>0</v>
      </c>
      <c r="DH102" s="77">
        <f>IF(DI101&gt;0,1/DI101,0)</f>
        <v>0</v>
      </c>
      <c r="DI102" s="77">
        <f>IF(CY102&lt;=DE91,1,0)</f>
        <v>0</v>
      </c>
      <c r="DJ102" s="159">
        <v>0</v>
      </c>
      <c r="DK102" s="21" t="e">
        <f>IF(DE91=1,AVERAGE(DA102/DA104),IF(DE91=2,AVERAGE(DA102/DA104,DB102/DB104),IF(DE91=3,AVERAGE(DA102/DA104,DB102/DB104,DC102/DC104),IF(DE91=4,AVERAGE(DA102/DA104,DB102/DB104,DC102/DC104,DD102/DD104),IF(DE91=5,AVERAGE(DA102/DA104,DB102/DB104,DC102/DC104,DD102/DD104,DE102/DE104),IF(DE91=6,AVERAGE(DA102/DA104,DB102/DB104,DC102/DC104,DD102/DD104,DE102/DE104,DF102/DF104),IF(DE91=7,AVERAGE(DA102/DA104,DB102/DB104,DC102/DC104,DD102/DD104,DE102/DE104,DF102/DF104,DG102/DG104),IF(DE91=8,AVERAGE(DA102/DA104,DB102/DB104,DC102/DC104,DD102/DD104,DE102/DE104,DF102/DF104,DG102/DG104,DH102/DH104),IF(DE91=9,AVERAGE(DA102/DA104,DB102/DB104,DC102/DC104,DD102/DD104,DE102/DE104,DF102/DF104,DG102/DG104,DH102/DH104,DI102/DI104),AVERAGE(DA102/DA104,DB102/DB104,DC102/DC104,DD102/DD104,DE102/DE104,DF102/DF104,DG102/DG104,DH102/DH104,DI102/DI104,DJ102/DJ104))))))))))</f>
        <v>#DIV/0!</v>
      </c>
      <c r="DL102" s="21" t="e">
        <v>#DIV/0!</v>
      </c>
      <c r="DM102" s="164">
        <v>6</v>
      </c>
      <c r="DN102" s="165">
        <f>IF(DM102=1,1/9,IF(DM102=2,1/7,IF(DM102=3,1/5,IF(DM102=4,1/3,IF(DM102=5,1,IF(DM102=6,3,IF(DM102=7,5,IF(DM102=8,7,IF(DM102=9,9,0)))))))))</f>
        <v>3</v>
      </c>
      <c r="DP102" s="150">
        <v>9</v>
      </c>
      <c r="DQ102" s="151">
        <f>'FACTORS &amp; OPTIONS'!B23</f>
        <v>0</v>
      </c>
      <c r="DR102" s="158">
        <f>IF(DZ94&gt;0,(1/DZ94),0)</f>
        <v>0</v>
      </c>
      <c r="DS102" s="77">
        <f>IF(DZ95&gt;0,1/DZ95,0)</f>
        <v>0</v>
      </c>
      <c r="DT102" s="77">
        <f>IF(DZ96&gt;0,1/DZ96,0)</f>
        <v>0</v>
      </c>
      <c r="DU102" s="77">
        <f>IF(DZ97&gt;0,1/DZ97,0)</f>
        <v>0</v>
      </c>
      <c r="DV102" s="77">
        <f>IF(DZ98&gt;0,1/DZ98,0)</f>
        <v>0</v>
      </c>
      <c r="DW102" s="77">
        <f>IF(DZ99&gt;0,1/DZ99,0)</f>
        <v>0</v>
      </c>
      <c r="DX102" s="77">
        <f>IF(DZ100&gt;0,1/DZ100,0)</f>
        <v>0</v>
      </c>
      <c r="DY102" s="77">
        <f>IF(DZ101&gt;0,1/DZ101,0)</f>
        <v>0</v>
      </c>
      <c r="DZ102" s="77">
        <f>IF(DP102&lt;=DV91,1,0)</f>
        <v>0</v>
      </c>
      <c r="EA102" s="159">
        <v>0</v>
      </c>
      <c r="EB102" s="21" t="e">
        <f>IF(DV91=1,AVERAGE(DR102/DR104),IF(DV91=2,AVERAGE(DR102/DR104,DS102/DS104),IF(DV91=3,AVERAGE(DR102/DR104,DS102/DS104,DT102/DT104),IF(DV91=4,AVERAGE(DR102/DR104,DS102/DS104,DT102/DT104,DU102/DU104),IF(DV91=5,AVERAGE(DR102/DR104,DS102/DS104,DT102/DT104,DU102/DU104,DV102/DV104),IF(DV91=6,AVERAGE(DR102/DR104,DS102/DS104,DT102/DT104,DU102/DU104,DV102/DV104,DW102/DW104),IF(DV91=7,AVERAGE(DR102/DR104,DS102/DS104,DT102/DT104,DU102/DU104,DV102/DV104,DW102/DW104,DX102/DX104),IF(DV91=8,AVERAGE(DR102/DR104,DS102/DS104,DT102/DT104,DU102/DU104,DV102/DV104,DW102/DW104,DX102/DX104,DY102/DY104),IF(DV91=9,AVERAGE(DR102/DR104,DS102/DS104,DT102/DT104,DU102/DU104,DV102/DV104,DW102/DW104,DX102/DX104,DY102/DY104,DZ102/DZ104),AVERAGE(DR102/DR104,DS102/DS104,DT102/DT104,DU102/DU104,DV102/DV104,DW102/DW104,DX102/DX104,DY102/DY104,DZ102/DZ104,EA102/EA104))))))))))</f>
        <v>#DIV/0!</v>
      </c>
      <c r="EC102" s="21" t="e">
        <v>#DIV/0!</v>
      </c>
      <c r="ED102" s="164">
        <v>6</v>
      </c>
      <c r="EE102" s="165">
        <f>IF(ED102=1,1/9,IF(ED102=2,1/7,IF(ED102=3,1/5,IF(ED102=4,1/3,IF(ED102=5,1,IF(ED102=6,3,IF(ED102=7,5,IF(ED102=8,7,IF(ED102=9,9,0)))))))))</f>
        <v>3</v>
      </c>
      <c r="EG102" s="150">
        <v>9</v>
      </c>
      <c r="EH102" s="151">
        <f>'FACTORS &amp; OPTIONS'!B23</f>
        <v>0</v>
      </c>
      <c r="EI102" s="158">
        <f>IF(EQ94&gt;0,(1/EQ94),0)</f>
        <v>0</v>
      </c>
      <c r="EJ102" s="77">
        <f>IF(EQ95&gt;0,1/EQ95,0)</f>
        <v>0</v>
      </c>
      <c r="EK102" s="77">
        <f>IF(EQ96&gt;0,1/EQ96,0)</f>
        <v>0</v>
      </c>
      <c r="EL102" s="77">
        <f>IF(EQ97&gt;0,1/EQ97,0)</f>
        <v>0</v>
      </c>
      <c r="EM102" s="77">
        <f>IF(EQ98&gt;0,1/EQ98,0)</f>
        <v>0</v>
      </c>
      <c r="EN102" s="77">
        <f>IF(EQ99&gt;0,1/EQ99,0)</f>
        <v>0</v>
      </c>
      <c r="EO102" s="77">
        <f>IF(EQ100&gt;0,1/EQ100,0)</f>
        <v>0</v>
      </c>
      <c r="EP102" s="77">
        <f>IF(EQ101&gt;0,1/EQ101,0)</f>
        <v>0</v>
      </c>
      <c r="EQ102" s="77">
        <f>IF(EG102&lt;=EM91,1,0)</f>
        <v>0</v>
      </c>
      <c r="ER102" s="159">
        <v>0</v>
      </c>
      <c r="ES102" s="21" t="e">
        <f>IF(EM91=1,AVERAGE(EI102/EI104),IF(EM91=2,AVERAGE(EI102/EI104,EJ102/EJ104),IF(EM91=3,AVERAGE(EI102/EI104,EJ102/EJ104,EK102/EK104),IF(EM91=4,AVERAGE(EI102/EI104,EJ102/EJ104,EK102/EK104,EL102/EL104),IF(EM91=5,AVERAGE(EI102/EI104,EJ102/EJ104,EK102/EK104,EL102/EL104,EM102/EM104),IF(EM91=6,AVERAGE(EI102/EI104,EJ102/EJ104,EK102/EK104,EL102/EL104,EM102/EM104,EN102/EN104),IF(EM91=7,AVERAGE(EI102/EI104,EJ102/EJ104,EK102/EK104,EL102/EL104,EM102/EM104,EN102/EN104,EO102/EO104),IF(EM91=8,AVERAGE(EI102/EI104,EJ102/EJ104,EK102/EK104,EL102/EL104,EM102/EM104,EN102/EN104,EO102/EO104,EP102/EP104),IF(EM91=9,AVERAGE(EI102/EI104,EJ102/EJ104,EK102/EK104,EL102/EL104,EM102/EM104,EN102/EN104,EO102/EO104,EP102/EP104,EQ102/EQ104),AVERAGE(EI102/EI104,EJ102/EJ104,EK102/EK104,EL102/EL104,EM102/EM104,EN102/EN104,EO102/EO104,EP102/EP104,EQ102/EQ104,ER102/ER104))))))))))</f>
        <v>#DIV/0!</v>
      </c>
      <c r="ET102" s="21" t="e">
        <v>#DIV/0!</v>
      </c>
      <c r="EU102" s="164">
        <v>6</v>
      </c>
      <c r="EV102" s="165">
        <f>IF(EU102=1,1/9,IF(EU102=2,1/7,IF(EU102=3,1/5,IF(EU102=4,1/3,IF(EU102=5,1,IF(EU102=6,3,IF(EU102=7,5,IF(EU102=8,7,IF(EU102=9,9,0)))))))))</f>
        <v>3</v>
      </c>
      <c r="EW102" s="100" t="str">
        <f>DN100</f>
        <v/>
      </c>
      <c r="EX102" s="100">
        <f>DN102</f>
        <v>3</v>
      </c>
      <c r="EY102" s="100"/>
      <c r="EZ102" s="100">
        <f t="shared" si="60"/>
        <v>0</v>
      </c>
      <c r="FA102" s="100"/>
    </row>
    <row r="103" spans="1:164" x14ac:dyDescent="0.35">
      <c r="A103" s="150">
        <v>10</v>
      </c>
      <c r="B103" s="151">
        <f>'FACTORS &amp; OPTIONS'!B24</f>
        <v>0</v>
      </c>
      <c r="C103" s="77">
        <f>IF(L94&gt;0,(1/L94),0)</f>
        <v>0</v>
      </c>
      <c r="D103" s="77">
        <f>IF(L95&gt;0,1/L95,0)</f>
        <v>0</v>
      </c>
      <c r="E103" s="77">
        <f>IF(L96&gt;0,1/L96,0)</f>
        <v>0</v>
      </c>
      <c r="F103" s="77">
        <f>IF(L97&gt;0,1/L97,0)</f>
        <v>0</v>
      </c>
      <c r="G103" s="77">
        <f>IF(L98&gt;0,1/L98,0)</f>
        <v>0</v>
      </c>
      <c r="H103" s="77">
        <f>IF(L99&gt;0,1/L99,0)</f>
        <v>0</v>
      </c>
      <c r="I103" s="77">
        <f>IF(L100&gt;0,1/L100,0)</f>
        <v>0</v>
      </c>
      <c r="J103" s="77">
        <f>IF(L102&gt;0,1/L102,0)</f>
        <v>0</v>
      </c>
      <c r="K103" s="77">
        <f>IF(L102&gt;0,1/L102,0)</f>
        <v>0</v>
      </c>
      <c r="L103" s="77">
        <f>IF(A103&lt;=G91,1,0)</f>
        <v>0</v>
      </c>
      <c r="M103" s="21" t="e">
        <f>IF(G91=1,AVERAGE(C103/C104),IF(G91=2,AVERAGE(C103/C104,D103/D104),IF(G91=3,AVERAGE(C103/C104,D103/D104,E103/E104),IF(G91=4,AVERAGE(C103/C104,D103/D104,E103/E104,F103/F104),IF(G91=5,AVERAGE(C103/C104,D103/D104,E103/E104,F103/F104,G103/G104),IF(G91=6,AVERAGE(C103/C104,D103/D104,E103/E104,F103/F104,G103/G104,H103/H104),IF(G91=7,AVERAGE(C103/C104,D103/D104,E103/E104,F103/F104,G103/G104,H103/H104,I103/I104),IF(G91=8,AVERAGE(C103/C104,D103/D104,E103/E104,F103/F104,G103/G104,H103/H104,I103/I104,J103/J104),IF(G91=9,AVERAGE(C103/C104,D103/D104,E103/E104,F103/F104,G103/G104,H103/H104,I103/I104,J103/J104,K103/K104),AVERAGE(C103/C104,D103/D104,E103/E104,F103/F104,G103/G104,H103/H104,I103/I104,J103/J104,K103/K104,L103/L104))))))))))</f>
        <v>#DIV/0!</v>
      </c>
      <c r="N103" s="21" t="e">
        <v>#DIV/0!</v>
      </c>
      <c r="O103" s="164">
        <f>O102</f>
        <v>6</v>
      </c>
      <c r="P103" s="165">
        <f>10-O103</f>
        <v>4</v>
      </c>
      <c r="R103" s="150">
        <v>10</v>
      </c>
      <c r="S103" s="151">
        <f>'FACTORS &amp; OPTIONS'!B24</f>
        <v>0</v>
      </c>
      <c r="T103" s="77">
        <f>IF(AC94&gt;0,(1/AC94),0)</f>
        <v>0</v>
      </c>
      <c r="U103" s="77">
        <f>IF(AC95&gt;0,1/AC95,0)</f>
        <v>0</v>
      </c>
      <c r="V103" s="77">
        <f>IF(AC96&gt;0,1/AC96,0)</f>
        <v>0</v>
      </c>
      <c r="W103" s="77">
        <f>IF(AC97&gt;0,1/AC97,0)</f>
        <v>0</v>
      </c>
      <c r="X103" s="77">
        <f>IF(AC98&gt;0,1/AC98,0)</f>
        <v>0</v>
      </c>
      <c r="Y103" s="77">
        <f>IF(AC99&gt;0,1/AC99,0)</f>
        <v>0</v>
      </c>
      <c r="Z103" s="77">
        <f>IF(AC100&gt;0,1/AC100,0)</f>
        <v>0</v>
      </c>
      <c r="AA103" s="77">
        <f>IF(AC102&gt;0,1/AC102,0)</f>
        <v>0</v>
      </c>
      <c r="AB103" s="77">
        <f>IF(AC102&gt;0,1/AC102,0)</f>
        <v>0</v>
      </c>
      <c r="AC103" s="77">
        <f>IF(R103&lt;=X91,1,0)</f>
        <v>0</v>
      </c>
      <c r="AD103" s="21" t="e">
        <f>IF(X91=1,AVERAGE(T103/T104),IF(X91=2,AVERAGE(T103/T104,U103/U104),IF(X91=3,AVERAGE(T103/T104,U103/U104,V103/V104),IF(X91=4,AVERAGE(T103/T104,U103/U104,V103/V104,W103/W104),IF(X91=5,AVERAGE(T103/T104,U103/U104,V103/V104,W103/W104,X103/X104),IF(X91=6,AVERAGE(T103/T104,U103/U104,V103/V104,W103/W104,X103/X104,Y103/Y104),IF(X91=7,AVERAGE(T103/T104,U103/U104,V103/V104,W103/W104,X103/X104,Y103/Y104,Z103/Z104),IF(X91=8,AVERAGE(T103/T104,U103/U104,V103/V104,W103/W104,X103/X104,Y103/Y104,Z103/Z104,AA103/AA104),IF(X91=9,AVERAGE(T103/T104,U103/U104,V103/V104,W103/W104,X103/X104,Y103/Y104,Z103/Z104,AA103/AA104,AB103/AB104),AVERAGE(T103/T104,U103/U104,V103/V104,W103/W104,X103/X104,Y103/Y104,Z103/Z104,AA103/AA104,AB103/AB104,AC103/AC104))))))))))</f>
        <v>#DIV/0!</v>
      </c>
      <c r="AE103" s="21" t="e">
        <v>#DIV/0!</v>
      </c>
      <c r="AF103" s="164">
        <f>AF102</f>
        <v>6</v>
      </c>
      <c r="AG103" s="165">
        <f>10-AF103</f>
        <v>4</v>
      </c>
      <c r="AI103" s="150">
        <v>10</v>
      </c>
      <c r="AJ103" s="151">
        <f>'FACTORS &amp; OPTIONS'!B24</f>
        <v>0</v>
      </c>
      <c r="AK103" s="166">
        <f>IF(AT94&gt;0,(1/AT94),0)</f>
        <v>0</v>
      </c>
      <c r="AL103" s="167">
        <f>IF(AT95&gt;0,1/AT95,0)</f>
        <v>0</v>
      </c>
      <c r="AM103" s="167">
        <f>IF(AT96&gt;0,1/AT96,0)</f>
        <v>0</v>
      </c>
      <c r="AN103" s="167">
        <f>IF(AT97&gt;0,1/AT97,0)</f>
        <v>0</v>
      </c>
      <c r="AO103" s="167">
        <f>IF(AT98&gt;0,1/AT98,0)</f>
        <v>0</v>
      </c>
      <c r="AP103" s="167">
        <f>IF(AT99&gt;0,1/AT99,0)</f>
        <v>0</v>
      </c>
      <c r="AQ103" s="167">
        <f>IF(AT100&gt;0,1/AT100,0)</f>
        <v>0</v>
      </c>
      <c r="AR103" s="167">
        <f>IF(AT102&gt;0,1/AT102,0)</f>
        <v>0</v>
      </c>
      <c r="AS103" s="167">
        <f>IF(AT102&gt;0,1/AT102,0)</f>
        <v>0</v>
      </c>
      <c r="AT103" s="168">
        <f>IF(AI103&lt;=AO91,1,0)</f>
        <v>0</v>
      </c>
      <c r="AU103" s="21" t="e">
        <f>IF(AO91=1,AVERAGE(AK103/AK104),IF(AO91=2,AVERAGE(AK103/AK104,AL103/AL104),IF(AO91=3,AVERAGE(AK103/AK104,AL103/AL104,AM103/AM104),IF(AO91=4,AVERAGE(AK103/AK104,AL103/AL104,AM103/AM104,AN103/AN104),IF(AO91=5,AVERAGE(AK103/AK104,AL103/AL104,AM103/AM104,AN103/AN104,AO103/AO104),IF(AO91=6,AVERAGE(AK103/AK104,AL103/AL104,AM103/AM104,AN103/AN104,AO103/AO104,AP103/AP104),IF(AO91=7,AVERAGE(AK103/AK104,AL103/AL104,AM103/AM104,AN103/AN104,AO103/AO104,AP103/AP104,AQ103/AQ104),IF(AO91=8,AVERAGE(AK103/AK104,AL103/AL104,AM103/AM104,AN103/AN104,AO103/AO104,AP103/AP104,AQ103/AQ104,AR103/AR104),IF(AO91=9,AVERAGE(AK103/AK104,AL103/AL104,AM103/AM104,AN103/AN104,AO103/AO104,AP103/AP104,AQ103/AQ104,AR103/AR104,AS103/AS104),AVERAGE(AK103/AK104,AL103/AL104,AM103/AM104,AN103/AN104,AO103/AO104,AP103/AP104,AQ103/AQ104,AR103/AR104,AS103/AS104,AT103/AT104))))))))))</f>
        <v>#DIV/0!</v>
      </c>
      <c r="AV103" s="21" t="e">
        <v>#DIV/0!</v>
      </c>
      <c r="AW103" s="164">
        <f>AW102</f>
        <v>5</v>
      </c>
      <c r="AX103" s="165">
        <f>10-AW103</f>
        <v>5</v>
      </c>
      <c r="AZ103" s="150">
        <v>10</v>
      </c>
      <c r="BA103" s="151">
        <f>'FACTORS &amp; OPTIONS'!B24</f>
        <v>0</v>
      </c>
      <c r="BB103" s="166">
        <f>IF(BK94&gt;0,(1/BK94),0)</f>
        <v>0</v>
      </c>
      <c r="BC103" s="167">
        <f>IF(BK95&gt;0,1/BK95,0)</f>
        <v>0</v>
      </c>
      <c r="BD103" s="167">
        <f>IF(BK96&gt;0,1/BK96,0)</f>
        <v>0</v>
      </c>
      <c r="BE103" s="167">
        <f>IF(BK97&gt;0,1/BK97,0)</f>
        <v>0</v>
      </c>
      <c r="BF103" s="167">
        <f>IF(BK98&gt;0,1/BK98,0)</f>
        <v>0</v>
      </c>
      <c r="BG103" s="167">
        <f>IF(BK99&gt;0,1/BK99,0)</f>
        <v>0</v>
      </c>
      <c r="BH103" s="167">
        <f>IF(BK100&gt;0,1/BK100,0)</f>
        <v>0</v>
      </c>
      <c r="BI103" s="167">
        <f>IF(BK102&gt;0,1/BK102,0)</f>
        <v>0</v>
      </c>
      <c r="BJ103" s="167">
        <f>IF(BK102&gt;0,1/BK102,0)</f>
        <v>0</v>
      </c>
      <c r="BK103" s="168">
        <f>IF(AZ103&lt;=BF91,1,0)</f>
        <v>0</v>
      </c>
      <c r="BL103" s="21" t="e">
        <f>IF(BF91=1,AVERAGE(BB103/BB104),IF(BF91=2,AVERAGE(BB103/BB104,BC103/BC104),IF(BF91=3,AVERAGE(BB103/BB104,BC103/BC104,BD103/BD104),IF(BF91=4,AVERAGE(BB103/BB104,BC103/BC104,BD103/BD104,BE103/BE104),IF(BF91=5,AVERAGE(BB103/BB104,BC103/BC104,BD103/BD104,BE103/BE104,BF103/BF104),IF(BF91=6,AVERAGE(BB103/BB104,BC103/BC104,BD103/BD104,BE103/BE104,BF103/BF104,BG103/BG104),IF(BF91=7,AVERAGE(BB103/BB104,BC103/BC104,BD103/BD104,BE103/BE104,BF103/BF104,BG103/BG104,BH103/BH104),IF(BF91=8,AVERAGE(BB103/BB104,BC103/BC104,BD103/BD104,BE103/BE104,BF103/BF104,BG103/BG104,BH103/BH104,BI103/BI104),IF(BF91=9,AVERAGE(BB103/BB104,BC103/BC104,BD103/BD104,BE103/BE104,BF103/BF104,BG103/BG104,BH103/BH104,BI103/BI104,BJ103/BJ104),AVERAGE(BB103/BB104,BC103/BC104,BD103/BD104,BE103/BE104,BF103/BF104,BG103/BG104,BH103/BH104,BI103/BI104,BJ103/BJ104,BK103/BK104))))))))))</f>
        <v>#DIV/0!</v>
      </c>
      <c r="BM103" s="21" t="e">
        <v>#DIV/0!</v>
      </c>
      <c r="BN103" s="164">
        <f>BN102</f>
        <v>6</v>
      </c>
      <c r="BO103" s="165">
        <f>10-BN103</f>
        <v>4</v>
      </c>
      <c r="BQ103" s="150">
        <v>10</v>
      </c>
      <c r="BR103" s="151">
        <f>'FACTORS &amp; OPTIONS'!B24</f>
        <v>0</v>
      </c>
      <c r="BS103" s="166">
        <f>IF(CB94&gt;0,(1/CB94),0)</f>
        <v>0</v>
      </c>
      <c r="BT103" s="167">
        <f>IF(CB95&gt;0,1/CB95,0)</f>
        <v>0</v>
      </c>
      <c r="BU103" s="167">
        <f>IF(CB96&gt;0,1/CB96,0)</f>
        <v>0</v>
      </c>
      <c r="BV103" s="167">
        <f>IF(CB97&gt;0,1/CB97,0)</f>
        <v>0</v>
      </c>
      <c r="BW103" s="167">
        <f>IF(CB98&gt;0,1/CB98,0)</f>
        <v>0</v>
      </c>
      <c r="BX103" s="167">
        <f>IF(CB99&gt;0,1/CB99,0)</f>
        <v>0</v>
      </c>
      <c r="BY103" s="167">
        <f>IF(CB100&gt;0,1/CB100,0)</f>
        <v>0</v>
      </c>
      <c r="BZ103" s="167">
        <f>IF(CB102&gt;0,1/CB102,0)</f>
        <v>0</v>
      </c>
      <c r="CA103" s="167">
        <f>IF(CB102&gt;0,1/CB102,0)</f>
        <v>0</v>
      </c>
      <c r="CB103" s="168">
        <f>IF(BQ103&lt;=BW91,1,0)</f>
        <v>0</v>
      </c>
      <c r="CC103" s="21" t="e">
        <f>IF(BW91=1,AVERAGE(BS103/BS104),IF(BW91=2,AVERAGE(BS103/BS104,BT103/BT104),IF(BW91=3,AVERAGE(BS103/BS104,BT103/BT104,BU103/BU104),IF(BW91=4,AVERAGE(BS103/BS104,BT103/BT104,BU103/BU104,BV103/BV104),IF(BW91=5,AVERAGE(BS103/BS104,BT103/BT104,BU103/BU104,BV103/BV104,BW103/BW104),IF(BW91=6,AVERAGE(BS103/BS104,BT103/BT104,BU103/BU104,BV103/BV104,BW103/BW104,BX103/BX104),IF(BW91=7,AVERAGE(BS103/BS104,BT103/BT104,BU103/BU104,BV103/BV104,BW103/BW104,BX103/BX104,BY103/BY104),IF(BW91=8,AVERAGE(BS103/BS104,BT103/BT104,BU103/BU104,BV103/BV104,BW103/BW104,BX103/BX104,BY103/BY104,BZ103/BZ104),IF(BW91=9,AVERAGE(BS103/BS104,BT103/BT104,BU103/BU104,BV103/BV104,BW103/BW104,BX103/BX104,BY103/BY104,BZ103/BZ104,CA103/CA104),AVERAGE(BS103/BS104,BT103/BT104,BU103/BU104,BV103/BV104,BW103/BW104,BX103/BX104,BY103/BY104,BZ103/BZ104,CA103/CA104,CB103/CB104))))))))))</f>
        <v>#DIV/0!</v>
      </c>
      <c r="CD103" s="21" t="e">
        <v>#DIV/0!</v>
      </c>
      <c r="CE103" s="164">
        <f>CE102</f>
        <v>4</v>
      </c>
      <c r="CF103" s="165">
        <f>10-CE103</f>
        <v>6</v>
      </c>
      <c r="CH103" s="150">
        <v>10</v>
      </c>
      <c r="CI103" s="151">
        <f>'FACTORS &amp; OPTIONS'!B24</f>
        <v>0</v>
      </c>
      <c r="CJ103" s="166">
        <f>IF(CS94&gt;0,(1/CS94),0)</f>
        <v>0</v>
      </c>
      <c r="CK103" s="167">
        <f>IF(CS95&gt;0,1/CS95,0)</f>
        <v>0</v>
      </c>
      <c r="CL103" s="167">
        <f>IF(CS96&gt;0,1/CS96,0)</f>
        <v>0</v>
      </c>
      <c r="CM103" s="167">
        <f>IF(CS97&gt;0,1/CS97,0)</f>
        <v>0</v>
      </c>
      <c r="CN103" s="167">
        <f>IF(CS98&gt;0,1/CS98,0)</f>
        <v>0</v>
      </c>
      <c r="CO103" s="167">
        <f>IF(CS99&gt;0,1/CS99,0)</f>
        <v>0</v>
      </c>
      <c r="CP103" s="167">
        <f>IF(CS100&gt;0,1/CS100,0)</f>
        <v>0</v>
      </c>
      <c r="CQ103" s="167">
        <f>IF(CS102&gt;0,1/CS102,0)</f>
        <v>0</v>
      </c>
      <c r="CR103" s="167">
        <f>IF(CS102&gt;0,1/CS102,0)</f>
        <v>0</v>
      </c>
      <c r="CS103" s="168">
        <f>IF(CH103&lt;=CN91,1,0)</f>
        <v>0</v>
      </c>
      <c r="CT103" s="21" t="e">
        <f>IF(CN91=1,AVERAGE(CJ103/CJ104),IF(CN91=2,AVERAGE(CJ103/CJ104,CK103/CK104),IF(CN91=3,AVERAGE(CJ103/CJ104,CK103/CK104,CL103/CL104),IF(CN91=4,AVERAGE(CJ103/CJ104,CK103/CK104,CL103/CL104,CM103/CM104),IF(CN91=5,AVERAGE(CJ103/CJ104,CK103/CK104,CL103/CL104,CM103/CM104,CN103/CN104),IF(CN91=6,AVERAGE(CJ103/CJ104,CK103/CK104,CL103/CL104,CM103/CM104,CN103/CN104,CO103/CO104),IF(CN91=7,AVERAGE(CJ103/CJ104,CK103/CK104,CL103/CL104,CM103/CM104,CN103/CN104,CO103/CO104,CP103/CP104),IF(CN91=8,AVERAGE(CJ103/CJ104,CK103/CK104,CL103/CL104,CM103/CM104,CN103/CN104,CO103/CO104,CP103/CP104,CQ103/CQ104),IF(CN91=9,AVERAGE(CJ103/CJ104,CK103/CK104,CL103/CL104,CM103/CM104,CN103/CN104,CO103/CO104,CP103/CP104,CQ103/CQ104,CR103/CR104),AVERAGE(CJ103/CJ104,CK103/CK104,CL103/CL104,CM103/CM104,CN103/CN104,CO103/CO104,CP103/CP104,CQ103/CQ104,CR103/CR104,CS103/CS104))))))))))</f>
        <v>#DIV/0!</v>
      </c>
      <c r="CU103" s="21" t="e">
        <v>#DIV/0!</v>
      </c>
      <c r="CV103" s="164">
        <f>CV102</f>
        <v>4</v>
      </c>
      <c r="CW103" s="165">
        <f>10-CV103</f>
        <v>6</v>
      </c>
      <c r="CY103" s="150">
        <v>10</v>
      </c>
      <c r="CZ103" s="151">
        <f>'FACTORS &amp; OPTIONS'!B24</f>
        <v>0</v>
      </c>
      <c r="DA103" s="166">
        <f>IF(DJ94&gt;0,(1/DJ94),0)</f>
        <v>0</v>
      </c>
      <c r="DB103" s="167">
        <f>IF(DJ95&gt;0,1/DJ95,0)</f>
        <v>0</v>
      </c>
      <c r="DC103" s="167">
        <f>IF(DJ96&gt;0,1/DJ96,0)</f>
        <v>0</v>
      </c>
      <c r="DD103" s="167">
        <f>IF(DJ97&gt;0,1/DJ97,0)</f>
        <v>0</v>
      </c>
      <c r="DE103" s="167">
        <f>IF(DJ98&gt;0,1/DJ98,0)</f>
        <v>0</v>
      </c>
      <c r="DF103" s="167">
        <f>IF(DJ99&gt;0,1/DJ99,0)</f>
        <v>0</v>
      </c>
      <c r="DG103" s="167">
        <f>IF(DJ100&gt;0,1/DJ100,0)</f>
        <v>0</v>
      </c>
      <c r="DH103" s="167">
        <f>IF(DJ102&gt;0,1/DJ102,0)</f>
        <v>0</v>
      </c>
      <c r="DI103" s="167">
        <f>IF(DJ102&gt;0,1/DJ102,0)</f>
        <v>0</v>
      </c>
      <c r="DJ103" s="168">
        <f>IF(CY103&lt;=DE91,1,0)</f>
        <v>0</v>
      </c>
      <c r="DK103" s="21" t="e">
        <f>IF(DE91=1,AVERAGE(DA103/DA104),IF(DE91=2,AVERAGE(DA103/DA104,DB103/DB104),IF(DE91=3,AVERAGE(DA103/DA104,DB103/DB104,DC103/DC104),IF(DE91=4,AVERAGE(DA103/DA104,DB103/DB104,DC103/DC104,DD103/DD104),IF(DE91=5,AVERAGE(DA103/DA104,DB103/DB104,DC103/DC104,DD103/DD104,DE103/DE104),IF(DE91=6,AVERAGE(DA103/DA104,DB103/DB104,DC103/DC104,DD103/DD104,DE103/DE104,DF103/DF104),IF(DE91=7,AVERAGE(DA103/DA104,DB103/DB104,DC103/DC104,DD103/DD104,DE103/DE104,DF103/DF104,DG103/DG104),IF(DE91=8,AVERAGE(DA103/DA104,DB103/DB104,DC103/DC104,DD103/DD104,DE103/DE104,DF103/DF104,DG103/DG104,DH103/DH104),IF(DE91=9,AVERAGE(DA103/DA104,DB103/DB104,DC103/DC104,DD103/DD104,DE103/DE104,DF103/DF104,DG103/DG104,DH103/DH104,DI103/DI104),AVERAGE(DA103/DA104,DB103/DB104,DC103/DC104,DD103/DD104,DE103/DE104,DF103/DF104,DG103/DG104,DH103/DH104,DI103/DI104,DJ103/DJ104))))))))))</f>
        <v>#DIV/0!</v>
      </c>
      <c r="DL103" s="21" t="e">
        <v>#DIV/0!</v>
      </c>
      <c r="DM103" s="164">
        <f>DM102</f>
        <v>6</v>
      </c>
      <c r="DN103" s="165">
        <f>10-DM103</f>
        <v>4</v>
      </c>
      <c r="DP103" s="150">
        <v>10</v>
      </c>
      <c r="DQ103" s="151">
        <f>'FACTORS &amp; OPTIONS'!B24</f>
        <v>0</v>
      </c>
      <c r="DR103" s="166">
        <f>IF(EA94&gt;0,(1/EA94),0)</f>
        <v>0</v>
      </c>
      <c r="DS103" s="167">
        <f>IF(EA95&gt;0,1/EA95,0)</f>
        <v>0</v>
      </c>
      <c r="DT103" s="167">
        <f>IF(EA96&gt;0,1/EA96,0)</f>
        <v>0</v>
      </c>
      <c r="DU103" s="167">
        <f>IF(EA97&gt;0,1/EA97,0)</f>
        <v>0</v>
      </c>
      <c r="DV103" s="167">
        <f>IF(EA98&gt;0,1/EA98,0)</f>
        <v>0</v>
      </c>
      <c r="DW103" s="167">
        <f>IF(EA99&gt;0,1/EA99,0)</f>
        <v>0</v>
      </c>
      <c r="DX103" s="167">
        <f>IF(EA100&gt;0,1/EA100,0)</f>
        <v>0</v>
      </c>
      <c r="DY103" s="167">
        <f>IF(EA102&gt;0,1/EA102,0)</f>
        <v>0</v>
      </c>
      <c r="DZ103" s="167">
        <f>IF(EA102&gt;0,1/EA102,0)</f>
        <v>0</v>
      </c>
      <c r="EA103" s="168">
        <f>IF(DP103&lt;=DV91,1,0)</f>
        <v>0</v>
      </c>
      <c r="EB103" s="21" t="e">
        <f>IF(DV91=1,AVERAGE(DR103/DR104),IF(DV91=2,AVERAGE(DR103/DR104,DS103/DS104),IF(DV91=3,AVERAGE(DR103/DR104,DS103/DS104,DT103/DT104),IF(DV91=4,AVERAGE(DR103/DR104,DS103/DS104,DT103/DT104,DU103/DU104),IF(DV91=5,AVERAGE(DR103/DR104,DS103/DS104,DT103/DT104,DU103/DU104,DV103/DV104),IF(DV91=6,AVERAGE(DR103/DR104,DS103/DS104,DT103/DT104,DU103/DU104,DV103/DV104,DW103/DW104),IF(DV91=7,AVERAGE(DR103/DR104,DS103/DS104,DT103/DT104,DU103/DU104,DV103/DV104,DW103/DW104,DX103/DX104),IF(DV91=8,AVERAGE(DR103/DR104,DS103/DS104,DT103/DT104,DU103/DU104,DV103/DV104,DW103/DW104,DX103/DX104,DY103/DY104),IF(DV91=9,AVERAGE(DR103/DR104,DS103/DS104,DT103/DT104,DU103/DU104,DV103/DV104,DW103/DW104,DX103/DX104,DY103/DY104,DZ103/DZ104),AVERAGE(DR103/DR104,DS103/DS104,DT103/DT104,DU103/DU104,DV103/DV104,DW103/DW104,DX103/DX104,DY103/DY104,DZ103/DZ104,EA103/EA104))))))))))</f>
        <v>#DIV/0!</v>
      </c>
      <c r="EC103" s="21" t="e">
        <v>#DIV/0!</v>
      </c>
      <c r="ED103" s="164">
        <f>ED102</f>
        <v>6</v>
      </c>
      <c r="EE103" s="165">
        <f>10-ED103</f>
        <v>4</v>
      </c>
      <c r="EG103" s="150">
        <v>10</v>
      </c>
      <c r="EH103" s="151">
        <f>'FACTORS &amp; OPTIONS'!B24</f>
        <v>0</v>
      </c>
      <c r="EI103" s="166">
        <f>IF(ER94&gt;0,(1/ER94),0)</f>
        <v>0</v>
      </c>
      <c r="EJ103" s="167">
        <f>IF(ER95&gt;0,1/ER95,0)</f>
        <v>0</v>
      </c>
      <c r="EK103" s="167">
        <f>IF(ER96&gt;0,1/ER96,0)</f>
        <v>0</v>
      </c>
      <c r="EL103" s="167">
        <f>IF(ER97&gt;0,1/ER97,0)</f>
        <v>0</v>
      </c>
      <c r="EM103" s="167">
        <f>IF(ER98&gt;0,1/ER98,0)</f>
        <v>0</v>
      </c>
      <c r="EN103" s="167">
        <f>IF(ER99&gt;0,1/ER99,0)</f>
        <v>0</v>
      </c>
      <c r="EO103" s="167">
        <f>IF(ER100&gt;0,1/ER100,0)</f>
        <v>0</v>
      </c>
      <c r="EP103" s="167">
        <f>IF(ER102&gt;0,1/ER102,0)</f>
        <v>0</v>
      </c>
      <c r="EQ103" s="167">
        <f>IF(ER102&gt;0,1/ER102,0)</f>
        <v>0</v>
      </c>
      <c r="ER103" s="168">
        <f>IF(EG103&lt;=EM91,1,0)</f>
        <v>0</v>
      </c>
      <c r="ES103" s="21" t="e">
        <f>IF(EM91=1,AVERAGE(EI103/EI104),IF(EM91=2,AVERAGE(EI103/EI104,EJ103/EJ104),IF(EM91=3,AVERAGE(EI103/EI104,EJ103/EJ104,EK103/EK104),IF(EM91=4,AVERAGE(EI103/EI104,EJ103/EJ104,EK103/EK104,EL103/EL104),IF(EM91=5,AVERAGE(EI103/EI104,EJ103/EJ104,EK103/EK104,EL103/EL104,EM103/EM104),IF(EM91=6,AVERAGE(EI103/EI104,EJ103/EJ104,EK103/EK104,EL103/EL104,EM103/EM104,EN103/EN104),IF(EM91=7,AVERAGE(EI103/EI104,EJ103/EJ104,EK103/EK104,EL103/EL104,EM103/EM104,EN103/EN104,EO103/EO104),IF(EM91=8,AVERAGE(EI103/EI104,EJ103/EJ104,EK103/EK104,EL103/EL104,EM103/EM104,EN103/EN104,EO103/EO104,EP103/EP104),IF(EM91=9,AVERAGE(EI103/EI104,EJ103/EJ104,EK103/EK104,EL103/EL104,EM103/EM104,EN103/EN104,EO103/EO104,EP103/EP104,EQ103/EQ104),AVERAGE(EI103/EI104,EJ103/EJ104,EK103/EK104,EL103/EL104,EM103/EM104,EN103/EN104,EO103/EO104,EP103/EP104,EQ103/EQ104,ER103/ER104))))))))))</f>
        <v>#DIV/0!</v>
      </c>
      <c r="ET103" s="21" t="e">
        <v>#DIV/0!</v>
      </c>
      <c r="EU103" s="164">
        <f>EU102</f>
        <v>6</v>
      </c>
      <c r="EV103" s="165">
        <f>10-EU103</f>
        <v>4</v>
      </c>
      <c r="EW103" s="100" t="str">
        <f>EE100</f>
        <v/>
      </c>
      <c r="EX103" s="100">
        <f>EE102</f>
        <v>3</v>
      </c>
      <c r="EY103" s="100"/>
      <c r="EZ103" s="100">
        <f t="shared" si="60"/>
        <v>0</v>
      </c>
      <c r="FA103" s="100"/>
    </row>
    <row r="104" spans="1:164" ht="84" customHeight="1" thickBot="1" x14ac:dyDescent="0.5">
      <c r="A104" s="174"/>
      <c r="B104" s="170" t="s">
        <v>1</v>
      </c>
      <c r="C104" s="170">
        <f>SUM(C94:C103)</f>
        <v>0</v>
      </c>
      <c r="D104" s="170">
        <f t="shared" ref="D104:L104" si="61">SUM(D94:D103)</f>
        <v>0</v>
      </c>
      <c r="E104" s="170">
        <f t="shared" si="61"/>
        <v>0</v>
      </c>
      <c r="F104" s="170">
        <f t="shared" si="61"/>
        <v>0</v>
      </c>
      <c r="G104" s="170">
        <f t="shared" si="61"/>
        <v>0</v>
      </c>
      <c r="H104" s="170">
        <f t="shared" si="61"/>
        <v>0</v>
      </c>
      <c r="I104" s="170">
        <f t="shared" si="61"/>
        <v>0</v>
      </c>
      <c r="J104" s="170">
        <f t="shared" si="61"/>
        <v>0</v>
      </c>
      <c r="K104" s="170">
        <f t="shared" si="61"/>
        <v>0</v>
      </c>
      <c r="L104" s="170">
        <f t="shared" si="61"/>
        <v>0</v>
      </c>
      <c r="M104" s="171" t="e">
        <f>SUM(M94:M103)</f>
        <v>#DIV/0!</v>
      </c>
      <c r="N104" s="171" t="e">
        <f>SUM(N94:N103)</f>
        <v>#DIV/0!</v>
      </c>
      <c r="O104" s="172"/>
      <c r="P104" s="173"/>
      <c r="R104" s="174"/>
      <c r="S104" s="170" t="s">
        <v>1</v>
      </c>
      <c r="T104" s="170">
        <f>SUM(T94:T103)</f>
        <v>0</v>
      </c>
      <c r="U104" s="170">
        <f t="shared" ref="U104:AC104" si="62">SUM(U94:U103)</f>
        <v>0</v>
      </c>
      <c r="V104" s="170">
        <f t="shared" si="62"/>
        <v>0</v>
      </c>
      <c r="W104" s="170">
        <f t="shared" si="62"/>
        <v>0</v>
      </c>
      <c r="X104" s="170">
        <f t="shared" si="62"/>
        <v>0</v>
      </c>
      <c r="Y104" s="170">
        <f t="shared" si="62"/>
        <v>0</v>
      </c>
      <c r="Z104" s="170">
        <f t="shared" si="62"/>
        <v>0</v>
      </c>
      <c r="AA104" s="170">
        <f t="shared" si="62"/>
        <v>0</v>
      </c>
      <c r="AB104" s="170">
        <f t="shared" si="62"/>
        <v>0</v>
      </c>
      <c r="AC104" s="170">
        <f t="shared" si="62"/>
        <v>0</v>
      </c>
      <c r="AD104" s="171" t="e">
        <f>SUM(AD94:AD103)</f>
        <v>#DIV/0!</v>
      </c>
      <c r="AE104" s="171" t="e">
        <f>SUM(AE94:AE103)</f>
        <v>#DIV/0!</v>
      </c>
      <c r="AF104" s="172"/>
      <c r="AG104" s="173"/>
      <c r="AI104" s="174"/>
      <c r="AJ104" s="170" t="s">
        <v>1</v>
      </c>
      <c r="AK104" s="170">
        <f>SUM(AK94:AK103)</f>
        <v>0</v>
      </c>
      <c r="AL104" s="170">
        <f t="shared" ref="AL104:AT104" si="63">SUM(AL94:AL103)</f>
        <v>0</v>
      </c>
      <c r="AM104" s="170">
        <f t="shared" si="63"/>
        <v>0</v>
      </c>
      <c r="AN104" s="170">
        <f t="shared" si="63"/>
        <v>0</v>
      </c>
      <c r="AO104" s="170">
        <f t="shared" si="63"/>
        <v>0</v>
      </c>
      <c r="AP104" s="170">
        <f t="shared" si="63"/>
        <v>0</v>
      </c>
      <c r="AQ104" s="170">
        <f t="shared" si="63"/>
        <v>0</v>
      </c>
      <c r="AR104" s="170">
        <f t="shared" si="63"/>
        <v>0</v>
      </c>
      <c r="AS104" s="170">
        <f t="shared" si="63"/>
        <v>0</v>
      </c>
      <c r="AT104" s="170">
        <f t="shared" si="63"/>
        <v>0</v>
      </c>
      <c r="AU104" s="171" t="e">
        <f>SUM(AU94:AU103)</f>
        <v>#DIV/0!</v>
      </c>
      <c r="AV104" s="171" t="e">
        <f>SUM(AV94:AV103)</f>
        <v>#DIV/0!</v>
      </c>
      <c r="AW104" s="172"/>
      <c r="AX104" s="173"/>
      <c r="AZ104" s="174"/>
      <c r="BA104" s="170" t="s">
        <v>1</v>
      </c>
      <c r="BB104" s="170">
        <f>SUM(BB94:BB103)</f>
        <v>0</v>
      </c>
      <c r="BC104" s="170">
        <f t="shared" ref="BC104:BK104" si="64">SUM(BC94:BC103)</f>
        <v>0</v>
      </c>
      <c r="BD104" s="170">
        <f t="shared" si="64"/>
        <v>0</v>
      </c>
      <c r="BE104" s="170">
        <f t="shared" si="64"/>
        <v>0</v>
      </c>
      <c r="BF104" s="170">
        <f t="shared" si="64"/>
        <v>0</v>
      </c>
      <c r="BG104" s="170">
        <f t="shared" si="64"/>
        <v>0</v>
      </c>
      <c r="BH104" s="170">
        <f t="shared" si="64"/>
        <v>0</v>
      </c>
      <c r="BI104" s="170">
        <f t="shared" si="64"/>
        <v>0</v>
      </c>
      <c r="BJ104" s="170">
        <f t="shared" si="64"/>
        <v>0</v>
      </c>
      <c r="BK104" s="170">
        <f t="shared" si="64"/>
        <v>0</v>
      </c>
      <c r="BL104" s="171" t="e">
        <f>SUM(BL94:BL103)</f>
        <v>#DIV/0!</v>
      </c>
      <c r="BM104" s="171" t="e">
        <f>SUM(BM94:BM103)</f>
        <v>#DIV/0!</v>
      </c>
      <c r="BN104" s="172"/>
      <c r="BO104" s="173"/>
      <c r="BQ104" s="174"/>
      <c r="BR104" s="170" t="s">
        <v>1</v>
      </c>
      <c r="BS104" s="170">
        <f>SUM(BS94:BS103)</f>
        <v>0</v>
      </c>
      <c r="BT104" s="170">
        <f t="shared" ref="BT104:CB104" si="65">SUM(BT94:BT103)</f>
        <v>0</v>
      </c>
      <c r="BU104" s="170">
        <f t="shared" si="65"/>
        <v>0</v>
      </c>
      <c r="BV104" s="170">
        <f t="shared" si="65"/>
        <v>0</v>
      </c>
      <c r="BW104" s="170">
        <f t="shared" si="65"/>
        <v>0</v>
      </c>
      <c r="BX104" s="170">
        <f t="shared" si="65"/>
        <v>0</v>
      </c>
      <c r="BY104" s="170">
        <f t="shared" si="65"/>
        <v>0</v>
      </c>
      <c r="BZ104" s="170">
        <f t="shared" si="65"/>
        <v>0</v>
      </c>
      <c r="CA104" s="170">
        <f t="shared" si="65"/>
        <v>0</v>
      </c>
      <c r="CB104" s="170">
        <f t="shared" si="65"/>
        <v>0</v>
      </c>
      <c r="CC104" s="171" t="e">
        <f>SUM(CC94:CC103)</f>
        <v>#DIV/0!</v>
      </c>
      <c r="CD104" s="171" t="e">
        <f>SUM(CD94:CD103)</f>
        <v>#DIV/0!</v>
      </c>
      <c r="CE104" s="172"/>
      <c r="CF104" s="173"/>
      <c r="CH104" s="174"/>
      <c r="CI104" s="170" t="s">
        <v>1</v>
      </c>
      <c r="CJ104" s="170">
        <f>SUM(CJ94:CJ103)</f>
        <v>0</v>
      </c>
      <c r="CK104" s="170">
        <f t="shared" ref="CK104:CS104" si="66">SUM(CK94:CK103)</f>
        <v>0</v>
      </c>
      <c r="CL104" s="170">
        <f t="shared" si="66"/>
        <v>0</v>
      </c>
      <c r="CM104" s="170">
        <f t="shared" si="66"/>
        <v>0</v>
      </c>
      <c r="CN104" s="170">
        <f t="shared" si="66"/>
        <v>0</v>
      </c>
      <c r="CO104" s="170">
        <f t="shared" si="66"/>
        <v>0</v>
      </c>
      <c r="CP104" s="170">
        <f t="shared" si="66"/>
        <v>0</v>
      </c>
      <c r="CQ104" s="170">
        <f t="shared" si="66"/>
        <v>0</v>
      </c>
      <c r="CR104" s="170">
        <f t="shared" si="66"/>
        <v>0</v>
      </c>
      <c r="CS104" s="170">
        <f t="shared" si="66"/>
        <v>0</v>
      </c>
      <c r="CT104" s="171" t="e">
        <f>SUM(CT94:CT103)</f>
        <v>#DIV/0!</v>
      </c>
      <c r="CU104" s="171" t="e">
        <f>SUM(CU94:CU103)</f>
        <v>#DIV/0!</v>
      </c>
      <c r="CV104" s="172"/>
      <c r="CW104" s="173"/>
      <c r="CY104" s="174"/>
      <c r="CZ104" s="170" t="s">
        <v>1</v>
      </c>
      <c r="DA104" s="170">
        <f>SUM(DA94:DA103)</f>
        <v>0</v>
      </c>
      <c r="DB104" s="170">
        <f t="shared" ref="DB104:DJ104" si="67">SUM(DB94:DB103)</f>
        <v>0</v>
      </c>
      <c r="DC104" s="170">
        <f t="shared" si="67"/>
        <v>0</v>
      </c>
      <c r="DD104" s="170">
        <f t="shared" si="67"/>
        <v>0</v>
      </c>
      <c r="DE104" s="170">
        <f t="shared" si="67"/>
        <v>0</v>
      </c>
      <c r="DF104" s="170">
        <f t="shared" si="67"/>
        <v>0</v>
      </c>
      <c r="DG104" s="170">
        <f t="shared" si="67"/>
        <v>0</v>
      </c>
      <c r="DH104" s="170">
        <f t="shared" si="67"/>
        <v>0</v>
      </c>
      <c r="DI104" s="170">
        <f t="shared" si="67"/>
        <v>0</v>
      </c>
      <c r="DJ104" s="170">
        <f t="shared" si="67"/>
        <v>0</v>
      </c>
      <c r="DK104" s="171" t="e">
        <f>SUM(DK94:DK103)</f>
        <v>#DIV/0!</v>
      </c>
      <c r="DL104" s="171" t="e">
        <f>SUM(DL94:DL103)</f>
        <v>#DIV/0!</v>
      </c>
      <c r="DM104" s="172"/>
      <c r="DN104" s="173"/>
      <c r="DP104" s="174"/>
      <c r="DQ104" s="170" t="s">
        <v>1</v>
      </c>
      <c r="DR104" s="170">
        <f>SUM(DR94:DR103)</f>
        <v>0</v>
      </c>
      <c r="DS104" s="170">
        <f t="shared" ref="DS104:EA104" si="68">SUM(DS94:DS103)</f>
        <v>0</v>
      </c>
      <c r="DT104" s="170">
        <f t="shared" si="68"/>
        <v>0</v>
      </c>
      <c r="DU104" s="170">
        <f t="shared" si="68"/>
        <v>0</v>
      </c>
      <c r="DV104" s="170">
        <f t="shared" si="68"/>
        <v>0</v>
      </c>
      <c r="DW104" s="170">
        <f t="shared" si="68"/>
        <v>0</v>
      </c>
      <c r="DX104" s="170">
        <f t="shared" si="68"/>
        <v>0</v>
      </c>
      <c r="DY104" s="170">
        <f t="shared" si="68"/>
        <v>0</v>
      </c>
      <c r="DZ104" s="170">
        <f t="shared" si="68"/>
        <v>0</v>
      </c>
      <c r="EA104" s="170">
        <f t="shared" si="68"/>
        <v>0</v>
      </c>
      <c r="EB104" s="171" t="e">
        <f>SUM(EB94:EB103)</f>
        <v>#DIV/0!</v>
      </c>
      <c r="EC104" s="171" t="e">
        <f>SUM(EC94:EC103)</f>
        <v>#DIV/0!</v>
      </c>
      <c r="ED104" s="172"/>
      <c r="EE104" s="173"/>
      <c r="EG104" s="174"/>
      <c r="EH104" s="170" t="s">
        <v>1</v>
      </c>
      <c r="EI104" s="170">
        <f>SUM(EI94:EI103)</f>
        <v>0</v>
      </c>
      <c r="EJ104" s="170">
        <f t="shared" ref="EJ104:ER104" si="69">SUM(EJ94:EJ103)</f>
        <v>0</v>
      </c>
      <c r="EK104" s="170">
        <f t="shared" si="69"/>
        <v>0</v>
      </c>
      <c r="EL104" s="170">
        <f t="shared" si="69"/>
        <v>0</v>
      </c>
      <c r="EM104" s="170">
        <f t="shared" si="69"/>
        <v>0</v>
      </c>
      <c r="EN104" s="170">
        <f t="shared" si="69"/>
        <v>0</v>
      </c>
      <c r="EO104" s="170">
        <f t="shared" si="69"/>
        <v>0</v>
      </c>
      <c r="EP104" s="170">
        <f t="shared" si="69"/>
        <v>0</v>
      </c>
      <c r="EQ104" s="170">
        <f t="shared" si="69"/>
        <v>0</v>
      </c>
      <c r="ER104" s="170">
        <f t="shared" si="69"/>
        <v>0</v>
      </c>
      <c r="ES104" s="171" t="e">
        <f>SUM(ES94:ES103)</f>
        <v>#DIV/0!</v>
      </c>
      <c r="ET104" s="171" t="e">
        <f>SUM(ET94:ET103)</f>
        <v>#DIV/0!</v>
      </c>
      <c r="EU104" s="172"/>
      <c r="EV104" s="173"/>
      <c r="EW104" s="100" t="str">
        <f>EV100</f>
        <v/>
      </c>
      <c r="EX104" s="100">
        <f>EV102</f>
        <v>3</v>
      </c>
      <c r="EY104" s="100"/>
      <c r="EZ104" s="100">
        <f t="shared" si="60"/>
        <v>0</v>
      </c>
      <c r="FA104" s="100"/>
    </row>
    <row r="105" spans="1:164" x14ac:dyDescent="0.35">
      <c r="Q105" s="139"/>
      <c r="AH105" s="139"/>
      <c r="AY105" s="139"/>
      <c r="BP105" s="139"/>
      <c r="CG105" s="139"/>
      <c r="CX105" s="139"/>
      <c r="DO105" s="139"/>
      <c r="EF105" s="139"/>
      <c r="EW105" s="100"/>
      <c r="EX105" s="100"/>
      <c r="EY105" s="100"/>
      <c r="EZ105" s="100"/>
      <c r="FA105" s="100"/>
      <c r="FB105" s="139"/>
      <c r="FC105" s="139"/>
      <c r="FD105" s="139"/>
      <c r="FE105" s="139"/>
      <c r="FF105" s="139"/>
      <c r="FG105" s="139"/>
      <c r="FH105" s="139"/>
    </row>
    <row r="106" spans="1:164" ht="15" thickBot="1" x14ac:dyDescent="0.4">
      <c r="A106" s="209" t="s">
        <v>38</v>
      </c>
      <c r="B106" s="209"/>
      <c r="C106" s="210">
        <f>'FACTORS &amp; OPTIONS'!H15</f>
        <v>0</v>
      </c>
      <c r="D106" s="210"/>
      <c r="E106" s="210"/>
      <c r="F106" s="211"/>
      <c r="G106" s="134">
        <f>IF(O106&lt;=P106,'FACTORS &amp; OPTIONS'!B14,0)</f>
        <v>0</v>
      </c>
      <c r="H106" s="212">
        <f>'FACTORS &amp; OPTIONS'!H16</f>
        <v>0</v>
      </c>
      <c r="I106" s="209"/>
      <c r="J106" s="209"/>
      <c r="K106" s="209"/>
      <c r="L106" s="209"/>
      <c r="M106" s="209"/>
      <c r="N106" s="209"/>
      <c r="O106" s="135">
        <v>1</v>
      </c>
      <c r="P106" s="135">
        <f>'FACTORS &amp; OPTIONS'!I15</f>
        <v>0</v>
      </c>
      <c r="R106" s="209" t="s">
        <v>38</v>
      </c>
      <c r="S106" s="209"/>
      <c r="T106" s="210">
        <f>'FACTORS &amp; OPTIONS'!H15</f>
        <v>0</v>
      </c>
      <c r="U106" s="210"/>
      <c r="V106" s="210"/>
      <c r="W106" s="211"/>
      <c r="X106" s="134">
        <f>IF(AF106&lt;=P106,'FACTORS &amp; OPTIONS'!B14,0)</f>
        <v>0</v>
      </c>
      <c r="Y106" s="212">
        <f>'FACTORS &amp; OPTIONS'!H17</f>
        <v>0</v>
      </c>
      <c r="Z106" s="209"/>
      <c r="AA106" s="209"/>
      <c r="AB106" s="209"/>
      <c r="AC106" s="209"/>
      <c r="AD106" s="209"/>
      <c r="AE106" s="209"/>
      <c r="AF106" s="135">
        <v>2</v>
      </c>
      <c r="AG106" s="186"/>
      <c r="AI106" s="209" t="s">
        <v>38</v>
      </c>
      <c r="AJ106" s="209"/>
      <c r="AK106" s="210">
        <f>'FACTORS &amp; OPTIONS'!H15</f>
        <v>0</v>
      </c>
      <c r="AL106" s="210"/>
      <c r="AM106" s="210"/>
      <c r="AN106" s="211"/>
      <c r="AO106" s="134">
        <f>IF(AW106&lt;=P106,'FACTORS &amp; OPTIONS'!B14,0)</f>
        <v>0</v>
      </c>
      <c r="AP106" s="212">
        <f>'FACTORS &amp; OPTIONS'!H18</f>
        <v>0</v>
      </c>
      <c r="AQ106" s="209"/>
      <c r="AR106" s="209"/>
      <c r="AS106" s="209"/>
      <c r="AT106" s="209"/>
      <c r="AU106" s="209"/>
      <c r="AV106" s="209"/>
      <c r="AW106" s="135">
        <v>3</v>
      </c>
      <c r="AX106" s="137"/>
      <c r="AZ106" s="209" t="s">
        <v>38</v>
      </c>
      <c r="BA106" s="209"/>
      <c r="BB106" s="210">
        <f>'FACTORS &amp; OPTIONS'!H15</f>
        <v>0</v>
      </c>
      <c r="BC106" s="210"/>
      <c r="BD106" s="210"/>
      <c r="BE106" s="211"/>
      <c r="BF106" s="134">
        <f>IF(BN106&lt;=P106,'FACTORS &amp; OPTIONS'!B14,0)</f>
        <v>0</v>
      </c>
      <c r="BG106" s="212">
        <f>'FACTORS &amp; OPTIONS'!H19</f>
        <v>0</v>
      </c>
      <c r="BH106" s="209"/>
      <c r="BI106" s="209"/>
      <c r="BJ106" s="209"/>
      <c r="BK106" s="209"/>
      <c r="BL106" s="209"/>
      <c r="BM106" s="209"/>
      <c r="BN106" s="137">
        <v>4</v>
      </c>
      <c r="BO106" s="137"/>
      <c r="BQ106" s="209" t="s">
        <v>38</v>
      </c>
      <c r="BR106" s="209"/>
      <c r="BS106" s="210">
        <f>'FACTORS &amp; OPTIONS'!H15</f>
        <v>0</v>
      </c>
      <c r="BT106" s="210"/>
      <c r="BU106" s="210"/>
      <c r="BV106" s="211"/>
      <c r="BW106" s="134">
        <f>IF(CE106&lt;=P106,'FACTORS &amp; OPTIONS'!B14,0)</f>
        <v>0</v>
      </c>
      <c r="BX106" s="212">
        <f>'FACTORS &amp; OPTIONS'!H20</f>
        <v>0</v>
      </c>
      <c r="BY106" s="209"/>
      <c r="BZ106" s="209"/>
      <c r="CA106" s="209"/>
      <c r="CB106" s="209"/>
      <c r="CC106" s="209"/>
      <c r="CD106" s="209"/>
      <c r="CE106" s="137">
        <v>5</v>
      </c>
      <c r="CF106" s="137"/>
      <c r="CH106" s="209" t="s">
        <v>38</v>
      </c>
      <c r="CI106" s="209"/>
      <c r="CJ106" s="210">
        <f>'FACTORS &amp; OPTIONS'!H15</f>
        <v>0</v>
      </c>
      <c r="CK106" s="210"/>
      <c r="CL106" s="210"/>
      <c r="CM106" s="211"/>
      <c r="CN106" s="134">
        <f>IF(CV106&lt;=P106,'FACTORS &amp; OPTIONS'!B14,0)</f>
        <v>0</v>
      </c>
      <c r="CO106" s="212">
        <f>'FACTORS &amp; OPTIONS'!H21</f>
        <v>0</v>
      </c>
      <c r="CP106" s="209"/>
      <c r="CQ106" s="209"/>
      <c r="CR106" s="209"/>
      <c r="CS106" s="209"/>
      <c r="CT106" s="209"/>
      <c r="CU106" s="209"/>
      <c r="CV106" s="137">
        <v>6</v>
      </c>
      <c r="CW106" s="137"/>
      <c r="CY106" s="209" t="s">
        <v>38</v>
      </c>
      <c r="CZ106" s="209"/>
      <c r="DA106" s="210">
        <f>'FACTORS &amp; OPTIONS'!H15</f>
        <v>0</v>
      </c>
      <c r="DB106" s="210"/>
      <c r="DC106" s="210"/>
      <c r="DD106" s="211"/>
      <c r="DE106" s="134">
        <f>IF(DM106&lt;=P106,'FACTORS &amp; OPTIONS'!B14,0)</f>
        <v>0</v>
      </c>
      <c r="DF106" s="212">
        <f>'FACTORS &amp; OPTIONS'!H22</f>
        <v>0</v>
      </c>
      <c r="DG106" s="209"/>
      <c r="DH106" s="209"/>
      <c r="DI106" s="209"/>
      <c r="DJ106" s="209"/>
      <c r="DK106" s="209"/>
      <c r="DL106" s="209"/>
      <c r="DM106" s="137">
        <v>7</v>
      </c>
      <c r="DN106" s="137"/>
      <c r="DP106" s="209" t="s">
        <v>38</v>
      </c>
      <c r="DQ106" s="209"/>
      <c r="DR106" s="210">
        <f>'FACTORS &amp; OPTIONS'!H15</f>
        <v>0</v>
      </c>
      <c r="DS106" s="210"/>
      <c r="DT106" s="210"/>
      <c r="DU106" s="211"/>
      <c r="DV106" s="134">
        <f>IF(ED106&lt;=P106,'FACTORS &amp; OPTIONS'!B14,0)</f>
        <v>0</v>
      </c>
      <c r="DW106" s="223">
        <f>'FACTORS &amp; OPTIONS'!H23</f>
        <v>0</v>
      </c>
      <c r="DX106" s="209"/>
      <c r="DY106" s="209"/>
      <c r="DZ106" s="209"/>
      <c r="EA106" s="209"/>
      <c r="EB106" s="209"/>
      <c r="EC106" s="209"/>
      <c r="ED106" s="137">
        <v>8</v>
      </c>
      <c r="EE106" s="137"/>
      <c r="EG106" s="209" t="s">
        <v>38</v>
      </c>
      <c r="EH106" s="209"/>
      <c r="EI106" s="210">
        <f>'FACTORS &amp; OPTIONS'!H15</f>
        <v>0</v>
      </c>
      <c r="EJ106" s="210"/>
      <c r="EK106" s="210"/>
      <c r="EL106" s="211"/>
      <c r="EM106" s="134">
        <f>IF(EU106&lt;=P106,'FACTORS &amp; OPTIONS'!B14,0)</f>
        <v>0</v>
      </c>
      <c r="EN106" s="212">
        <f>'FACTORS &amp; OPTIONS'!H24</f>
        <v>0</v>
      </c>
      <c r="EO106" s="209"/>
      <c r="EP106" s="209"/>
      <c r="EQ106" s="209"/>
      <c r="ER106" s="209"/>
      <c r="ES106" s="209"/>
      <c r="ET106" s="209"/>
      <c r="EU106" s="137">
        <v>9</v>
      </c>
      <c r="EV106" s="137"/>
      <c r="EW106" s="100"/>
      <c r="EX106" s="100"/>
      <c r="EY106" s="100"/>
      <c r="EZ106" s="100"/>
      <c r="FA106" s="100"/>
    </row>
    <row r="107" spans="1:164" x14ac:dyDescent="0.35">
      <c r="A107" s="140" t="b">
        <v>0</v>
      </c>
      <c r="B107" s="141"/>
      <c r="C107" s="141">
        <v>1</v>
      </c>
      <c r="D107" s="141">
        <v>2</v>
      </c>
      <c r="E107" s="141">
        <v>3</v>
      </c>
      <c r="F107" s="141">
        <v>4</v>
      </c>
      <c r="G107" s="141">
        <v>5</v>
      </c>
      <c r="H107" s="141">
        <v>6</v>
      </c>
      <c r="I107" s="141">
        <v>7</v>
      </c>
      <c r="J107" s="141">
        <v>8</v>
      </c>
      <c r="K107" s="141">
        <v>9</v>
      </c>
      <c r="L107" s="141">
        <v>10</v>
      </c>
      <c r="M107" s="142"/>
      <c r="N107" s="142"/>
      <c r="O107" s="142"/>
      <c r="P107" s="143"/>
      <c r="R107" s="140" t="b">
        <v>0</v>
      </c>
      <c r="S107" s="141"/>
      <c r="T107" s="141">
        <v>1</v>
      </c>
      <c r="U107" s="141">
        <v>2</v>
      </c>
      <c r="V107" s="141">
        <v>3</v>
      </c>
      <c r="W107" s="141">
        <v>4</v>
      </c>
      <c r="X107" s="141">
        <v>5</v>
      </c>
      <c r="Y107" s="141">
        <v>6</v>
      </c>
      <c r="Z107" s="141">
        <v>7</v>
      </c>
      <c r="AA107" s="141">
        <v>8</v>
      </c>
      <c r="AB107" s="141">
        <v>9</v>
      </c>
      <c r="AC107" s="141">
        <v>10</v>
      </c>
      <c r="AD107" s="142"/>
      <c r="AE107" s="142"/>
      <c r="AF107" s="142"/>
      <c r="AG107" s="143"/>
      <c r="AI107" s="140" t="b">
        <v>0</v>
      </c>
      <c r="AJ107" s="141"/>
      <c r="AK107" s="141">
        <v>1</v>
      </c>
      <c r="AL107" s="141">
        <v>2</v>
      </c>
      <c r="AM107" s="141">
        <v>3</v>
      </c>
      <c r="AN107" s="141">
        <v>4</v>
      </c>
      <c r="AO107" s="141">
        <v>5</v>
      </c>
      <c r="AP107" s="141">
        <v>6</v>
      </c>
      <c r="AQ107" s="141">
        <v>7</v>
      </c>
      <c r="AR107" s="141">
        <v>8</v>
      </c>
      <c r="AS107" s="141">
        <v>9</v>
      </c>
      <c r="AT107" s="141">
        <v>10</v>
      </c>
      <c r="AU107" s="142"/>
      <c r="AV107" s="142"/>
      <c r="AW107" s="142"/>
      <c r="AX107" s="143"/>
      <c r="AZ107" s="140" t="b">
        <v>0</v>
      </c>
      <c r="BA107" s="141"/>
      <c r="BB107" s="141">
        <v>1</v>
      </c>
      <c r="BC107" s="141">
        <v>2</v>
      </c>
      <c r="BD107" s="141">
        <v>3</v>
      </c>
      <c r="BE107" s="141">
        <v>4</v>
      </c>
      <c r="BF107" s="141">
        <v>5</v>
      </c>
      <c r="BG107" s="141">
        <v>6</v>
      </c>
      <c r="BH107" s="141">
        <v>7</v>
      </c>
      <c r="BI107" s="141">
        <v>8</v>
      </c>
      <c r="BJ107" s="141">
        <v>9</v>
      </c>
      <c r="BK107" s="141">
        <v>10</v>
      </c>
      <c r="BL107" s="142"/>
      <c r="BM107" s="142"/>
      <c r="BN107" s="142"/>
      <c r="BO107" s="143"/>
      <c r="BQ107" s="140" t="b">
        <v>0</v>
      </c>
      <c r="BR107" s="141"/>
      <c r="BS107" s="141">
        <v>1</v>
      </c>
      <c r="BT107" s="141">
        <v>2</v>
      </c>
      <c r="BU107" s="141">
        <v>3</v>
      </c>
      <c r="BV107" s="141">
        <v>4</v>
      </c>
      <c r="BW107" s="141">
        <v>5</v>
      </c>
      <c r="BX107" s="141">
        <v>6</v>
      </c>
      <c r="BY107" s="141">
        <v>7</v>
      </c>
      <c r="BZ107" s="141">
        <v>8</v>
      </c>
      <c r="CA107" s="141">
        <v>9</v>
      </c>
      <c r="CB107" s="141">
        <v>10</v>
      </c>
      <c r="CC107" s="142"/>
      <c r="CD107" s="142"/>
      <c r="CE107" s="142"/>
      <c r="CF107" s="143"/>
      <c r="CH107" s="140" t="b">
        <v>0</v>
      </c>
      <c r="CI107" s="141"/>
      <c r="CJ107" s="141">
        <v>1</v>
      </c>
      <c r="CK107" s="141">
        <v>2</v>
      </c>
      <c r="CL107" s="141">
        <v>3</v>
      </c>
      <c r="CM107" s="141">
        <v>4</v>
      </c>
      <c r="CN107" s="141">
        <v>5</v>
      </c>
      <c r="CO107" s="141">
        <v>6</v>
      </c>
      <c r="CP107" s="141">
        <v>7</v>
      </c>
      <c r="CQ107" s="141">
        <v>8</v>
      </c>
      <c r="CR107" s="141">
        <v>9</v>
      </c>
      <c r="CS107" s="141">
        <v>10</v>
      </c>
      <c r="CT107" s="142"/>
      <c r="CU107" s="142"/>
      <c r="CV107" s="142"/>
      <c r="CW107" s="143"/>
      <c r="CY107" s="140" t="b">
        <v>0</v>
      </c>
      <c r="CZ107" s="141"/>
      <c r="DA107" s="141">
        <v>1</v>
      </c>
      <c r="DB107" s="141">
        <v>2</v>
      </c>
      <c r="DC107" s="141">
        <v>3</v>
      </c>
      <c r="DD107" s="141">
        <v>4</v>
      </c>
      <c r="DE107" s="141">
        <v>5</v>
      </c>
      <c r="DF107" s="141">
        <v>6</v>
      </c>
      <c r="DG107" s="141">
        <v>7</v>
      </c>
      <c r="DH107" s="141">
        <v>8</v>
      </c>
      <c r="DI107" s="141">
        <v>9</v>
      </c>
      <c r="DJ107" s="141">
        <v>10</v>
      </c>
      <c r="DK107" s="142"/>
      <c r="DL107" s="142"/>
      <c r="DM107" s="142"/>
      <c r="DN107" s="143"/>
      <c r="DP107" s="140" t="b">
        <v>0</v>
      </c>
      <c r="DQ107" s="141"/>
      <c r="DR107" s="141">
        <v>1</v>
      </c>
      <c r="DS107" s="141">
        <v>2</v>
      </c>
      <c r="DT107" s="141">
        <v>3</v>
      </c>
      <c r="DU107" s="141">
        <v>4</v>
      </c>
      <c r="DV107" s="141">
        <v>5</v>
      </c>
      <c r="DW107" s="141">
        <v>6</v>
      </c>
      <c r="DX107" s="141">
        <v>7</v>
      </c>
      <c r="DY107" s="141">
        <v>8</v>
      </c>
      <c r="DZ107" s="141">
        <v>9</v>
      </c>
      <c r="EA107" s="141">
        <v>10</v>
      </c>
      <c r="EB107" s="142"/>
      <c r="EC107" s="142"/>
      <c r="ED107" s="142"/>
      <c r="EE107" s="143"/>
      <c r="EG107" s="140" t="b">
        <v>0</v>
      </c>
      <c r="EH107" s="141"/>
      <c r="EI107" s="141">
        <v>1</v>
      </c>
      <c r="EJ107" s="141">
        <v>2</v>
      </c>
      <c r="EK107" s="141">
        <v>3</v>
      </c>
      <c r="EL107" s="141">
        <v>4</v>
      </c>
      <c r="EM107" s="141">
        <v>5</v>
      </c>
      <c r="EN107" s="141">
        <v>6</v>
      </c>
      <c r="EO107" s="141">
        <v>7</v>
      </c>
      <c r="EP107" s="141">
        <v>8</v>
      </c>
      <c r="EQ107" s="141">
        <v>9</v>
      </c>
      <c r="ER107" s="141">
        <v>10</v>
      </c>
      <c r="ES107" s="142"/>
      <c r="ET107" s="142"/>
      <c r="EU107" s="142"/>
      <c r="EV107" s="143"/>
      <c r="EW107" s="100"/>
      <c r="EX107" s="100"/>
      <c r="EY107" s="100"/>
      <c r="EZ107" s="100"/>
      <c r="FA107" s="100"/>
    </row>
    <row r="108" spans="1:164" x14ac:dyDescent="0.35">
      <c r="A108" s="150"/>
      <c r="B108" s="22"/>
      <c r="C108" s="151">
        <f t="array" ref="C108:L108">TRANSPOSE(B109:B118)</f>
        <v>0</v>
      </c>
      <c r="D108" s="151">
        <v>0</v>
      </c>
      <c r="E108" s="151">
        <v>0</v>
      </c>
      <c r="F108" s="151">
        <v>0</v>
      </c>
      <c r="G108" s="151">
        <v>0</v>
      </c>
      <c r="H108" s="151">
        <v>0</v>
      </c>
      <c r="I108" s="151">
        <v>0</v>
      </c>
      <c r="J108" s="151">
        <v>0</v>
      </c>
      <c r="K108" s="151">
        <v>0</v>
      </c>
      <c r="L108" s="151">
        <v>0</v>
      </c>
      <c r="M108" s="148" t="s">
        <v>11</v>
      </c>
      <c r="N108" s="149" t="s">
        <v>2</v>
      </c>
      <c r="O108" s="213" t="s">
        <v>3</v>
      </c>
      <c r="P108" s="214"/>
      <c r="R108" s="150"/>
      <c r="S108" s="22"/>
      <c r="T108" s="151">
        <f t="array" ref="T108:AC108">TRANSPOSE(S109:S118)</f>
        <v>0</v>
      </c>
      <c r="U108" s="151">
        <v>0</v>
      </c>
      <c r="V108" s="151">
        <v>0</v>
      </c>
      <c r="W108" s="151">
        <v>0</v>
      </c>
      <c r="X108" s="151">
        <v>0</v>
      </c>
      <c r="Y108" s="151">
        <v>0</v>
      </c>
      <c r="Z108" s="151">
        <v>0</v>
      </c>
      <c r="AA108" s="151">
        <v>0</v>
      </c>
      <c r="AB108" s="151">
        <v>0</v>
      </c>
      <c r="AC108" s="151">
        <v>0</v>
      </c>
      <c r="AD108" s="148" t="s">
        <v>11</v>
      </c>
      <c r="AE108" s="149" t="s">
        <v>2</v>
      </c>
      <c r="AF108" s="213" t="s">
        <v>3</v>
      </c>
      <c r="AG108" s="214"/>
      <c r="AI108" s="150"/>
      <c r="AJ108" s="22"/>
      <c r="AK108" s="151">
        <f t="array" ref="AK108:AT108">TRANSPOSE(AJ109:AJ118)</f>
        <v>0</v>
      </c>
      <c r="AL108" s="151">
        <v>0</v>
      </c>
      <c r="AM108" s="151">
        <v>0</v>
      </c>
      <c r="AN108" s="151">
        <v>0</v>
      </c>
      <c r="AO108" s="151">
        <v>0</v>
      </c>
      <c r="AP108" s="151">
        <v>0</v>
      </c>
      <c r="AQ108" s="151">
        <v>0</v>
      </c>
      <c r="AR108" s="151">
        <v>0</v>
      </c>
      <c r="AS108" s="151">
        <v>0</v>
      </c>
      <c r="AT108" s="151">
        <v>0</v>
      </c>
      <c r="AU108" s="148" t="s">
        <v>11</v>
      </c>
      <c r="AV108" s="149" t="s">
        <v>2</v>
      </c>
      <c r="AW108" s="213" t="s">
        <v>3</v>
      </c>
      <c r="AX108" s="214"/>
      <c r="AZ108" s="150"/>
      <c r="BA108" s="22"/>
      <c r="BB108" s="151">
        <f t="array" ref="BB108:BK108">TRANSPOSE(BA109:BA118)</f>
        <v>0</v>
      </c>
      <c r="BC108" s="151">
        <v>0</v>
      </c>
      <c r="BD108" s="151">
        <v>0</v>
      </c>
      <c r="BE108" s="151">
        <v>0</v>
      </c>
      <c r="BF108" s="151">
        <v>0</v>
      </c>
      <c r="BG108" s="151">
        <v>0</v>
      </c>
      <c r="BH108" s="151">
        <v>0</v>
      </c>
      <c r="BI108" s="151">
        <v>0</v>
      </c>
      <c r="BJ108" s="151">
        <v>0</v>
      </c>
      <c r="BK108" s="151">
        <v>0</v>
      </c>
      <c r="BL108" s="148" t="s">
        <v>11</v>
      </c>
      <c r="BM108" s="149" t="s">
        <v>2</v>
      </c>
      <c r="BN108" s="213" t="s">
        <v>3</v>
      </c>
      <c r="BO108" s="214"/>
      <c r="BQ108" s="150"/>
      <c r="BR108" s="22"/>
      <c r="BS108" s="151">
        <f t="array" ref="BS108:CB108">TRANSPOSE(BR109:BR118)</f>
        <v>0</v>
      </c>
      <c r="BT108" s="151">
        <v>0</v>
      </c>
      <c r="BU108" s="151">
        <v>0</v>
      </c>
      <c r="BV108" s="151">
        <v>0</v>
      </c>
      <c r="BW108" s="151">
        <v>0</v>
      </c>
      <c r="BX108" s="151">
        <v>0</v>
      </c>
      <c r="BY108" s="151">
        <v>0</v>
      </c>
      <c r="BZ108" s="151">
        <v>0</v>
      </c>
      <c r="CA108" s="151">
        <v>0</v>
      </c>
      <c r="CB108" s="151">
        <v>0</v>
      </c>
      <c r="CC108" s="148" t="s">
        <v>11</v>
      </c>
      <c r="CD108" s="149" t="s">
        <v>2</v>
      </c>
      <c r="CE108" s="213" t="s">
        <v>3</v>
      </c>
      <c r="CF108" s="214"/>
      <c r="CH108" s="150"/>
      <c r="CI108" s="22"/>
      <c r="CJ108" s="151">
        <f t="array" ref="CJ108:CS108">TRANSPOSE(CI109:CI118)</f>
        <v>0</v>
      </c>
      <c r="CK108" s="151">
        <v>0</v>
      </c>
      <c r="CL108" s="151">
        <v>0</v>
      </c>
      <c r="CM108" s="151">
        <v>0</v>
      </c>
      <c r="CN108" s="151">
        <v>0</v>
      </c>
      <c r="CO108" s="151">
        <v>0</v>
      </c>
      <c r="CP108" s="151">
        <v>0</v>
      </c>
      <c r="CQ108" s="151">
        <v>0</v>
      </c>
      <c r="CR108" s="151">
        <v>0</v>
      </c>
      <c r="CS108" s="151">
        <v>0</v>
      </c>
      <c r="CT108" s="148" t="s">
        <v>11</v>
      </c>
      <c r="CU108" s="149" t="s">
        <v>2</v>
      </c>
      <c r="CV108" s="213" t="s">
        <v>3</v>
      </c>
      <c r="CW108" s="214"/>
      <c r="CY108" s="150"/>
      <c r="CZ108" s="22"/>
      <c r="DA108" s="151">
        <f t="array" ref="DA108:DJ108">TRANSPOSE(CZ109:CZ118)</f>
        <v>0</v>
      </c>
      <c r="DB108" s="151">
        <v>0</v>
      </c>
      <c r="DC108" s="151">
        <v>0</v>
      </c>
      <c r="DD108" s="151">
        <v>0</v>
      </c>
      <c r="DE108" s="151">
        <v>0</v>
      </c>
      <c r="DF108" s="151">
        <v>0</v>
      </c>
      <c r="DG108" s="151">
        <v>0</v>
      </c>
      <c r="DH108" s="151">
        <v>0</v>
      </c>
      <c r="DI108" s="151">
        <v>0</v>
      </c>
      <c r="DJ108" s="151">
        <v>0</v>
      </c>
      <c r="DK108" s="148" t="s">
        <v>11</v>
      </c>
      <c r="DL108" s="149" t="s">
        <v>2</v>
      </c>
      <c r="DM108" s="213" t="s">
        <v>3</v>
      </c>
      <c r="DN108" s="214"/>
      <c r="DP108" s="150"/>
      <c r="DQ108" s="22"/>
      <c r="DR108" s="151">
        <f t="array" ref="DR108:EA108">TRANSPOSE(DQ109:DQ118)</f>
        <v>0</v>
      </c>
      <c r="DS108" s="151">
        <v>0</v>
      </c>
      <c r="DT108" s="151">
        <v>0</v>
      </c>
      <c r="DU108" s="151">
        <v>0</v>
      </c>
      <c r="DV108" s="151">
        <v>0</v>
      </c>
      <c r="DW108" s="151">
        <v>0</v>
      </c>
      <c r="DX108" s="151">
        <v>0</v>
      </c>
      <c r="DY108" s="151">
        <v>0</v>
      </c>
      <c r="DZ108" s="151">
        <v>0</v>
      </c>
      <c r="EA108" s="151">
        <v>0</v>
      </c>
      <c r="EB108" s="148" t="s">
        <v>11</v>
      </c>
      <c r="EC108" s="149" t="s">
        <v>2</v>
      </c>
      <c r="ED108" s="213" t="s">
        <v>3</v>
      </c>
      <c r="EE108" s="214"/>
      <c r="EG108" s="150"/>
      <c r="EH108" s="22"/>
      <c r="EI108" s="151">
        <f t="array" ref="EI108:ER108">TRANSPOSE(EH109:EH118)</f>
        <v>0</v>
      </c>
      <c r="EJ108" s="151">
        <v>0</v>
      </c>
      <c r="EK108" s="151">
        <v>0</v>
      </c>
      <c r="EL108" s="151">
        <v>0</v>
      </c>
      <c r="EM108" s="151">
        <v>0</v>
      </c>
      <c r="EN108" s="151">
        <v>0</v>
      </c>
      <c r="EO108" s="151">
        <v>0</v>
      </c>
      <c r="EP108" s="151">
        <v>0</v>
      </c>
      <c r="EQ108" s="151">
        <v>0</v>
      </c>
      <c r="ER108" s="151">
        <v>0</v>
      </c>
      <c r="ES108" s="148" t="s">
        <v>11</v>
      </c>
      <c r="ET108" s="149" t="s">
        <v>2</v>
      </c>
      <c r="EU108" s="213" t="s">
        <v>3</v>
      </c>
      <c r="EV108" s="214"/>
      <c r="EW108" s="100"/>
      <c r="EX108" s="100"/>
      <c r="EY108" s="100"/>
      <c r="EZ108" s="100"/>
      <c r="FA108" s="100"/>
    </row>
    <row r="109" spans="1:164" x14ac:dyDescent="0.35">
      <c r="A109" s="150">
        <v>1</v>
      </c>
      <c r="B109" s="151">
        <f>'FACTORS &amp; OPTIONS'!B15</f>
        <v>0</v>
      </c>
      <c r="C109" s="77">
        <f>IF(A109&lt;=G106,1,0)</f>
        <v>0</v>
      </c>
      <c r="D109" s="108">
        <v>0</v>
      </c>
      <c r="E109" s="108">
        <v>0</v>
      </c>
      <c r="F109" s="78">
        <v>0</v>
      </c>
      <c r="G109" s="78">
        <v>0</v>
      </c>
      <c r="H109" s="78">
        <v>0</v>
      </c>
      <c r="I109" s="78">
        <v>0</v>
      </c>
      <c r="J109" s="78">
        <v>0</v>
      </c>
      <c r="K109" s="78">
        <v>0</v>
      </c>
      <c r="L109" s="78">
        <v>0</v>
      </c>
      <c r="M109" s="21" t="e">
        <f>IF(G106=1,AVERAGE(C109/C119),IF(G106=2,AVERAGE(C109/C119,D109/D119),IF(G106=3,AVERAGE(C109/C119,D109/D119,E109/E119),IF(G106=4,AVERAGE(C109/C119,D109/D119,E109/E119,F109/F119),IF(G106=5,AVERAGE(C109/C119,D109/D119,E109/E119,F109/F119,G109/G119),IF(G106=6,AVERAGE(C109/C119,D109/D119,E109/E119,F109/F119,G109/G119,H109/H119),IF(G106=7,AVERAGE(C109/C119,D109/D119,E109/E119,F109/F119,G109/G119,H109/H119,I109/I119),IF(G106=8,AVERAGE(C109/C119,D109/D119,E109/E119,F109/F119,G109/G119,H109/H119,I109/I119,J109/J119),IF(G106=9,AVERAGE(C109/C119,D109/D119,E109/E119,F109/F119,G109/G119,H109/H119,I109/I119,J109/J119,K109/K119),AVERAGE(C109/C119,D109/D119,E109/E119,F109/F119,G109/G119,H109/H119,I109/I119,J109/J119,K109/K119,L109/L119))))))))))</f>
        <v>#DIV/0!</v>
      </c>
      <c r="N109" s="21" t="e">
        <f t="array" ref="N109:N118">MMULT(C109:L118,M109:M118)</f>
        <v>#DIV/0!</v>
      </c>
      <c r="O109" s="152" t="s">
        <v>4</v>
      </c>
      <c r="P109" s="153" t="e">
        <f>(N119-G106)/(G106-1)</f>
        <v>#DIV/0!</v>
      </c>
      <c r="R109" s="150">
        <v>1</v>
      </c>
      <c r="S109" s="151">
        <f>'FACTORS &amp; OPTIONS'!B15</f>
        <v>0</v>
      </c>
      <c r="T109" s="77">
        <f>IF(R109&lt;=X106,1,0)</f>
        <v>0</v>
      </c>
      <c r="U109" s="132">
        <v>0</v>
      </c>
      <c r="V109" s="131">
        <v>0</v>
      </c>
      <c r="W109" s="78">
        <v>0</v>
      </c>
      <c r="X109" s="78">
        <v>0</v>
      </c>
      <c r="Y109" s="78">
        <v>0</v>
      </c>
      <c r="Z109" s="78">
        <v>0</v>
      </c>
      <c r="AA109" s="78">
        <v>0</v>
      </c>
      <c r="AB109" s="78">
        <v>0</v>
      </c>
      <c r="AC109" s="78">
        <v>0</v>
      </c>
      <c r="AD109" s="21" t="e">
        <f>IF(X106=1,AVERAGE(T109/T119),IF(X106=2,AVERAGE(T109/T119,U109/U119),IF(X106=3,AVERAGE(T109/T119,U109/U119,V109/V119),IF(X106=4,AVERAGE(T109/T119,U109/U119,V109/V119,W109/W119),IF(X106=5,AVERAGE(T109/T119,U109/U119,V109/V119,W109/W119,X109/X119),IF(X106=6,AVERAGE(T109/T119,U109/U119,V109/V119,W109/W119,X109/X119,Y109/Y119),IF(X106=7,AVERAGE(T109/T119,U109/U119,V109/V119,W109/W119,X109/X119,Y109/Y119,Z109/Z119),IF(X106=8,AVERAGE(T109/T119,U109/U119,V109/V119,W109/W119,X109/X119,Y109/Y119,Z109/Z119,AA109/AA119),IF(X106=9,AVERAGE(T109/T119,U109/U119,V109/V119,W109/W119,X109/X119,Y109/Y119,Z109/Z119,AA109/AA119,AB109/AB119),AVERAGE(T109/T119,U109/U119,V109/V119,W109/W119,X109/X119,Y109/Y119,Z109/Z119,AA109/AA119,AB109/AB119,AC109/AC119))))))))))</f>
        <v>#DIV/0!</v>
      </c>
      <c r="AE109" s="21" t="e">
        <f t="array" ref="AE109:AE118">MMULT(T109:AC118,AD109:AD118)</f>
        <v>#DIV/0!</v>
      </c>
      <c r="AF109" s="152" t="s">
        <v>4</v>
      </c>
      <c r="AG109" s="153" t="e">
        <f>(AE119-X106)/(X106-1)</f>
        <v>#DIV/0!</v>
      </c>
      <c r="AI109" s="150">
        <v>1</v>
      </c>
      <c r="AJ109" s="151">
        <f>'FACTORS &amp; OPTIONS'!B15</f>
        <v>0</v>
      </c>
      <c r="AK109" s="154">
        <f>IF(AI109&lt;=AO106,1,0)</f>
        <v>0</v>
      </c>
      <c r="AL109" s="155">
        <v>0</v>
      </c>
      <c r="AM109" s="155">
        <v>0</v>
      </c>
      <c r="AN109" s="155">
        <v>0</v>
      </c>
      <c r="AO109" s="155">
        <v>0</v>
      </c>
      <c r="AP109" s="155">
        <v>0</v>
      </c>
      <c r="AQ109" s="155">
        <v>0</v>
      </c>
      <c r="AR109" s="155">
        <v>0</v>
      </c>
      <c r="AS109" s="155">
        <v>0</v>
      </c>
      <c r="AT109" s="156">
        <v>0</v>
      </c>
      <c r="AU109" s="21" t="e">
        <f>IF(AO106=1,AVERAGE(AK109/AK119),IF(AO106=2,AVERAGE(AK109/AK119,AL109/AL119),IF(AO106=3,AVERAGE(AK109/AK119,AL109/AL119,AM109/AM119),IF(AO106=4,AVERAGE(AK109/AK119,AL109/AL119,AM109/AM119,AN109/AN119),IF(AO106=5,AVERAGE(AK109/AK119,AL109/AL119,AM109/AM119,AN109/AN119,AO109/AO119),IF(AO106=6,AVERAGE(AK109/AK119,AL109/AL119,AM109/AM119,AN109/AN119,AO109/AO119,AP109/AP119),IF(AO106=7,AVERAGE(AK109/AK119,AL109/AL119,AM109/AM119,AN109/AN119,AO109/AO119,AP109/AP119,AQ109/AQ119),IF(AO106=8,AVERAGE(AK109/AK119,AL109/AL119,AM109/AM119,AN109/AN119,AO109/AO119,AP109/AP119,AQ109/AQ119,AR109/AR119),IF(AO106=9,AVERAGE(AK109/AK119,AL109/AL119,AM109/AM119,AN109/AN119,AO109/AO119,AP109/AP119,AQ109/AQ119,AR109/AR119,AS109/AS119),AVERAGE(AK109/AK119,AL109/AL119,AM109/AM119,AN109/AN119,AO109/AO119,AP109/AP119,AQ109/AQ119,AR109/AR119,AS109/AS119,AT109/AT119))))))))))</f>
        <v>#DIV/0!</v>
      </c>
      <c r="AV109" s="21" t="e">
        <f t="array" ref="AV109:AV118">MMULT(AK109:AT118,AU109:AU118)</f>
        <v>#DIV/0!</v>
      </c>
      <c r="AW109" s="152" t="s">
        <v>4</v>
      </c>
      <c r="AX109" s="153" t="e">
        <f>(AV119-AO106)/(AO106-1)</f>
        <v>#DIV/0!</v>
      </c>
      <c r="AZ109" s="150">
        <v>1</v>
      </c>
      <c r="BA109" s="151">
        <f>'FACTORS &amp; OPTIONS'!B15</f>
        <v>0</v>
      </c>
      <c r="BB109" s="154">
        <f>IF(AZ109&lt;=BF106,1,0)</f>
        <v>0</v>
      </c>
      <c r="BC109" s="155">
        <v>0</v>
      </c>
      <c r="BD109" s="155">
        <v>0</v>
      </c>
      <c r="BE109" s="155">
        <v>0</v>
      </c>
      <c r="BF109" s="155">
        <v>0</v>
      </c>
      <c r="BG109" s="155">
        <v>0</v>
      </c>
      <c r="BH109" s="155">
        <v>0</v>
      </c>
      <c r="BI109" s="155">
        <v>0</v>
      </c>
      <c r="BJ109" s="155">
        <v>0</v>
      </c>
      <c r="BK109" s="156">
        <v>0</v>
      </c>
      <c r="BL109" s="21" t="e">
        <f>IF(BF106=1,AVERAGE(BB109/BB119),IF(BF106=2,AVERAGE(BB109/BB119,BC109/BC119),IF(BF106=3,AVERAGE(BB109/BB119,BC109/BC119,BD109/BD119),IF(BF106=4,AVERAGE(BB109/BB119,BC109/BC119,BD109/BD119,BE109/BE119),IF(BF106=5,AVERAGE(BB109/BB119,BC109/BC119,BD109/BD119,BE109/BE119,BF109/BF119),IF(BF106=6,AVERAGE(BB109/BB119,BC109/BC119,BD109/BD119,BE109/BE119,BF109/BF119,BG109/BG119),IF(BF106=7,AVERAGE(BB109/BB119,BC109/BC119,BD109/BD119,BE109/BE119,BF109/BF119,BG109/BG119,BH109/BH119),IF(BF106=8,AVERAGE(BB109/BB119,BC109/BC119,BD109/BD119,BE109/BE119,BF109/BF119,BG109/BG119,BH109/BH119,BI109/BI119),IF(BF106=9,AVERAGE(BB109/BB119,BC109/BC119,BD109/BD119,BE109/BE119,BF109/BF119,BG109/BG119,BH109/BH119,BI109/BI119,BJ109/BJ119),AVERAGE(BB109/BB119,BC109/BC119,BD109/BD119,BE109/BE119,BF109/BF119,BG109/BG119,BH109/BH119,BI109/BI119,BJ109/BJ119,BK109/BK119))))))))))</f>
        <v>#DIV/0!</v>
      </c>
      <c r="BM109" s="21" t="e">
        <f t="array" ref="BM109:BM118">MMULT(BB109:BK118,BL109:BL118)</f>
        <v>#DIV/0!</v>
      </c>
      <c r="BN109" s="152" t="s">
        <v>4</v>
      </c>
      <c r="BO109" s="153" t="e">
        <f>(BM119-BF106)/(BF106-1)</f>
        <v>#DIV/0!</v>
      </c>
      <c r="BQ109" s="150">
        <v>1</v>
      </c>
      <c r="BR109" s="151">
        <f>'FACTORS &amp; OPTIONS'!B15</f>
        <v>0</v>
      </c>
      <c r="BS109" s="154">
        <f>IF(BQ109&lt;=BW106,1,0)</f>
        <v>0</v>
      </c>
      <c r="BT109" s="155">
        <v>0</v>
      </c>
      <c r="BU109" s="155">
        <v>0</v>
      </c>
      <c r="BV109" s="155">
        <v>0</v>
      </c>
      <c r="BW109" s="155">
        <v>0</v>
      </c>
      <c r="BX109" s="155">
        <v>0</v>
      </c>
      <c r="BY109" s="155">
        <v>0</v>
      </c>
      <c r="BZ109" s="155">
        <v>0</v>
      </c>
      <c r="CA109" s="155">
        <v>0</v>
      </c>
      <c r="CB109" s="156">
        <v>0</v>
      </c>
      <c r="CC109" s="21" t="e">
        <f>IF(BW106=1,AVERAGE(BS109/BS119),IF(BW106=2,AVERAGE(BS109/BS119,BT109/BT119),IF(BW106=3,AVERAGE(BS109/BS119,BT109/BT119,BU109/BU119),IF(BW106=4,AVERAGE(BS109/BS119,BT109/BT119,BU109/BU119,BV109/BV119),IF(BW106=5,AVERAGE(BS109/BS119,BT109/BT119,BU109/BU119,BV109/BV119,BW109/BW119),IF(BW106=6,AVERAGE(BS109/BS119,BT109/BT119,BU109/BU119,BV109/BV119,BW109/BW119,BX109/BX119),IF(BW106=7,AVERAGE(BS109/BS119,BT109/BT119,BU109/BU119,BV109/BV119,BW109/BW119,BX109/BX119,BY109/BY119),IF(BW106=8,AVERAGE(BS109/BS119,BT109/BT119,BU109/BU119,BV109/BV119,BW109/BW119,BX109/BX119,BY109/BY119,BZ109/BZ119),IF(BW106=9,AVERAGE(BS109/BS119,BT109/BT119,BU109/BU119,BV109/BV119,BW109/BW119,BX109/BX119,BY109/BY119,BZ109/BZ119,CA109/CA119),AVERAGE(BS109/BS119,BT109/BT119,BU109/BU119,BV109/BV119,BW109/BW119,BX109/BX119,BY109/BY119,BZ109/BZ119,CA109/CA119,CB109/CB119))))))))))</f>
        <v>#DIV/0!</v>
      </c>
      <c r="CD109" s="21" t="e">
        <f t="array" ref="CD109:CD118">MMULT(BS109:CB118,CC109:CC118)</f>
        <v>#DIV/0!</v>
      </c>
      <c r="CE109" s="152" t="s">
        <v>4</v>
      </c>
      <c r="CF109" s="153" t="e">
        <f>(CD119-BW106)/(BW106-1)</f>
        <v>#DIV/0!</v>
      </c>
      <c r="CH109" s="150">
        <v>1</v>
      </c>
      <c r="CI109" s="151">
        <f>'FACTORS &amp; OPTIONS'!B15</f>
        <v>0</v>
      </c>
      <c r="CJ109" s="154">
        <f>IF(CH109&lt;=CN106,1,0)</f>
        <v>0</v>
      </c>
      <c r="CK109" s="155">
        <v>0</v>
      </c>
      <c r="CL109" s="155">
        <v>0</v>
      </c>
      <c r="CM109" s="155">
        <v>0</v>
      </c>
      <c r="CN109" s="155">
        <v>0</v>
      </c>
      <c r="CO109" s="155">
        <v>0</v>
      </c>
      <c r="CP109" s="155">
        <v>0</v>
      </c>
      <c r="CQ109" s="155">
        <v>0</v>
      </c>
      <c r="CR109" s="155">
        <v>0</v>
      </c>
      <c r="CS109" s="156">
        <v>0</v>
      </c>
      <c r="CT109" s="21" t="e">
        <f>IF(CN106=1,AVERAGE(CJ109/CJ119),IF(CN106=2,AVERAGE(CJ109/CJ119,CK109/CK119),IF(CN106=3,AVERAGE(CJ109/CJ119,CK109/CK119,CL109/CL119),IF(CN106=4,AVERAGE(CJ109/CJ119,CK109/CK119,CL109/CL119,CM109/CM119),IF(CN106=5,AVERAGE(CJ109/CJ119,CK109/CK119,CL109/CL119,CM109/CM119,CN109/CN119),IF(CN106=6,AVERAGE(CJ109/CJ119,CK109/CK119,CL109/CL119,CM109/CM119,CN109/CN119,CO109/CO119),IF(CN106=7,AVERAGE(CJ109/CJ119,CK109/CK119,CL109/CL119,CM109/CM119,CN109/CN119,CO109/CO119,CP109/CP119),IF(CN106=8,AVERAGE(CJ109/CJ119,CK109/CK119,CL109/CL119,CM109/CM119,CN109/CN119,CO109/CO119,CP109/CP119,CQ109/CQ119),IF(CN106=9,AVERAGE(CJ109/CJ119,CK109/CK119,CL109/CL119,CM109/CM119,CN109/CN119,CO109/CO119,CP109/CP119,CQ109/CQ119,CR109/CR119),AVERAGE(CJ109/CJ119,CK109/CK119,CL109/CL119,CM109/CM119,CN109/CN119,CO109/CO119,CP109/CP119,CQ109/CQ119,CR109/CR119,CS109/CS119))))))))))</f>
        <v>#DIV/0!</v>
      </c>
      <c r="CU109" s="21" t="e">
        <f t="array" ref="CU109:CU118">MMULT(CJ109:CS118,CT109:CT118)</f>
        <v>#DIV/0!</v>
      </c>
      <c r="CV109" s="152" t="s">
        <v>4</v>
      </c>
      <c r="CW109" s="153" t="e">
        <f>(CU119-CN106)/(CN106-1)</f>
        <v>#DIV/0!</v>
      </c>
      <c r="CY109" s="150">
        <v>1</v>
      </c>
      <c r="CZ109" s="151">
        <f>'FACTORS &amp; OPTIONS'!B15</f>
        <v>0</v>
      </c>
      <c r="DA109" s="154">
        <f>IF(CY109&lt;=DE106,1,0)</f>
        <v>0</v>
      </c>
      <c r="DB109" s="155">
        <v>0</v>
      </c>
      <c r="DC109" s="155">
        <v>0</v>
      </c>
      <c r="DD109" s="155">
        <v>0</v>
      </c>
      <c r="DE109" s="155">
        <v>0</v>
      </c>
      <c r="DF109" s="155">
        <v>0</v>
      </c>
      <c r="DG109" s="155">
        <v>0</v>
      </c>
      <c r="DH109" s="155">
        <v>0</v>
      </c>
      <c r="DI109" s="155">
        <v>0</v>
      </c>
      <c r="DJ109" s="156">
        <v>0</v>
      </c>
      <c r="DK109" s="21" t="e">
        <f>IF(DE106=1,AVERAGE(DA109/DA119),IF(DE106=2,AVERAGE(DA109/DA119,DB109/DB119),IF(DE106=3,AVERAGE(DA109/DA119,DB109/DB119,DC109/DC119),IF(DE106=4,AVERAGE(DA109/DA119,DB109/DB119,DC109/DC119,DD109/DD119),IF(DE106=5,AVERAGE(DA109/DA119,DB109/DB119,DC109/DC119,DD109/DD119,DE109/DE119),IF(DE106=6,AVERAGE(DA109/DA119,DB109/DB119,DC109/DC119,DD109/DD119,DE109/DE119,DF109/DF119),IF(DE106=7,AVERAGE(DA109/DA119,DB109/DB119,DC109/DC119,DD109/DD119,DE109/DE119,DF109/DF119,DG109/DG119),IF(DE106=8,AVERAGE(DA109/DA119,DB109/DB119,DC109/DC119,DD109/DD119,DE109/DE119,DF109/DF119,DG109/DG119,DH109/DH119),IF(DE106=9,AVERAGE(DA109/DA119,DB109/DB119,DC109/DC119,DD109/DD119,DE109/DE119,DF109/DF119,DG109/DG119,DH109/DH119,DI109/DI119),AVERAGE(DA109/DA119,DB109/DB119,DC109/DC119,DD109/DD119,DE109/DE119,DF109/DF119,DG109/DG119,DH109/DH119,DI109/DI119,DJ109/DJ119))))))))))</f>
        <v>#DIV/0!</v>
      </c>
      <c r="DL109" s="21" t="e">
        <f t="array" ref="DL109:DL118">MMULT(DA109:DJ118,DK109:DK118)</f>
        <v>#DIV/0!</v>
      </c>
      <c r="DM109" s="152" t="s">
        <v>4</v>
      </c>
      <c r="DN109" s="153" t="e">
        <f>(DL119-DE106)/(DE106-1)</f>
        <v>#DIV/0!</v>
      </c>
      <c r="DP109" s="150">
        <v>1</v>
      </c>
      <c r="DQ109" s="151">
        <f>'FACTORS &amp; OPTIONS'!B15</f>
        <v>0</v>
      </c>
      <c r="DR109" s="154">
        <f>IF(DP109&lt;=DV106,1,0)</f>
        <v>0</v>
      </c>
      <c r="DS109" s="155">
        <v>0</v>
      </c>
      <c r="DT109" s="155">
        <v>0</v>
      </c>
      <c r="DU109" s="155">
        <v>0</v>
      </c>
      <c r="DV109" s="155">
        <v>0</v>
      </c>
      <c r="DW109" s="155">
        <v>0</v>
      </c>
      <c r="DX109" s="155">
        <v>0</v>
      </c>
      <c r="DY109" s="155">
        <v>0</v>
      </c>
      <c r="DZ109" s="155">
        <v>0</v>
      </c>
      <c r="EA109" s="156">
        <v>0</v>
      </c>
      <c r="EB109" s="21" t="e">
        <f>IF(DV106=1,AVERAGE(DR109/DR119),IF(DV106=2,AVERAGE(DR109/DR119,DS109/DS119),IF(DV106=3,AVERAGE(DR109/DR119,DS109/DS119,DT109/DT119),IF(DV106=4,AVERAGE(DR109/DR119,DS109/DS119,DT109/DT119,DU109/DU119),IF(DV106=5,AVERAGE(DR109/DR119,DS109/DS119,DT109/DT119,DU109/DU119,DV109/DV119),IF(DV106=6,AVERAGE(DR109/DR119,DS109/DS119,DT109/DT119,DU109/DU119,DV109/DV119,DW109/DW119),IF(DV106=7,AVERAGE(DR109/DR119,DS109/DS119,DT109/DT119,DU109/DU119,DV109/DV119,DW109/DW119,DX109/DX119),IF(DV106=8,AVERAGE(DR109/DR119,DS109/DS119,DT109/DT119,DU109/DU119,DV109/DV119,DW109/DW119,DX109/DX119,DY109/DY119),IF(DV106=9,AVERAGE(DR109/DR119,DS109/DS119,DT109/DT119,DU109/DU119,DV109/DV119,DW109/DW119,DX109/DX119,DY109/DY119,DZ109/DZ119),AVERAGE(DR109/DR119,DS109/DS119,DT109/DT119,DU109/DU119,DV109/DV119,DW109/DW119,DX109/DX119,DY109/DY119,DZ109/DZ119,EA109/EA119))))))))))</f>
        <v>#DIV/0!</v>
      </c>
      <c r="EC109" s="21" t="e">
        <f t="array" ref="EC109:EC118">MMULT(DR109:EA118,EB109:EB118)</f>
        <v>#DIV/0!</v>
      </c>
      <c r="ED109" s="152" t="s">
        <v>4</v>
      </c>
      <c r="EE109" s="153" t="e">
        <f>(EC119-DV106)/(DV106-1)</f>
        <v>#DIV/0!</v>
      </c>
      <c r="EG109" s="150">
        <v>1</v>
      </c>
      <c r="EH109" s="151">
        <f>'FACTORS &amp; OPTIONS'!B15</f>
        <v>0</v>
      </c>
      <c r="EI109" s="154">
        <f>IF(EG109&lt;=EM106,1,0)</f>
        <v>0</v>
      </c>
      <c r="EJ109" s="155">
        <v>0</v>
      </c>
      <c r="EK109" s="155">
        <v>0</v>
      </c>
      <c r="EL109" s="155">
        <v>0</v>
      </c>
      <c r="EM109" s="155">
        <v>0</v>
      </c>
      <c r="EN109" s="155">
        <v>0</v>
      </c>
      <c r="EO109" s="155">
        <v>0</v>
      </c>
      <c r="EP109" s="155">
        <v>0</v>
      </c>
      <c r="EQ109" s="155">
        <v>0</v>
      </c>
      <c r="ER109" s="156">
        <v>0</v>
      </c>
      <c r="ES109" s="21" t="e">
        <f>IF(EM106=1,AVERAGE(EI109/EI119),IF(EM106=2,AVERAGE(EI109/EI119,EJ109/EJ119),IF(EM106=3,AVERAGE(EI109/EI119,EJ109/EJ119,EK109/EK119),IF(EM106=4,AVERAGE(EI109/EI119,EJ109/EJ119,EK109/EK119,EL109/EL119),IF(EM106=5,AVERAGE(EI109/EI119,EJ109/EJ119,EK109/EK119,EL109/EL119,EM109/EM119),IF(EM106=6,AVERAGE(EI109/EI119,EJ109/EJ119,EK109/EK119,EL109/EL119,EM109/EM119,EN109/EN119),IF(EM106=7,AVERAGE(EI109/EI119,EJ109/EJ119,EK109/EK119,EL109/EL119,EM109/EM119,EN109/EN119,EO109/EO119),IF(EM106=8,AVERAGE(EI109/EI119,EJ109/EJ119,EK109/EK119,EL109/EL119,EM109/EM119,EN109/EN119,EO109/EO119,EP109/EP119),IF(EM106=9,AVERAGE(EI109/EI119,EJ109/EJ119,EK109/EK119,EL109/EL119,EM109/EM119,EN109/EN119,EO109/EO119,EP109/EP119,EQ109/EQ119),AVERAGE(EI109/EI119,EJ109/EJ119,EK109/EK119,EL109/EL119,EM109/EM119,EN109/EN119,EO109/EO119,EP109/EP119,EQ109/EQ119,ER109/ER119))))))))))</f>
        <v>#DIV/0!</v>
      </c>
      <c r="ET109" s="21" t="e">
        <f t="array" ref="ET109:ET118">MMULT(EI109:ER118,ES109:ES118)</f>
        <v>#DIV/0!</v>
      </c>
      <c r="EU109" s="152" t="s">
        <v>4</v>
      </c>
      <c r="EV109" s="153" t="e">
        <f>(ET119-EM106)/(EM106-1)</f>
        <v>#DIV/0!</v>
      </c>
      <c r="EW109" s="100"/>
      <c r="EX109" s="100"/>
      <c r="EY109" s="100"/>
      <c r="EZ109" s="100"/>
      <c r="FA109" s="100"/>
    </row>
    <row r="110" spans="1:164" x14ac:dyDescent="0.35">
      <c r="A110" s="150">
        <v>2</v>
      </c>
      <c r="B110" s="151">
        <f>'FACTORS &amp; OPTIONS'!B16</f>
        <v>0</v>
      </c>
      <c r="C110" s="77">
        <f>IF(D109&gt;0,(1/D109),0)</f>
        <v>0</v>
      </c>
      <c r="D110" s="77">
        <f>IF(A110&lt;=G106,1,0)</f>
        <v>0</v>
      </c>
      <c r="E110" s="78">
        <v>0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21" t="e">
        <f>IF(G106=1,AVERAGE(C110/C119),IF(G106=2,AVERAGE(C110/C119,D110/D119),IF(G106=3,AVERAGE(C110/C119,D110/D119,E110/E119),IF(G106=4,AVERAGE(C110/C119,D110/D119,E110/E119,F110/F119),IF(G106=5,AVERAGE(C110/C119,D110/D119,E110/E119,F110/F119,G110/G119),IF(G106=6,AVERAGE(C110/C119,D110/D119,E110/E119,F110/F119,G110/G119,H110/H119),IF(G106=7,AVERAGE(C110/C119,D110/D119,E110/E119,F110/F119,G110/G119,H110/H119,I110/I119),IF(G106=8,AVERAGE(C110/C119,D110/D119,E110/E119,F110/F119,G110/G119,H110/H119,I110/I119,J110/J119),IF(G106=9,AVERAGE(C110/C119,D110/D119,E110/E119,F110/F119,G110/G119,H110/H119,I110/I119,J110/J119,K110/K119),AVERAGE(C110/C119,D110/D119,E110/E119,F110/F119,G110/G119,H110/H119,I110/I119,J110/J119,K110/K119,L110/L119))))))))))</f>
        <v>#DIV/0!</v>
      </c>
      <c r="N110" s="21" t="e">
        <v>#DIV/0!</v>
      </c>
      <c r="O110" s="152" t="s">
        <v>5</v>
      </c>
      <c r="P110" s="153">
        <f>IF(G106=1,0,IF(G106=2,0,IF(G106=3,0.58,IF(G106=4,0.9,IF(G106=5,1.12,IF(G106=6,1.24,IF(G106=7,1.32,IF(G106=8,1.41,IF(G106=9,1.45,IF(G106=10,1.49,1))))))))))</f>
        <v>1</v>
      </c>
      <c r="R110" s="150">
        <v>2</v>
      </c>
      <c r="S110" s="151">
        <f>'FACTORS &amp; OPTIONS'!B16</f>
        <v>0</v>
      </c>
      <c r="T110" s="77">
        <f>IF(U109&gt;0,(1/U109),0)</f>
        <v>0</v>
      </c>
      <c r="U110" s="77">
        <f>IF(R110&lt;=X106,1,0)</f>
        <v>0</v>
      </c>
      <c r="V110" s="78">
        <v>0</v>
      </c>
      <c r="W110" s="78">
        <v>0</v>
      </c>
      <c r="X110" s="78">
        <v>0</v>
      </c>
      <c r="Y110" s="78">
        <v>0</v>
      </c>
      <c r="Z110" s="78">
        <v>0</v>
      </c>
      <c r="AA110" s="78">
        <v>0</v>
      </c>
      <c r="AB110" s="78">
        <v>0</v>
      </c>
      <c r="AC110" s="78">
        <v>0</v>
      </c>
      <c r="AD110" s="21" t="e">
        <f>IF(X106=1,AVERAGE(T110/T119),IF(X106=2,AVERAGE(T110/T119,U110/U119),IF(X106=3,AVERAGE(T110/T119,U110/U119,V110/V119),IF(X106=4,AVERAGE(T110/T119,U110/U119,V110/V119,W110/W119),IF(X106=5,AVERAGE(T110/T119,U110/U119,V110/V119,W110/W119,X110/X119),IF(X106=6,AVERAGE(T110/T119,U110/U119,V110/V119,W110/W119,X110/X119,Y110/Y119),IF(X106=7,AVERAGE(T110/T119,U110/U119,V110/V119,W110/W119,X110/X119,Y110/Y119,Z110/Z119),IF(X106=8,AVERAGE(T110/T119,U110/U119,V110/V119,W110/W119,X110/X119,Y110/Y119,Z110/Z119,AA110/AA119),IF(X106=9,AVERAGE(T110/T119,U110/U119,V110/V119,W110/W119,X110/X119,Y110/Y119,Z110/Z119,AA110/AA119,AB110/AB119),AVERAGE(T110/T119,U110/U119,V110/V119,W110/W119,X110/X119,Y110/Y119,Z110/Z119,AA110/AA119,AB110/AB119,AC110/AC119))))))))))</f>
        <v>#DIV/0!</v>
      </c>
      <c r="AE110" s="21" t="e">
        <v>#DIV/0!</v>
      </c>
      <c r="AF110" s="152" t="s">
        <v>5</v>
      </c>
      <c r="AG110" s="153">
        <f>IF(X106=1,0,IF(X106=2,0,IF(X106=3,0.58,IF(X106=4,0.9,IF(X106=5,1.12,IF(X106=6,1.24,IF(X106=7,1.32,IF(X106=8,1.41,IF(X106=9,1.45,IF(X106=10,1.49,1))))))))))</f>
        <v>1</v>
      </c>
      <c r="AI110" s="150">
        <v>2</v>
      </c>
      <c r="AJ110" s="151">
        <f>'FACTORS &amp; OPTIONS'!B16</f>
        <v>0</v>
      </c>
      <c r="AK110" s="158">
        <f>IF(AL109&gt;0,(1/AL109),0)</f>
        <v>0</v>
      </c>
      <c r="AL110" s="77">
        <f>IF(AI110&lt;=AO106,1,0)</f>
        <v>0</v>
      </c>
      <c r="AM110" s="78">
        <v>0</v>
      </c>
      <c r="AN110" s="78">
        <v>0</v>
      </c>
      <c r="AO110" s="78">
        <v>0</v>
      </c>
      <c r="AP110" s="78">
        <v>0</v>
      </c>
      <c r="AQ110" s="78">
        <v>0</v>
      </c>
      <c r="AR110" s="78">
        <v>0</v>
      </c>
      <c r="AS110" s="78">
        <v>0</v>
      </c>
      <c r="AT110" s="159">
        <v>0</v>
      </c>
      <c r="AU110" s="21" t="e">
        <f>IF(AO106=1,AVERAGE(AK110/AK119),IF(AO106=2,AVERAGE(AK110/AK119,AL110/AL119),IF(AO106=3,AVERAGE(AK110/AK119,AL110/AL119,AM110/AM119),IF(AO106=4,AVERAGE(AK110/AK119,AL110/AL119,AM110/AM119,AN110/AN119),IF(AO106=5,AVERAGE(AK110/AK119,AL110/AL119,AM110/AM119,AN110/AN119,AO110/AO119),IF(AO106=6,AVERAGE(AK110/AK119,AL110/AL119,AM110/AM119,AN110/AN119,AO110/AO119,AP110/AP119),IF(AO106=7,AVERAGE(AK110/AK119,AL110/AL119,AM110/AM119,AN110/AN119,AO110/AO119,AP110/AP119,AQ110/AQ119),IF(AO106=8,AVERAGE(AK110/AK119,AL110/AL119,AM110/AM119,AN110/AN119,AO110/AO119,AP110/AP119,AQ110/AQ119,AR110/AR119),IF(AO106=9,AVERAGE(AK110/AK119,AL110/AL119,AM110/AM119,AN110/AN119,AO110/AO119,AP110/AP119,AQ110/AQ119,AR110/AR119,AS110/AS119),AVERAGE(AK110/AK119,AL110/AL119,AM110/AM119,AN110/AN119,AO110/AO119,AP110/AP119,AQ110/AQ119,AR110/AR119,AS110/AS119,AT110/AT119))))))))))</f>
        <v>#DIV/0!</v>
      </c>
      <c r="AV110" s="21" t="e">
        <v>#DIV/0!</v>
      </c>
      <c r="AW110" s="152" t="s">
        <v>5</v>
      </c>
      <c r="AX110" s="153">
        <f>IF(AO106=1,0,IF(AO106=2,0,IF(AO106=3,0.58,IF(AO106=4,0.9,IF(AO106=5,1.12,IF(AO106=6,1.24,IF(AO106=7,1.32,IF(AO106=8,1.41,IF(AO106=9,1.45,IF(AO106=10,1.49,1))))))))))</f>
        <v>1</v>
      </c>
      <c r="AZ110" s="150">
        <v>2</v>
      </c>
      <c r="BA110" s="151">
        <f>'FACTORS &amp; OPTIONS'!B16</f>
        <v>0</v>
      </c>
      <c r="BB110" s="158">
        <f>IF(BC109&gt;0,(1/BC109),0)</f>
        <v>0</v>
      </c>
      <c r="BC110" s="77">
        <f>IF(AZ110&lt;=BF106,1,0)</f>
        <v>0</v>
      </c>
      <c r="BD110" s="78">
        <v>0</v>
      </c>
      <c r="BE110" s="78">
        <v>0</v>
      </c>
      <c r="BF110" s="78">
        <v>0</v>
      </c>
      <c r="BG110" s="78">
        <v>0</v>
      </c>
      <c r="BH110" s="78">
        <v>0</v>
      </c>
      <c r="BI110" s="78">
        <v>0</v>
      </c>
      <c r="BJ110" s="78">
        <v>0</v>
      </c>
      <c r="BK110" s="159">
        <v>0</v>
      </c>
      <c r="BL110" s="21" t="e">
        <f>IF(BF106=1,AVERAGE(BB110/BB119),IF(BF106=2,AVERAGE(BB110/BB119,BC110/BC119),IF(BF106=3,AVERAGE(BB110/BB119,BC110/BC119,BD110/BD119),IF(BF106=4,AVERAGE(BB110/BB119,BC110/BC119,BD110/BD119,BE110/BE119),IF(BF106=5,AVERAGE(BB110/BB119,BC110/BC119,BD110/BD119,BE110/BE119,BF110/BF119),IF(BF106=6,AVERAGE(BB110/BB119,BC110/BC119,BD110/BD119,BE110/BE119,BF110/BF119,BG110/BG119),IF(BF106=7,AVERAGE(BB110/BB119,BC110/BC119,BD110/BD119,BE110/BE119,BF110/BF119,BG110/BG119,BH110/BH119),IF(BF106=8,AVERAGE(BB110/BB119,BC110/BC119,BD110/BD119,BE110/BE119,BF110/BF119,BG110/BG119,BH110/BH119,BI110/BI119),IF(BF106=9,AVERAGE(BB110/BB119,BC110/BC119,BD110/BD119,BE110/BE119,BF110/BF119,BG110/BG119,BH110/BH119,BI110/BI119,BJ110/BJ119),AVERAGE(BB110/BB119,BC110/BC119,BD110/BD119,BE110/BE119,BF110/BF119,BG110/BG119,BH110/BH119,BI110/BI119,BJ110/BJ119,BK110/BK119))))))))))</f>
        <v>#DIV/0!</v>
      </c>
      <c r="BM110" s="21" t="e">
        <v>#DIV/0!</v>
      </c>
      <c r="BN110" s="152" t="s">
        <v>5</v>
      </c>
      <c r="BO110" s="153">
        <f>IF(BF106=1,0,IF(BF106=2,0,IF(BF106=3,0.58,IF(BF106=4,0.9,IF(BF106=5,1.12,IF(BF106=6,1.24,IF(BF106=7,1.32,IF(BF106=8,1.41,IF(BF106=9,1.45,IF(BF106=10,1.49,1))))))))))</f>
        <v>1</v>
      </c>
      <c r="BQ110" s="150">
        <v>2</v>
      </c>
      <c r="BR110" s="151">
        <f>'FACTORS &amp; OPTIONS'!B16</f>
        <v>0</v>
      </c>
      <c r="BS110" s="158">
        <f>IF(BT109&gt;0,(1/BT109),0)</f>
        <v>0</v>
      </c>
      <c r="BT110" s="77">
        <f>IF(BQ110&lt;=BW106,1,0)</f>
        <v>0</v>
      </c>
      <c r="BU110" s="78">
        <v>0</v>
      </c>
      <c r="BV110" s="78">
        <v>0</v>
      </c>
      <c r="BW110" s="78">
        <v>0</v>
      </c>
      <c r="BX110" s="78">
        <v>0</v>
      </c>
      <c r="BY110" s="78">
        <v>0</v>
      </c>
      <c r="BZ110" s="78">
        <v>0</v>
      </c>
      <c r="CA110" s="78">
        <v>0</v>
      </c>
      <c r="CB110" s="159">
        <v>0</v>
      </c>
      <c r="CC110" s="21" t="e">
        <f>IF(BW106=1,AVERAGE(BS110/BS119),IF(BW106=2,AVERAGE(BS110/BS119,BT110/BT119),IF(BW106=3,AVERAGE(BS110/BS119,BT110/BT119,BU110/BU119),IF(BW106=4,AVERAGE(BS110/BS119,BT110/BT119,BU110/BU119,BV110/BV119),IF(BW106=5,AVERAGE(BS110/BS119,BT110/BT119,BU110/BU119,BV110/BV119,BW110/BW119),IF(BW106=6,AVERAGE(BS110/BS119,BT110/BT119,BU110/BU119,BV110/BV119,BW110/BW119,BX110/BX119),IF(BW106=7,AVERAGE(BS110/BS119,BT110/BT119,BU110/BU119,BV110/BV119,BW110/BW119,BX110/BX119,BY110/BY119),IF(BW106=8,AVERAGE(BS110/BS119,BT110/BT119,BU110/BU119,BV110/BV119,BW110/BW119,BX110/BX119,BY110/BY119,BZ110/BZ119),IF(BW106=9,AVERAGE(BS110/BS119,BT110/BT119,BU110/BU119,BV110/BV119,BW110/BW119,BX110/BX119,BY110/BY119,BZ110/BZ119,CA110/CA119),AVERAGE(BS110/BS119,BT110/BT119,BU110/BU119,BV110/BV119,BW110/BW119,BX110/BX119,BY110/BY119,BZ110/BZ119,CA110/CA119,CB110/CB119))))))))))</f>
        <v>#DIV/0!</v>
      </c>
      <c r="CD110" s="21" t="e">
        <v>#DIV/0!</v>
      </c>
      <c r="CE110" s="152" t="s">
        <v>5</v>
      </c>
      <c r="CF110" s="153">
        <f>IF(BW106=1,0,IF(BW106=2,0,IF(BW106=3,0.58,IF(BW106=4,0.9,IF(BW106=5,1.12,IF(BW106=6,1.24,IF(BW106=7,1.32,IF(BW106=8,1.41,IF(BW106=9,1.45,IF(BW106=10,1.49,1))))))))))</f>
        <v>1</v>
      </c>
      <c r="CH110" s="150">
        <v>2</v>
      </c>
      <c r="CI110" s="151">
        <f>'FACTORS &amp; OPTIONS'!B16</f>
        <v>0</v>
      </c>
      <c r="CJ110" s="158">
        <f>IF(CK109&gt;0,(1/CK109),0)</f>
        <v>0</v>
      </c>
      <c r="CK110" s="77">
        <f>IF(CH110&lt;=CN106,1,0)</f>
        <v>0</v>
      </c>
      <c r="CL110" s="78">
        <v>0</v>
      </c>
      <c r="CM110" s="78">
        <v>0</v>
      </c>
      <c r="CN110" s="78">
        <v>0</v>
      </c>
      <c r="CO110" s="78">
        <v>0</v>
      </c>
      <c r="CP110" s="78">
        <v>0</v>
      </c>
      <c r="CQ110" s="78">
        <v>0</v>
      </c>
      <c r="CR110" s="78">
        <v>0</v>
      </c>
      <c r="CS110" s="159">
        <v>0</v>
      </c>
      <c r="CT110" s="21" t="e">
        <f>IF(CN106=1,AVERAGE(CJ110/CJ119),IF(CN106=2,AVERAGE(CJ110/CJ119,CK110/CK119),IF(CN106=3,AVERAGE(CJ110/CJ119,CK110/CK119,CL110/CL119),IF(CN106=4,AVERAGE(CJ110/CJ119,CK110/CK119,CL110/CL119,CM110/CM119),IF(CN106=5,AVERAGE(CJ110/CJ119,CK110/CK119,CL110/CL119,CM110/CM119,CN110/CN119),IF(CN106=6,AVERAGE(CJ110/CJ119,CK110/CK119,CL110/CL119,CM110/CM119,CN110/CN119,CO110/CO119),IF(CN106=7,AVERAGE(CJ110/CJ119,CK110/CK119,CL110/CL119,CM110/CM119,CN110/CN119,CO110/CO119,CP110/CP119),IF(CN106=8,AVERAGE(CJ110/CJ119,CK110/CK119,CL110/CL119,CM110/CM119,CN110/CN119,CO110/CO119,CP110/CP119,CQ110/CQ119),IF(CN106=9,AVERAGE(CJ110/CJ119,CK110/CK119,CL110/CL119,CM110/CM119,CN110/CN119,CO110/CO119,CP110/CP119,CQ110/CQ119,CR110/CR119),AVERAGE(CJ110/CJ119,CK110/CK119,CL110/CL119,CM110/CM119,CN110/CN119,CO110/CO119,CP110/CP119,CQ110/CQ119,CR110/CR119,CS110/CS119))))))))))</f>
        <v>#DIV/0!</v>
      </c>
      <c r="CU110" s="21" t="e">
        <v>#DIV/0!</v>
      </c>
      <c r="CV110" s="152" t="s">
        <v>5</v>
      </c>
      <c r="CW110" s="153">
        <f>IF(CN106=1,0,IF(CN106=2,0,IF(CN106=3,0.58,IF(CN106=4,0.9,IF(CN106=5,1.12,IF(CN106=6,1.24,IF(CN106=7,1.32,IF(CN106=8,1.41,IF(CN106=9,1.45,IF(CN106=10,1.49,1))))))))))</f>
        <v>1</v>
      </c>
      <c r="CY110" s="150">
        <v>2</v>
      </c>
      <c r="CZ110" s="151">
        <f>'FACTORS &amp; OPTIONS'!B16</f>
        <v>0</v>
      </c>
      <c r="DA110" s="158">
        <f>IF(DB109&gt;0,(1/DB109),0)</f>
        <v>0</v>
      </c>
      <c r="DB110" s="77">
        <f>IF(CY110&lt;=DE106,1,0)</f>
        <v>0</v>
      </c>
      <c r="DC110" s="78">
        <v>0</v>
      </c>
      <c r="DD110" s="78">
        <v>0</v>
      </c>
      <c r="DE110" s="78">
        <v>0</v>
      </c>
      <c r="DF110" s="78">
        <v>0</v>
      </c>
      <c r="DG110" s="78">
        <v>0</v>
      </c>
      <c r="DH110" s="78">
        <v>0</v>
      </c>
      <c r="DI110" s="78">
        <v>0</v>
      </c>
      <c r="DJ110" s="159">
        <v>0</v>
      </c>
      <c r="DK110" s="21" t="e">
        <f>IF(DE106=1,AVERAGE(DA110/DA119),IF(DE106=2,AVERAGE(DA110/DA119,DB110/DB119),IF(DE106=3,AVERAGE(DA110/DA119,DB110/DB119,DC110/DC119),IF(DE106=4,AVERAGE(DA110/DA119,DB110/DB119,DC110/DC119,DD110/DD119),IF(DE106=5,AVERAGE(DA110/DA119,DB110/DB119,DC110/DC119,DD110/DD119,DE110/DE119),IF(DE106=6,AVERAGE(DA110/DA119,DB110/DB119,DC110/DC119,DD110/DD119,DE110/DE119,DF110/DF119),IF(DE106=7,AVERAGE(DA110/DA119,DB110/DB119,DC110/DC119,DD110/DD119,DE110/DE119,DF110/DF119,DG110/DG119),IF(DE106=8,AVERAGE(DA110/DA119,DB110/DB119,DC110/DC119,DD110/DD119,DE110/DE119,DF110/DF119,DG110/DG119,DH110/DH119),IF(DE106=9,AVERAGE(DA110/DA119,DB110/DB119,DC110/DC119,DD110/DD119,DE110/DE119,DF110/DF119,DG110/DG119,DH110/DH119,DI110/DI119),AVERAGE(DA110/DA119,DB110/DB119,DC110/DC119,DD110/DD119,DE110/DE119,DF110/DF119,DG110/DG119,DH110/DH119,DI110/DI119,DJ110/DJ119))))))))))</f>
        <v>#DIV/0!</v>
      </c>
      <c r="DL110" s="21" t="e">
        <v>#DIV/0!</v>
      </c>
      <c r="DM110" s="152" t="s">
        <v>5</v>
      </c>
      <c r="DN110" s="153">
        <f>IF(DE106=1,0,IF(DE106=2,0,IF(DE106=3,0.58,IF(DE106=4,0.9,IF(DE106=5,1.12,IF(DE106=6,1.24,IF(DE106=7,1.32,IF(DE106=8,1.41,IF(DE106=9,1.45,IF(DE106=10,1.49,1))))))))))</f>
        <v>1</v>
      </c>
      <c r="DP110" s="150">
        <v>2</v>
      </c>
      <c r="DQ110" s="151">
        <f>'FACTORS &amp; OPTIONS'!B16</f>
        <v>0</v>
      </c>
      <c r="DR110" s="158">
        <f>IF(DS109&gt;0,(1/DS109),0)</f>
        <v>0</v>
      </c>
      <c r="DS110" s="77">
        <f>IF(DP110&lt;=DV106,1,0)</f>
        <v>0</v>
      </c>
      <c r="DT110" s="78">
        <v>0</v>
      </c>
      <c r="DU110" s="78">
        <v>0</v>
      </c>
      <c r="DV110" s="78">
        <v>0</v>
      </c>
      <c r="DW110" s="78">
        <v>0</v>
      </c>
      <c r="DX110" s="78">
        <v>0</v>
      </c>
      <c r="DY110" s="78">
        <v>0</v>
      </c>
      <c r="DZ110" s="78">
        <v>0</v>
      </c>
      <c r="EA110" s="159">
        <v>0</v>
      </c>
      <c r="EB110" s="21" t="e">
        <f>IF(DV106=1,AVERAGE(DR110/DR119),IF(DV106=2,AVERAGE(DR110/DR119,DS110/DS119),IF(DV106=3,AVERAGE(DR110/DR119,DS110/DS119,DT110/DT119),IF(DV106=4,AVERAGE(DR110/DR119,DS110/DS119,DT110/DT119,DU110/DU119),IF(DV106=5,AVERAGE(DR110/DR119,DS110/DS119,DT110/DT119,DU110/DU119,DV110/DV119),IF(DV106=6,AVERAGE(DR110/DR119,DS110/DS119,DT110/DT119,DU110/DU119,DV110/DV119,DW110/DW119),IF(DV106=7,AVERAGE(DR110/DR119,DS110/DS119,DT110/DT119,DU110/DU119,DV110/DV119,DW110/DW119,DX110/DX119),IF(DV106=8,AVERAGE(DR110/DR119,DS110/DS119,DT110/DT119,DU110/DU119,DV110/DV119,DW110/DW119,DX110/DX119,DY110/DY119),IF(DV106=9,AVERAGE(DR110/DR119,DS110/DS119,DT110/DT119,DU110/DU119,DV110/DV119,DW110/DW119,DX110/DX119,DY110/DY119,DZ110/DZ119),AVERAGE(DR110/DR119,DS110/DS119,DT110/DT119,DU110/DU119,DV110/DV119,DW110/DW119,DX110/DX119,DY110/DY119,DZ110/DZ119,EA110/EA119))))))))))</f>
        <v>#DIV/0!</v>
      </c>
      <c r="EC110" s="21" t="e">
        <v>#DIV/0!</v>
      </c>
      <c r="ED110" s="152" t="s">
        <v>5</v>
      </c>
      <c r="EE110" s="153">
        <f>IF(DV106=1,0,IF(DV106=2,0,IF(DV106=3,0.58,IF(DV106=4,0.9,IF(DV106=5,1.12,IF(DV106=6,1.24,IF(DV106=7,1.32,IF(DV106=8,1.41,IF(DV106=9,1.45,IF(DV106=10,1.49,1))))))))))</f>
        <v>1</v>
      </c>
      <c r="EG110" s="150">
        <v>2</v>
      </c>
      <c r="EH110" s="151">
        <f>'FACTORS &amp; OPTIONS'!B16</f>
        <v>0</v>
      </c>
      <c r="EI110" s="158">
        <f>IF(EJ109&gt;0,(1/EJ109),0)</f>
        <v>0</v>
      </c>
      <c r="EJ110" s="77">
        <f>IF(EG110&lt;=EM106,1,0)</f>
        <v>0</v>
      </c>
      <c r="EK110" s="78">
        <v>0</v>
      </c>
      <c r="EL110" s="78">
        <v>0</v>
      </c>
      <c r="EM110" s="78">
        <v>0</v>
      </c>
      <c r="EN110" s="78">
        <v>0</v>
      </c>
      <c r="EO110" s="78">
        <v>0</v>
      </c>
      <c r="EP110" s="78">
        <v>0</v>
      </c>
      <c r="EQ110" s="78">
        <v>0</v>
      </c>
      <c r="ER110" s="159">
        <v>0</v>
      </c>
      <c r="ES110" s="21" t="e">
        <f>IF(EM106=1,AVERAGE(EI110/EI119),IF(EM106=2,AVERAGE(EI110/EI119,EJ110/EJ119),IF(EM106=3,AVERAGE(EI110/EI119,EJ110/EJ119,EK110/EK119),IF(EM106=4,AVERAGE(EI110/EI119,EJ110/EJ119,EK110/EK119,EL110/EL119),IF(EM106=5,AVERAGE(EI110/EI119,EJ110/EJ119,EK110/EK119,EL110/EL119,EM110/EM119),IF(EM106=6,AVERAGE(EI110/EI119,EJ110/EJ119,EK110/EK119,EL110/EL119,EM110/EM119,EN110/EN119),IF(EM106=7,AVERAGE(EI110/EI119,EJ110/EJ119,EK110/EK119,EL110/EL119,EM110/EM119,EN110/EN119,EO110/EO119),IF(EM106=8,AVERAGE(EI110/EI119,EJ110/EJ119,EK110/EK119,EL110/EL119,EM110/EM119,EN110/EN119,EO110/EO119,EP110/EP119),IF(EM106=9,AVERAGE(EI110/EI119,EJ110/EJ119,EK110/EK119,EL110/EL119,EM110/EM119,EN110/EN119,EO110/EO119,EP110/EP119,EQ110/EQ119),AVERAGE(EI110/EI119,EJ110/EJ119,EK110/EK119,EL110/EL119,EM110/EM119,EN110/EN119,EO110/EO119,EP110/EP119,EQ110/EQ119,ER110/ER119))))))))))</f>
        <v>#DIV/0!</v>
      </c>
      <c r="ET110" s="21" t="e">
        <v>#DIV/0!</v>
      </c>
      <c r="EU110" s="152" t="s">
        <v>5</v>
      </c>
      <c r="EV110" s="153">
        <f>IF(EM106=1,0,IF(EM106=2,0,IF(EM106=3,0.58,IF(EM106=4,0.9,IF(EM106=5,1.12,IF(EM106=6,1.24,IF(EM106=7,1.32,IF(EM106=8,1.41,IF(EM106=9,1.45,IF(EM106=10,1.49,1))))))))))</f>
        <v>1</v>
      </c>
      <c r="EW110" s="100">
        <v>8</v>
      </c>
      <c r="EX110" s="100"/>
      <c r="EY110" s="100"/>
      <c r="EZ110" s="100"/>
      <c r="FA110" s="100"/>
    </row>
    <row r="111" spans="1:164" x14ac:dyDescent="0.35">
      <c r="A111" s="150">
        <v>3</v>
      </c>
      <c r="B111" s="151">
        <f>'FACTORS &amp; OPTIONS'!B17</f>
        <v>0</v>
      </c>
      <c r="C111" s="77">
        <f>IF(E109&gt;0,(1/E109),0)</f>
        <v>0</v>
      </c>
      <c r="D111" s="77">
        <f>IF(E110&gt;0,1/E110,0)</f>
        <v>0</v>
      </c>
      <c r="E111" s="77">
        <f>IF(A111&lt;=G106,1,0)</f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21" t="e">
        <f>IF(G106=1,AVERAGE(C111/C119),IF(G106=2,AVERAGE(C111/C119,D111/D119),IF(G106=3,AVERAGE(C111/C119,D111/D119,E111/E119),IF(G106=4,AVERAGE(C111/C119,D111/D119,E111/E119,F111/F119),IF(G106=5,AVERAGE(C111/C119,D111/D119,E111/E119,F111/F119,G111/G119),IF(G106=6,AVERAGE(C111/C119,D111/D119,E111/E119,F111/F119,G111/G119,H111/H119),IF(G106=7,AVERAGE(C111/C119,D111/D119,E111/E119,F111/F119,G111/G119,H111/H119,I111/I119),IF(G106=8,AVERAGE(C111/C119,D111/D119,E111/E119,F111/F119,G111/G119,H111/H119,I111/I119,J111/J119),IF(G106=9,AVERAGE(C111/C119,D111/D119,E111/E119,F111/F119,G111/G119,H111/H119,I111/I119,J111/J119,K111/K119),AVERAGE(C111/C119,D111/D119,E111/E119,F111/F119,G111/G119,H111/H119,I111/I119,J111/J119,K111/K119,L111/L119))))))))))</f>
        <v>#DIV/0!</v>
      </c>
      <c r="N111" s="21" t="e">
        <v>#DIV/0!</v>
      </c>
      <c r="O111" s="152" t="s">
        <v>6</v>
      </c>
      <c r="P111" s="153">
        <f>IFERROR(P109/P110,0)</f>
        <v>0</v>
      </c>
      <c r="R111" s="150">
        <v>3</v>
      </c>
      <c r="S111" s="151">
        <f>'FACTORS &amp; OPTIONS'!B17</f>
        <v>0</v>
      </c>
      <c r="T111" s="77">
        <f>IF(V109&gt;0,(1/V109),0)</f>
        <v>0</v>
      </c>
      <c r="U111" s="77">
        <f>IF(V110&gt;0,1/V110,0)</f>
        <v>0</v>
      </c>
      <c r="V111" s="77">
        <f>IF(R111&lt;=X106,1,0)</f>
        <v>0</v>
      </c>
      <c r="W111" s="78">
        <v>0</v>
      </c>
      <c r="X111" s="78">
        <v>0</v>
      </c>
      <c r="Y111" s="78">
        <v>0</v>
      </c>
      <c r="Z111" s="78">
        <v>0</v>
      </c>
      <c r="AA111" s="78">
        <v>0</v>
      </c>
      <c r="AB111" s="78">
        <v>0</v>
      </c>
      <c r="AC111" s="78">
        <v>0</v>
      </c>
      <c r="AD111" s="21" t="e">
        <f>IF(X106=1,AVERAGE(T111/T119),IF(X106=2,AVERAGE(T111/T119,U111/U119),IF(X106=3,AVERAGE(T111/T119,U111/U119,V111/V119),IF(X106=4,AVERAGE(T111/T119,U111/U119,V111/V119,W111/W119),IF(X106=5,AVERAGE(T111/T119,U111/U119,V111/V119,W111/W119,X111/X119),IF(X106=6,AVERAGE(T111/T119,U111/U119,V111/V119,W111/W119,X111/X119,Y111/Y119),IF(X106=7,AVERAGE(T111/T119,U111/U119,V111/V119,W111/W119,X111/X119,Y111/Y119,Z111/Z119),IF(X106=8,AVERAGE(T111/T119,U111/U119,V111/V119,W111/W119,X111/X119,Y111/Y119,Z111/Z119,AA111/AA119),IF(X106=9,AVERAGE(T111/T119,U111/U119,V111/V119,W111/W119,X111/X119,Y111/Y119,Z111/Z119,AA111/AA119,AB111/AB119),AVERAGE(T111/T119,U111/U119,V111/V119,W111/W119,X111/X119,Y111/Y119,Z111/Z119,AA111/AA119,AB111/AB119,AC111/AC119))))))))))</f>
        <v>#DIV/0!</v>
      </c>
      <c r="AE111" s="21" t="e">
        <v>#DIV/0!</v>
      </c>
      <c r="AF111" s="152" t="s">
        <v>6</v>
      </c>
      <c r="AG111" s="153">
        <f>IFERROR(AG109/AG110,0)</f>
        <v>0</v>
      </c>
      <c r="AI111" s="150">
        <v>3</v>
      </c>
      <c r="AJ111" s="151">
        <f>'FACTORS &amp; OPTIONS'!B17</f>
        <v>0</v>
      </c>
      <c r="AK111" s="158">
        <f>IF(AM109&gt;0,(1/AM109),0)</f>
        <v>0</v>
      </c>
      <c r="AL111" s="77">
        <f>IF(AM110&gt;0,1/AM110,0)</f>
        <v>0</v>
      </c>
      <c r="AM111" s="77">
        <f>IF(AI111&lt;=AO106,1,0)</f>
        <v>0</v>
      </c>
      <c r="AN111" s="78">
        <v>0</v>
      </c>
      <c r="AO111" s="78">
        <v>0</v>
      </c>
      <c r="AP111" s="78">
        <v>0</v>
      </c>
      <c r="AQ111" s="78">
        <v>0</v>
      </c>
      <c r="AR111" s="78">
        <v>0</v>
      </c>
      <c r="AS111" s="78">
        <v>0</v>
      </c>
      <c r="AT111" s="159">
        <v>0</v>
      </c>
      <c r="AU111" s="21" t="e">
        <f>IF(AO106=1,AVERAGE(AK111/AK119),IF(AO106=2,AVERAGE(AK111/AK119,AL111/AL119),IF(AO106=3,AVERAGE(AK111/AK119,AL111/AL119,AM111/AM119),IF(AO106=4,AVERAGE(AK111/AK119,AL111/AL119,AM111/AM119,AN111/AN119),IF(AO106=5,AVERAGE(AK111/AK119,AL111/AL119,AM111/AM119,AN111/AN119,AO111/AO119),IF(AO106=6,AVERAGE(AK111/AK119,AL111/AL119,AM111/AM119,AN111/AN119,AO111/AO119,AP111/AP119),IF(AO106=7,AVERAGE(AK111/AK119,AL111/AL119,AM111/AM119,AN111/AN119,AO111/AO119,AP111/AP119,AQ111/AQ119),IF(AO106=8,AVERAGE(AK111/AK119,AL111/AL119,AM111/AM119,AN111/AN119,AO111/AO119,AP111/AP119,AQ111/AQ119,AR111/AR119),IF(AO106=9,AVERAGE(AK111/AK119,AL111/AL119,AM111/AM119,AN111/AN119,AO111/AO119,AP111/AP119,AQ111/AQ119,AR111/AR119,AS111/AS119),AVERAGE(AK111/AK119,AL111/AL119,AM111/AM119,AN111/AN119,AO111/AO119,AP111/AP119,AQ111/AQ119,AR111/AR119,AS111/AS119,AT111/AT119))))))))))</f>
        <v>#DIV/0!</v>
      </c>
      <c r="AV111" s="21" t="e">
        <v>#DIV/0!</v>
      </c>
      <c r="AW111" s="152" t="s">
        <v>6</v>
      </c>
      <c r="AX111" s="153">
        <f>IFERROR(AX109/AX110,0)</f>
        <v>0</v>
      </c>
      <c r="AZ111" s="150">
        <v>3</v>
      </c>
      <c r="BA111" s="151">
        <f>'FACTORS &amp; OPTIONS'!B17</f>
        <v>0</v>
      </c>
      <c r="BB111" s="158">
        <f>IF(BD109&gt;0,(1/BD109),0)</f>
        <v>0</v>
      </c>
      <c r="BC111" s="77">
        <f>IF(BD110&gt;0,1/BD110,0)</f>
        <v>0</v>
      </c>
      <c r="BD111" s="77">
        <f>IF(AZ111&lt;=BF106,1,0)</f>
        <v>0</v>
      </c>
      <c r="BE111" s="78">
        <v>0</v>
      </c>
      <c r="BF111" s="78">
        <v>0</v>
      </c>
      <c r="BG111" s="78">
        <v>0</v>
      </c>
      <c r="BH111" s="78">
        <v>0</v>
      </c>
      <c r="BI111" s="78">
        <v>0</v>
      </c>
      <c r="BJ111" s="78">
        <v>0</v>
      </c>
      <c r="BK111" s="159">
        <v>0</v>
      </c>
      <c r="BL111" s="21" t="e">
        <f>IF(BF106=1,AVERAGE(BB111/BB119),IF(BF106=2,AVERAGE(BB111/BB119,BC111/BC119),IF(BF106=3,AVERAGE(BB111/BB119,BC111/BC119,BD111/BD119),IF(BF106=4,AVERAGE(BB111/BB119,BC111/BC119,BD111/BD119,BE111/BE119),IF(BF106=5,AVERAGE(BB111/BB119,BC111/BC119,BD111/BD119,BE111/BE119,BF111/BF119),IF(BF106=6,AVERAGE(BB111/BB119,BC111/BC119,BD111/BD119,BE111/BE119,BF111/BF119,BG111/BG119),IF(BF106=7,AVERAGE(BB111/BB119,BC111/BC119,BD111/BD119,BE111/BE119,BF111/BF119,BG111/BG119,BH111/BH119),IF(BF106=8,AVERAGE(BB111/BB119,BC111/BC119,BD111/BD119,BE111/BE119,BF111/BF119,BG111/BG119,BH111/BH119,BI111/BI119),IF(BF106=9,AVERAGE(BB111/BB119,BC111/BC119,BD111/BD119,BE111/BE119,BF111/BF119,BG111/BG119,BH111/BH119,BI111/BI119,BJ111/BJ119),AVERAGE(BB111/BB119,BC111/BC119,BD111/BD119,BE111/BE119,BF111/BF119,BG111/BG119,BH111/BH119,BI111/BI119,BJ111/BJ119,BK111/BK119))))))))))</f>
        <v>#DIV/0!</v>
      </c>
      <c r="BM111" s="21" t="e">
        <v>#DIV/0!</v>
      </c>
      <c r="BN111" s="152" t="s">
        <v>6</v>
      </c>
      <c r="BO111" s="153">
        <f>IFERROR(BO109/BO110,0)</f>
        <v>0</v>
      </c>
      <c r="BQ111" s="150">
        <v>3</v>
      </c>
      <c r="BR111" s="151">
        <f>'FACTORS &amp; OPTIONS'!B17</f>
        <v>0</v>
      </c>
      <c r="BS111" s="158">
        <f>IF(BU109&gt;0,(1/BU109),0)</f>
        <v>0</v>
      </c>
      <c r="BT111" s="77">
        <f>IF(BU110&gt;0,1/BU110,0)</f>
        <v>0</v>
      </c>
      <c r="BU111" s="77">
        <f>IF(BQ111&lt;=BW106,1,0)</f>
        <v>0</v>
      </c>
      <c r="BV111" s="78">
        <v>0</v>
      </c>
      <c r="BW111" s="78">
        <v>0</v>
      </c>
      <c r="BX111" s="78">
        <v>0</v>
      </c>
      <c r="BY111" s="78">
        <v>0</v>
      </c>
      <c r="BZ111" s="78">
        <v>0</v>
      </c>
      <c r="CA111" s="78">
        <v>0</v>
      </c>
      <c r="CB111" s="159">
        <v>0</v>
      </c>
      <c r="CC111" s="21" t="e">
        <f>IF(BW106=1,AVERAGE(BS111/BS119),IF(BW106=2,AVERAGE(BS111/BS119,BT111/BT119),IF(BW106=3,AVERAGE(BS111/BS119,BT111/BT119,BU111/BU119),IF(BW106=4,AVERAGE(BS111/BS119,BT111/BT119,BU111/BU119,BV111/BV119),IF(BW106=5,AVERAGE(BS111/BS119,BT111/BT119,BU111/BU119,BV111/BV119,BW111/BW119),IF(BW106=6,AVERAGE(BS111/BS119,BT111/BT119,BU111/BU119,BV111/BV119,BW111/BW119,BX111/BX119),IF(BW106=7,AVERAGE(BS111/BS119,BT111/BT119,BU111/BU119,BV111/BV119,BW111/BW119,BX111/BX119,BY111/BY119),IF(BW106=8,AVERAGE(BS111/BS119,BT111/BT119,BU111/BU119,BV111/BV119,BW111/BW119,BX111/BX119,BY111/BY119,BZ111/BZ119),IF(BW106=9,AVERAGE(BS111/BS119,BT111/BT119,BU111/BU119,BV111/BV119,BW111/BW119,BX111/BX119,BY111/BY119,BZ111/BZ119,CA111/CA119),AVERAGE(BS111/BS119,BT111/BT119,BU111/BU119,BV111/BV119,BW111/BW119,BX111/BX119,BY111/BY119,BZ111/BZ119,CA111/CA119,CB111/CB119))))))))))</f>
        <v>#DIV/0!</v>
      </c>
      <c r="CD111" s="21" t="e">
        <v>#DIV/0!</v>
      </c>
      <c r="CE111" s="152" t="s">
        <v>6</v>
      </c>
      <c r="CF111" s="153">
        <f>IFERROR(CF109/CF110,0)</f>
        <v>0</v>
      </c>
      <c r="CH111" s="150">
        <v>3</v>
      </c>
      <c r="CI111" s="151">
        <f>'FACTORS &amp; OPTIONS'!B17</f>
        <v>0</v>
      </c>
      <c r="CJ111" s="158">
        <f>IF(CL109&gt;0,(1/CL109),0)</f>
        <v>0</v>
      </c>
      <c r="CK111" s="77">
        <f>IF(CL110&gt;0,1/CL110,0)</f>
        <v>0</v>
      </c>
      <c r="CL111" s="77">
        <f>IF(CH111&lt;=CN106,1,0)</f>
        <v>0</v>
      </c>
      <c r="CM111" s="78">
        <v>0</v>
      </c>
      <c r="CN111" s="78">
        <v>0</v>
      </c>
      <c r="CO111" s="78">
        <v>0</v>
      </c>
      <c r="CP111" s="78">
        <v>0</v>
      </c>
      <c r="CQ111" s="78">
        <v>0</v>
      </c>
      <c r="CR111" s="78">
        <v>0</v>
      </c>
      <c r="CS111" s="159">
        <v>0</v>
      </c>
      <c r="CT111" s="21" t="e">
        <f>IF(CN106=1,AVERAGE(CJ111/CJ119),IF(CN106=2,AVERAGE(CJ111/CJ119,CK111/CK119),IF(CN106=3,AVERAGE(CJ111/CJ119,CK111/CK119,CL111/CL119),IF(CN106=4,AVERAGE(CJ111/CJ119,CK111/CK119,CL111/CL119,CM111/CM119),IF(CN106=5,AVERAGE(CJ111/CJ119,CK111/CK119,CL111/CL119,CM111/CM119,CN111/CN119),IF(CN106=6,AVERAGE(CJ111/CJ119,CK111/CK119,CL111/CL119,CM111/CM119,CN111/CN119,CO111/CO119),IF(CN106=7,AVERAGE(CJ111/CJ119,CK111/CK119,CL111/CL119,CM111/CM119,CN111/CN119,CO111/CO119,CP111/CP119),IF(CN106=8,AVERAGE(CJ111/CJ119,CK111/CK119,CL111/CL119,CM111/CM119,CN111/CN119,CO111/CO119,CP111/CP119,CQ111/CQ119),IF(CN106=9,AVERAGE(CJ111/CJ119,CK111/CK119,CL111/CL119,CM111/CM119,CN111/CN119,CO111/CO119,CP111/CP119,CQ111/CQ119,CR111/CR119),AVERAGE(CJ111/CJ119,CK111/CK119,CL111/CL119,CM111/CM119,CN111/CN119,CO111/CO119,CP111/CP119,CQ111/CQ119,CR111/CR119,CS111/CS119))))))))))</f>
        <v>#DIV/0!</v>
      </c>
      <c r="CU111" s="21" t="e">
        <v>#DIV/0!</v>
      </c>
      <c r="CV111" s="152" t="s">
        <v>6</v>
      </c>
      <c r="CW111" s="153">
        <f>IFERROR(CW109/CW110,0)</f>
        <v>0</v>
      </c>
      <c r="CY111" s="150">
        <v>3</v>
      </c>
      <c r="CZ111" s="151">
        <f>'FACTORS &amp; OPTIONS'!B17</f>
        <v>0</v>
      </c>
      <c r="DA111" s="158">
        <f>IF(DC109&gt;0,(1/DC109),0)</f>
        <v>0</v>
      </c>
      <c r="DB111" s="77">
        <f>IF(DC110&gt;0,1/DC110,0)</f>
        <v>0</v>
      </c>
      <c r="DC111" s="77">
        <f>IF(CY111&lt;=DE106,1,0)</f>
        <v>0</v>
      </c>
      <c r="DD111" s="78">
        <v>0</v>
      </c>
      <c r="DE111" s="78">
        <v>0</v>
      </c>
      <c r="DF111" s="78">
        <v>0</v>
      </c>
      <c r="DG111" s="78">
        <v>0</v>
      </c>
      <c r="DH111" s="78">
        <v>0</v>
      </c>
      <c r="DI111" s="78">
        <v>0</v>
      </c>
      <c r="DJ111" s="159">
        <v>0</v>
      </c>
      <c r="DK111" s="21" t="e">
        <f>IF(DE106=1,AVERAGE(DA111/DA119),IF(DE106=2,AVERAGE(DA111/DA119,DB111/DB119),IF(DE106=3,AVERAGE(DA111/DA119,DB111/DB119,DC111/DC119),IF(DE106=4,AVERAGE(DA111/DA119,DB111/DB119,DC111/DC119,DD111/DD119),IF(DE106=5,AVERAGE(DA111/DA119,DB111/DB119,DC111/DC119,DD111/DD119,DE111/DE119),IF(DE106=6,AVERAGE(DA111/DA119,DB111/DB119,DC111/DC119,DD111/DD119,DE111/DE119,DF111/DF119),IF(DE106=7,AVERAGE(DA111/DA119,DB111/DB119,DC111/DC119,DD111/DD119,DE111/DE119,DF111/DF119,DG111/DG119),IF(DE106=8,AVERAGE(DA111/DA119,DB111/DB119,DC111/DC119,DD111/DD119,DE111/DE119,DF111/DF119,DG111/DG119,DH111/DH119),IF(DE106=9,AVERAGE(DA111/DA119,DB111/DB119,DC111/DC119,DD111/DD119,DE111/DE119,DF111/DF119,DG111/DG119,DH111/DH119,DI111/DI119),AVERAGE(DA111/DA119,DB111/DB119,DC111/DC119,DD111/DD119,DE111/DE119,DF111/DF119,DG111/DG119,DH111/DH119,DI111/DI119,DJ111/DJ119))))))))))</f>
        <v>#DIV/0!</v>
      </c>
      <c r="DL111" s="21" t="e">
        <v>#DIV/0!</v>
      </c>
      <c r="DM111" s="152" t="s">
        <v>6</v>
      </c>
      <c r="DN111" s="153">
        <f>IFERROR(DN109/DN110,0)</f>
        <v>0</v>
      </c>
      <c r="DP111" s="150">
        <v>3</v>
      </c>
      <c r="DQ111" s="151">
        <f>'FACTORS &amp; OPTIONS'!B17</f>
        <v>0</v>
      </c>
      <c r="DR111" s="158">
        <f>IF(DT109&gt;0,(1/DT109),0)</f>
        <v>0</v>
      </c>
      <c r="DS111" s="77">
        <f>IF(DT110&gt;0,1/DT110,0)</f>
        <v>0</v>
      </c>
      <c r="DT111" s="77">
        <f>IF(DP111&lt;=DV106,1,0)</f>
        <v>0</v>
      </c>
      <c r="DU111" s="78">
        <v>0</v>
      </c>
      <c r="DV111" s="78">
        <v>0</v>
      </c>
      <c r="DW111" s="78">
        <v>0</v>
      </c>
      <c r="DX111" s="78">
        <v>0</v>
      </c>
      <c r="DY111" s="78">
        <v>0</v>
      </c>
      <c r="DZ111" s="78">
        <v>0</v>
      </c>
      <c r="EA111" s="159">
        <v>0</v>
      </c>
      <c r="EB111" s="21" t="e">
        <f>IF(DV106=1,AVERAGE(DR111/DR119),IF(DV106=2,AVERAGE(DR111/DR119,DS111/DS119),IF(DV106=3,AVERAGE(DR111/DR119,DS111/DS119,DT111/DT119),IF(DV106=4,AVERAGE(DR111/DR119,DS111/DS119,DT111/DT119,DU111/DU119),IF(DV106=5,AVERAGE(DR111/DR119,DS111/DS119,DT111/DT119,DU111/DU119,DV111/DV119),IF(DV106=6,AVERAGE(DR111/DR119,DS111/DS119,DT111/DT119,DU111/DU119,DV111/DV119,DW111/DW119),IF(DV106=7,AVERAGE(DR111/DR119,DS111/DS119,DT111/DT119,DU111/DU119,DV111/DV119,DW111/DW119,DX111/DX119),IF(DV106=8,AVERAGE(DR111/DR119,DS111/DS119,DT111/DT119,DU111/DU119,DV111/DV119,DW111/DW119,DX111/DX119,DY111/DY119),IF(DV106=9,AVERAGE(DR111/DR119,DS111/DS119,DT111/DT119,DU111/DU119,DV111/DV119,DW111/DW119,DX111/DX119,DY111/DY119,DZ111/DZ119),AVERAGE(DR111/DR119,DS111/DS119,DT111/DT119,DU111/DU119,DV111/DV119,DW111/DW119,DX111/DX119,DY111/DY119,DZ111/DZ119,EA111/EA119))))))))))</f>
        <v>#DIV/0!</v>
      </c>
      <c r="EC111" s="21" t="e">
        <v>#DIV/0!</v>
      </c>
      <c r="ED111" s="152" t="s">
        <v>6</v>
      </c>
      <c r="EE111" s="153">
        <f>IFERROR(EE109/EE110,0)</f>
        <v>0</v>
      </c>
      <c r="EG111" s="150">
        <v>3</v>
      </c>
      <c r="EH111" s="151">
        <f>'FACTORS &amp; OPTIONS'!B17</f>
        <v>0</v>
      </c>
      <c r="EI111" s="158">
        <f>IF(EK109&gt;0,(1/EK109),0)</f>
        <v>0</v>
      </c>
      <c r="EJ111" s="77">
        <f>IF(EK110&gt;0,1/EK110,0)</f>
        <v>0</v>
      </c>
      <c r="EK111" s="77">
        <f>IF(EG111&lt;=EM106,1,0)</f>
        <v>0</v>
      </c>
      <c r="EL111" s="78">
        <v>0</v>
      </c>
      <c r="EM111" s="78">
        <v>0</v>
      </c>
      <c r="EN111" s="78">
        <v>0</v>
      </c>
      <c r="EO111" s="78">
        <v>0</v>
      </c>
      <c r="EP111" s="78">
        <v>0</v>
      </c>
      <c r="EQ111" s="78">
        <v>0</v>
      </c>
      <c r="ER111" s="159">
        <v>0</v>
      </c>
      <c r="ES111" s="21" t="e">
        <f>IF(EM106=1,AVERAGE(EI111/EI119),IF(EM106=2,AVERAGE(EI111/EI119,EJ111/EJ119),IF(EM106=3,AVERAGE(EI111/EI119,EJ111/EJ119,EK111/EK119),IF(EM106=4,AVERAGE(EI111/EI119,EJ111/EJ119,EK111/EK119,EL111/EL119),IF(EM106=5,AVERAGE(EI111/EI119,EJ111/EJ119,EK111/EK119,EL111/EL119,EM111/EM119),IF(EM106=6,AVERAGE(EI111/EI119,EJ111/EJ119,EK111/EK119,EL111/EL119,EM111/EM119,EN111/EN119),IF(EM106=7,AVERAGE(EI111/EI119,EJ111/EJ119,EK111/EK119,EL111/EL119,EM111/EM119,EN111/EN119,EO111/EO119),IF(EM106=8,AVERAGE(EI111/EI119,EJ111/EJ119,EK111/EK119,EL111/EL119,EM111/EM119,EN111/EN119,EO111/EO119,EP111/EP119),IF(EM106=9,AVERAGE(EI111/EI119,EJ111/EJ119,EK111/EK119,EL111/EL119,EM111/EM119,EN111/EN119,EO111/EO119,EP111/EP119,EQ111/EQ119),AVERAGE(EI111/EI119,EJ111/EJ119,EK111/EK119,EL111/EL119,EM111/EM119,EN111/EN119,EO111/EO119,EP111/EP119,EQ111/EQ119,ER111/ER119))))))))))</f>
        <v>#DIV/0!</v>
      </c>
      <c r="ET111" s="21" t="e">
        <v>#DIV/0!</v>
      </c>
      <c r="EU111" s="152" t="s">
        <v>6</v>
      </c>
      <c r="EV111" s="153">
        <f>IFERROR(EV109/EV110,0)</f>
        <v>0</v>
      </c>
      <c r="EW111" s="100" t="str">
        <f>P115</f>
        <v/>
      </c>
      <c r="EX111" s="100">
        <f>P117</f>
        <v>0.33333333333333331</v>
      </c>
      <c r="EY111" s="100"/>
      <c r="EZ111" s="100">
        <f>LEN(EW111)</f>
        <v>0</v>
      </c>
      <c r="FA111" s="100"/>
    </row>
    <row r="112" spans="1:164" x14ac:dyDescent="0.35">
      <c r="A112" s="150">
        <v>4</v>
      </c>
      <c r="B112" s="151">
        <f>'FACTORS &amp; OPTIONS'!B18</f>
        <v>0</v>
      </c>
      <c r="C112" s="77">
        <f>IF(F109&gt;0,(1/F109),0)</f>
        <v>0</v>
      </c>
      <c r="D112" s="77">
        <f>IF(F110&gt;0,1/F110,0)</f>
        <v>0</v>
      </c>
      <c r="E112" s="77">
        <f>IF(F111&gt;0,1/F111,0)</f>
        <v>0</v>
      </c>
      <c r="F112" s="77">
        <f>IF(A112&lt;=G106,1,0)</f>
        <v>0</v>
      </c>
      <c r="G112" s="78">
        <v>0</v>
      </c>
      <c r="H112" s="78">
        <v>0</v>
      </c>
      <c r="I112" s="78">
        <v>0</v>
      </c>
      <c r="J112" s="78">
        <v>0</v>
      </c>
      <c r="K112" s="78">
        <v>0</v>
      </c>
      <c r="L112" s="78">
        <v>0</v>
      </c>
      <c r="M112" s="21" t="e">
        <f>IF(G106=1,AVERAGE(C112/C119),IF(G106=2,AVERAGE(C112/C119,D112/D119),IF(G106=3,AVERAGE(C112/C119,D112/D119,E112/E119),IF(G106=4,AVERAGE(C112/C119,D112/D119,E112/E119,F112/F119),IF(G106=5,AVERAGE(C112/C119,D112/D119,E112/E119,F112/F119,G112/G119),IF(G106=6,AVERAGE(C112/C119,D112/D119,E112/E119,F112/F119,G112/G119,H112/H119),IF(G106=7,AVERAGE(C112/C119,D112/D119,E112/E119,F112/F119,G112/G119,H112/H119,I112/I119),IF(G106=8,AVERAGE(C112/C119,D112/D119,E112/E119,F112/F119,G112/G119,H112/H119,I112/I119,J112/J119),IF(G106=9,AVERAGE(C112/C119,D112/D119,E112/E119,F112/F119,G112/G119,H112/H119,I112/I119,J112/J119,K112/K119),AVERAGE(C112/C119,D112/D119,E112/E119,F112/F119,G112/G119,H112/H119,I112/I119,J112/J119,K112/K119,L112/L119))))))))))</f>
        <v>#DIV/0!</v>
      </c>
      <c r="N112" s="21" t="e">
        <v>#DIV/0!</v>
      </c>
      <c r="O112" s="152" t="s">
        <v>7</v>
      </c>
      <c r="P112" s="160" t="str">
        <f>IF(P111&lt;0.1,"YES","NO")</f>
        <v>YES</v>
      </c>
      <c r="R112" s="150">
        <v>4</v>
      </c>
      <c r="S112" s="151">
        <f>'FACTORS &amp; OPTIONS'!B18</f>
        <v>0</v>
      </c>
      <c r="T112" s="77">
        <f>IF(W109&gt;0,(1/W109),0)</f>
        <v>0</v>
      </c>
      <c r="U112" s="77">
        <f>IF(W110&gt;0,1/W110,0)</f>
        <v>0</v>
      </c>
      <c r="V112" s="77">
        <f>IF(W111&gt;0,1/W111,0)</f>
        <v>0</v>
      </c>
      <c r="W112" s="77">
        <f>IF(R112&lt;=X106,1,0)</f>
        <v>0</v>
      </c>
      <c r="X112" s="78">
        <v>0</v>
      </c>
      <c r="Y112" s="78">
        <v>0</v>
      </c>
      <c r="Z112" s="78">
        <v>0</v>
      </c>
      <c r="AA112" s="78">
        <v>0</v>
      </c>
      <c r="AB112" s="78">
        <v>0</v>
      </c>
      <c r="AC112" s="78">
        <v>0</v>
      </c>
      <c r="AD112" s="21" t="e">
        <f>IF(X106=1,AVERAGE(T112/T119),IF(X106=2,AVERAGE(T112/T119,U112/U119),IF(X106=3,AVERAGE(T112/T119,U112/U119,V112/V119),IF(X106=4,AVERAGE(T112/T119,U112/U119,V112/V119,W112/W119),IF(X106=5,AVERAGE(T112/T119,U112/U119,V112/V119,W112/W119,X112/X119),IF(X106=6,AVERAGE(T112/T119,U112/U119,V112/V119,W112/W119,X112/X119,Y112/Y119),IF(X106=7,AVERAGE(T112/T119,U112/U119,V112/V119,W112/W119,X112/X119,Y112/Y119,Z112/Z119),IF(X106=8,AVERAGE(T112/T119,U112/U119,V112/V119,W112/W119,X112/X119,Y112/Y119,Z112/Z119,AA112/AA119),IF(X106=9,AVERAGE(T112/T119,U112/U119,V112/V119,W112/W119,X112/X119,Y112/Y119,Z112/Z119,AA112/AA119,AB112/AB119),AVERAGE(T112/T119,U112/U119,V112/V119,W112/W119,X112/X119,Y112/Y119,Z112/Z119,AA112/AA119,AB112/AB119,AC112/AC119))))))))))</f>
        <v>#DIV/0!</v>
      </c>
      <c r="AE112" s="21" t="e">
        <v>#DIV/0!</v>
      </c>
      <c r="AF112" s="152" t="s">
        <v>7</v>
      </c>
      <c r="AG112" s="160" t="str">
        <f>IF(AG111&lt;0.1,"YES","NO")</f>
        <v>YES</v>
      </c>
      <c r="AI112" s="150">
        <v>4</v>
      </c>
      <c r="AJ112" s="151">
        <f>'FACTORS &amp; OPTIONS'!B18</f>
        <v>0</v>
      </c>
      <c r="AK112" s="158">
        <f>IF(AN109&gt;0,(1/AN109),0)</f>
        <v>0</v>
      </c>
      <c r="AL112" s="77">
        <f>IF(AN110&gt;0,1/AN110,0)</f>
        <v>0</v>
      </c>
      <c r="AM112" s="77">
        <f>IF(AN111&gt;0,1/AN111,0)</f>
        <v>0</v>
      </c>
      <c r="AN112" s="77">
        <f>IF(AI112&lt;=AO106,1,0)</f>
        <v>0</v>
      </c>
      <c r="AO112" s="78">
        <v>0</v>
      </c>
      <c r="AP112" s="78">
        <v>0</v>
      </c>
      <c r="AQ112" s="78">
        <v>0</v>
      </c>
      <c r="AR112" s="78">
        <v>0</v>
      </c>
      <c r="AS112" s="78">
        <v>0</v>
      </c>
      <c r="AT112" s="159">
        <v>0</v>
      </c>
      <c r="AU112" s="21" t="e">
        <f>IF(AO106=1,AVERAGE(AK112/AK119),IF(AO106=2,AVERAGE(AK112/AK119,AL112/AL119),IF(AO106=3,AVERAGE(AK112/AK119,AL112/AL119,AM112/AM119),IF(AO106=4,AVERAGE(AK112/AK119,AL112/AL119,AM112/AM119,AN112/AN119),IF(AO106=5,AVERAGE(AK112/AK119,AL112/AL119,AM112/AM119,AN112/AN119,AO112/AO119),IF(AO106=6,AVERAGE(AK112/AK119,AL112/AL119,AM112/AM119,AN112/AN119,AO112/AO119,AP112/AP119),IF(AO106=7,AVERAGE(AK112/AK119,AL112/AL119,AM112/AM119,AN112/AN119,AO112/AO119,AP112/AP119,AQ112/AQ119),IF(AO106=8,AVERAGE(AK112/AK119,AL112/AL119,AM112/AM119,AN112/AN119,AO112/AO119,AP112/AP119,AQ112/AQ119,AR112/AR119),IF(AO106=9,AVERAGE(AK112/AK119,AL112/AL119,AM112/AM119,AN112/AN119,AO112/AO119,AP112/AP119,AQ112/AQ119,AR112/AR119,AS112/AS119),AVERAGE(AK112/AK119,AL112/AL119,AM112/AM119,AN112/AN119,AO112/AO119,AP112/AP119,AQ112/AQ119,AR112/AR119,AS112/AS119,AT112/AT119))))))))))</f>
        <v>#DIV/0!</v>
      </c>
      <c r="AV112" s="21" t="e">
        <v>#DIV/0!</v>
      </c>
      <c r="AW112" s="152" t="s">
        <v>7</v>
      </c>
      <c r="AX112" s="160" t="str">
        <f>IF(AX111&lt;0.1,"YES","NO")</f>
        <v>YES</v>
      </c>
      <c r="AZ112" s="150">
        <v>4</v>
      </c>
      <c r="BA112" s="151">
        <f>'FACTORS &amp; OPTIONS'!B18</f>
        <v>0</v>
      </c>
      <c r="BB112" s="158">
        <f>IF(BE109&gt;0,(1/BE109),0)</f>
        <v>0</v>
      </c>
      <c r="BC112" s="77">
        <f>IF(BE110&gt;0,1/BE110,0)</f>
        <v>0</v>
      </c>
      <c r="BD112" s="77">
        <f>IF(BE111&gt;0,1/BE111,0)</f>
        <v>0</v>
      </c>
      <c r="BE112" s="77">
        <f>IF(AZ112&lt;=BF106,1,0)</f>
        <v>0</v>
      </c>
      <c r="BF112" s="78">
        <v>0</v>
      </c>
      <c r="BG112" s="78">
        <v>0</v>
      </c>
      <c r="BH112" s="78">
        <v>0</v>
      </c>
      <c r="BI112" s="78">
        <v>0</v>
      </c>
      <c r="BJ112" s="78">
        <v>0</v>
      </c>
      <c r="BK112" s="159">
        <v>0</v>
      </c>
      <c r="BL112" s="21" t="e">
        <f>IF(BF106=1,AVERAGE(BB112/BB119),IF(BF106=2,AVERAGE(BB112/BB119,BC112/BC119),IF(BF106=3,AVERAGE(BB112/BB119,BC112/BC119,BD112/BD119),IF(BF106=4,AVERAGE(BB112/BB119,BC112/BC119,BD112/BD119,BE112/BE119),IF(BF106=5,AVERAGE(BB112/BB119,BC112/BC119,BD112/BD119,BE112/BE119,BF112/BF119),IF(BF106=6,AVERAGE(BB112/BB119,BC112/BC119,BD112/BD119,BE112/BE119,BF112/BF119,BG112/BG119),IF(BF106=7,AVERAGE(BB112/BB119,BC112/BC119,BD112/BD119,BE112/BE119,BF112/BF119,BG112/BG119,BH112/BH119),IF(BF106=8,AVERAGE(BB112/BB119,BC112/BC119,BD112/BD119,BE112/BE119,BF112/BF119,BG112/BG119,BH112/BH119,BI112/BI119),IF(BF106=9,AVERAGE(BB112/BB119,BC112/BC119,BD112/BD119,BE112/BE119,BF112/BF119,BG112/BG119,BH112/BH119,BI112/BI119,BJ112/BJ119),AVERAGE(BB112/BB119,BC112/BC119,BD112/BD119,BE112/BE119,BF112/BF119,BG112/BG119,BH112/BH119,BI112/BI119,BJ112/BJ119,BK112/BK119))))))))))</f>
        <v>#DIV/0!</v>
      </c>
      <c r="BM112" s="21" t="e">
        <v>#DIV/0!</v>
      </c>
      <c r="BN112" s="152" t="s">
        <v>7</v>
      </c>
      <c r="BO112" s="160" t="str">
        <f>IF(BO111&lt;0.1,"YES","NO")</f>
        <v>YES</v>
      </c>
      <c r="BQ112" s="150">
        <v>4</v>
      </c>
      <c r="BR112" s="151">
        <f>'FACTORS &amp; OPTIONS'!B18</f>
        <v>0</v>
      </c>
      <c r="BS112" s="158">
        <f>IF(BV109&gt;0,(1/BV109),0)</f>
        <v>0</v>
      </c>
      <c r="BT112" s="77">
        <f>IF(BV110&gt;0,1/BV110,0)</f>
        <v>0</v>
      </c>
      <c r="BU112" s="77">
        <f>IF(BV111&gt;0,1/BV111,0)</f>
        <v>0</v>
      </c>
      <c r="BV112" s="77">
        <f>IF(BQ112&lt;=BW106,1,0)</f>
        <v>0</v>
      </c>
      <c r="BW112" s="78">
        <v>0</v>
      </c>
      <c r="BX112" s="78">
        <v>0</v>
      </c>
      <c r="BY112" s="78">
        <v>0</v>
      </c>
      <c r="BZ112" s="78">
        <v>0</v>
      </c>
      <c r="CA112" s="78">
        <v>0</v>
      </c>
      <c r="CB112" s="159">
        <v>0</v>
      </c>
      <c r="CC112" s="21" t="e">
        <f>IF(BW106=1,AVERAGE(BS112/BS119),IF(BW106=2,AVERAGE(BS112/BS119,BT112/BT119),IF(BW106=3,AVERAGE(BS112/BS119,BT112/BT119,BU112/BU119),IF(BW106=4,AVERAGE(BS112/BS119,BT112/BT119,BU112/BU119,BV112/BV119),IF(BW106=5,AVERAGE(BS112/BS119,BT112/BT119,BU112/BU119,BV112/BV119,BW112/BW119),IF(BW106=6,AVERAGE(BS112/BS119,BT112/BT119,BU112/BU119,BV112/BV119,BW112/BW119,BX112/BX119),IF(BW106=7,AVERAGE(BS112/BS119,BT112/BT119,BU112/BU119,BV112/BV119,BW112/BW119,BX112/BX119,BY112/BY119),IF(BW106=8,AVERAGE(BS112/BS119,BT112/BT119,BU112/BU119,BV112/BV119,BW112/BW119,BX112/BX119,BY112/BY119,BZ112/BZ119),IF(BW106=9,AVERAGE(BS112/BS119,BT112/BT119,BU112/BU119,BV112/BV119,BW112/BW119,BX112/BX119,BY112/BY119,BZ112/BZ119,CA112/CA119),AVERAGE(BS112/BS119,BT112/BT119,BU112/BU119,BV112/BV119,BW112/BW119,BX112/BX119,BY112/BY119,BZ112/BZ119,CA112/CA119,CB112/CB119))))))))))</f>
        <v>#DIV/0!</v>
      </c>
      <c r="CD112" s="21" t="e">
        <v>#DIV/0!</v>
      </c>
      <c r="CE112" s="152" t="s">
        <v>7</v>
      </c>
      <c r="CF112" s="160" t="str">
        <f>IF(CF111&lt;0.1,"YES","NO")</f>
        <v>YES</v>
      </c>
      <c r="CH112" s="150">
        <v>4</v>
      </c>
      <c r="CI112" s="151">
        <f>'FACTORS &amp; OPTIONS'!B18</f>
        <v>0</v>
      </c>
      <c r="CJ112" s="158">
        <f>IF(CM109&gt;0,(1/CM109),0)</f>
        <v>0</v>
      </c>
      <c r="CK112" s="77">
        <f>IF(CM110&gt;0,1/CM110,0)</f>
        <v>0</v>
      </c>
      <c r="CL112" s="77">
        <f>IF(CM111&gt;0,1/CM111,0)</f>
        <v>0</v>
      </c>
      <c r="CM112" s="77">
        <f>IF(CH112&lt;=CN106,1,0)</f>
        <v>0</v>
      </c>
      <c r="CN112" s="78">
        <v>0</v>
      </c>
      <c r="CO112" s="78">
        <v>0</v>
      </c>
      <c r="CP112" s="78">
        <v>0</v>
      </c>
      <c r="CQ112" s="78">
        <v>0</v>
      </c>
      <c r="CR112" s="78">
        <v>0</v>
      </c>
      <c r="CS112" s="159">
        <v>0</v>
      </c>
      <c r="CT112" s="21" t="e">
        <f>IF(CN106=1,AVERAGE(CJ112/CJ119),IF(CN106=2,AVERAGE(CJ112/CJ119,CK112/CK119),IF(CN106=3,AVERAGE(CJ112/CJ119,CK112/CK119,CL112/CL119),IF(CN106=4,AVERAGE(CJ112/CJ119,CK112/CK119,CL112/CL119,CM112/CM119),IF(CN106=5,AVERAGE(CJ112/CJ119,CK112/CK119,CL112/CL119,CM112/CM119,CN112/CN119),IF(CN106=6,AVERAGE(CJ112/CJ119,CK112/CK119,CL112/CL119,CM112/CM119,CN112/CN119,CO112/CO119),IF(CN106=7,AVERAGE(CJ112/CJ119,CK112/CK119,CL112/CL119,CM112/CM119,CN112/CN119,CO112/CO119,CP112/CP119),IF(CN106=8,AVERAGE(CJ112/CJ119,CK112/CK119,CL112/CL119,CM112/CM119,CN112/CN119,CO112/CO119,CP112/CP119,CQ112/CQ119),IF(CN106=9,AVERAGE(CJ112/CJ119,CK112/CK119,CL112/CL119,CM112/CM119,CN112/CN119,CO112/CO119,CP112/CP119,CQ112/CQ119,CR112/CR119),AVERAGE(CJ112/CJ119,CK112/CK119,CL112/CL119,CM112/CM119,CN112/CN119,CO112/CO119,CP112/CP119,CQ112/CQ119,CR112/CR119,CS112/CS119))))))))))</f>
        <v>#DIV/0!</v>
      </c>
      <c r="CU112" s="21" t="e">
        <v>#DIV/0!</v>
      </c>
      <c r="CV112" s="152" t="s">
        <v>7</v>
      </c>
      <c r="CW112" s="160" t="str">
        <f>IF(CW111&lt;0.1,"YES","NO")</f>
        <v>YES</v>
      </c>
      <c r="CY112" s="150">
        <v>4</v>
      </c>
      <c r="CZ112" s="151">
        <f>'FACTORS &amp; OPTIONS'!B18</f>
        <v>0</v>
      </c>
      <c r="DA112" s="158">
        <f>IF(DD109&gt;0,(1/DD109),0)</f>
        <v>0</v>
      </c>
      <c r="DB112" s="77">
        <f>IF(DD110&gt;0,1/DD110,0)</f>
        <v>0</v>
      </c>
      <c r="DC112" s="77">
        <f>IF(DD111&gt;0,1/DD111,0)</f>
        <v>0</v>
      </c>
      <c r="DD112" s="77">
        <f>IF(CY112&lt;=DE106,1,0)</f>
        <v>0</v>
      </c>
      <c r="DE112" s="78">
        <v>0</v>
      </c>
      <c r="DF112" s="78">
        <v>0</v>
      </c>
      <c r="DG112" s="78">
        <v>0</v>
      </c>
      <c r="DH112" s="78">
        <v>0</v>
      </c>
      <c r="DI112" s="78">
        <v>0</v>
      </c>
      <c r="DJ112" s="159">
        <v>0</v>
      </c>
      <c r="DK112" s="21" t="e">
        <f>IF(DE106=1,AVERAGE(DA112/DA119),IF(DE106=2,AVERAGE(DA112/DA119,DB112/DB119),IF(DE106=3,AVERAGE(DA112/DA119,DB112/DB119,DC112/DC119),IF(DE106=4,AVERAGE(DA112/DA119,DB112/DB119,DC112/DC119,DD112/DD119),IF(DE106=5,AVERAGE(DA112/DA119,DB112/DB119,DC112/DC119,DD112/DD119,DE112/DE119),IF(DE106=6,AVERAGE(DA112/DA119,DB112/DB119,DC112/DC119,DD112/DD119,DE112/DE119,DF112/DF119),IF(DE106=7,AVERAGE(DA112/DA119,DB112/DB119,DC112/DC119,DD112/DD119,DE112/DE119,DF112/DF119,DG112/DG119),IF(DE106=8,AVERAGE(DA112/DA119,DB112/DB119,DC112/DC119,DD112/DD119,DE112/DE119,DF112/DF119,DG112/DG119,DH112/DH119),IF(DE106=9,AVERAGE(DA112/DA119,DB112/DB119,DC112/DC119,DD112/DD119,DE112/DE119,DF112/DF119,DG112/DG119,DH112/DH119,DI112/DI119),AVERAGE(DA112/DA119,DB112/DB119,DC112/DC119,DD112/DD119,DE112/DE119,DF112/DF119,DG112/DG119,DH112/DH119,DI112/DI119,DJ112/DJ119))))))))))</f>
        <v>#DIV/0!</v>
      </c>
      <c r="DL112" s="21" t="e">
        <v>#DIV/0!</v>
      </c>
      <c r="DM112" s="152" t="s">
        <v>7</v>
      </c>
      <c r="DN112" s="160" t="str">
        <f>IF(DN111&lt;0.1,"YES","NO")</f>
        <v>YES</v>
      </c>
      <c r="DP112" s="150">
        <v>4</v>
      </c>
      <c r="DQ112" s="151">
        <f>'FACTORS &amp; OPTIONS'!B18</f>
        <v>0</v>
      </c>
      <c r="DR112" s="158">
        <f>IF(DU109&gt;0,(1/DU109),0)</f>
        <v>0</v>
      </c>
      <c r="DS112" s="77">
        <f>IF(DU110&gt;0,1/DU110,0)</f>
        <v>0</v>
      </c>
      <c r="DT112" s="77">
        <f>IF(DU111&gt;0,1/DU111,0)</f>
        <v>0</v>
      </c>
      <c r="DU112" s="77">
        <f>IF(DP112&lt;=DV106,1,0)</f>
        <v>0</v>
      </c>
      <c r="DV112" s="78">
        <v>0</v>
      </c>
      <c r="DW112" s="78">
        <v>0</v>
      </c>
      <c r="DX112" s="78">
        <v>0</v>
      </c>
      <c r="DY112" s="78">
        <v>0</v>
      </c>
      <c r="DZ112" s="78">
        <v>0</v>
      </c>
      <c r="EA112" s="159">
        <v>0</v>
      </c>
      <c r="EB112" s="21" t="e">
        <f>IF(DV106=1,AVERAGE(DR112/DR119),IF(DV106=2,AVERAGE(DR112/DR119,DS112/DS119),IF(DV106=3,AVERAGE(DR112/DR119,DS112/DS119,DT112/DT119),IF(DV106=4,AVERAGE(DR112/DR119,DS112/DS119,DT112/DT119,DU112/DU119),IF(DV106=5,AVERAGE(DR112/DR119,DS112/DS119,DT112/DT119,DU112/DU119,DV112/DV119),IF(DV106=6,AVERAGE(DR112/DR119,DS112/DS119,DT112/DT119,DU112/DU119,DV112/DV119,DW112/DW119),IF(DV106=7,AVERAGE(DR112/DR119,DS112/DS119,DT112/DT119,DU112/DU119,DV112/DV119,DW112/DW119,DX112/DX119),IF(DV106=8,AVERAGE(DR112/DR119,DS112/DS119,DT112/DT119,DU112/DU119,DV112/DV119,DW112/DW119,DX112/DX119,DY112/DY119),IF(DV106=9,AVERAGE(DR112/DR119,DS112/DS119,DT112/DT119,DU112/DU119,DV112/DV119,DW112/DW119,DX112/DX119,DY112/DY119,DZ112/DZ119),AVERAGE(DR112/DR119,DS112/DS119,DT112/DT119,DU112/DU119,DV112/DV119,DW112/DW119,DX112/DX119,DY112/DY119,DZ112/DZ119,EA112/EA119))))))))))</f>
        <v>#DIV/0!</v>
      </c>
      <c r="EC112" s="21" t="e">
        <v>#DIV/0!</v>
      </c>
      <c r="ED112" s="152" t="s">
        <v>7</v>
      </c>
      <c r="EE112" s="160" t="str">
        <f>IF(EE111&lt;0.1,"YES","NO")</f>
        <v>YES</v>
      </c>
      <c r="EG112" s="150">
        <v>4</v>
      </c>
      <c r="EH112" s="151">
        <f>'FACTORS &amp; OPTIONS'!B18</f>
        <v>0</v>
      </c>
      <c r="EI112" s="158">
        <f>IF(EL109&gt;0,(1/EL109),0)</f>
        <v>0</v>
      </c>
      <c r="EJ112" s="77">
        <f>IF(EL110&gt;0,1/EL110,0)</f>
        <v>0</v>
      </c>
      <c r="EK112" s="77">
        <f>IF(EL111&gt;0,1/EL111,0)</f>
        <v>0</v>
      </c>
      <c r="EL112" s="77">
        <f>IF(EG112&lt;=EM106,1,0)</f>
        <v>0</v>
      </c>
      <c r="EM112" s="78">
        <v>0</v>
      </c>
      <c r="EN112" s="78">
        <v>0</v>
      </c>
      <c r="EO112" s="78">
        <v>0</v>
      </c>
      <c r="EP112" s="78">
        <v>0</v>
      </c>
      <c r="EQ112" s="78">
        <v>0</v>
      </c>
      <c r="ER112" s="159">
        <v>0</v>
      </c>
      <c r="ES112" s="21" t="e">
        <f>IF(EM106=1,AVERAGE(EI112/EI119),IF(EM106=2,AVERAGE(EI112/EI119,EJ112/EJ119),IF(EM106=3,AVERAGE(EI112/EI119,EJ112/EJ119,EK112/EK119),IF(EM106=4,AVERAGE(EI112/EI119,EJ112/EJ119,EK112/EK119,EL112/EL119),IF(EM106=5,AVERAGE(EI112/EI119,EJ112/EJ119,EK112/EK119,EL112/EL119,EM112/EM119),IF(EM106=6,AVERAGE(EI112/EI119,EJ112/EJ119,EK112/EK119,EL112/EL119,EM112/EM119,EN112/EN119),IF(EM106=7,AVERAGE(EI112/EI119,EJ112/EJ119,EK112/EK119,EL112/EL119,EM112/EM119,EN112/EN119,EO112/EO119),IF(EM106=8,AVERAGE(EI112/EI119,EJ112/EJ119,EK112/EK119,EL112/EL119,EM112/EM119,EN112/EN119,EO112/EO119,EP112/EP119),IF(EM106=9,AVERAGE(EI112/EI119,EJ112/EJ119,EK112/EK119,EL112/EL119,EM112/EM119,EN112/EN119,EO112/EO119,EP112/EP119,EQ112/EQ119),AVERAGE(EI112/EI119,EJ112/EJ119,EK112/EK119,EL112/EL119,EM112/EM119,EN112/EN119,EO112/EO119,EP112/EP119,EQ112/EQ119,ER112/ER119))))))))))</f>
        <v>#DIV/0!</v>
      </c>
      <c r="ET112" s="21" t="e">
        <v>#DIV/0!</v>
      </c>
      <c r="EU112" s="152" t="s">
        <v>7</v>
      </c>
      <c r="EV112" s="160" t="str">
        <f>IF(EV111&lt;0.1,"YES","NO")</f>
        <v>YES</v>
      </c>
      <c r="EW112" s="100" t="str">
        <f>AG115</f>
        <v/>
      </c>
      <c r="EX112" s="100">
        <f>AG117</f>
        <v>1</v>
      </c>
      <c r="EY112" s="100"/>
      <c r="EZ112" s="100">
        <f t="shared" ref="EZ112:EZ119" si="70">LEN(EW112)</f>
        <v>0</v>
      </c>
      <c r="FA112" s="100"/>
    </row>
    <row r="113" spans="1:157" x14ac:dyDescent="0.35">
      <c r="A113" s="150">
        <v>5</v>
      </c>
      <c r="B113" s="151">
        <f>'FACTORS &amp; OPTIONS'!B19</f>
        <v>0</v>
      </c>
      <c r="C113" s="77">
        <f>IF(G109&gt;0,(1/G109),0)</f>
        <v>0</v>
      </c>
      <c r="D113" s="77">
        <f>IF(G110&gt;0,1/G110,0)</f>
        <v>0</v>
      </c>
      <c r="E113" s="77">
        <f>IF(G111&gt;0,1/G111,0)</f>
        <v>0</v>
      </c>
      <c r="F113" s="77">
        <f>IF(G112&gt;0,1/G112,0)</f>
        <v>0</v>
      </c>
      <c r="G113" s="77">
        <f>IF(A113&lt;=G106,1,0)</f>
        <v>0</v>
      </c>
      <c r="H113" s="78">
        <v>0</v>
      </c>
      <c r="I113" s="78">
        <v>0</v>
      </c>
      <c r="J113" s="78">
        <v>0</v>
      </c>
      <c r="K113" s="78">
        <v>0</v>
      </c>
      <c r="L113" s="78">
        <v>0</v>
      </c>
      <c r="M113" s="21" t="e">
        <f>IF(G106=1,AVERAGE(C113/C119),IF(G106=2,AVERAGE(C113/C119,D113/D119),IF(G106=3,AVERAGE(C113/C119,D113/D119,E113/E119),IF(G106=4,AVERAGE(C113/C119,D113/D119,E113/E119,F113/F119),IF(G106=5,AVERAGE(C113/C119,D113/D119,E113/E119,F113/F119,G113/G119),IF(G106=6,AVERAGE(C113/C119,D113/D119,E113/E119,F113/F119,G113/G119,H113/H119),IF(G106=7,AVERAGE(C113/C119,D113/D119,E113/E119,F113/F119,G113/G119,H113/H119,I113/I119),IF(G106=8,AVERAGE(C113/C119,D113/D119,E113/E119,F113/F119,G113/G119,H113/H119,I113/I119,J113/J119),IF(G106=9,AVERAGE(C113/C119,D113/D119,E113/E119,F113/F119,G113/G119,H113/H119,I113/I119,J113/J119,K113/K119),AVERAGE(C113/C119,D113/D119,E113/E119,F113/F119,G113/G119,H113/H119,I113/I119,J113/J119,K113/K119,L113/L119))))))))))</f>
        <v>#DIV/0!</v>
      </c>
      <c r="N113" s="21" t="e">
        <v>#DIV/0!</v>
      </c>
      <c r="O113" s="215" t="str">
        <f>IF(P111&lt;0.1,"CONSISTENT","NON CONSISTENT")</f>
        <v>CONSISTENT</v>
      </c>
      <c r="P113" s="216"/>
      <c r="R113" s="150">
        <v>5</v>
      </c>
      <c r="S113" s="151">
        <f>'FACTORS &amp; OPTIONS'!B19</f>
        <v>0</v>
      </c>
      <c r="T113" s="77">
        <f>IF(X109&gt;0,(1/X109),0)</f>
        <v>0</v>
      </c>
      <c r="U113" s="77">
        <f>IF(X110&gt;0,1/X110,0)</f>
        <v>0</v>
      </c>
      <c r="V113" s="77">
        <f>IF(X111&gt;0,1/X111,0)</f>
        <v>0</v>
      </c>
      <c r="W113" s="77">
        <f>IF(X112&gt;0,1/X112,0)</f>
        <v>0</v>
      </c>
      <c r="X113" s="77">
        <f>IF(R113&lt;=X106,1,0)</f>
        <v>0</v>
      </c>
      <c r="Y113" s="78">
        <v>0</v>
      </c>
      <c r="Z113" s="78">
        <v>0</v>
      </c>
      <c r="AA113" s="78">
        <v>0</v>
      </c>
      <c r="AB113" s="78">
        <v>0</v>
      </c>
      <c r="AC113" s="78">
        <v>0</v>
      </c>
      <c r="AD113" s="21" t="e">
        <f>IF(X106=1,AVERAGE(T113/T119),IF(X106=2,AVERAGE(T113/T119,U113/U119),IF(X106=3,AVERAGE(T113/T119,U113/U119,V113/V119),IF(X106=4,AVERAGE(T113/T119,U113/U119,V113/V119,W113/W119),IF(X106=5,AVERAGE(T113/T119,U113/U119,V113/V119,W113/W119,X113/X119),IF(X106=6,AVERAGE(T113/T119,U113/U119,V113/V119,W113/W119,X113/X119,Y113/Y119),IF(X106=7,AVERAGE(T113/T119,U113/U119,V113/V119,W113/W119,X113/X119,Y113/Y119,Z113/Z119),IF(X106=8,AVERAGE(T113/T119,U113/U119,V113/V119,W113/W119,X113/X119,Y113/Y119,Z113/Z119,AA113/AA119),IF(X106=9,AVERAGE(T113/T119,U113/U119,V113/V119,W113/W119,X113/X119,Y113/Y119,Z113/Z119,AA113/AA119,AB113/AB119),AVERAGE(T113/T119,U113/U119,V113/V119,W113/W119,X113/X119,Y113/Y119,Z113/Z119,AA113/AA119,AB113/AB119,AC113/AC119))))))))))</f>
        <v>#DIV/0!</v>
      </c>
      <c r="AE113" s="21" t="e">
        <v>#DIV/0!</v>
      </c>
      <c r="AF113" s="215" t="str">
        <f>IF(AG111&lt;0.1,"CONSISTENT","NON CONSISTENT")</f>
        <v>CONSISTENT</v>
      </c>
      <c r="AG113" s="216"/>
      <c r="AI113" s="150">
        <v>5</v>
      </c>
      <c r="AJ113" s="151">
        <f>'FACTORS &amp; OPTIONS'!B19</f>
        <v>0</v>
      </c>
      <c r="AK113" s="158">
        <f>IF(AO109&gt;0,(1/AO109),0)</f>
        <v>0</v>
      </c>
      <c r="AL113" s="77">
        <f>IF(AO110&gt;0,1/AO110,0)</f>
        <v>0</v>
      </c>
      <c r="AM113" s="77">
        <f>IF(AO111&gt;0,1/AO111,0)</f>
        <v>0</v>
      </c>
      <c r="AN113" s="77">
        <f>IF(AO112&gt;0,1/AO112,0)</f>
        <v>0</v>
      </c>
      <c r="AO113" s="77">
        <f>IF(AI113&lt;=AO106,1,0)</f>
        <v>0</v>
      </c>
      <c r="AP113" s="78">
        <v>0</v>
      </c>
      <c r="AQ113" s="78">
        <v>0</v>
      </c>
      <c r="AR113" s="78">
        <v>0</v>
      </c>
      <c r="AS113" s="78">
        <v>0</v>
      </c>
      <c r="AT113" s="159">
        <v>0</v>
      </c>
      <c r="AU113" s="21" t="e">
        <f>IF(AO106=1,AVERAGE(AK113/AK119),IF(AO106=2,AVERAGE(AK113/AK119,AL113/AL119),IF(AO106=3,AVERAGE(AK113/AK119,AL113/AL119,AM113/AM119),IF(AO106=4,AVERAGE(AK113/AK119,AL113/AL119,AM113/AM119,AN113/AN119),IF(AO106=5,AVERAGE(AK113/AK119,AL113/AL119,AM113/AM119,AN113/AN119,AO113/AO119),IF(AO106=6,AVERAGE(AK113/AK119,AL113/AL119,AM113/AM119,AN113/AN119,AO113/AO119,AP113/AP119),IF(AO106=7,AVERAGE(AK113/AK119,AL113/AL119,AM113/AM119,AN113/AN119,AO113/AO119,AP113/AP119,AQ113/AQ119),IF(AO106=8,AVERAGE(AK113/AK119,AL113/AL119,AM113/AM119,AN113/AN119,AO113/AO119,AP113/AP119,AQ113/AQ119,AR113/AR119),IF(AO106=9,AVERAGE(AK113/AK119,AL113/AL119,AM113/AM119,AN113/AN119,AO113/AO119,AP113/AP119,AQ113/AQ119,AR113/AR119,AS113/AS119),AVERAGE(AK113/AK119,AL113/AL119,AM113/AM119,AN113/AN119,AO113/AO119,AP113/AP119,AQ113/AQ119,AR113/AR119,AS113/AS119,AT113/AT119))))))))))</f>
        <v>#DIV/0!</v>
      </c>
      <c r="AV113" s="21" t="e">
        <v>#DIV/0!</v>
      </c>
      <c r="AW113" s="215" t="str">
        <f>IF(AX111&lt;0.1,"CONSISTENT","NON CONSISTENT")</f>
        <v>CONSISTENT</v>
      </c>
      <c r="AX113" s="216"/>
      <c r="AZ113" s="150">
        <v>5</v>
      </c>
      <c r="BA113" s="151">
        <f>'FACTORS &amp; OPTIONS'!B19</f>
        <v>0</v>
      </c>
      <c r="BB113" s="158">
        <f>IF(BF109&gt;0,(1/BF109),0)</f>
        <v>0</v>
      </c>
      <c r="BC113" s="77">
        <f>IF(BF110&gt;0,1/BF110,0)</f>
        <v>0</v>
      </c>
      <c r="BD113" s="77">
        <f>IF(BF111&gt;0,1/BF111,0)</f>
        <v>0</v>
      </c>
      <c r="BE113" s="77">
        <f>IF(BF112&gt;0,1/BF112,0)</f>
        <v>0</v>
      </c>
      <c r="BF113" s="77">
        <f>IF(AZ113&lt;=BF106,1,0)</f>
        <v>0</v>
      </c>
      <c r="BG113" s="78">
        <v>0</v>
      </c>
      <c r="BH113" s="78">
        <v>0</v>
      </c>
      <c r="BI113" s="78">
        <v>0</v>
      </c>
      <c r="BJ113" s="78">
        <v>0</v>
      </c>
      <c r="BK113" s="159">
        <v>0</v>
      </c>
      <c r="BL113" s="21" t="e">
        <f>IF(BF106=1,AVERAGE(BB113/BB119),IF(BF106=2,AVERAGE(BB113/BB119,BC113/BC119),IF(BF106=3,AVERAGE(BB113/BB119,BC113/BC119,BD113/BD119),IF(BF106=4,AVERAGE(BB113/BB119,BC113/BC119,BD113/BD119,BE113/BE119),IF(BF106=5,AVERAGE(BB113/BB119,BC113/BC119,BD113/BD119,BE113/BE119,BF113/BF119),IF(BF106=6,AVERAGE(BB113/BB119,BC113/BC119,BD113/BD119,BE113/BE119,BF113/BF119,BG113/BG119),IF(BF106=7,AVERAGE(BB113/BB119,BC113/BC119,BD113/BD119,BE113/BE119,BF113/BF119,BG113/BG119,BH113/BH119),IF(BF106=8,AVERAGE(BB113/BB119,BC113/BC119,BD113/BD119,BE113/BE119,BF113/BF119,BG113/BG119,BH113/BH119,BI113/BI119),IF(BF106=9,AVERAGE(BB113/BB119,BC113/BC119,BD113/BD119,BE113/BE119,BF113/BF119,BG113/BG119,BH113/BH119,BI113/BI119,BJ113/BJ119),AVERAGE(BB113/BB119,BC113/BC119,BD113/BD119,BE113/BE119,BF113/BF119,BG113/BG119,BH113/BH119,BI113/BI119,BJ113/BJ119,BK113/BK119))))))))))</f>
        <v>#DIV/0!</v>
      </c>
      <c r="BM113" s="21" t="e">
        <v>#DIV/0!</v>
      </c>
      <c r="BN113" s="215" t="str">
        <f>IF(BO111&lt;0.1,"CONSISTENT","NON CONSISTENT")</f>
        <v>CONSISTENT</v>
      </c>
      <c r="BO113" s="216"/>
      <c r="BQ113" s="150">
        <v>5</v>
      </c>
      <c r="BR113" s="151">
        <f>'FACTORS &amp; OPTIONS'!B19</f>
        <v>0</v>
      </c>
      <c r="BS113" s="158">
        <f>IF(BW109&gt;0,(1/BW109),0)</f>
        <v>0</v>
      </c>
      <c r="BT113" s="77">
        <f>IF(BW110&gt;0,1/BW110,0)</f>
        <v>0</v>
      </c>
      <c r="BU113" s="77">
        <f>IF(BW111&gt;0,1/BW111,0)</f>
        <v>0</v>
      </c>
      <c r="BV113" s="77">
        <f>IF(BW112&gt;0,1/BW112,0)</f>
        <v>0</v>
      </c>
      <c r="BW113" s="77">
        <f>IF(BQ113&lt;=BW106,1,0)</f>
        <v>0</v>
      </c>
      <c r="BX113" s="78">
        <v>0</v>
      </c>
      <c r="BY113" s="78">
        <v>0</v>
      </c>
      <c r="BZ113" s="78">
        <v>0</v>
      </c>
      <c r="CA113" s="78">
        <v>0</v>
      </c>
      <c r="CB113" s="159">
        <v>0</v>
      </c>
      <c r="CC113" s="21" t="e">
        <f>IF(BW106=1,AVERAGE(BS113/BS119),IF(BW106=2,AVERAGE(BS113/BS119,BT113/BT119),IF(BW106=3,AVERAGE(BS113/BS119,BT113/BT119,BU113/BU119),IF(BW106=4,AVERAGE(BS113/BS119,BT113/BT119,BU113/BU119,BV113/BV119),IF(BW106=5,AVERAGE(BS113/BS119,BT113/BT119,BU113/BU119,BV113/BV119,BW113/BW119),IF(BW106=6,AVERAGE(BS113/BS119,BT113/BT119,BU113/BU119,BV113/BV119,BW113/BW119,BX113/BX119),IF(BW106=7,AVERAGE(BS113/BS119,BT113/BT119,BU113/BU119,BV113/BV119,BW113/BW119,BX113/BX119,BY113/BY119),IF(BW106=8,AVERAGE(BS113/BS119,BT113/BT119,BU113/BU119,BV113/BV119,BW113/BW119,BX113/BX119,BY113/BY119,BZ113/BZ119),IF(BW106=9,AVERAGE(BS113/BS119,BT113/BT119,BU113/BU119,BV113/BV119,BW113/BW119,BX113/BX119,BY113/BY119,BZ113/BZ119,CA113/CA119),AVERAGE(BS113/BS119,BT113/BT119,BU113/BU119,BV113/BV119,BW113/BW119,BX113/BX119,BY113/BY119,BZ113/BZ119,CA113/CA119,CB113/CB119))))))))))</f>
        <v>#DIV/0!</v>
      </c>
      <c r="CD113" s="21" t="e">
        <v>#DIV/0!</v>
      </c>
      <c r="CE113" s="215" t="str">
        <f>IF(CF111&lt;0.1,"CONSISTENT","NON CONSISTENT")</f>
        <v>CONSISTENT</v>
      </c>
      <c r="CF113" s="216"/>
      <c r="CH113" s="150">
        <v>5</v>
      </c>
      <c r="CI113" s="151">
        <f>'FACTORS &amp; OPTIONS'!B19</f>
        <v>0</v>
      </c>
      <c r="CJ113" s="158">
        <f>IF(CN109&gt;0,(1/CN109),0)</f>
        <v>0</v>
      </c>
      <c r="CK113" s="77">
        <f>IF(CN110&gt;0,1/CN110,0)</f>
        <v>0</v>
      </c>
      <c r="CL113" s="77">
        <f>IF(CN111&gt;0,1/CN111,0)</f>
        <v>0</v>
      </c>
      <c r="CM113" s="77">
        <f>IF(CN112&gt;0,1/CN112,0)</f>
        <v>0</v>
      </c>
      <c r="CN113" s="77">
        <f>IF(CH113&lt;=CN106,1,0)</f>
        <v>0</v>
      </c>
      <c r="CO113" s="78">
        <v>0</v>
      </c>
      <c r="CP113" s="78">
        <v>0</v>
      </c>
      <c r="CQ113" s="78">
        <v>0</v>
      </c>
      <c r="CR113" s="78">
        <v>0</v>
      </c>
      <c r="CS113" s="159">
        <v>0</v>
      </c>
      <c r="CT113" s="21" t="e">
        <f>IF(CN106=1,AVERAGE(CJ113/CJ119),IF(CN106=2,AVERAGE(CJ113/CJ119,CK113/CK119),IF(CN106=3,AVERAGE(CJ113/CJ119,CK113/CK119,CL113/CL119),IF(CN106=4,AVERAGE(CJ113/CJ119,CK113/CK119,CL113/CL119,CM113/CM119),IF(CN106=5,AVERAGE(CJ113/CJ119,CK113/CK119,CL113/CL119,CM113/CM119,CN113/CN119),IF(CN106=6,AVERAGE(CJ113/CJ119,CK113/CK119,CL113/CL119,CM113/CM119,CN113/CN119,CO113/CO119),IF(CN106=7,AVERAGE(CJ113/CJ119,CK113/CK119,CL113/CL119,CM113/CM119,CN113/CN119,CO113/CO119,CP113/CP119),IF(CN106=8,AVERAGE(CJ113/CJ119,CK113/CK119,CL113/CL119,CM113/CM119,CN113/CN119,CO113/CO119,CP113/CP119,CQ113/CQ119),IF(CN106=9,AVERAGE(CJ113/CJ119,CK113/CK119,CL113/CL119,CM113/CM119,CN113/CN119,CO113/CO119,CP113/CP119,CQ113/CQ119,CR113/CR119),AVERAGE(CJ113/CJ119,CK113/CK119,CL113/CL119,CM113/CM119,CN113/CN119,CO113/CO119,CP113/CP119,CQ113/CQ119,CR113/CR119,CS113/CS119))))))))))</f>
        <v>#DIV/0!</v>
      </c>
      <c r="CU113" s="21" t="e">
        <v>#DIV/0!</v>
      </c>
      <c r="CV113" s="215" t="str">
        <f>IF(CW111&lt;0.1,"CONSISTENT","NON CONSISTENT")</f>
        <v>CONSISTENT</v>
      </c>
      <c r="CW113" s="216"/>
      <c r="CY113" s="150">
        <v>5</v>
      </c>
      <c r="CZ113" s="151">
        <f>'FACTORS &amp; OPTIONS'!B19</f>
        <v>0</v>
      </c>
      <c r="DA113" s="158">
        <f>IF(DE109&gt;0,(1/DE109),0)</f>
        <v>0</v>
      </c>
      <c r="DB113" s="77">
        <f>IF(DE110&gt;0,1/DE110,0)</f>
        <v>0</v>
      </c>
      <c r="DC113" s="77">
        <f>IF(DE111&gt;0,1/DE111,0)</f>
        <v>0</v>
      </c>
      <c r="DD113" s="77">
        <f>IF(DE112&gt;0,1/DE112,0)</f>
        <v>0</v>
      </c>
      <c r="DE113" s="77">
        <f>IF(CY113&lt;=DE106,1,0)</f>
        <v>0</v>
      </c>
      <c r="DF113" s="78">
        <v>0</v>
      </c>
      <c r="DG113" s="78">
        <v>0</v>
      </c>
      <c r="DH113" s="78">
        <v>0</v>
      </c>
      <c r="DI113" s="78">
        <v>0</v>
      </c>
      <c r="DJ113" s="159">
        <v>0</v>
      </c>
      <c r="DK113" s="21" t="e">
        <f>IF(DE106=1,AVERAGE(DA113/DA119),IF(DE106=2,AVERAGE(DA113/DA119,DB113/DB119),IF(DE106=3,AVERAGE(DA113/DA119,DB113/DB119,DC113/DC119),IF(DE106=4,AVERAGE(DA113/DA119,DB113/DB119,DC113/DC119,DD113/DD119),IF(DE106=5,AVERAGE(DA113/DA119,DB113/DB119,DC113/DC119,DD113/DD119,DE113/DE119),IF(DE106=6,AVERAGE(DA113/DA119,DB113/DB119,DC113/DC119,DD113/DD119,DE113/DE119,DF113/DF119),IF(DE106=7,AVERAGE(DA113/DA119,DB113/DB119,DC113/DC119,DD113/DD119,DE113/DE119,DF113/DF119,DG113/DG119),IF(DE106=8,AVERAGE(DA113/DA119,DB113/DB119,DC113/DC119,DD113/DD119,DE113/DE119,DF113/DF119,DG113/DG119,DH113/DH119),IF(DE106=9,AVERAGE(DA113/DA119,DB113/DB119,DC113/DC119,DD113/DD119,DE113/DE119,DF113/DF119,DG113/DG119,DH113/DH119,DI113/DI119),AVERAGE(DA113/DA119,DB113/DB119,DC113/DC119,DD113/DD119,DE113/DE119,DF113/DF119,DG113/DG119,DH113/DH119,DI113/DI119,DJ113/DJ119))))))))))</f>
        <v>#DIV/0!</v>
      </c>
      <c r="DL113" s="21" t="e">
        <v>#DIV/0!</v>
      </c>
      <c r="DM113" s="215" t="str">
        <f>IF(DN111&lt;0.1,"CONSISTENT","NON CONSISTENT")</f>
        <v>CONSISTENT</v>
      </c>
      <c r="DN113" s="216"/>
      <c r="DP113" s="150">
        <v>5</v>
      </c>
      <c r="DQ113" s="151">
        <f>'FACTORS &amp; OPTIONS'!B19</f>
        <v>0</v>
      </c>
      <c r="DR113" s="158">
        <f>IF(DV109&gt;0,(1/DV109),0)</f>
        <v>0</v>
      </c>
      <c r="DS113" s="77">
        <f>IF(DV110&gt;0,1/DV110,0)</f>
        <v>0</v>
      </c>
      <c r="DT113" s="77">
        <f>IF(DV111&gt;0,1/DV111,0)</f>
        <v>0</v>
      </c>
      <c r="DU113" s="77">
        <f>IF(DV112&gt;0,1/DV112,0)</f>
        <v>0</v>
      </c>
      <c r="DV113" s="77">
        <f>IF(DP113&lt;=DV106,1,0)</f>
        <v>0</v>
      </c>
      <c r="DW113" s="78">
        <v>0</v>
      </c>
      <c r="DX113" s="78">
        <v>0</v>
      </c>
      <c r="DY113" s="78">
        <v>0</v>
      </c>
      <c r="DZ113" s="78">
        <v>0</v>
      </c>
      <c r="EA113" s="159">
        <v>0</v>
      </c>
      <c r="EB113" s="21" t="e">
        <f>IF(DV106=1,AVERAGE(DR113/DR119),IF(DV106=2,AVERAGE(DR113/DR119,DS113/DS119),IF(DV106=3,AVERAGE(DR113/DR119,DS113/DS119,DT113/DT119),IF(DV106=4,AVERAGE(DR113/DR119,DS113/DS119,DT113/DT119,DU113/DU119),IF(DV106=5,AVERAGE(DR113/DR119,DS113/DS119,DT113/DT119,DU113/DU119,DV113/DV119),IF(DV106=6,AVERAGE(DR113/DR119,DS113/DS119,DT113/DT119,DU113/DU119,DV113/DV119,DW113/DW119),IF(DV106=7,AVERAGE(DR113/DR119,DS113/DS119,DT113/DT119,DU113/DU119,DV113/DV119,DW113/DW119,DX113/DX119),IF(DV106=8,AVERAGE(DR113/DR119,DS113/DS119,DT113/DT119,DU113/DU119,DV113/DV119,DW113/DW119,DX113/DX119,DY113/DY119),IF(DV106=9,AVERAGE(DR113/DR119,DS113/DS119,DT113/DT119,DU113/DU119,DV113/DV119,DW113/DW119,DX113/DX119,DY113/DY119,DZ113/DZ119),AVERAGE(DR113/DR119,DS113/DS119,DT113/DT119,DU113/DU119,DV113/DV119,DW113/DW119,DX113/DX119,DY113/DY119,DZ113/DZ119,EA113/EA119))))))))))</f>
        <v>#DIV/0!</v>
      </c>
      <c r="EC113" s="21" t="e">
        <v>#DIV/0!</v>
      </c>
      <c r="ED113" s="215" t="str">
        <f>IF(EE111&lt;0.1,"CONSISTENT","NON CONSISTENT")</f>
        <v>CONSISTENT</v>
      </c>
      <c r="EE113" s="216"/>
      <c r="EG113" s="150">
        <v>5</v>
      </c>
      <c r="EH113" s="151">
        <f>'FACTORS &amp; OPTIONS'!B19</f>
        <v>0</v>
      </c>
      <c r="EI113" s="158">
        <f>IF(EM109&gt;0,(1/EM109),0)</f>
        <v>0</v>
      </c>
      <c r="EJ113" s="77">
        <f>IF(EM110&gt;0,1/EM110,0)</f>
        <v>0</v>
      </c>
      <c r="EK113" s="77">
        <f>IF(EM111&gt;0,1/EM111,0)</f>
        <v>0</v>
      </c>
      <c r="EL113" s="77">
        <f>IF(EM112&gt;0,1/EM112,0)</f>
        <v>0</v>
      </c>
      <c r="EM113" s="77">
        <f>IF(EG113&lt;=EM106,1,0)</f>
        <v>0</v>
      </c>
      <c r="EN113" s="78">
        <v>0</v>
      </c>
      <c r="EO113" s="78">
        <v>0</v>
      </c>
      <c r="EP113" s="78">
        <v>0</v>
      </c>
      <c r="EQ113" s="78">
        <v>0</v>
      </c>
      <c r="ER113" s="159">
        <v>0</v>
      </c>
      <c r="ES113" s="21" t="e">
        <f>IF(EM106=1,AVERAGE(EI113/EI119),IF(EM106=2,AVERAGE(EI113/EI119,EJ113/EJ119),IF(EM106=3,AVERAGE(EI113/EI119,EJ113/EJ119,EK113/EK119),IF(EM106=4,AVERAGE(EI113/EI119,EJ113/EJ119,EK113/EK119,EL113/EL119),IF(EM106=5,AVERAGE(EI113/EI119,EJ113/EJ119,EK113/EK119,EL113/EL119,EM113/EM119),IF(EM106=6,AVERAGE(EI113/EI119,EJ113/EJ119,EK113/EK119,EL113/EL119,EM113/EM119,EN113/EN119),IF(EM106=7,AVERAGE(EI113/EI119,EJ113/EJ119,EK113/EK119,EL113/EL119,EM113/EM119,EN113/EN119,EO113/EO119),IF(EM106=8,AVERAGE(EI113/EI119,EJ113/EJ119,EK113/EK119,EL113/EL119,EM113/EM119,EN113/EN119,EO113/EO119,EP113/EP119),IF(EM106=9,AVERAGE(EI113/EI119,EJ113/EJ119,EK113/EK119,EL113/EL119,EM113/EM119,EN113/EN119,EO113/EO119,EP113/EP119,EQ113/EQ119),AVERAGE(EI113/EI119,EJ113/EJ119,EK113/EK119,EL113/EL119,EM113/EM119,EN113/EN119,EO113/EO119,EP113/EP119,EQ113/EQ119,ER113/ER119))))))))))</f>
        <v>#DIV/0!</v>
      </c>
      <c r="ET113" s="21" t="e">
        <v>#DIV/0!</v>
      </c>
      <c r="EU113" s="215" t="str">
        <f>IF(EV111&lt;0.1,"CONSISTENT","NON CONSISTENT")</f>
        <v>CONSISTENT</v>
      </c>
      <c r="EV113" s="216"/>
      <c r="EW113" s="100" t="str">
        <f>AX115</f>
        <v/>
      </c>
      <c r="EX113" s="100">
        <f>AX117</f>
        <v>1</v>
      </c>
      <c r="EY113" s="100">
        <f>IF(EZ111&lt;&gt;0,EX111,IF(EZ112&lt;&gt;0,EX112,IF(EZ113&lt;&gt;0,EX113,IF(EZ114&lt;&gt;0,EX114,IF(EZ115&lt;&gt;0,EX115,IF(EZ116&lt;&gt;0,EX116,IF(EZ117&lt;&gt;0,EX117,IF(EZ118&lt;&gt;0,EX118,IF(EZ119&lt;&gt;0,EX119,0)))))))))</f>
        <v>0</v>
      </c>
      <c r="EZ113" s="100">
        <f t="shared" si="70"/>
        <v>0</v>
      </c>
      <c r="FA113" s="100"/>
    </row>
    <row r="114" spans="1:157" x14ac:dyDescent="0.35">
      <c r="A114" s="150">
        <v>6</v>
      </c>
      <c r="B114" s="151">
        <f>'FACTORS &amp; OPTIONS'!B20</f>
        <v>0</v>
      </c>
      <c r="C114" s="77">
        <f>IF(H109&gt;0,(1/H109),0)</f>
        <v>0</v>
      </c>
      <c r="D114" s="77">
        <f>IF(H110&gt;0,1/H110,0)</f>
        <v>0</v>
      </c>
      <c r="E114" s="77">
        <f>IF(H111&gt;0,1/H111,0)</f>
        <v>0</v>
      </c>
      <c r="F114" s="77">
        <f>IF(H112&gt;0,1/H112,0)</f>
        <v>0</v>
      </c>
      <c r="G114" s="77">
        <f>IF(H113&gt;0,1/H113,0)</f>
        <v>0</v>
      </c>
      <c r="H114" s="77">
        <f>IF(A114&lt;=G106,1,0)</f>
        <v>0</v>
      </c>
      <c r="I114" s="78">
        <v>0</v>
      </c>
      <c r="J114" s="78">
        <v>0</v>
      </c>
      <c r="K114" s="78">
        <v>0</v>
      </c>
      <c r="L114" s="78">
        <v>0</v>
      </c>
      <c r="M114" s="21" t="e">
        <f>IF(G106=1,AVERAGE(C114/C119),IF(G106=2,AVERAGE(C114/C119,D114/D119),IF(G106=3,AVERAGE(C114/C119,D114/D119,E114/E119),IF(G106=4,AVERAGE(C114/C119,D114/D119,E114/E119,F114/F119),IF(G106=5,AVERAGE(C114/C119,D114/D119,E114/E119,F114/F119,G114/G119),IF(G106=6,AVERAGE(C114/C119,D114/D119,E114/E119,F114/F119,G114/G119,H114/H119),IF(G106=7,AVERAGE(C114/C119,D114/D119,E114/E119,F114/F119,G114/G119,H114/H119,I114/I119),IF(G106=8,AVERAGE(C114/C119,D114/D119,E114/E119,F114/F119,G114/G119,H114/H119,I114/I119,J114/J119),IF(G106=9,AVERAGE(C114/C119,D114/D119,E114/E119,F114/F119,G114/G119,H114/H119,I114/I119,J114/J119,K114/K119),AVERAGE(C114/C119,D114/D119,E114/E119,F114/F119,G114/G119,H114/H119,I114/I119,J114/J119,K114/K119,L114/L119))))))))))</f>
        <v>#DIV/0!</v>
      </c>
      <c r="N114" s="21" t="e">
        <v>#DIV/0!</v>
      </c>
      <c r="O114" s="162" t="e">
        <f>INDEX(B109:B118,$Q$2-108,1)</f>
        <v>#VALUE!</v>
      </c>
      <c r="P114" s="163" t="str">
        <f>IFERROR(O114,"")</f>
        <v/>
      </c>
      <c r="R114" s="150">
        <v>6</v>
      </c>
      <c r="S114" s="151">
        <f>'FACTORS &amp; OPTIONS'!B20</f>
        <v>0</v>
      </c>
      <c r="T114" s="77">
        <f>IF(Y109&gt;0,(1/Y109),0)</f>
        <v>0</v>
      </c>
      <c r="U114" s="77">
        <f>IF(Y110&gt;0,1/Y110,0)</f>
        <v>0</v>
      </c>
      <c r="V114" s="77">
        <f>IF(Y111&gt;0,1/Y111,0)</f>
        <v>0</v>
      </c>
      <c r="W114" s="77">
        <f>IF(Y112&gt;0,1/Y112,0)</f>
        <v>0</v>
      </c>
      <c r="X114" s="77">
        <f>IF(Y113&gt;0,1/Y113,0)</f>
        <v>0</v>
      </c>
      <c r="Y114" s="77">
        <f>IF(R114&lt;=X106,1,0)</f>
        <v>0</v>
      </c>
      <c r="Z114" s="78">
        <v>0</v>
      </c>
      <c r="AA114" s="78">
        <v>0</v>
      </c>
      <c r="AB114" s="78">
        <v>0</v>
      </c>
      <c r="AC114" s="78">
        <v>0</v>
      </c>
      <c r="AD114" s="21" t="e">
        <f>IF(X106=1,AVERAGE(T114/T119),IF(X106=2,AVERAGE(T114/T119,U114/U119),IF(X106=3,AVERAGE(T114/T119,U114/U119,V114/V119),IF(X106=4,AVERAGE(T114/T119,U114/U119,V114/V119,W114/W119),IF(X106=5,AVERAGE(T114/T119,U114/U119,V114/V119,W114/W119,X114/X119),IF(X106=6,AVERAGE(T114/T119,U114/U119,V114/V119,W114/W119,X114/X119,Y114/Y119),IF(X106=7,AVERAGE(T114/T119,U114/U119,V114/V119,W114/W119,X114/X119,Y114/Y119,Z114/Z119),IF(X106=8,AVERAGE(T114/T119,U114/U119,V114/V119,W114/W119,X114/X119,Y114/Y119,Z114/Z119,AA114/AA119),IF(X106=9,AVERAGE(T114/T119,U114/U119,V114/V119,W114/W119,X114/X119,Y114/Y119,Z114/Z119,AA114/AA119,AB114/AB119),AVERAGE(T114/T119,U114/U119,V114/V119,W114/W119,X114/X119,Y114/Y119,Z114/Z119,AA114/AA119,AB114/AB119,AC114/AC119))))))))))</f>
        <v>#DIV/0!</v>
      </c>
      <c r="AE114" s="21" t="e">
        <v>#DIV/0!</v>
      </c>
      <c r="AF114" s="162" t="e">
        <f>INDEX(S109:S118,$Q$2-108,1)</f>
        <v>#VALUE!</v>
      </c>
      <c r="AG114" s="163" t="str">
        <f>IFERROR(AF114,"")</f>
        <v/>
      </c>
      <c r="AI114" s="150">
        <v>6</v>
      </c>
      <c r="AJ114" s="151">
        <f>'FACTORS &amp; OPTIONS'!B20</f>
        <v>0</v>
      </c>
      <c r="AK114" s="158">
        <f>IF(AP109&gt;0,(1/AP109),0)</f>
        <v>0</v>
      </c>
      <c r="AL114" s="77">
        <f>IF(AP110&gt;0,1/AP110,0)</f>
        <v>0</v>
      </c>
      <c r="AM114" s="77">
        <f>IF(AP111&gt;0,1/AP111,0)</f>
        <v>0</v>
      </c>
      <c r="AN114" s="77">
        <f>IF(AP112&gt;0,1/AP112,0)</f>
        <v>0</v>
      </c>
      <c r="AO114" s="77">
        <f>IF(AP113&gt;0,1/AP113,0)</f>
        <v>0</v>
      </c>
      <c r="AP114" s="77">
        <f>IF(AI114&lt;=AO106,1,0)</f>
        <v>0</v>
      </c>
      <c r="AQ114" s="78">
        <v>0</v>
      </c>
      <c r="AR114" s="78">
        <v>0</v>
      </c>
      <c r="AS114" s="78">
        <v>0</v>
      </c>
      <c r="AT114" s="159">
        <v>0</v>
      </c>
      <c r="AU114" s="21" t="e">
        <f>IF(AO106=1,AVERAGE(AK114/AK119),IF(AO106=2,AVERAGE(AK114/AK119,AL114/AL119),IF(AO106=3,AVERAGE(AK114/AK119,AL114/AL119,AM114/AM119),IF(AO106=4,AVERAGE(AK114/AK119,AL114/AL119,AM114/AM119,AN114/AN119),IF(AO106=5,AVERAGE(AK114/AK119,AL114/AL119,AM114/AM119,AN114/AN119,AO114/AO119),IF(AO106=6,AVERAGE(AK114/AK119,AL114/AL119,AM114/AM119,AN114/AN119,AO114/AO119,AP114/AP119),IF(AO106=7,AVERAGE(AK114/AK119,AL114/AL119,AM114/AM119,AN114/AN119,AO114/AO119,AP114/AP119,AQ114/AQ119),IF(AO106=8,AVERAGE(AK114/AK119,AL114/AL119,AM114/AM119,AN114/AN119,AO114/AO119,AP114/AP119,AQ114/AQ119,AR114/AR119),IF(AO106=9,AVERAGE(AK114/AK119,AL114/AL119,AM114/AM119,AN114/AN119,AO114/AO119,AP114/AP119,AQ114/AQ119,AR114/AR119,AS114/AS119),AVERAGE(AK114/AK119,AL114/AL119,AM114/AM119,AN114/AN119,AO114/AO119,AP114/AP119,AQ114/AQ119,AR114/AR119,AS114/AS119,AT114/AT119))))))))))</f>
        <v>#DIV/0!</v>
      </c>
      <c r="AV114" s="21" t="e">
        <v>#DIV/0!</v>
      </c>
      <c r="AW114" s="162" t="e">
        <f>INDEX(AJ109:AJ118,$Q$2-108,1)</f>
        <v>#VALUE!</v>
      </c>
      <c r="AX114" s="163" t="str">
        <f>IFERROR(AW114,"")</f>
        <v/>
      </c>
      <c r="AZ114" s="150">
        <v>6</v>
      </c>
      <c r="BA114" s="151">
        <f>'FACTORS &amp; OPTIONS'!B20</f>
        <v>0</v>
      </c>
      <c r="BB114" s="158">
        <f>IF(BG109&gt;0,(1/BG109),0)</f>
        <v>0</v>
      </c>
      <c r="BC114" s="77">
        <f>IF(BG110&gt;0,1/BG110,0)</f>
        <v>0</v>
      </c>
      <c r="BD114" s="77">
        <f>IF(BG111&gt;0,1/BG111,0)</f>
        <v>0</v>
      </c>
      <c r="BE114" s="77">
        <f>IF(BG112&gt;0,1/BG112,0)</f>
        <v>0</v>
      </c>
      <c r="BF114" s="77">
        <f>IF(BG113&gt;0,1/BG113,0)</f>
        <v>0</v>
      </c>
      <c r="BG114" s="77">
        <f>IF(AZ114&lt;=BF106,1,0)</f>
        <v>0</v>
      </c>
      <c r="BH114" s="78">
        <v>0</v>
      </c>
      <c r="BI114" s="78">
        <v>0</v>
      </c>
      <c r="BJ114" s="78">
        <v>0</v>
      </c>
      <c r="BK114" s="159">
        <v>0</v>
      </c>
      <c r="BL114" s="21" t="e">
        <f>IF(BF106=1,AVERAGE(BB114/BB119),IF(BF106=2,AVERAGE(BB114/BB119,BC114/BC119),IF(BF106=3,AVERAGE(BB114/BB119,BC114/BC119,BD114/BD119),IF(BF106=4,AVERAGE(BB114/BB119,BC114/BC119,BD114/BD119,BE114/BE119),IF(BF106=5,AVERAGE(BB114/BB119,BC114/BC119,BD114/BD119,BE114/BE119,BF114/BF119),IF(BF106=6,AVERAGE(BB114/BB119,BC114/BC119,BD114/BD119,BE114/BE119,BF114/BF119,BG114/BG119),IF(BF106=7,AVERAGE(BB114/BB119,BC114/BC119,BD114/BD119,BE114/BE119,BF114/BF119,BG114/BG119,BH114/BH119),IF(BF106=8,AVERAGE(BB114/BB119,BC114/BC119,BD114/BD119,BE114/BE119,BF114/BF119,BG114/BG119,BH114/BH119,BI114/BI119),IF(BF106=9,AVERAGE(BB114/BB119,BC114/BC119,BD114/BD119,BE114/BE119,BF114/BF119,BG114/BG119,BH114/BH119,BI114/BI119,BJ114/BJ119),AVERAGE(BB114/BB119,BC114/BC119,BD114/BD119,BE114/BE119,BF114/BF119,BG114/BG119,BH114/BH119,BI114/BI119,BJ114/BJ119,BK114/BK119))))))))))</f>
        <v>#DIV/0!</v>
      </c>
      <c r="BM114" s="21" t="e">
        <v>#DIV/0!</v>
      </c>
      <c r="BN114" s="162" t="e">
        <f>INDEX(BA109:BA118,$Q$2-108,1)</f>
        <v>#VALUE!</v>
      </c>
      <c r="BO114" s="163" t="str">
        <f>IFERROR(BN114,"")</f>
        <v/>
      </c>
      <c r="BQ114" s="150">
        <v>6</v>
      </c>
      <c r="BR114" s="151">
        <f>'FACTORS &amp; OPTIONS'!B20</f>
        <v>0</v>
      </c>
      <c r="BS114" s="158">
        <f>IF(BX109&gt;0,(1/BX109),0)</f>
        <v>0</v>
      </c>
      <c r="BT114" s="77">
        <f>IF(BX110&gt;0,1/BX110,0)</f>
        <v>0</v>
      </c>
      <c r="BU114" s="77">
        <f>IF(BX111&gt;0,1/BX111,0)</f>
        <v>0</v>
      </c>
      <c r="BV114" s="77">
        <f>IF(BX112&gt;0,1/BX112,0)</f>
        <v>0</v>
      </c>
      <c r="BW114" s="77">
        <f>IF(BX113&gt;0,1/BX113,0)</f>
        <v>0</v>
      </c>
      <c r="BX114" s="77">
        <f>IF(BQ114&lt;=BW106,1,0)</f>
        <v>0</v>
      </c>
      <c r="BY114" s="78">
        <v>0</v>
      </c>
      <c r="BZ114" s="78">
        <v>0</v>
      </c>
      <c r="CA114" s="78">
        <v>0</v>
      </c>
      <c r="CB114" s="159">
        <v>0</v>
      </c>
      <c r="CC114" s="21" t="e">
        <f>IF(BW106=1,AVERAGE(BS114/BS119),IF(BW106=2,AVERAGE(BS114/BS119,BT114/BT119),IF(BW106=3,AVERAGE(BS114/BS119,BT114/BT119,BU114/BU119),IF(BW106=4,AVERAGE(BS114/BS119,BT114/BT119,BU114/BU119,BV114/BV119),IF(BW106=5,AVERAGE(BS114/BS119,BT114/BT119,BU114/BU119,BV114/BV119,BW114/BW119),IF(BW106=6,AVERAGE(BS114/BS119,BT114/BT119,BU114/BU119,BV114/BV119,BW114/BW119,BX114/BX119),IF(BW106=7,AVERAGE(BS114/BS119,BT114/BT119,BU114/BU119,BV114/BV119,BW114/BW119,BX114/BX119,BY114/BY119),IF(BW106=8,AVERAGE(BS114/BS119,BT114/BT119,BU114/BU119,BV114/BV119,BW114/BW119,BX114/BX119,BY114/BY119,BZ114/BZ119),IF(BW106=9,AVERAGE(BS114/BS119,BT114/BT119,BU114/BU119,BV114/BV119,BW114/BW119,BX114/BX119,BY114/BY119,BZ114/BZ119,CA114/CA119),AVERAGE(BS114/BS119,BT114/BT119,BU114/BU119,BV114/BV119,BW114/BW119,BX114/BX119,BY114/BY119,BZ114/BZ119,CA114/CA119,CB114/CB119))))))))))</f>
        <v>#DIV/0!</v>
      </c>
      <c r="CD114" s="21" t="e">
        <v>#DIV/0!</v>
      </c>
      <c r="CE114" s="162" t="e">
        <f>INDEX(BR109:BR118,$Q$2-108,1)</f>
        <v>#VALUE!</v>
      </c>
      <c r="CF114" s="163" t="str">
        <f>IFERROR(CE114,"")</f>
        <v/>
      </c>
      <c r="CH114" s="150">
        <v>6</v>
      </c>
      <c r="CI114" s="151">
        <f>'FACTORS &amp; OPTIONS'!B20</f>
        <v>0</v>
      </c>
      <c r="CJ114" s="158">
        <f>IF(CO109&gt;0,(1/CO109),0)</f>
        <v>0</v>
      </c>
      <c r="CK114" s="77">
        <f>IF(CO110&gt;0,1/CO110,0)</f>
        <v>0</v>
      </c>
      <c r="CL114" s="77">
        <f>IF(CO111&gt;0,1/CO111,0)</f>
        <v>0</v>
      </c>
      <c r="CM114" s="77">
        <f>IF(CO112&gt;0,1/CO112,0)</f>
        <v>0</v>
      </c>
      <c r="CN114" s="77">
        <f>IF(CO113&gt;0,1/CO113,0)</f>
        <v>0</v>
      </c>
      <c r="CO114" s="77">
        <f>IF(CH114&lt;=CN106,1,0)</f>
        <v>0</v>
      </c>
      <c r="CP114" s="78">
        <v>0</v>
      </c>
      <c r="CQ114" s="78">
        <v>0</v>
      </c>
      <c r="CR114" s="78">
        <v>0</v>
      </c>
      <c r="CS114" s="159">
        <v>0</v>
      </c>
      <c r="CT114" s="21" t="e">
        <f>IF(CN106=1,AVERAGE(CJ114/CJ119),IF(CN106=2,AVERAGE(CJ114/CJ119,CK114/CK119),IF(CN106=3,AVERAGE(CJ114/CJ119,CK114/CK119,CL114/CL119),IF(CN106=4,AVERAGE(CJ114/CJ119,CK114/CK119,CL114/CL119,CM114/CM119),IF(CN106=5,AVERAGE(CJ114/CJ119,CK114/CK119,CL114/CL119,CM114/CM119,CN114/CN119),IF(CN106=6,AVERAGE(CJ114/CJ119,CK114/CK119,CL114/CL119,CM114/CM119,CN114/CN119,CO114/CO119),IF(CN106=7,AVERAGE(CJ114/CJ119,CK114/CK119,CL114/CL119,CM114/CM119,CN114/CN119,CO114/CO119,CP114/CP119),IF(CN106=8,AVERAGE(CJ114/CJ119,CK114/CK119,CL114/CL119,CM114/CM119,CN114/CN119,CO114/CO119,CP114/CP119,CQ114/CQ119),IF(CN106=9,AVERAGE(CJ114/CJ119,CK114/CK119,CL114/CL119,CM114/CM119,CN114/CN119,CO114/CO119,CP114/CP119,CQ114/CQ119,CR114/CR119),AVERAGE(CJ114/CJ119,CK114/CK119,CL114/CL119,CM114/CM119,CN114/CN119,CO114/CO119,CP114/CP119,CQ114/CQ119,CR114/CR119,CS114/CS119))))))))))</f>
        <v>#DIV/0!</v>
      </c>
      <c r="CU114" s="21" t="e">
        <v>#DIV/0!</v>
      </c>
      <c r="CV114" s="162" t="e">
        <f>INDEX(CI109:CI118,$Q$2-108,1)</f>
        <v>#VALUE!</v>
      </c>
      <c r="CW114" s="163" t="str">
        <f>IFERROR(CV114,"")</f>
        <v/>
      </c>
      <c r="CY114" s="150">
        <v>6</v>
      </c>
      <c r="CZ114" s="151">
        <f>'FACTORS &amp; OPTIONS'!B20</f>
        <v>0</v>
      </c>
      <c r="DA114" s="158">
        <f>IF(DF109&gt;0,(1/DF109),0)</f>
        <v>0</v>
      </c>
      <c r="DB114" s="77">
        <f>IF(DF110&gt;0,1/DF110,0)</f>
        <v>0</v>
      </c>
      <c r="DC114" s="77">
        <f>IF(DF111&gt;0,1/DF111,0)</f>
        <v>0</v>
      </c>
      <c r="DD114" s="77">
        <f>IF(DF112&gt;0,1/DF112,0)</f>
        <v>0</v>
      </c>
      <c r="DE114" s="77">
        <f>IF(DF113&gt;0,1/DF113,0)</f>
        <v>0</v>
      </c>
      <c r="DF114" s="77">
        <f>IF(CY114&lt;=DE106,1,0)</f>
        <v>0</v>
      </c>
      <c r="DG114" s="78">
        <v>0</v>
      </c>
      <c r="DH114" s="78">
        <v>0</v>
      </c>
      <c r="DI114" s="78">
        <v>0</v>
      </c>
      <c r="DJ114" s="159">
        <v>0</v>
      </c>
      <c r="DK114" s="21" t="e">
        <f>IF(DE106=1,AVERAGE(DA114/DA119),IF(DE106=2,AVERAGE(DA114/DA119,DB114/DB119),IF(DE106=3,AVERAGE(DA114/DA119,DB114/DB119,DC114/DC119),IF(DE106=4,AVERAGE(DA114/DA119,DB114/DB119,DC114/DC119,DD114/DD119),IF(DE106=5,AVERAGE(DA114/DA119,DB114/DB119,DC114/DC119,DD114/DD119,DE114/DE119),IF(DE106=6,AVERAGE(DA114/DA119,DB114/DB119,DC114/DC119,DD114/DD119,DE114/DE119,DF114/DF119),IF(DE106=7,AVERAGE(DA114/DA119,DB114/DB119,DC114/DC119,DD114/DD119,DE114/DE119,DF114/DF119,DG114/DG119),IF(DE106=8,AVERAGE(DA114/DA119,DB114/DB119,DC114/DC119,DD114/DD119,DE114/DE119,DF114/DF119,DG114/DG119,DH114/DH119),IF(DE106=9,AVERAGE(DA114/DA119,DB114/DB119,DC114/DC119,DD114/DD119,DE114/DE119,DF114/DF119,DG114/DG119,DH114/DH119,DI114/DI119),AVERAGE(DA114/DA119,DB114/DB119,DC114/DC119,DD114/DD119,DE114/DE119,DF114/DF119,DG114/DG119,DH114/DH119,DI114/DI119,DJ114/DJ119))))))))))</f>
        <v>#DIV/0!</v>
      </c>
      <c r="DL114" s="21" t="e">
        <v>#DIV/0!</v>
      </c>
      <c r="DM114" s="162" t="e">
        <f>INDEX(CZ109:CZ118,$Q$2-108,1)</f>
        <v>#VALUE!</v>
      </c>
      <c r="DN114" s="163" t="str">
        <f>IFERROR(DM114,"")</f>
        <v/>
      </c>
      <c r="DP114" s="150">
        <v>6</v>
      </c>
      <c r="DQ114" s="151">
        <f>'FACTORS &amp; OPTIONS'!B20</f>
        <v>0</v>
      </c>
      <c r="DR114" s="158">
        <f>IF(DW109&gt;0,(1/DW109),0)</f>
        <v>0</v>
      </c>
      <c r="DS114" s="77">
        <f>IF(DW110&gt;0,1/DW110,0)</f>
        <v>0</v>
      </c>
      <c r="DT114" s="77">
        <f>IF(DW111&gt;0,1/DW111,0)</f>
        <v>0</v>
      </c>
      <c r="DU114" s="77">
        <f>IF(DW112&gt;0,1/DW112,0)</f>
        <v>0</v>
      </c>
      <c r="DV114" s="77">
        <f>IF(DW113&gt;0,1/DW113,0)</f>
        <v>0</v>
      </c>
      <c r="DW114" s="77">
        <f>IF(DP114&lt;=DV106,1,0)</f>
        <v>0</v>
      </c>
      <c r="DX114" s="78">
        <v>0</v>
      </c>
      <c r="DY114" s="78">
        <v>0</v>
      </c>
      <c r="DZ114" s="78">
        <v>0</v>
      </c>
      <c r="EA114" s="159">
        <v>0</v>
      </c>
      <c r="EB114" s="21" t="e">
        <f>IF(DV106=1,AVERAGE(DR114/DR119),IF(DV106=2,AVERAGE(DR114/DR119,DS114/DS119),IF(DV106=3,AVERAGE(DR114/DR119,DS114/DS119,DT114/DT119),IF(DV106=4,AVERAGE(DR114/DR119,DS114/DS119,DT114/DT119,DU114/DU119),IF(DV106=5,AVERAGE(DR114/DR119,DS114/DS119,DT114/DT119,DU114/DU119,DV114/DV119),IF(DV106=6,AVERAGE(DR114/DR119,DS114/DS119,DT114/DT119,DU114/DU119,DV114/DV119,DW114/DW119),IF(DV106=7,AVERAGE(DR114/DR119,DS114/DS119,DT114/DT119,DU114/DU119,DV114/DV119,DW114/DW119,DX114/DX119),IF(DV106=8,AVERAGE(DR114/DR119,DS114/DS119,DT114/DT119,DU114/DU119,DV114/DV119,DW114/DW119,DX114/DX119,DY114/DY119),IF(DV106=9,AVERAGE(DR114/DR119,DS114/DS119,DT114/DT119,DU114/DU119,DV114/DV119,DW114/DW119,DX114/DX119,DY114/DY119,DZ114/DZ119),AVERAGE(DR114/DR119,DS114/DS119,DT114/DT119,DU114/DU119,DV114/DV119,DW114/DW119,DX114/DX119,DY114/DY119,DZ114/DZ119,EA114/EA119))))))))))</f>
        <v>#DIV/0!</v>
      </c>
      <c r="EC114" s="21" t="e">
        <v>#DIV/0!</v>
      </c>
      <c r="ED114" s="162" t="e">
        <f>INDEX(DQ109:DQ118,$Q$2-108,1)</f>
        <v>#VALUE!</v>
      </c>
      <c r="EE114" s="163" t="str">
        <f>IFERROR(ED114,"")</f>
        <v/>
      </c>
      <c r="EG114" s="150">
        <v>6</v>
      </c>
      <c r="EH114" s="151">
        <f>'FACTORS &amp; OPTIONS'!B20</f>
        <v>0</v>
      </c>
      <c r="EI114" s="158">
        <f>IF(EN109&gt;0,(1/EN109),0)</f>
        <v>0</v>
      </c>
      <c r="EJ114" s="77">
        <f>IF(EN110&gt;0,1/EN110,0)</f>
        <v>0</v>
      </c>
      <c r="EK114" s="77">
        <f>IF(EN111&gt;0,1/EN111,0)</f>
        <v>0</v>
      </c>
      <c r="EL114" s="77">
        <f>IF(EN112&gt;0,1/EN112,0)</f>
        <v>0</v>
      </c>
      <c r="EM114" s="77">
        <f>IF(EN113&gt;0,1/EN113,0)</f>
        <v>0</v>
      </c>
      <c r="EN114" s="77">
        <f>IF(EG114&lt;=EM106,1,0)</f>
        <v>0</v>
      </c>
      <c r="EO114" s="78">
        <v>0</v>
      </c>
      <c r="EP114" s="78">
        <v>0</v>
      </c>
      <c r="EQ114" s="78">
        <v>0</v>
      </c>
      <c r="ER114" s="159">
        <v>0</v>
      </c>
      <c r="ES114" s="21" t="e">
        <f>IF(EM106=1,AVERAGE(EI114/EI119),IF(EM106=2,AVERAGE(EI114/EI119,EJ114/EJ119),IF(EM106=3,AVERAGE(EI114/EI119,EJ114/EJ119,EK114/EK119),IF(EM106=4,AVERAGE(EI114/EI119,EJ114/EJ119,EK114/EK119,EL114/EL119),IF(EM106=5,AVERAGE(EI114/EI119,EJ114/EJ119,EK114/EK119,EL114/EL119,EM114/EM119),IF(EM106=6,AVERAGE(EI114/EI119,EJ114/EJ119,EK114/EK119,EL114/EL119,EM114/EM119,EN114/EN119),IF(EM106=7,AVERAGE(EI114/EI119,EJ114/EJ119,EK114/EK119,EL114/EL119,EM114/EM119,EN114/EN119,EO114/EO119),IF(EM106=8,AVERAGE(EI114/EI119,EJ114/EJ119,EK114/EK119,EL114/EL119,EM114/EM119,EN114/EN119,EO114/EO119,EP114/EP119),IF(EM106=9,AVERAGE(EI114/EI119,EJ114/EJ119,EK114/EK119,EL114/EL119,EM114/EM119,EN114/EN119,EO114/EO119,EP114/EP119,EQ114/EQ119),AVERAGE(EI114/EI119,EJ114/EJ119,EK114/EK119,EL114/EL119,EM114/EM119,EN114/EN119,EO114/EO119,EP114/EP119,EQ114/EQ119,ER114/ER119))))))))))</f>
        <v>#DIV/0!</v>
      </c>
      <c r="ET114" s="21" t="e">
        <v>#DIV/0!</v>
      </c>
      <c r="EU114" s="162" t="e">
        <f>INDEX(EH109:EH118,$Q$2-108,1)</f>
        <v>#VALUE!</v>
      </c>
      <c r="EV114" s="163" t="str">
        <f>IFERROR(EU114,"")</f>
        <v/>
      </c>
      <c r="EW114" s="100" t="str">
        <f>BO115</f>
        <v/>
      </c>
      <c r="EX114" s="100">
        <f>BO117</f>
        <v>3</v>
      </c>
      <c r="EY114" s="100"/>
      <c r="EZ114" s="100">
        <f t="shared" si="70"/>
        <v>0</v>
      </c>
      <c r="FA114" s="100"/>
    </row>
    <row r="115" spans="1:157" x14ac:dyDescent="0.35">
      <c r="A115" s="150">
        <v>7</v>
      </c>
      <c r="B115" s="151">
        <f>'FACTORS &amp; OPTIONS'!B21</f>
        <v>0</v>
      </c>
      <c r="C115" s="77">
        <f>IF(I109&gt;0,(1/I109),0)</f>
        <v>0</v>
      </c>
      <c r="D115" s="77">
        <f>IF(I110&gt;0,1/I110,0)</f>
        <v>0</v>
      </c>
      <c r="E115" s="77">
        <f>IF(I111&gt;0,1/I111,0)</f>
        <v>0</v>
      </c>
      <c r="F115" s="77">
        <f>IF(I112&gt;0,1/I112,0)</f>
        <v>0</v>
      </c>
      <c r="G115" s="77">
        <f>IF(I113&gt;0,1/I113,0)</f>
        <v>0</v>
      </c>
      <c r="H115" s="77">
        <f>IF(I114&gt;0,1/I114,0)</f>
        <v>0</v>
      </c>
      <c r="I115" s="77">
        <f>IF(A115&lt;=G106,1,0)</f>
        <v>0</v>
      </c>
      <c r="J115" s="78">
        <v>0</v>
      </c>
      <c r="K115" s="78">
        <v>0</v>
      </c>
      <c r="L115" s="78">
        <v>0</v>
      </c>
      <c r="M115" s="21" t="e">
        <f>IF(G106=1,AVERAGE(C115/C119),IF(G106=2,AVERAGE(C115/C119,D115/D119),IF(G106=3,AVERAGE(C115/C119,D115/D119,E115/E119),IF(G106=4,AVERAGE(C115/C119,D115/D119,E115/E119,F115/F119),IF(G106=5,AVERAGE(C115/C119,D115/D119,E115/E119,F115/F119,G115/G119),IF(G106=6,AVERAGE(C115/C119,D115/D119,E115/E119,F115/F119,G115/G119,H115/H119),IF(G106=7,AVERAGE(C115/C119,D115/D119,E115/E119,F115/F119,G115/G119,H115/H119,I115/I119),IF(G106=8,AVERAGE(C115/C119,D115/D119,E115/E119,F115/F119,G115/G119,H115/H119,I115/I119,J115/J119),IF(G106=9,AVERAGE(C115/C119,D115/D119,E115/E119,F115/F119,G115/G119,H115/H119,I115/I119,J115/J119,K115/K119),AVERAGE(C115/C119,D115/D119,E115/E119,F115/F119,G115/G119,H115/H119,I115/I119,J115/J119,K115/K119,L115/L119))))))))))</f>
        <v>#DIV/0!</v>
      </c>
      <c r="N115" s="21" t="e">
        <v>#DIV/0!</v>
      </c>
      <c r="O115" s="164">
        <f>INDEX(C108:L108,1,$Q$3-2)</f>
        <v>0</v>
      </c>
      <c r="P115" s="165" t="str">
        <f>IF($Q$2&gt;=109,IF($Q$2&lt;=118,IF($Q$3&gt;=3,IF($Q$3&lt;=12,P114,""),""),""),"")</f>
        <v/>
      </c>
      <c r="R115" s="150">
        <v>7</v>
      </c>
      <c r="S115" s="151">
        <f>'FACTORS &amp; OPTIONS'!B21</f>
        <v>0</v>
      </c>
      <c r="T115" s="77">
        <f>IF(Z109&gt;0,(1/Z109),0)</f>
        <v>0</v>
      </c>
      <c r="U115" s="77">
        <f>IF(Z110&gt;0,1/Z110,0)</f>
        <v>0</v>
      </c>
      <c r="V115" s="77">
        <f>IF(Z111&gt;0,1/Z111,0)</f>
        <v>0</v>
      </c>
      <c r="W115" s="77">
        <f>IF(Z112&gt;0,1/Z112,0)</f>
        <v>0</v>
      </c>
      <c r="X115" s="77">
        <f>IF(Z113&gt;0,1/Z113,0)</f>
        <v>0</v>
      </c>
      <c r="Y115" s="77">
        <f>IF(Z114&gt;0,1/Z114,0)</f>
        <v>0</v>
      </c>
      <c r="Z115" s="77">
        <f>IF(R115&lt;=X106,1,0)</f>
        <v>0</v>
      </c>
      <c r="AA115" s="78">
        <v>0</v>
      </c>
      <c r="AB115" s="78">
        <v>0</v>
      </c>
      <c r="AC115" s="78">
        <v>0</v>
      </c>
      <c r="AD115" s="21" t="e">
        <f>IF(X106=1,AVERAGE(T115/T119),IF(X106=2,AVERAGE(T115/T119,U115/U119),IF(X106=3,AVERAGE(T115/T119,U115/U119,V115/V119),IF(X106=4,AVERAGE(T115/T119,U115/U119,V115/V119,W115/W119),IF(X106=5,AVERAGE(T115/T119,U115/U119,V115/V119,W115/W119,X115/X119),IF(X106=6,AVERAGE(T115/T119,U115/U119,V115/V119,W115/W119,X115/X119,Y115/Y119),IF(X106=7,AVERAGE(T115/T119,U115/U119,V115/V119,W115/W119,X115/X119,Y115/Y119,Z115/Z119),IF(X106=8,AVERAGE(T115/T119,U115/U119,V115/V119,W115/W119,X115/X119,Y115/Y119,Z115/Z119,AA115/AA119),IF(X106=9,AVERAGE(T115/T119,U115/U119,V115/V119,W115/W119,X115/X119,Y115/Y119,Z115/Z119,AA115/AA119,AB115/AB119),AVERAGE(T115/T119,U115/U119,V115/V119,W115/W119,X115/X119,Y115/Y119,Z115/Z119,AA115/AA119,AB115/AB119,AC115/AC119))))))))))</f>
        <v>#DIV/0!</v>
      </c>
      <c r="AE115" s="21" t="e">
        <v>#DIV/0!</v>
      </c>
      <c r="AF115" s="164" t="e">
        <f>INDEX(T108:AC108,1,$Q$3-19)</f>
        <v>#VALUE!</v>
      </c>
      <c r="AG115" s="165" t="str">
        <f>IF($Q$2&gt;=109,IF($Q$2&lt;=118,IF($Q$3&gt;=20,IF($Q$3&lt;=29,AG114,""),""),""),"")</f>
        <v/>
      </c>
      <c r="AI115" s="150">
        <v>7</v>
      </c>
      <c r="AJ115" s="151">
        <f>'FACTORS &amp; OPTIONS'!B21</f>
        <v>0</v>
      </c>
      <c r="AK115" s="158">
        <f>IF(AQ109&gt;0,(1/AQ109),0)</f>
        <v>0</v>
      </c>
      <c r="AL115" s="77">
        <f>IF(AQ110&gt;0,1/AQ110,0)</f>
        <v>0</v>
      </c>
      <c r="AM115" s="77">
        <f>IF(AQ111&gt;0,1/AQ111,0)</f>
        <v>0</v>
      </c>
      <c r="AN115" s="77">
        <f>IF(AQ112&gt;0,1/AQ112,0)</f>
        <v>0</v>
      </c>
      <c r="AO115" s="77">
        <f>IF(AQ113&gt;0,1/AQ113,0)</f>
        <v>0</v>
      </c>
      <c r="AP115" s="77">
        <f>IF(AQ114&gt;0,1/AQ114,0)</f>
        <v>0</v>
      </c>
      <c r="AQ115" s="77">
        <f>IF(AI115&lt;=AO106,1,0)</f>
        <v>0</v>
      </c>
      <c r="AR115" s="78">
        <v>0</v>
      </c>
      <c r="AS115" s="78">
        <v>0</v>
      </c>
      <c r="AT115" s="159">
        <v>0</v>
      </c>
      <c r="AU115" s="21" t="e">
        <f>IF(AO106=1,AVERAGE(AK115/AK119),IF(AO106=2,AVERAGE(AK115/AK119,AL115/AL119),IF(AO106=3,AVERAGE(AK115/AK119,AL115/AL119,AM115/AM119),IF(AO106=4,AVERAGE(AK115/AK119,AL115/AL119,AM115/AM119,AN115/AN119),IF(AO106=5,AVERAGE(AK115/AK119,AL115/AL119,AM115/AM119,AN115/AN119,AO115/AO119),IF(AO106=6,AVERAGE(AK115/AK119,AL115/AL119,AM115/AM119,AN115/AN119,AO115/AO119,AP115/AP119),IF(AO106=7,AVERAGE(AK115/AK119,AL115/AL119,AM115/AM119,AN115/AN119,AO115/AO119,AP115/AP119,AQ115/AQ119),IF(AO106=8,AVERAGE(AK115/AK119,AL115/AL119,AM115/AM119,AN115/AN119,AO115/AO119,AP115/AP119,AQ115/AQ119,AR115/AR119),IF(AO106=9,AVERAGE(AK115/AK119,AL115/AL119,AM115/AM119,AN115/AN119,AO115/AO119,AP115/AP119,AQ115/AQ119,AR115/AR119,AS115/AS119),AVERAGE(AK115/AK119,AL115/AL119,AM115/AM119,AN115/AN119,AO115/AO119,AP115/AP119,AQ115/AQ119,AR115/AR119,AS115/AS119,AT115/AT119))))))))))</f>
        <v>#DIV/0!</v>
      </c>
      <c r="AV115" s="21" t="e">
        <v>#DIV/0!</v>
      </c>
      <c r="AW115" s="164" t="e">
        <f>INDEX(AK108:AT108,1,$Q$3-36)</f>
        <v>#VALUE!</v>
      </c>
      <c r="AX115" s="165" t="str">
        <f>IF($Q$2&gt;=109,IF($Q$2&lt;=118,IF($Q$3&gt;=37,IF($Q$3&lt;=46,AX114,""),""),""),"")</f>
        <v/>
      </c>
      <c r="AZ115" s="150">
        <v>7</v>
      </c>
      <c r="BA115" s="151">
        <f>'FACTORS &amp; OPTIONS'!B21</f>
        <v>0</v>
      </c>
      <c r="BB115" s="158">
        <f>IF(BH109&gt;0,(1/BH109),0)</f>
        <v>0</v>
      </c>
      <c r="BC115" s="77">
        <f>IF(BH110&gt;0,1/BH110,0)</f>
        <v>0</v>
      </c>
      <c r="BD115" s="77">
        <f>IF(BH111&gt;0,1/BH111,0)</f>
        <v>0</v>
      </c>
      <c r="BE115" s="77">
        <f>IF(BH112&gt;0,1/BH112,0)</f>
        <v>0</v>
      </c>
      <c r="BF115" s="77">
        <f>IF(BH113&gt;0,1/BH113,0)</f>
        <v>0</v>
      </c>
      <c r="BG115" s="77">
        <f>IF(BH114&gt;0,1/BH114,0)</f>
        <v>0</v>
      </c>
      <c r="BH115" s="77">
        <f>IF(AZ115&lt;=BF106,1,0)</f>
        <v>0</v>
      </c>
      <c r="BI115" s="78">
        <v>0</v>
      </c>
      <c r="BJ115" s="78">
        <v>0</v>
      </c>
      <c r="BK115" s="159">
        <v>0</v>
      </c>
      <c r="BL115" s="21" t="e">
        <f>IF(BF106=1,AVERAGE(BB115/BB119),IF(BF106=2,AVERAGE(BB115/BB119,BC115/BC119),IF(BF106=3,AVERAGE(BB115/BB119,BC115/BC119,BD115/BD119),IF(BF106=4,AVERAGE(BB115/BB119,BC115/BC119,BD115/BD119,BE115/BE119),IF(BF106=5,AVERAGE(BB115/BB119,BC115/BC119,BD115/BD119,BE115/BE119,BF115/BF119),IF(BF106=6,AVERAGE(BB115/BB119,BC115/BC119,BD115/BD119,BE115/BE119,BF115/BF119,BG115/BG119),IF(BF106=7,AVERAGE(BB115/BB119,BC115/BC119,BD115/BD119,BE115/BE119,BF115/BF119,BG115/BG119,BH115/BH119),IF(BF106=8,AVERAGE(BB115/BB119,BC115/BC119,BD115/BD119,BE115/BE119,BF115/BF119,BG115/BG119,BH115/BH119,BI115/BI119),IF(BF106=9,AVERAGE(BB115/BB119,BC115/BC119,BD115/BD119,BE115/BE119,BF115/BF119,BG115/BG119,BH115/BH119,BI115/BI119,BJ115/BJ119),AVERAGE(BB115/BB119,BC115/BC119,BD115/BD119,BE115/BE119,BF115/BF119,BG115/BG119,BH115/BH119,BI115/BI119,BJ115/BJ119,BK115/BK119))))))))))</f>
        <v>#DIV/0!</v>
      </c>
      <c r="BM115" s="21" t="e">
        <v>#DIV/0!</v>
      </c>
      <c r="BN115" s="164" t="e">
        <f>INDEX(BB108:BK108,1,$Q$3-53)</f>
        <v>#VALUE!</v>
      </c>
      <c r="BO115" s="165" t="str">
        <f>IF($Q$2&gt;=109,IF($Q$2&lt;=118,IF($Q$3&gt;=54,IF($Q$3&lt;=63,BO114,""),""),""),"")</f>
        <v/>
      </c>
      <c r="BQ115" s="150">
        <v>7</v>
      </c>
      <c r="BR115" s="151">
        <f>'FACTORS &amp; OPTIONS'!B21</f>
        <v>0</v>
      </c>
      <c r="BS115" s="158">
        <f>IF(BY109&gt;0,(1/BY109),0)</f>
        <v>0</v>
      </c>
      <c r="BT115" s="77">
        <f>IF(BY110&gt;0,1/BY110,0)</f>
        <v>0</v>
      </c>
      <c r="BU115" s="77">
        <f>IF(BY111&gt;0,1/BY111,0)</f>
        <v>0</v>
      </c>
      <c r="BV115" s="77">
        <f>IF(BY112&gt;0,1/BY112,0)</f>
        <v>0</v>
      </c>
      <c r="BW115" s="77">
        <f>IF(BY113&gt;0,1/BY113,0)</f>
        <v>0</v>
      </c>
      <c r="BX115" s="77">
        <f>IF(BY114&gt;0,1/BY114,0)</f>
        <v>0</v>
      </c>
      <c r="BY115" s="77">
        <f>IF(BQ115&lt;=BW106,1,0)</f>
        <v>0</v>
      </c>
      <c r="BZ115" s="78">
        <v>0</v>
      </c>
      <c r="CA115" s="78">
        <v>0</v>
      </c>
      <c r="CB115" s="159">
        <v>0</v>
      </c>
      <c r="CC115" s="21" t="e">
        <f>IF(BW106=1,AVERAGE(BS115/BS119),IF(BW106=2,AVERAGE(BS115/BS119,BT115/BT119),IF(BW106=3,AVERAGE(BS115/BS119,BT115/BT119,BU115/BU119),IF(BW106=4,AVERAGE(BS115/BS119,BT115/BT119,BU115/BU119,BV115/BV119),IF(BW106=5,AVERAGE(BS115/BS119,BT115/BT119,BU115/BU119,BV115/BV119,BW115/BW119),IF(BW106=6,AVERAGE(BS115/BS119,BT115/BT119,BU115/BU119,BV115/BV119,BW115/BW119,BX115/BX119),IF(BW106=7,AVERAGE(BS115/BS119,BT115/BT119,BU115/BU119,BV115/BV119,BW115/BW119,BX115/BX119,BY115/BY119),IF(BW106=8,AVERAGE(BS115/BS119,BT115/BT119,BU115/BU119,BV115/BV119,BW115/BW119,BX115/BX119,BY115/BY119,BZ115/BZ119),IF(BW106=9,AVERAGE(BS115/BS119,BT115/BT119,BU115/BU119,BV115/BV119,BW115/BW119,BX115/BX119,BY115/BY119,BZ115/BZ119,CA115/CA119),AVERAGE(BS115/BS119,BT115/BT119,BU115/BU119,BV115/BV119,BW115/BW119,BX115/BX119,BY115/BY119,BZ115/BZ119,CA115/CA119,CB115/CB119))))))))))</f>
        <v>#DIV/0!</v>
      </c>
      <c r="CD115" s="21" t="e">
        <v>#DIV/0!</v>
      </c>
      <c r="CE115" s="164" t="e">
        <f>INDEX(BS108:CB108,1,$Q$3-70)</f>
        <v>#VALUE!</v>
      </c>
      <c r="CF115" s="165" t="str">
        <f>IF($Q$2&gt;=109,IF($Q$2&lt;=118,IF($Q$3&gt;=71,IF($Q$3&lt;=80,CF114,""),""),""),"")</f>
        <v/>
      </c>
      <c r="CH115" s="150">
        <v>7</v>
      </c>
      <c r="CI115" s="151">
        <f>'FACTORS &amp; OPTIONS'!B21</f>
        <v>0</v>
      </c>
      <c r="CJ115" s="158">
        <f>IF(CP109&gt;0,(1/CP109),0)</f>
        <v>0</v>
      </c>
      <c r="CK115" s="77">
        <f>IF(CP110&gt;0,1/CP110,0)</f>
        <v>0</v>
      </c>
      <c r="CL115" s="77">
        <f>IF(CP111&gt;0,1/CP111,0)</f>
        <v>0</v>
      </c>
      <c r="CM115" s="77">
        <f>IF(CP112&gt;0,1/CP112,0)</f>
        <v>0</v>
      </c>
      <c r="CN115" s="77">
        <f>IF(CP113&gt;0,1/CP113,0)</f>
        <v>0</v>
      </c>
      <c r="CO115" s="77">
        <f>IF(CP114&gt;0,1/CP114,0)</f>
        <v>0</v>
      </c>
      <c r="CP115" s="77">
        <f>IF(CH115&lt;=CN106,1,0)</f>
        <v>0</v>
      </c>
      <c r="CQ115" s="78">
        <v>0</v>
      </c>
      <c r="CR115" s="78">
        <v>0</v>
      </c>
      <c r="CS115" s="159">
        <v>0</v>
      </c>
      <c r="CT115" s="21" t="e">
        <f>IF(CN106=1,AVERAGE(CJ115/CJ119),IF(CN106=2,AVERAGE(CJ115/CJ119,CK115/CK119),IF(CN106=3,AVERAGE(CJ115/CJ119,CK115/CK119,CL115/CL119),IF(CN106=4,AVERAGE(CJ115/CJ119,CK115/CK119,CL115/CL119,CM115/CM119),IF(CN106=5,AVERAGE(CJ115/CJ119,CK115/CK119,CL115/CL119,CM115/CM119,CN115/CN119),IF(CN106=6,AVERAGE(CJ115/CJ119,CK115/CK119,CL115/CL119,CM115/CM119,CN115/CN119,CO115/CO119),IF(CN106=7,AVERAGE(CJ115/CJ119,CK115/CK119,CL115/CL119,CM115/CM119,CN115/CN119,CO115/CO119,CP115/CP119),IF(CN106=8,AVERAGE(CJ115/CJ119,CK115/CK119,CL115/CL119,CM115/CM119,CN115/CN119,CO115/CO119,CP115/CP119,CQ115/CQ119),IF(CN106=9,AVERAGE(CJ115/CJ119,CK115/CK119,CL115/CL119,CM115/CM119,CN115/CN119,CO115/CO119,CP115/CP119,CQ115/CQ119,CR115/CR119),AVERAGE(CJ115/CJ119,CK115/CK119,CL115/CL119,CM115/CM119,CN115/CN119,CO115/CO119,CP115/CP119,CQ115/CQ119,CR115/CR119,CS115/CS119))))))))))</f>
        <v>#DIV/0!</v>
      </c>
      <c r="CU115" s="21" t="e">
        <v>#DIV/0!</v>
      </c>
      <c r="CV115" s="164" t="e">
        <f>INDEX(CJ108:CS108,1,$Q$3-87)</f>
        <v>#VALUE!</v>
      </c>
      <c r="CW115" s="165" t="str">
        <f>IF($Q$2&gt;=109,IF($Q$2&lt;=118,IF($Q$3&gt;=88,IF($Q$3&lt;=97,CW114,""),""),""),"")</f>
        <v/>
      </c>
      <c r="CY115" s="150">
        <v>7</v>
      </c>
      <c r="CZ115" s="151">
        <f>'FACTORS &amp; OPTIONS'!B21</f>
        <v>0</v>
      </c>
      <c r="DA115" s="158">
        <f>IF(DG109&gt;0,(1/DG109),0)</f>
        <v>0</v>
      </c>
      <c r="DB115" s="77">
        <f>IF(DG110&gt;0,1/DG110,0)</f>
        <v>0</v>
      </c>
      <c r="DC115" s="77">
        <f>IF(DG111&gt;0,1/DG111,0)</f>
        <v>0</v>
      </c>
      <c r="DD115" s="77">
        <f>IF(DG112&gt;0,1/DG112,0)</f>
        <v>0</v>
      </c>
      <c r="DE115" s="77">
        <f>IF(DG113&gt;0,1/DG113,0)</f>
        <v>0</v>
      </c>
      <c r="DF115" s="77">
        <f>IF(DG114&gt;0,1/DG114,0)</f>
        <v>0</v>
      </c>
      <c r="DG115" s="77">
        <f>IF(CY115&lt;=DE106,1,0)</f>
        <v>0</v>
      </c>
      <c r="DH115" s="78">
        <v>0</v>
      </c>
      <c r="DI115" s="78">
        <v>0</v>
      </c>
      <c r="DJ115" s="159">
        <v>0</v>
      </c>
      <c r="DK115" s="21" t="e">
        <f>IF(DE106=1,AVERAGE(DA115/DA119),IF(DE106=2,AVERAGE(DA115/DA119,DB115/DB119),IF(DE106=3,AVERAGE(DA115/DA119,DB115/DB119,DC115/DC119),IF(DE106=4,AVERAGE(DA115/DA119,DB115/DB119,DC115/DC119,DD115/DD119),IF(DE106=5,AVERAGE(DA115/DA119,DB115/DB119,DC115/DC119,DD115/DD119,DE115/DE119),IF(DE106=6,AVERAGE(DA115/DA119,DB115/DB119,DC115/DC119,DD115/DD119,DE115/DE119,DF115/DF119),IF(DE106=7,AVERAGE(DA115/DA119,DB115/DB119,DC115/DC119,DD115/DD119,DE115/DE119,DF115/DF119,DG115/DG119),IF(DE106=8,AVERAGE(DA115/DA119,DB115/DB119,DC115/DC119,DD115/DD119,DE115/DE119,DF115/DF119,DG115/DG119,DH115/DH119),IF(DE106=9,AVERAGE(DA115/DA119,DB115/DB119,DC115/DC119,DD115/DD119,DE115/DE119,DF115/DF119,DG115/DG119,DH115/DH119,DI115/DI119),AVERAGE(DA115/DA119,DB115/DB119,DC115/DC119,DD115/DD119,DE115/DE119,DF115/DF119,DG115/DG119,DH115/DH119,DI115/DI119,DJ115/DJ119))))))))))</f>
        <v>#DIV/0!</v>
      </c>
      <c r="DL115" s="21" t="e">
        <v>#DIV/0!</v>
      </c>
      <c r="DM115" s="164" t="e">
        <f>INDEX(DA108:DJ108,1,$Q$3-104)</f>
        <v>#VALUE!</v>
      </c>
      <c r="DN115" s="165" t="str">
        <f>IF($Q$2&gt;=109,IF($Q$2&lt;=118,IF($Q$3&gt;=105,IF($Q$3&lt;=114,DN114,""),""),""),"")</f>
        <v/>
      </c>
      <c r="DP115" s="150">
        <v>7</v>
      </c>
      <c r="DQ115" s="151">
        <f>'FACTORS &amp; OPTIONS'!B21</f>
        <v>0</v>
      </c>
      <c r="DR115" s="158">
        <f>IF(DX109&gt;0,(1/DX109),0)</f>
        <v>0</v>
      </c>
      <c r="DS115" s="77">
        <f>IF(DX110&gt;0,1/DX110,0)</f>
        <v>0</v>
      </c>
      <c r="DT115" s="77">
        <f>IF(DX111&gt;0,1/DX111,0)</f>
        <v>0</v>
      </c>
      <c r="DU115" s="77">
        <f>IF(DX112&gt;0,1/DX112,0)</f>
        <v>0</v>
      </c>
      <c r="DV115" s="77">
        <f>IF(DX113&gt;0,1/DX113,0)</f>
        <v>0</v>
      </c>
      <c r="DW115" s="77">
        <f>IF(DX114&gt;0,1/DX114,0)</f>
        <v>0</v>
      </c>
      <c r="DX115" s="77">
        <f>IF(DP115&lt;=DV106,1,0)</f>
        <v>0</v>
      </c>
      <c r="DY115" s="78">
        <v>0</v>
      </c>
      <c r="DZ115" s="78">
        <v>0</v>
      </c>
      <c r="EA115" s="159">
        <v>0</v>
      </c>
      <c r="EB115" s="21" t="e">
        <f>IF(DV106=1,AVERAGE(DR115/DR119),IF(DV106=2,AVERAGE(DR115/DR119,DS115/DS119),IF(DV106=3,AVERAGE(DR115/DR119,DS115/DS119,DT115/DT119),IF(DV106=4,AVERAGE(DR115/DR119,DS115/DS119,DT115/DT119,DU115/DU119),IF(DV106=5,AVERAGE(DR115/DR119,DS115/DS119,DT115/DT119,DU115/DU119,DV115/DV119),IF(DV106=6,AVERAGE(DR115/DR119,DS115/DS119,DT115/DT119,DU115/DU119,DV115/DV119,DW115/DW119),IF(DV106=7,AVERAGE(DR115/DR119,DS115/DS119,DT115/DT119,DU115/DU119,DV115/DV119,DW115/DW119,DX115/DX119),IF(DV106=8,AVERAGE(DR115/DR119,DS115/DS119,DT115/DT119,DU115/DU119,DV115/DV119,DW115/DW119,DX115/DX119,DY115/DY119),IF(DV106=9,AVERAGE(DR115/DR119,DS115/DS119,DT115/DT119,DU115/DU119,DV115/DV119,DW115/DW119,DX115/DX119,DY115/DY119,DZ115/DZ119),AVERAGE(DR115/DR119,DS115/DS119,DT115/DT119,DU115/DU119,DV115/DV119,DW115/DW119,DX115/DX119,DY115/DY119,DZ115/DZ119,EA115/EA119))))))))))</f>
        <v>#DIV/0!</v>
      </c>
      <c r="EC115" s="21" t="e">
        <v>#DIV/0!</v>
      </c>
      <c r="ED115" s="164" t="e">
        <f>INDEX(DR108:EA108,1,$Q$3-121)</f>
        <v>#VALUE!</v>
      </c>
      <c r="EE115" s="165" t="str">
        <f>IF($Q$2&gt;=109,IF($Q$2&lt;=118,IF($Q$3&gt;=122,IF($Q$3&lt;=131,EE114,""),""),""),"")</f>
        <v/>
      </c>
      <c r="EG115" s="150">
        <v>7</v>
      </c>
      <c r="EH115" s="151">
        <f>'FACTORS &amp; OPTIONS'!B21</f>
        <v>0</v>
      </c>
      <c r="EI115" s="158">
        <f>IF(EO109&gt;0,(1/EO109),0)</f>
        <v>0</v>
      </c>
      <c r="EJ115" s="77">
        <f>IF(EO110&gt;0,1/EO110,0)</f>
        <v>0</v>
      </c>
      <c r="EK115" s="77">
        <f>IF(EO111&gt;0,1/EO111,0)</f>
        <v>0</v>
      </c>
      <c r="EL115" s="77">
        <f>IF(EO112&gt;0,1/EO112,0)</f>
        <v>0</v>
      </c>
      <c r="EM115" s="77">
        <f>IF(EO113&gt;0,1/EO113,0)</f>
        <v>0</v>
      </c>
      <c r="EN115" s="77">
        <f>IF(EO114&gt;0,1/EO114,0)</f>
        <v>0</v>
      </c>
      <c r="EO115" s="77">
        <f>IF(EG115&lt;=EM106,1,0)</f>
        <v>0</v>
      </c>
      <c r="EP115" s="78">
        <v>0</v>
      </c>
      <c r="EQ115" s="78">
        <v>0</v>
      </c>
      <c r="ER115" s="159">
        <v>0</v>
      </c>
      <c r="ES115" s="21" t="e">
        <f>IF(EM106=1,AVERAGE(EI115/EI119),IF(EM106=2,AVERAGE(EI115/EI119,EJ115/EJ119),IF(EM106=3,AVERAGE(EI115/EI119,EJ115/EJ119,EK115/EK119),IF(EM106=4,AVERAGE(EI115/EI119,EJ115/EJ119,EK115/EK119,EL115/EL119),IF(EM106=5,AVERAGE(EI115/EI119,EJ115/EJ119,EK115/EK119,EL115/EL119,EM115/EM119),IF(EM106=6,AVERAGE(EI115/EI119,EJ115/EJ119,EK115/EK119,EL115/EL119,EM115/EM119,EN115/EN119),IF(EM106=7,AVERAGE(EI115/EI119,EJ115/EJ119,EK115/EK119,EL115/EL119,EM115/EM119,EN115/EN119,EO115/EO119),IF(EM106=8,AVERAGE(EI115/EI119,EJ115/EJ119,EK115/EK119,EL115/EL119,EM115/EM119,EN115/EN119,EO115/EO119,EP115/EP119),IF(EM106=9,AVERAGE(EI115/EI119,EJ115/EJ119,EK115/EK119,EL115/EL119,EM115/EM119,EN115/EN119,EO115/EO119,EP115/EP119,EQ115/EQ119),AVERAGE(EI115/EI119,EJ115/EJ119,EK115/EK119,EL115/EL119,EM115/EM119,EN115/EN119,EO115/EO119,EP115/EP119,EQ115/EQ119,ER115/ER119))))))))))</f>
        <v>#DIV/0!</v>
      </c>
      <c r="ET115" s="21" t="e">
        <v>#DIV/0!</v>
      </c>
      <c r="EU115" s="164" t="e">
        <f>INDEX(EI108:ER108,1,$Q$3-138)</f>
        <v>#VALUE!</v>
      </c>
      <c r="EV115" s="165" t="str">
        <f>IF($Q$2&gt;=109,IF($Q$2&lt;=118,IF($Q$3&gt;=139,IF($Q$3&lt;=148,EV114,""),""),""),"")</f>
        <v/>
      </c>
      <c r="EW115" s="100" t="str">
        <f>CF115</f>
        <v/>
      </c>
      <c r="EX115" s="100">
        <f>CF117</f>
        <v>3</v>
      </c>
      <c r="EY115" s="100"/>
      <c r="EZ115" s="100">
        <f t="shared" si="70"/>
        <v>0</v>
      </c>
      <c r="FA115" s="100"/>
    </row>
    <row r="116" spans="1:157" x14ac:dyDescent="0.35">
      <c r="A116" s="150">
        <v>8</v>
      </c>
      <c r="B116" s="151">
        <f>'FACTORS &amp; OPTIONS'!B22</f>
        <v>0</v>
      </c>
      <c r="C116" s="77">
        <f>IF(J109&gt;0,(1/J109),0)</f>
        <v>0</v>
      </c>
      <c r="D116" s="77">
        <f>IF(J110&gt;0,1/J110,0)</f>
        <v>0</v>
      </c>
      <c r="E116" s="77">
        <f>IF(J111&gt;0,1/J111,0)</f>
        <v>0</v>
      </c>
      <c r="F116" s="77">
        <f>IF(J112&gt;0,1/J112,0)</f>
        <v>0</v>
      </c>
      <c r="G116" s="77">
        <f>IF(J113&gt;0,1/J113,0)</f>
        <v>0</v>
      </c>
      <c r="H116" s="77">
        <f>IF(J114&gt;0,1/J114,0)</f>
        <v>0</v>
      </c>
      <c r="I116" s="77">
        <f>IF(J115&gt;0,1/J115,0)</f>
        <v>0</v>
      </c>
      <c r="J116" s="77">
        <f>IF(A116&lt;=G106,1,0)</f>
        <v>0</v>
      </c>
      <c r="K116" s="78">
        <v>0</v>
      </c>
      <c r="L116" s="78">
        <v>0</v>
      </c>
      <c r="M116" s="21" t="e">
        <f>IF(G106=1,AVERAGE(C116/C119),IF(G106=2,AVERAGE(C116/C119,D116/D119),IF(G106=3,AVERAGE(C116/C119,D116/D119,E116/E119),IF(G106=4,AVERAGE(C116/C119,D116/D119,E116/E119,F116/F119),IF(G106=5,AVERAGE(C116/C119,D116/D119,E116/E119,F116/F119,G116/G119),IF(G106=6,AVERAGE(C116/C119,D116/D119,E116/E119,F116/F119,G116/G119,H116/H119),IF(G106=7,AVERAGE(C116/C119,D116/D119,E116/E119,F116/F119,G116/G119,H116/H119,I116/I119),IF(G106=8,AVERAGE(C116/C119,D116/D119,E116/E119,F116/F119,G116/G119,H116/H119,I116/I119,J116/J119),IF(G106=9,AVERAGE(C116/C119,D116/D119,E116/E119,F116/F119,G116/G119,H116/H119,I116/I119,J116/J119,K116/K119),AVERAGE(C116/C119,D116/D119,E116/E119,F116/F119,G116/G119,H116/H119,I116/I119,J116/J119,K116/K119,L116/L119))))))))))</f>
        <v>#DIV/0!</v>
      </c>
      <c r="N116" s="21" t="e">
        <v>#DIV/0!</v>
      </c>
      <c r="O116" s="164">
        <f>IFERROR(O115,"")</f>
        <v>0</v>
      </c>
      <c r="P116" s="165" t="str">
        <f>IF($Q$2&gt;=109,IF($Q$2&lt;=118,O116,""),"")</f>
        <v/>
      </c>
      <c r="R116" s="150">
        <v>8</v>
      </c>
      <c r="S116" s="151">
        <f>'FACTORS &amp; OPTIONS'!B22</f>
        <v>0</v>
      </c>
      <c r="T116" s="77">
        <f>IF(AA109&gt;0,(1/AA109),0)</f>
        <v>0</v>
      </c>
      <c r="U116" s="77">
        <f>IF(AA110&gt;0,1/AA110,0)</f>
        <v>0</v>
      </c>
      <c r="V116" s="77">
        <f>IF(AA111&gt;0,1/AA111,0)</f>
        <v>0</v>
      </c>
      <c r="W116" s="77">
        <f>IF(AA112&gt;0,1/AA112,0)</f>
        <v>0</v>
      </c>
      <c r="X116" s="77">
        <f>IF(AA113&gt;0,1/AA113,0)</f>
        <v>0</v>
      </c>
      <c r="Y116" s="77">
        <f>IF(AA114&gt;0,1/AA114,0)</f>
        <v>0</v>
      </c>
      <c r="Z116" s="77">
        <f>IF(AA115&gt;0,1/AA115,0)</f>
        <v>0</v>
      </c>
      <c r="AA116" s="77">
        <f>IF(R116&lt;=X106,1,0)</f>
        <v>0</v>
      </c>
      <c r="AB116" s="78">
        <v>0</v>
      </c>
      <c r="AC116" s="78">
        <v>0</v>
      </c>
      <c r="AD116" s="21" t="e">
        <f>IF(X106=1,AVERAGE(T116/T119),IF(X106=2,AVERAGE(T116/T119,U116/U119),IF(X106=3,AVERAGE(T116/T119,U116/U119,V116/V119),IF(X106=4,AVERAGE(T116/T119,U116/U119,V116/V119,W116/W119),IF(X106=5,AVERAGE(T116/T119,U116/U119,V116/V119,W116/W119,X116/X119),IF(X106=6,AVERAGE(T116/T119,U116/U119,V116/V119,W116/W119,X116/X119,Y116/Y119),IF(X106=7,AVERAGE(T116/T119,U116/U119,V116/V119,W116/W119,X116/X119,Y116/Y119,Z116/Z119),IF(X106=8,AVERAGE(T116/T119,U116/U119,V116/V119,W116/W119,X116/X119,Y116/Y119,Z116/Z119,AA116/AA119),IF(X106=9,AVERAGE(T116/T119,U116/U119,V116/V119,W116/W119,X116/X119,Y116/Y119,Z116/Z119,AA116/AA119,AB116/AB119),AVERAGE(T116/T119,U116/U119,V116/V119,W116/W119,X116/X119,Y116/Y119,Z116/Z119,AA116/AA119,AB116/AB119,AC116/AC119))))))))))</f>
        <v>#DIV/0!</v>
      </c>
      <c r="AE116" s="21" t="e">
        <v>#DIV/0!</v>
      </c>
      <c r="AF116" s="164" t="str">
        <f>IFERROR(AF115,"")</f>
        <v/>
      </c>
      <c r="AG116" s="165" t="str">
        <f>IF($Q$2&gt;=109,IF($Q$2&lt;=118,AF116,""),"")</f>
        <v/>
      </c>
      <c r="AI116" s="150">
        <v>8</v>
      </c>
      <c r="AJ116" s="151">
        <f>'FACTORS &amp; OPTIONS'!B22</f>
        <v>0</v>
      </c>
      <c r="AK116" s="158">
        <f>IF(AR109&gt;0,(1/AR109),0)</f>
        <v>0</v>
      </c>
      <c r="AL116" s="77">
        <f>IF(AR110&gt;0,1/AR110,0)</f>
        <v>0</v>
      </c>
      <c r="AM116" s="77">
        <f>IF(AR111&gt;0,1/AR111,0)</f>
        <v>0</v>
      </c>
      <c r="AN116" s="77">
        <f>IF(AR112&gt;0,1/AR112,0)</f>
        <v>0</v>
      </c>
      <c r="AO116" s="77">
        <f>IF(AR113&gt;0,1/AR113,0)</f>
        <v>0</v>
      </c>
      <c r="AP116" s="77">
        <f>IF(AR114&gt;0,1/AR114,0)</f>
        <v>0</v>
      </c>
      <c r="AQ116" s="77">
        <f>IF(AR115&gt;0,1/AR115,0)</f>
        <v>0</v>
      </c>
      <c r="AR116" s="77">
        <f>IF(AI116&lt;=AO106,1,0)</f>
        <v>0</v>
      </c>
      <c r="AS116" s="78">
        <v>0</v>
      </c>
      <c r="AT116" s="159">
        <v>0</v>
      </c>
      <c r="AU116" s="21" t="e">
        <f>IF(AO106=1,AVERAGE(AK116/AK119),IF(AO106=2,AVERAGE(AK116/AK119,AL116/AL119),IF(AO106=3,AVERAGE(AK116/AK119,AL116/AL119,AM116/AM119),IF(AO106=4,AVERAGE(AK116/AK119,AL116/AL119,AM116/AM119,AN116/AN119),IF(AO106=5,AVERAGE(AK116/AK119,AL116/AL119,AM116/AM119,AN116/AN119,AO116/AO119),IF(AO106=6,AVERAGE(AK116/AK119,AL116/AL119,AM116/AM119,AN116/AN119,AO116/AO119,AP116/AP119),IF(AO106=7,AVERAGE(AK116/AK119,AL116/AL119,AM116/AM119,AN116/AN119,AO116/AO119,AP116/AP119,AQ116/AQ119),IF(AO106=8,AVERAGE(AK116/AK119,AL116/AL119,AM116/AM119,AN116/AN119,AO116/AO119,AP116/AP119,AQ116/AQ119,AR116/AR119),IF(AO106=9,AVERAGE(AK116/AK119,AL116/AL119,AM116/AM119,AN116/AN119,AO116/AO119,AP116/AP119,AQ116/AQ119,AR116/AR119,AS116/AS119),AVERAGE(AK116/AK119,AL116/AL119,AM116/AM119,AN116/AN119,AO116/AO119,AP116/AP119,AQ116/AQ119,AR116/AR119,AS116/AS119,AT116/AT119))))))))))</f>
        <v>#DIV/0!</v>
      </c>
      <c r="AV116" s="21" t="e">
        <v>#DIV/0!</v>
      </c>
      <c r="AW116" s="164" t="str">
        <f>IFERROR(AW115,"")</f>
        <v/>
      </c>
      <c r="AX116" s="165" t="str">
        <f>IF($Q$2&gt;=109,IF($Q$2&lt;=118,AW116,""),"")</f>
        <v/>
      </c>
      <c r="AZ116" s="150">
        <v>8</v>
      </c>
      <c r="BA116" s="151">
        <f>'FACTORS &amp; OPTIONS'!B22</f>
        <v>0</v>
      </c>
      <c r="BB116" s="158">
        <f>IF(BI109&gt;0,(1/BI109),0)</f>
        <v>0</v>
      </c>
      <c r="BC116" s="77">
        <f>IF(BI110&gt;0,1/BI110,0)</f>
        <v>0</v>
      </c>
      <c r="BD116" s="77">
        <f>IF(BI111&gt;0,1/BI111,0)</f>
        <v>0</v>
      </c>
      <c r="BE116" s="77">
        <f>IF(BI112&gt;0,1/BI112,0)</f>
        <v>0</v>
      </c>
      <c r="BF116" s="77">
        <f>IF(BI113&gt;0,1/BI113,0)</f>
        <v>0</v>
      </c>
      <c r="BG116" s="77">
        <f>IF(BI114&gt;0,1/BI114,0)</f>
        <v>0</v>
      </c>
      <c r="BH116" s="77">
        <f>IF(BI115&gt;0,1/BI115,0)</f>
        <v>0</v>
      </c>
      <c r="BI116" s="77">
        <f>IF(AZ116&lt;=BF106,1,0)</f>
        <v>0</v>
      </c>
      <c r="BJ116" s="78">
        <v>0</v>
      </c>
      <c r="BK116" s="159">
        <v>0</v>
      </c>
      <c r="BL116" s="21" t="e">
        <f>IF(BF106=1,AVERAGE(BB116/BB119),IF(BF106=2,AVERAGE(BB116/BB119,BC116/BC119),IF(BF106=3,AVERAGE(BB116/BB119,BC116/BC119,BD116/BD119),IF(BF106=4,AVERAGE(BB116/BB119,BC116/BC119,BD116/BD119,BE116/BE119),IF(BF106=5,AVERAGE(BB116/BB119,BC116/BC119,BD116/BD119,BE116/BE119,BF116/BF119),IF(BF106=6,AVERAGE(BB116/BB119,BC116/BC119,BD116/BD119,BE116/BE119,BF116/BF119,BG116/BG119),IF(BF106=7,AVERAGE(BB116/BB119,BC116/BC119,BD116/BD119,BE116/BE119,BF116/BF119,BG116/BG119,BH116/BH119),IF(BF106=8,AVERAGE(BB116/BB119,BC116/BC119,BD116/BD119,BE116/BE119,BF116/BF119,BG116/BG119,BH116/BH119,BI116/BI119),IF(BF106=9,AVERAGE(BB116/BB119,BC116/BC119,BD116/BD119,BE116/BE119,BF116/BF119,BG116/BG119,BH116/BH119,BI116/BI119,BJ116/BJ119),AVERAGE(BB116/BB119,BC116/BC119,BD116/BD119,BE116/BE119,BF116/BF119,BG116/BG119,BH116/BH119,BI116/BI119,BJ116/BJ119,BK116/BK119))))))))))</f>
        <v>#DIV/0!</v>
      </c>
      <c r="BM116" s="21" t="e">
        <v>#DIV/0!</v>
      </c>
      <c r="BN116" s="164" t="str">
        <f>IFERROR(BN115,"")</f>
        <v/>
      </c>
      <c r="BO116" s="165" t="str">
        <f>IF($Q$2&gt;=109,IF($Q$2&lt;=118,BN116,""),"")</f>
        <v/>
      </c>
      <c r="BQ116" s="150">
        <v>8</v>
      </c>
      <c r="BR116" s="151">
        <f>'FACTORS &amp; OPTIONS'!B22</f>
        <v>0</v>
      </c>
      <c r="BS116" s="158">
        <f>IF(BZ109&gt;0,(1/BZ109),0)</f>
        <v>0</v>
      </c>
      <c r="BT116" s="77">
        <f>IF(BZ110&gt;0,1/BZ110,0)</f>
        <v>0</v>
      </c>
      <c r="BU116" s="77">
        <f>IF(BZ111&gt;0,1/BZ111,0)</f>
        <v>0</v>
      </c>
      <c r="BV116" s="77">
        <f>IF(BZ112&gt;0,1/BZ112,0)</f>
        <v>0</v>
      </c>
      <c r="BW116" s="77">
        <f>IF(BZ113&gt;0,1/BZ113,0)</f>
        <v>0</v>
      </c>
      <c r="BX116" s="77">
        <f>IF(BZ114&gt;0,1/BZ114,0)</f>
        <v>0</v>
      </c>
      <c r="BY116" s="77">
        <f>IF(BZ115&gt;0,1/BZ115,0)</f>
        <v>0</v>
      </c>
      <c r="BZ116" s="77">
        <f>IF(BQ116&lt;=BW106,1,0)</f>
        <v>0</v>
      </c>
      <c r="CA116" s="78">
        <v>0</v>
      </c>
      <c r="CB116" s="159">
        <v>0</v>
      </c>
      <c r="CC116" s="21" t="e">
        <f>IF(BW106=1,AVERAGE(BS116/BS119),IF(BW106=2,AVERAGE(BS116/BS119,BT116/BT119),IF(BW106=3,AVERAGE(BS116/BS119,BT116/BT119,BU116/BU119),IF(BW106=4,AVERAGE(BS116/BS119,BT116/BT119,BU116/BU119,BV116/BV119),IF(BW106=5,AVERAGE(BS116/BS119,BT116/BT119,BU116/BU119,BV116/BV119,BW116/BW119),IF(BW106=6,AVERAGE(BS116/BS119,BT116/BT119,BU116/BU119,BV116/BV119,BW116/BW119,BX116/BX119),IF(BW106=7,AVERAGE(BS116/BS119,BT116/BT119,BU116/BU119,BV116/BV119,BW116/BW119,BX116/BX119,BY116/BY119),IF(BW106=8,AVERAGE(BS116/BS119,BT116/BT119,BU116/BU119,BV116/BV119,BW116/BW119,BX116/BX119,BY116/BY119,BZ116/BZ119),IF(BW106=9,AVERAGE(BS116/BS119,BT116/BT119,BU116/BU119,BV116/BV119,BW116/BW119,BX116/BX119,BY116/BY119,BZ116/BZ119,CA116/CA119),AVERAGE(BS116/BS119,BT116/BT119,BU116/BU119,BV116/BV119,BW116/BW119,BX116/BX119,BY116/BY119,BZ116/BZ119,CA116/CA119,CB116/CB119))))))))))</f>
        <v>#DIV/0!</v>
      </c>
      <c r="CD116" s="21" t="e">
        <v>#DIV/0!</v>
      </c>
      <c r="CE116" s="164" t="str">
        <f>IFERROR(CE115,"")</f>
        <v/>
      </c>
      <c r="CF116" s="165" t="str">
        <f>IF($Q$2&gt;=109,IF($Q$2&lt;=118,CE116,""),"")</f>
        <v/>
      </c>
      <c r="CH116" s="150">
        <v>8</v>
      </c>
      <c r="CI116" s="151">
        <f>'FACTORS &amp; OPTIONS'!B22</f>
        <v>0</v>
      </c>
      <c r="CJ116" s="158">
        <f>IF(CQ109&gt;0,(1/CQ109),0)</f>
        <v>0</v>
      </c>
      <c r="CK116" s="77">
        <f>IF(CQ110&gt;0,1/CQ110,0)</f>
        <v>0</v>
      </c>
      <c r="CL116" s="77">
        <f>IF(CQ111&gt;0,1/CQ111,0)</f>
        <v>0</v>
      </c>
      <c r="CM116" s="77">
        <f>IF(CQ112&gt;0,1/CQ112,0)</f>
        <v>0</v>
      </c>
      <c r="CN116" s="77">
        <f>IF(CQ113&gt;0,1/CQ113,0)</f>
        <v>0</v>
      </c>
      <c r="CO116" s="77">
        <f>IF(CQ114&gt;0,1/CQ114,0)</f>
        <v>0</v>
      </c>
      <c r="CP116" s="77">
        <f>IF(CQ115&gt;0,1/CQ115,0)</f>
        <v>0</v>
      </c>
      <c r="CQ116" s="77">
        <f>IF(CH116&lt;=CN106,1,0)</f>
        <v>0</v>
      </c>
      <c r="CR116" s="78">
        <v>0</v>
      </c>
      <c r="CS116" s="159">
        <v>0</v>
      </c>
      <c r="CT116" s="21" t="e">
        <f>IF(CN106=1,AVERAGE(CJ116/CJ119),IF(CN106=2,AVERAGE(CJ116/CJ119,CK116/CK119),IF(CN106=3,AVERAGE(CJ116/CJ119,CK116/CK119,CL116/CL119),IF(CN106=4,AVERAGE(CJ116/CJ119,CK116/CK119,CL116/CL119,CM116/CM119),IF(CN106=5,AVERAGE(CJ116/CJ119,CK116/CK119,CL116/CL119,CM116/CM119,CN116/CN119),IF(CN106=6,AVERAGE(CJ116/CJ119,CK116/CK119,CL116/CL119,CM116/CM119,CN116/CN119,CO116/CO119),IF(CN106=7,AVERAGE(CJ116/CJ119,CK116/CK119,CL116/CL119,CM116/CM119,CN116/CN119,CO116/CO119,CP116/CP119),IF(CN106=8,AVERAGE(CJ116/CJ119,CK116/CK119,CL116/CL119,CM116/CM119,CN116/CN119,CO116/CO119,CP116/CP119,CQ116/CQ119),IF(CN106=9,AVERAGE(CJ116/CJ119,CK116/CK119,CL116/CL119,CM116/CM119,CN116/CN119,CO116/CO119,CP116/CP119,CQ116/CQ119,CR116/CR119),AVERAGE(CJ116/CJ119,CK116/CK119,CL116/CL119,CM116/CM119,CN116/CN119,CO116/CO119,CP116/CP119,CQ116/CQ119,CR116/CR119,CS116/CS119))))))))))</f>
        <v>#DIV/0!</v>
      </c>
      <c r="CU116" s="21" t="e">
        <v>#DIV/0!</v>
      </c>
      <c r="CV116" s="164" t="str">
        <f>IFERROR(CV115,"")</f>
        <v/>
      </c>
      <c r="CW116" s="165" t="str">
        <f>IF($Q$2&gt;=109,IF($Q$2&lt;=118,CV116,""),"")</f>
        <v/>
      </c>
      <c r="CY116" s="150">
        <v>8</v>
      </c>
      <c r="CZ116" s="151">
        <f>'FACTORS &amp; OPTIONS'!B22</f>
        <v>0</v>
      </c>
      <c r="DA116" s="158">
        <f>IF(DH109&gt;0,(1/DH109),0)</f>
        <v>0</v>
      </c>
      <c r="DB116" s="77">
        <f>IF(DH110&gt;0,1/DH110,0)</f>
        <v>0</v>
      </c>
      <c r="DC116" s="77">
        <f>IF(DH111&gt;0,1/DH111,0)</f>
        <v>0</v>
      </c>
      <c r="DD116" s="77">
        <f>IF(DH112&gt;0,1/DH112,0)</f>
        <v>0</v>
      </c>
      <c r="DE116" s="77">
        <f>IF(DH113&gt;0,1/DH113,0)</f>
        <v>0</v>
      </c>
      <c r="DF116" s="77">
        <f>IF(DH114&gt;0,1/DH114,0)</f>
        <v>0</v>
      </c>
      <c r="DG116" s="77">
        <f>IF(DH115&gt;0,1/DH115,0)</f>
        <v>0</v>
      </c>
      <c r="DH116" s="77">
        <f>IF(CY116&lt;=DE106,1,0)</f>
        <v>0</v>
      </c>
      <c r="DI116" s="78">
        <v>0</v>
      </c>
      <c r="DJ116" s="159">
        <v>0</v>
      </c>
      <c r="DK116" s="21" t="e">
        <f>IF(DE106=1,AVERAGE(DA116/DA119),IF(DE106=2,AVERAGE(DA116/DA119,DB116/DB119),IF(DE106=3,AVERAGE(DA116/DA119,DB116/DB119,DC116/DC119),IF(DE106=4,AVERAGE(DA116/DA119,DB116/DB119,DC116/DC119,DD116/DD119),IF(DE106=5,AVERAGE(DA116/DA119,DB116/DB119,DC116/DC119,DD116/DD119,DE116/DE119),IF(DE106=6,AVERAGE(DA116/DA119,DB116/DB119,DC116/DC119,DD116/DD119,DE116/DE119,DF116/DF119),IF(DE106=7,AVERAGE(DA116/DA119,DB116/DB119,DC116/DC119,DD116/DD119,DE116/DE119,DF116/DF119,DG116/DG119),IF(DE106=8,AVERAGE(DA116/DA119,DB116/DB119,DC116/DC119,DD116/DD119,DE116/DE119,DF116/DF119,DG116/DG119,DH116/DH119),IF(DE106=9,AVERAGE(DA116/DA119,DB116/DB119,DC116/DC119,DD116/DD119,DE116/DE119,DF116/DF119,DG116/DG119,DH116/DH119,DI116/DI119),AVERAGE(DA116/DA119,DB116/DB119,DC116/DC119,DD116/DD119,DE116/DE119,DF116/DF119,DG116/DG119,DH116/DH119,DI116/DI119,DJ116/DJ119))))))))))</f>
        <v>#DIV/0!</v>
      </c>
      <c r="DL116" s="21" t="e">
        <v>#DIV/0!</v>
      </c>
      <c r="DM116" s="164" t="str">
        <f>IFERROR(DM115,"")</f>
        <v/>
      </c>
      <c r="DN116" s="165" t="str">
        <f>IF($Q$2&gt;=109,IF($Q$2&lt;=118,DM116,""),"")</f>
        <v/>
      </c>
      <c r="DP116" s="150">
        <v>8</v>
      </c>
      <c r="DQ116" s="151">
        <f>'FACTORS &amp; OPTIONS'!B22</f>
        <v>0</v>
      </c>
      <c r="DR116" s="158">
        <f>IF(DY109&gt;0,(1/DY109),0)</f>
        <v>0</v>
      </c>
      <c r="DS116" s="77">
        <f>IF(DY110&gt;0,1/DY110,0)</f>
        <v>0</v>
      </c>
      <c r="DT116" s="77">
        <f>IF(DY111&gt;0,1/DY111,0)</f>
        <v>0</v>
      </c>
      <c r="DU116" s="77">
        <f>IF(DY112&gt;0,1/DY112,0)</f>
        <v>0</v>
      </c>
      <c r="DV116" s="77">
        <f>IF(DY113&gt;0,1/DY113,0)</f>
        <v>0</v>
      </c>
      <c r="DW116" s="77">
        <f>IF(DY114&gt;0,1/DY114,0)</f>
        <v>0</v>
      </c>
      <c r="DX116" s="77">
        <f>IF(DY115&gt;0,1/DY115,0)</f>
        <v>0</v>
      </c>
      <c r="DY116" s="77">
        <f>IF(DP116&lt;=DV106,1,0)</f>
        <v>0</v>
      </c>
      <c r="DZ116" s="78">
        <v>0</v>
      </c>
      <c r="EA116" s="159">
        <v>0</v>
      </c>
      <c r="EB116" s="21" t="e">
        <f>IF(DV106=1,AVERAGE(DR116/DR119),IF(DV106=2,AVERAGE(DR116/DR119,DS116/DS119),IF(DV106=3,AVERAGE(DR116/DR119,DS116/DS119,DT116/DT119),IF(DV106=4,AVERAGE(DR116/DR119,DS116/DS119,DT116/DT119,DU116/DU119),IF(DV106=5,AVERAGE(DR116/DR119,DS116/DS119,DT116/DT119,DU116/DU119,DV116/DV119),IF(DV106=6,AVERAGE(DR116/DR119,DS116/DS119,DT116/DT119,DU116/DU119,DV116/DV119,DW116/DW119),IF(DV106=7,AVERAGE(DR116/DR119,DS116/DS119,DT116/DT119,DU116/DU119,DV116/DV119,DW116/DW119,DX116/DX119),IF(DV106=8,AVERAGE(DR116/DR119,DS116/DS119,DT116/DT119,DU116/DU119,DV116/DV119,DW116/DW119,DX116/DX119,DY116/DY119),IF(DV106=9,AVERAGE(DR116/DR119,DS116/DS119,DT116/DT119,DU116/DU119,DV116/DV119,DW116/DW119,DX116/DX119,DY116/DY119,DZ116/DZ119),AVERAGE(DR116/DR119,DS116/DS119,DT116/DT119,DU116/DU119,DV116/DV119,DW116/DW119,DX116/DX119,DY116/DY119,DZ116/DZ119,EA116/EA119))))))))))</f>
        <v>#DIV/0!</v>
      </c>
      <c r="EC116" s="21" t="e">
        <v>#DIV/0!</v>
      </c>
      <c r="ED116" s="164" t="str">
        <f>IFERROR(ED115,"")</f>
        <v/>
      </c>
      <c r="EE116" s="165" t="str">
        <f>IF($Q$2&gt;=109,IF($Q$2&lt;=118,ED116,""),"")</f>
        <v/>
      </c>
      <c r="EG116" s="150">
        <v>8</v>
      </c>
      <c r="EH116" s="151">
        <f>'FACTORS &amp; OPTIONS'!B22</f>
        <v>0</v>
      </c>
      <c r="EI116" s="158">
        <f>IF(EP109&gt;0,(1/EP109),0)</f>
        <v>0</v>
      </c>
      <c r="EJ116" s="77">
        <f>IF(EP110&gt;0,1/EP110,0)</f>
        <v>0</v>
      </c>
      <c r="EK116" s="77">
        <f>IF(EP111&gt;0,1/EP111,0)</f>
        <v>0</v>
      </c>
      <c r="EL116" s="77">
        <f>IF(EP112&gt;0,1/EP112,0)</f>
        <v>0</v>
      </c>
      <c r="EM116" s="77">
        <f>IF(EP113&gt;0,1/EP113,0)</f>
        <v>0</v>
      </c>
      <c r="EN116" s="77">
        <f>IF(EP114&gt;0,1/EP114,0)</f>
        <v>0</v>
      </c>
      <c r="EO116" s="77">
        <f>IF(EP115&gt;0,1/EP115,0)</f>
        <v>0</v>
      </c>
      <c r="EP116" s="77">
        <f>IF(EG116&lt;=EM106,1,0)</f>
        <v>0</v>
      </c>
      <c r="EQ116" s="78">
        <v>0</v>
      </c>
      <c r="ER116" s="159">
        <v>0</v>
      </c>
      <c r="ES116" s="21" t="e">
        <f>IF(EM106=1,AVERAGE(EI116/EI119),IF(EM106=2,AVERAGE(EI116/EI119,EJ116/EJ119),IF(EM106=3,AVERAGE(EI116/EI119,EJ116/EJ119,EK116/EK119),IF(EM106=4,AVERAGE(EI116/EI119,EJ116/EJ119,EK116/EK119,EL116/EL119),IF(EM106=5,AVERAGE(EI116/EI119,EJ116/EJ119,EK116/EK119,EL116/EL119,EM116/EM119),IF(EM106=6,AVERAGE(EI116/EI119,EJ116/EJ119,EK116/EK119,EL116/EL119,EM116/EM119,EN116/EN119),IF(EM106=7,AVERAGE(EI116/EI119,EJ116/EJ119,EK116/EK119,EL116/EL119,EM116/EM119,EN116/EN119,EO116/EO119),IF(EM106=8,AVERAGE(EI116/EI119,EJ116/EJ119,EK116/EK119,EL116/EL119,EM116/EM119,EN116/EN119,EO116/EO119,EP116/EP119),IF(EM106=9,AVERAGE(EI116/EI119,EJ116/EJ119,EK116/EK119,EL116/EL119,EM116/EM119,EN116/EN119,EO116/EO119,EP116/EP119,EQ116/EQ119),AVERAGE(EI116/EI119,EJ116/EJ119,EK116/EK119,EL116/EL119,EM116/EM119,EN116/EN119,EO116/EO119,EP116/EP119,EQ116/EQ119,ER116/ER119))))))))))</f>
        <v>#DIV/0!</v>
      </c>
      <c r="ET116" s="21" t="e">
        <v>#DIV/0!</v>
      </c>
      <c r="EU116" s="164" t="str">
        <f>IFERROR(EU115,"")</f>
        <v/>
      </c>
      <c r="EV116" s="165" t="str">
        <f>IF($Q$2&gt;=109,IF($Q$2&lt;=118,EU116,""),"")</f>
        <v/>
      </c>
      <c r="EW116" s="100" t="str">
        <f>CW115</f>
        <v/>
      </c>
      <c r="EX116" s="100">
        <f>CW117</f>
        <v>0.33333333333333331</v>
      </c>
      <c r="EY116" s="100"/>
      <c r="EZ116" s="100">
        <f t="shared" si="70"/>
        <v>0</v>
      </c>
      <c r="FA116" s="100"/>
    </row>
    <row r="117" spans="1:157" x14ac:dyDescent="0.35">
      <c r="A117" s="150">
        <v>9</v>
      </c>
      <c r="B117" s="151">
        <f>'FACTORS &amp; OPTIONS'!B23</f>
        <v>0</v>
      </c>
      <c r="C117" s="77">
        <f>IF(K109&gt;0,(1/K109),0)</f>
        <v>0</v>
      </c>
      <c r="D117" s="77">
        <f>IF(K110&gt;0,1/K110,0)</f>
        <v>0</v>
      </c>
      <c r="E117" s="77">
        <f>IF(K111&gt;0,1/K111,0)</f>
        <v>0</v>
      </c>
      <c r="F117" s="77">
        <f>IF(K112&gt;0,1/K112,0)</f>
        <v>0</v>
      </c>
      <c r="G117" s="77">
        <f>IF(K113&gt;0,1/K113,0)</f>
        <v>0</v>
      </c>
      <c r="H117" s="77">
        <f>IF(K114&gt;0,1/K114,0)</f>
        <v>0</v>
      </c>
      <c r="I117" s="77">
        <f>IF(K115&gt;0,1/K115,0)</f>
        <v>0</v>
      </c>
      <c r="J117" s="77">
        <f>IF(K116&gt;0,1/K116,0)</f>
        <v>0</v>
      </c>
      <c r="K117" s="77">
        <f>IF(A117&lt;=G106,1,0)</f>
        <v>0</v>
      </c>
      <c r="L117" s="78">
        <v>0</v>
      </c>
      <c r="M117" s="21" t="e">
        <f>IF(G106=1,AVERAGE(C117/C119),IF(G106=2,AVERAGE(C117/C119,D117/D119),IF(G106=3,AVERAGE(C117/C119,D117/D119,E117/E119),IF(G106=4,AVERAGE(C117/C119,D117/D119,E117/E119,F117/F119),IF(G106=5,AVERAGE(C117/C119,D117/D119,E117/E119,F117/F119,G117/G119),IF(G106=6,AVERAGE(C117/C119,D117/D119,E117/E119,F117/F119,G117/G119,H117/H119),IF(G106=7,AVERAGE(C117/C119,D117/D119,E117/E119,F117/F119,G117/G119,H117/H119,I117/I119),IF(G106=8,AVERAGE(C117/C119,D117/D119,E117/E119,F117/F119,G117/G119,H117/H119,I117/I119,J117/J119),IF(G106=9,AVERAGE(C117/C119,D117/D119,E117/E119,F117/F119,G117/G119,H117/H119,I117/I119,J117/J119,K117/K119),AVERAGE(C117/C119,D117/D119,E117/E119,F117/F119,G117/G119,H117/H119,I117/I119,J117/J119,K117/K119,L117/L119))))))))))</f>
        <v>#DIV/0!</v>
      </c>
      <c r="N117" s="21" t="e">
        <v>#DIV/0!</v>
      </c>
      <c r="O117" s="164">
        <v>4</v>
      </c>
      <c r="P117" s="165">
        <f>IF(O117=1,1/9,IF(O117=2,1/7,IF(O117=3,1/5,IF(O117=4,1/3,IF(O117=5,1,IF(O117=6,3,IF(O117=7,5,IF(O117=8,7,IF(O117=9,9,0)))))))))</f>
        <v>0.33333333333333331</v>
      </c>
      <c r="R117" s="150">
        <v>9</v>
      </c>
      <c r="S117" s="151">
        <f>'FACTORS &amp; OPTIONS'!B23</f>
        <v>0</v>
      </c>
      <c r="T117" s="77">
        <f>IF(AB109&gt;0,(1/AB109),0)</f>
        <v>0</v>
      </c>
      <c r="U117" s="77">
        <f>IF(AB110&gt;0,1/AB110,0)</f>
        <v>0</v>
      </c>
      <c r="V117" s="77">
        <f>IF(AB111&gt;0,1/AB111,0)</f>
        <v>0</v>
      </c>
      <c r="W117" s="77">
        <f>IF(AB112&gt;0,1/AB112,0)</f>
        <v>0</v>
      </c>
      <c r="X117" s="77">
        <f>IF(AB113&gt;0,1/AB113,0)</f>
        <v>0</v>
      </c>
      <c r="Y117" s="77">
        <f>IF(AB114&gt;0,1/AB114,0)</f>
        <v>0</v>
      </c>
      <c r="Z117" s="77">
        <f>IF(AB115&gt;0,1/AB115,0)</f>
        <v>0</v>
      </c>
      <c r="AA117" s="77">
        <f>IF(AB116&gt;0,1/AB116,0)</f>
        <v>0</v>
      </c>
      <c r="AB117" s="77">
        <f>IF(R117&lt;=X106,1,0)</f>
        <v>0</v>
      </c>
      <c r="AC117" s="78">
        <v>0</v>
      </c>
      <c r="AD117" s="21" t="e">
        <f>IF(X106=1,AVERAGE(T117/T119),IF(X106=2,AVERAGE(T117/T119,U117/U119),IF(X106=3,AVERAGE(T117/T119,U117/U119,V117/V119),IF(X106=4,AVERAGE(T117/T119,U117/U119,V117/V119,W117/W119),IF(X106=5,AVERAGE(T117/T119,U117/U119,V117/V119,W117/W119,X117/X119),IF(X106=6,AVERAGE(T117/T119,U117/U119,V117/V119,W117/W119,X117/X119,Y117/Y119),IF(X106=7,AVERAGE(T117/T119,U117/U119,V117/V119,W117/W119,X117/X119,Y117/Y119,Z117/Z119),IF(X106=8,AVERAGE(T117/T119,U117/U119,V117/V119,W117/W119,X117/X119,Y117/Y119,Z117/Z119,AA117/AA119),IF(X106=9,AVERAGE(T117/T119,U117/U119,V117/V119,W117/W119,X117/X119,Y117/Y119,Z117/Z119,AA117/AA119,AB117/AB119),AVERAGE(T117/T119,U117/U119,V117/V119,W117/W119,X117/X119,Y117/Y119,Z117/Z119,AA117/AA119,AB117/AB119,AC117/AC119))))))))))</f>
        <v>#DIV/0!</v>
      </c>
      <c r="AE117" s="21" t="e">
        <v>#DIV/0!</v>
      </c>
      <c r="AF117" s="164">
        <v>5</v>
      </c>
      <c r="AG117" s="165">
        <f>IF(AF117=1,1/9,IF(AF117=2,1/7,IF(AF117=3,1/5,IF(AF117=4,1/3,IF(AF117=5,1,IF(AF117=6,3,IF(AF117=7,5,IF(AF117=8,7,IF(AF117=9,9,0)))))))))</f>
        <v>1</v>
      </c>
      <c r="AI117" s="150">
        <v>9</v>
      </c>
      <c r="AJ117" s="151">
        <f>'FACTORS &amp; OPTIONS'!B23</f>
        <v>0</v>
      </c>
      <c r="AK117" s="158">
        <f>IF(AS109&gt;0,(1/AS109),0)</f>
        <v>0</v>
      </c>
      <c r="AL117" s="77">
        <f>IF(AS110&gt;0,1/AS110,0)</f>
        <v>0</v>
      </c>
      <c r="AM117" s="77">
        <f>IF(AS111&gt;0,1/AS111,0)</f>
        <v>0</v>
      </c>
      <c r="AN117" s="77">
        <f>IF(AS112&gt;0,1/AS112,0)</f>
        <v>0</v>
      </c>
      <c r="AO117" s="77">
        <f>IF(AS113&gt;0,1/AS113,0)</f>
        <v>0</v>
      </c>
      <c r="AP117" s="77">
        <f>IF(AS114&gt;0,1/AS114,0)</f>
        <v>0</v>
      </c>
      <c r="AQ117" s="77">
        <f>IF(AS115&gt;0,1/AS115,0)</f>
        <v>0</v>
      </c>
      <c r="AR117" s="77">
        <f>IF(AS116&gt;0,1/AS116,0)</f>
        <v>0</v>
      </c>
      <c r="AS117" s="77">
        <f>IF(AI117&lt;=AO106,1,0)</f>
        <v>0</v>
      </c>
      <c r="AT117" s="159">
        <v>0</v>
      </c>
      <c r="AU117" s="21" t="e">
        <f>IF(AO106=1,AVERAGE(AK117/AK119),IF(AO106=2,AVERAGE(AK117/AK119,AL117/AL119),IF(AO106=3,AVERAGE(AK117/AK119,AL117/AL119,AM117/AM119),IF(AO106=4,AVERAGE(AK117/AK119,AL117/AL119,AM117/AM119,AN117/AN119),IF(AO106=5,AVERAGE(AK117/AK119,AL117/AL119,AM117/AM119,AN117/AN119,AO117/AO119),IF(AO106=6,AVERAGE(AK117/AK119,AL117/AL119,AM117/AM119,AN117/AN119,AO117/AO119,AP117/AP119),IF(AO106=7,AVERAGE(AK117/AK119,AL117/AL119,AM117/AM119,AN117/AN119,AO117/AO119,AP117/AP119,AQ117/AQ119),IF(AO106=8,AVERAGE(AK117/AK119,AL117/AL119,AM117/AM119,AN117/AN119,AO117/AO119,AP117/AP119,AQ117/AQ119,AR117/AR119),IF(AO106=9,AVERAGE(AK117/AK119,AL117/AL119,AM117/AM119,AN117/AN119,AO117/AO119,AP117/AP119,AQ117/AQ119,AR117/AR119,AS117/AS119),AVERAGE(AK117/AK119,AL117/AL119,AM117/AM119,AN117/AN119,AO117/AO119,AP117/AP119,AQ117/AQ119,AR117/AR119,AS117/AS119,AT117/AT119))))))))))</f>
        <v>#DIV/0!</v>
      </c>
      <c r="AV117" s="21" t="e">
        <v>#DIV/0!</v>
      </c>
      <c r="AW117" s="164">
        <v>5</v>
      </c>
      <c r="AX117" s="165">
        <f>IF(AW117=1,1/9,IF(AW117=2,1/7,IF(AW117=3,1/5,IF(AW117=4,1/3,IF(AW117=5,1,IF(AW117=6,3,IF(AW117=7,5,IF(AW117=8,7,IF(AW117=9,9,0)))))))))</f>
        <v>1</v>
      </c>
      <c r="AZ117" s="150">
        <v>9</v>
      </c>
      <c r="BA117" s="151">
        <f>'FACTORS &amp; OPTIONS'!B23</f>
        <v>0</v>
      </c>
      <c r="BB117" s="158">
        <f>IF(BJ109&gt;0,(1/BJ109),0)</f>
        <v>0</v>
      </c>
      <c r="BC117" s="77">
        <f>IF(BJ110&gt;0,1/BJ110,0)</f>
        <v>0</v>
      </c>
      <c r="BD117" s="77">
        <f>IF(BJ111&gt;0,1/BJ111,0)</f>
        <v>0</v>
      </c>
      <c r="BE117" s="77">
        <f>IF(BJ112&gt;0,1/BJ112,0)</f>
        <v>0</v>
      </c>
      <c r="BF117" s="77">
        <f>IF(BJ113&gt;0,1/BJ113,0)</f>
        <v>0</v>
      </c>
      <c r="BG117" s="77">
        <f>IF(BJ114&gt;0,1/BJ114,0)</f>
        <v>0</v>
      </c>
      <c r="BH117" s="77">
        <f>IF(BJ115&gt;0,1/BJ115,0)</f>
        <v>0</v>
      </c>
      <c r="BI117" s="77">
        <f>IF(BJ116&gt;0,1/BJ116,0)</f>
        <v>0</v>
      </c>
      <c r="BJ117" s="77">
        <f>IF(AZ117&lt;=BF106,1,0)</f>
        <v>0</v>
      </c>
      <c r="BK117" s="159">
        <v>0</v>
      </c>
      <c r="BL117" s="21" t="e">
        <f>IF(BF106=1,AVERAGE(BB117/BB119),IF(BF106=2,AVERAGE(BB117/BB119,BC117/BC119),IF(BF106=3,AVERAGE(BB117/BB119,BC117/BC119,BD117/BD119),IF(BF106=4,AVERAGE(BB117/BB119,BC117/BC119,BD117/BD119,BE117/BE119),IF(BF106=5,AVERAGE(BB117/BB119,BC117/BC119,BD117/BD119,BE117/BE119,BF117/BF119),IF(BF106=6,AVERAGE(BB117/BB119,BC117/BC119,BD117/BD119,BE117/BE119,BF117/BF119,BG117/BG119),IF(BF106=7,AVERAGE(BB117/BB119,BC117/BC119,BD117/BD119,BE117/BE119,BF117/BF119,BG117/BG119,BH117/BH119),IF(BF106=8,AVERAGE(BB117/BB119,BC117/BC119,BD117/BD119,BE117/BE119,BF117/BF119,BG117/BG119,BH117/BH119,BI117/BI119),IF(BF106=9,AVERAGE(BB117/BB119,BC117/BC119,BD117/BD119,BE117/BE119,BF117/BF119,BG117/BG119,BH117/BH119,BI117/BI119,BJ117/BJ119),AVERAGE(BB117/BB119,BC117/BC119,BD117/BD119,BE117/BE119,BF117/BF119,BG117/BG119,BH117/BH119,BI117/BI119,BJ117/BJ119,BK117/BK119))))))))))</f>
        <v>#DIV/0!</v>
      </c>
      <c r="BM117" s="21" t="e">
        <v>#DIV/0!</v>
      </c>
      <c r="BN117" s="164">
        <v>6</v>
      </c>
      <c r="BO117" s="165">
        <f>IF(BN117=1,1/9,IF(BN117=2,1/7,IF(BN117=3,1/5,IF(BN117=4,1/3,IF(BN117=5,1,IF(BN117=6,3,IF(BN117=7,5,IF(BN117=8,7,IF(BN117=9,9,0)))))))))</f>
        <v>3</v>
      </c>
      <c r="BQ117" s="150">
        <v>9</v>
      </c>
      <c r="BR117" s="151">
        <f>'FACTORS &amp; OPTIONS'!B23</f>
        <v>0</v>
      </c>
      <c r="BS117" s="158">
        <f>IF(CA109&gt;0,(1/CA109),0)</f>
        <v>0</v>
      </c>
      <c r="BT117" s="77">
        <f>IF(CA110&gt;0,1/CA110,0)</f>
        <v>0</v>
      </c>
      <c r="BU117" s="77">
        <f>IF(CA111&gt;0,1/CA111,0)</f>
        <v>0</v>
      </c>
      <c r="BV117" s="77">
        <f>IF(CA112&gt;0,1/CA112,0)</f>
        <v>0</v>
      </c>
      <c r="BW117" s="77">
        <f>IF(CA113&gt;0,1/CA113,0)</f>
        <v>0</v>
      </c>
      <c r="BX117" s="77">
        <f>IF(CA114&gt;0,1/CA114,0)</f>
        <v>0</v>
      </c>
      <c r="BY117" s="77">
        <f>IF(CA115&gt;0,1/CA115,0)</f>
        <v>0</v>
      </c>
      <c r="BZ117" s="77">
        <f>IF(CA116&gt;0,1/CA116,0)</f>
        <v>0</v>
      </c>
      <c r="CA117" s="77">
        <f>IF(BQ117&lt;=BW106,1,0)</f>
        <v>0</v>
      </c>
      <c r="CB117" s="159">
        <v>0</v>
      </c>
      <c r="CC117" s="21" t="e">
        <f>IF(BW106=1,AVERAGE(BS117/BS119),IF(BW106=2,AVERAGE(BS117/BS119,BT117/BT119),IF(BW106=3,AVERAGE(BS117/BS119,BT117/BT119,BU117/BU119),IF(BW106=4,AVERAGE(BS117/BS119,BT117/BT119,BU117/BU119,BV117/BV119),IF(BW106=5,AVERAGE(BS117/BS119,BT117/BT119,BU117/BU119,BV117/BV119,BW117/BW119),IF(BW106=6,AVERAGE(BS117/BS119,BT117/BT119,BU117/BU119,BV117/BV119,BW117/BW119,BX117/BX119),IF(BW106=7,AVERAGE(BS117/BS119,BT117/BT119,BU117/BU119,BV117/BV119,BW117/BW119,BX117/BX119,BY117/BY119),IF(BW106=8,AVERAGE(BS117/BS119,BT117/BT119,BU117/BU119,BV117/BV119,BW117/BW119,BX117/BX119,BY117/BY119,BZ117/BZ119),IF(BW106=9,AVERAGE(BS117/BS119,BT117/BT119,BU117/BU119,BV117/BV119,BW117/BW119,BX117/BX119,BY117/BY119,BZ117/BZ119,CA117/CA119),AVERAGE(BS117/BS119,BT117/BT119,BU117/BU119,BV117/BV119,BW117/BW119,BX117/BX119,BY117/BY119,BZ117/BZ119,CA117/CA119,CB117/CB119))))))))))</f>
        <v>#DIV/0!</v>
      </c>
      <c r="CD117" s="21" t="e">
        <v>#DIV/0!</v>
      </c>
      <c r="CE117" s="164">
        <v>6</v>
      </c>
      <c r="CF117" s="165">
        <f>IF(CE117=1,1/9,IF(CE117=2,1/7,IF(CE117=3,1/5,IF(CE117=4,1/3,IF(CE117=5,1,IF(CE117=6,3,IF(CE117=7,5,IF(CE117=8,7,IF(CE117=9,9,0)))))))))</f>
        <v>3</v>
      </c>
      <c r="CH117" s="150">
        <v>9</v>
      </c>
      <c r="CI117" s="151">
        <f>'FACTORS &amp; OPTIONS'!B23</f>
        <v>0</v>
      </c>
      <c r="CJ117" s="158">
        <f>IF(CR109&gt;0,(1/CR109),0)</f>
        <v>0</v>
      </c>
      <c r="CK117" s="77">
        <f>IF(CR110&gt;0,1/CR110,0)</f>
        <v>0</v>
      </c>
      <c r="CL117" s="77">
        <f>IF(CR111&gt;0,1/CR111,0)</f>
        <v>0</v>
      </c>
      <c r="CM117" s="77">
        <f>IF(CR112&gt;0,1/CR112,0)</f>
        <v>0</v>
      </c>
      <c r="CN117" s="77">
        <f>IF(CR113&gt;0,1/CR113,0)</f>
        <v>0</v>
      </c>
      <c r="CO117" s="77">
        <f>IF(CR114&gt;0,1/CR114,0)</f>
        <v>0</v>
      </c>
      <c r="CP117" s="77">
        <f>IF(CR115&gt;0,1/CR115,0)</f>
        <v>0</v>
      </c>
      <c r="CQ117" s="77">
        <f>IF(CR116&gt;0,1/CR116,0)</f>
        <v>0</v>
      </c>
      <c r="CR117" s="77">
        <f>IF(CH117&lt;=CN106,1,0)</f>
        <v>0</v>
      </c>
      <c r="CS117" s="159">
        <v>0</v>
      </c>
      <c r="CT117" s="21" t="e">
        <f>IF(CN106=1,AVERAGE(CJ117/CJ119),IF(CN106=2,AVERAGE(CJ117/CJ119,CK117/CK119),IF(CN106=3,AVERAGE(CJ117/CJ119,CK117/CK119,CL117/CL119),IF(CN106=4,AVERAGE(CJ117/CJ119,CK117/CK119,CL117/CL119,CM117/CM119),IF(CN106=5,AVERAGE(CJ117/CJ119,CK117/CK119,CL117/CL119,CM117/CM119,CN117/CN119),IF(CN106=6,AVERAGE(CJ117/CJ119,CK117/CK119,CL117/CL119,CM117/CM119,CN117/CN119,CO117/CO119),IF(CN106=7,AVERAGE(CJ117/CJ119,CK117/CK119,CL117/CL119,CM117/CM119,CN117/CN119,CO117/CO119,CP117/CP119),IF(CN106=8,AVERAGE(CJ117/CJ119,CK117/CK119,CL117/CL119,CM117/CM119,CN117/CN119,CO117/CO119,CP117/CP119,CQ117/CQ119),IF(CN106=9,AVERAGE(CJ117/CJ119,CK117/CK119,CL117/CL119,CM117/CM119,CN117/CN119,CO117/CO119,CP117/CP119,CQ117/CQ119,CR117/CR119),AVERAGE(CJ117/CJ119,CK117/CK119,CL117/CL119,CM117/CM119,CN117/CN119,CO117/CO119,CP117/CP119,CQ117/CQ119,CR117/CR119,CS117/CS119))))))))))</f>
        <v>#DIV/0!</v>
      </c>
      <c r="CU117" s="21" t="e">
        <v>#DIV/0!</v>
      </c>
      <c r="CV117" s="164">
        <v>4</v>
      </c>
      <c r="CW117" s="165">
        <f>IF(CV117=1,1/9,IF(CV117=2,1/7,IF(CV117=3,1/5,IF(CV117=4,1/3,IF(CV117=5,1,IF(CV117=6,3,IF(CV117=7,5,IF(CV117=8,7,IF(CV117=9,9,0)))))))))</f>
        <v>0.33333333333333331</v>
      </c>
      <c r="CY117" s="150">
        <v>9</v>
      </c>
      <c r="CZ117" s="151">
        <f>'FACTORS &amp; OPTIONS'!B23</f>
        <v>0</v>
      </c>
      <c r="DA117" s="158">
        <f>IF(DI109&gt;0,(1/DI109),0)</f>
        <v>0</v>
      </c>
      <c r="DB117" s="77">
        <f>IF(DI110&gt;0,1/DI110,0)</f>
        <v>0</v>
      </c>
      <c r="DC117" s="77">
        <f>IF(DI111&gt;0,1/DI111,0)</f>
        <v>0</v>
      </c>
      <c r="DD117" s="77">
        <f>IF(DI112&gt;0,1/DI112,0)</f>
        <v>0</v>
      </c>
      <c r="DE117" s="77">
        <f>IF(DI113&gt;0,1/DI113,0)</f>
        <v>0</v>
      </c>
      <c r="DF117" s="77">
        <f>IF(DI114&gt;0,1/DI114,0)</f>
        <v>0</v>
      </c>
      <c r="DG117" s="77">
        <f>IF(DI115&gt;0,1/DI115,0)</f>
        <v>0</v>
      </c>
      <c r="DH117" s="77">
        <f>IF(DI116&gt;0,1/DI116,0)</f>
        <v>0</v>
      </c>
      <c r="DI117" s="77">
        <f>IF(CY117&lt;=DE106,1,0)</f>
        <v>0</v>
      </c>
      <c r="DJ117" s="159">
        <v>0</v>
      </c>
      <c r="DK117" s="21" t="e">
        <f>IF(DE106=1,AVERAGE(DA117/DA119),IF(DE106=2,AVERAGE(DA117/DA119,DB117/DB119),IF(DE106=3,AVERAGE(DA117/DA119,DB117/DB119,DC117/DC119),IF(DE106=4,AVERAGE(DA117/DA119,DB117/DB119,DC117/DC119,DD117/DD119),IF(DE106=5,AVERAGE(DA117/DA119,DB117/DB119,DC117/DC119,DD117/DD119,DE117/DE119),IF(DE106=6,AVERAGE(DA117/DA119,DB117/DB119,DC117/DC119,DD117/DD119,DE117/DE119,DF117/DF119),IF(DE106=7,AVERAGE(DA117/DA119,DB117/DB119,DC117/DC119,DD117/DD119,DE117/DE119,DF117/DF119,DG117/DG119),IF(DE106=8,AVERAGE(DA117/DA119,DB117/DB119,DC117/DC119,DD117/DD119,DE117/DE119,DF117/DF119,DG117/DG119,DH117/DH119),IF(DE106=9,AVERAGE(DA117/DA119,DB117/DB119,DC117/DC119,DD117/DD119,DE117/DE119,DF117/DF119,DG117/DG119,DH117/DH119,DI117/DI119),AVERAGE(DA117/DA119,DB117/DB119,DC117/DC119,DD117/DD119,DE117/DE119,DF117/DF119,DG117/DG119,DH117/DH119,DI117/DI119,DJ117/DJ119))))))))))</f>
        <v>#DIV/0!</v>
      </c>
      <c r="DL117" s="21" t="e">
        <v>#DIV/0!</v>
      </c>
      <c r="DM117" s="164">
        <v>6</v>
      </c>
      <c r="DN117" s="165">
        <f>IF(DM117=1,1/9,IF(DM117=2,1/7,IF(DM117=3,1/5,IF(DM117=4,1/3,IF(DM117=5,1,IF(DM117=6,3,IF(DM117=7,5,IF(DM117=8,7,IF(DM117=9,9,0)))))))))</f>
        <v>3</v>
      </c>
      <c r="DP117" s="150">
        <v>9</v>
      </c>
      <c r="DQ117" s="151">
        <f>'FACTORS &amp; OPTIONS'!B23</f>
        <v>0</v>
      </c>
      <c r="DR117" s="158">
        <f>IF(DZ109&gt;0,(1/DZ109),0)</f>
        <v>0</v>
      </c>
      <c r="DS117" s="77">
        <f>IF(DZ110&gt;0,1/DZ110,0)</f>
        <v>0</v>
      </c>
      <c r="DT117" s="77">
        <f>IF(DZ111&gt;0,1/DZ111,0)</f>
        <v>0</v>
      </c>
      <c r="DU117" s="77">
        <f>IF(DZ112&gt;0,1/DZ112,0)</f>
        <v>0</v>
      </c>
      <c r="DV117" s="77">
        <f>IF(DZ113&gt;0,1/DZ113,0)</f>
        <v>0</v>
      </c>
      <c r="DW117" s="77">
        <f>IF(DZ114&gt;0,1/DZ114,0)</f>
        <v>0</v>
      </c>
      <c r="DX117" s="77">
        <f>IF(DZ115&gt;0,1/DZ115,0)</f>
        <v>0</v>
      </c>
      <c r="DY117" s="77">
        <f>IF(DZ116&gt;0,1/DZ116,0)</f>
        <v>0</v>
      </c>
      <c r="DZ117" s="77">
        <f>IF(DP117&lt;=DV106,1,0)</f>
        <v>0</v>
      </c>
      <c r="EA117" s="159">
        <v>0</v>
      </c>
      <c r="EB117" s="21" t="e">
        <f>IF(DV106=1,AVERAGE(DR117/DR119),IF(DV106=2,AVERAGE(DR117/DR119,DS117/DS119),IF(DV106=3,AVERAGE(DR117/DR119,DS117/DS119,DT117/DT119),IF(DV106=4,AVERAGE(DR117/DR119,DS117/DS119,DT117/DT119,DU117/DU119),IF(DV106=5,AVERAGE(DR117/DR119,DS117/DS119,DT117/DT119,DU117/DU119,DV117/DV119),IF(DV106=6,AVERAGE(DR117/DR119,DS117/DS119,DT117/DT119,DU117/DU119,DV117/DV119,DW117/DW119),IF(DV106=7,AVERAGE(DR117/DR119,DS117/DS119,DT117/DT119,DU117/DU119,DV117/DV119,DW117/DW119,DX117/DX119),IF(DV106=8,AVERAGE(DR117/DR119,DS117/DS119,DT117/DT119,DU117/DU119,DV117/DV119,DW117/DW119,DX117/DX119,DY117/DY119),IF(DV106=9,AVERAGE(DR117/DR119,DS117/DS119,DT117/DT119,DU117/DU119,DV117/DV119,DW117/DW119,DX117/DX119,DY117/DY119,DZ117/DZ119),AVERAGE(DR117/DR119,DS117/DS119,DT117/DT119,DU117/DU119,DV117/DV119,DW117/DW119,DX117/DX119,DY117/DY119,DZ117/DZ119,EA117/EA119))))))))))</f>
        <v>#DIV/0!</v>
      </c>
      <c r="EC117" s="21" t="e">
        <v>#DIV/0!</v>
      </c>
      <c r="ED117" s="164">
        <v>6</v>
      </c>
      <c r="EE117" s="165">
        <f>IF(ED117=1,1/9,IF(ED117=2,1/7,IF(ED117=3,1/5,IF(ED117=4,1/3,IF(ED117=5,1,IF(ED117=6,3,IF(ED117=7,5,IF(ED117=8,7,IF(ED117=9,9,0)))))))))</f>
        <v>3</v>
      </c>
      <c r="EG117" s="150">
        <v>9</v>
      </c>
      <c r="EH117" s="151">
        <f>'FACTORS &amp; OPTIONS'!B23</f>
        <v>0</v>
      </c>
      <c r="EI117" s="158">
        <f>IF(EQ109&gt;0,(1/EQ109),0)</f>
        <v>0</v>
      </c>
      <c r="EJ117" s="77">
        <f>IF(EQ110&gt;0,1/EQ110,0)</f>
        <v>0</v>
      </c>
      <c r="EK117" s="77">
        <f>IF(EQ111&gt;0,1/EQ111,0)</f>
        <v>0</v>
      </c>
      <c r="EL117" s="77">
        <f>IF(EQ112&gt;0,1/EQ112,0)</f>
        <v>0</v>
      </c>
      <c r="EM117" s="77">
        <f>IF(EQ113&gt;0,1/EQ113,0)</f>
        <v>0</v>
      </c>
      <c r="EN117" s="77">
        <f>IF(EQ114&gt;0,1/EQ114,0)</f>
        <v>0</v>
      </c>
      <c r="EO117" s="77">
        <f>IF(EQ115&gt;0,1/EQ115,0)</f>
        <v>0</v>
      </c>
      <c r="EP117" s="77">
        <f>IF(EQ116&gt;0,1/EQ116,0)</f>
        <v>0</v>
      </c>
      <c r="EQ117" s="77">
        <f>IF(EG117&lt;=EM106,1,0)</f>
        <v>0</v>
      </c>
      <c r="ER117" s="159">
        <v>0</v>
      </c>
      <c r="ES117" s="21" t="e">
        <f>IF(EM106=1,AVERAGE(EI117/EI119),IF(EM106=2,AVERAGE(EI117/EI119,EJ117/EJ119),IF(EM106=3,AVERAGE(EI117/EI119,EJ117/EJ119,EK117/EK119),IF(EM106=4,AVERAGE(EI117/EI119,EJ117/EJ119,EK117/EK119,EL117/EL119),IF(EM106=5,AVERAGE(EI117/EI119,EJ117/EJ119,EK117/EK119,EL117/EL119,EM117/EM119),IF(EM106=6,AVERAGE(EI117/EI119,EJ117/EJ119,EK117/EK119,EL117/EL119,EM117/EM119,EN117/EN119),IF(EM106=7,AVERAGE(EI117/EI119,EJ117/EJ119,EK117/EK119,EL117/EL119,EM117/EM119,EN117/EN119,EO117/EO119),IF(EM106=8,AVERAGE(EI117/EI119,EJ117/EJ119,EK117/EK119,EL117/EL119,EM117/EM119,EN117/EN119,EO117/EO119,EP117/EP119),IF(EM106=9,AVERAGE(EI117/EI119,EJ117/EJ119,EK117/EK119,EL117/EL119,EM117/EM119,EN117/EN119,EO117/EO119,EP117/EP119,EQ117/EQ119),AVERAGE(EI117/EI119,EJ117/EJ119,EK117/EK119,EL117/EL119,EM117/EM119,EN117/EN119,EO117/EO119,EP117/EP119,EQ117/EQ119,ER117/ER119))))))))))</f>
        <v>#DIV/0!</v>
      </c>
      <c r="ET117" s="21" t="e">
        <v>#DIV/0!</v>
      </c>
      <c r="EU117" s="164">
        <v>6</v>
      </c>
      <c r="EV117" s="165">
        <f>IF(EU117=1,1/9,IF(EU117=2,1/7,IF(EU117=3,1/5,IF(EU117=4,1/3,IF(EU117=5,1,IF(EU117=6,3,IF(EU117=7,5,IF(EU117=8,7,IF(EU117=9,9,0)))))))))</f>
        <v>3</v>
      </c>
      <c r="EW117" s="100" t="str">
        <f>DN115</f>
        <v/>
      </c>
      <c r="EX117" s="100">
        <f>DN117</f>
        <v>3</v>
      </c>
      <c r="EY117" s="100"/>
      <c r="EZ117" s="100">
        <f t="shared" si="70"/>
        <v>0</v>
      </c>
      <c r="FA117" s="100"/>
    </row>
    <row r="118" spans="1:157" x14ac:dyDescent="0.35">
      <c r="A118" s="150">
        <v>10</v>
      </c>
      <c r="B118" s="151">
        <f>'FACTORS &amp; OPTIONS'!B24</f>
        <v>0</v>
      </c>
      <c r="C118" s="77">
        <f>IF(L109&gt;0,(1/L109),0)</f>
        <v>0</v>
      </c>
      <c r="D118" s="77">
        <f>IF(L110&gt;0,1/L110,0)</f>
        <v>0</v>
      </c>
      <c r="E118" s="77">
        <f>IF(L111&gt;0,1/L111,0)</f>
        <v>0</v>
      </c>
      <c r="F118" s="77">
        <f>IF(L112&gt;0,1/L112,0)</f>
        <v>0</v>
      </c>
      <c r="G118" s="77">
        <f>IF(L113&gt;0,1/L113,0)</f>
        <v>0</v>
      </c>
      <c r="H118" s="77">
        <f>IF(L114&gt;0,1/L114,0)</f>
        <v>0</v>
      </c>
      <c r="I118" s="77">
        <f>IF(L115&gt;0,1/L115,0)</f>
        <v>0</v>
      </c>
      <c r="J118" s="77">
        <f>IF(L117&gt;0,1/L117,0)</f>
        <v>0</v>
      </c>
      <c r="K118" s="77">
        <f>IF(L117&gt;0,1/L117,0)</f>
        <v>0</v>
      </c>
      <c r="L118" s="77">
        <f>IF(A118&lt;=G106,1,0)</f>
        <v>0</v>
      </c>
      <c r="M118" s="21" t="e">
        <f>IF(G106=1,AVERAGE(C118/C119),IF(G106=2,AVERAGE(C118/C119,D118/D119),IF(G106=3,AVERAGE(C118/C119,D118/D119,E118/E119),IF(G106=4,AVERAGE(C118/C119,D118/D119,E118/E119,F118/F119),IF(G106=5,AVERAGE(C118/C119,D118/D119,E118/E119,F118/F119,G118/G119),IF(G106=6,AVERAGE(C118/C119,D118/D119,E118/E119,F118/F119,G118/G119,H118/H119),IF(G106=7,AVERAGE(C118/C119,D118/D119,E118/E119,F118/F119,G118/G119,H118/H119,I118/I119),IF(G106=8,AVERAGE(C118/C119,D118/D119,E118/E119,F118/F119,G118/G119,H118/H119,I118/I119,J118/J119),IF(G106=9,AVERAGE(C118/C119,D118/D119,E118/E119,F118/F119,G118/G119,H118/H119,I118/I119,J118/J119,K118/K119),AVERAGE(C118/C119,D118/D119,E118/E119,F118/F119,G118/G119,H118/H119,I118/I119,J118/J119,K118/K119,L118/L119))))))))))</f>
        <v>#DIV/0!</v>
      </c>
      <c r="N118" s="21" t="e">
        <v>#DIV/0!</v>
      </c>
      <c r="O118" s="164">
        <f>O117</f>
        <v>4</v>
      </c>
      <c r="P118" s="165">
        <f>10-O118</f>
        <v>6</v>
      </c>
      <c r="R118" s="150">
        <v>10</v>
      </c>
      <c r="S118" s="151">
        <f>'FACTORS &amp; OPTIONS'!B24</f>
        <v>0</v>
      </c>
      <c r="T118" s="77">
        <f>IF(AC109&gt;0,(1/AC109),0)</f>
        <v>0</v>
      </c>
      <c r="U118" s="77">
        <f>IF(AC110&gt;0,1/AC110,0)</f>
        <v>0</v>
      </c>
      <c r="V118" s="77">
        <f>IF(AC111&gt;0,1/AC111,0)</f>
        <v>0</v>
      </c>
      <c r="W118" s="77">
        <f>IF(AC112&gt;0,1/AC112,0)</f>
        <v>0</v>
      </c>
      <c r="X118" s="77">
        <f>IF(AC113&gt;0,1/AC113,0)</f>
        <v>0</v>
      </c>
      <c r="Y118" s="77">
        <f>IF(AC114&gt;0,1/AC114,0)</f>
        <v>0</v>
      </c>
      <c r="Z118" s="77">
        <f>IF(AC115&gt;0,1/AC115,0)</f>
        <v>0</v>
      </c>
      <c r="AA118" s="77">
        <f>IF(AC117&gt;0,1/AC117,0)</f>
        <v>0</v>
      </c>
      <c r="AB118" s="77">
        <f>IF(AC117&gt;0,1/AC117,0)</f>
        <v>0</v>
      </c>
      <c r="AC118" s="77">
        <f>IF(R118&lt;=X106,1,0)</f>
        <v>0</v>
      </c>
      <c r="AD118" s="21" t="e">
        <f>IF(X106=1,AVERAGE(T118/T119),IF(X106=2,AVERAGE(T118/T119,U118/U119),IF(X106=3,AVERAGE(T118/T119,U118/U119,V118/V119),IF(X106=4,AVERAGE(T118/T119,U118/U119,V118/V119,W118/W119),IF(X106=5,AVERAGE(T118/T119,U118/U119,V118/V119,W118/W119,X118/X119),IF(X106=6,AVERAGE(T118/T119,U118/U119,V118/V119,W118/W119,X118/X119,Y118/Y119),IF(X106=7,AVERAGE(T118/T119,U118/U119,V118/V119,W118/W119,X118/X119,Y118/Y119,Z118/Z119),IF(X106=8,AVERAGE(T118/T119,U118/U119,V118/V119,W118/W119,X118/X119,Y118/Y119,Z118/Z119,AA118/AA119),IF(X106=9,AVERAGE(T118/T119,U118/U119,V118/V119,W118/W119,X118/X119,Y118/Y119,Z118/Z119,AA118/AA119,AB118/AB119),AVERAGE(T118/T119,U118/U119,V118/V119,W118/W119,X118/X119,Y118/Y119,Z118/Z119,AA118/AA119,AB118/AB119,AC118/AC119))))))))))</f>
        <v>#DIV/0!</v>
      </c>
      <c r="AE118" s="21" t="e">
        <v>#DIV/0!</v>
      </c>
      <c r="AF118" s="164">
        <f>AF117</f>
        <v>5</v>
      </c>
      <c r="AG118" s="165">
        <f>10-AF118</f>
        <v>5</v>
      </c>
      <c r="AI118" s="150">
        <v>10</v>
      </c>
      <c r="AJ118" s="151">
        <f>'FACTORS &amp; OPTIONS'!B24</f>
        <v>0</v>
      </c>
      <c r="AK118" s="166">
        <f>IF(AT109&gt;0,(1/AT109),0)</f>
        <v>0</v>
      </c>
      <c r="AL118" s="167">
        <f>IF(AT110&gt;0,1/AT110,0)</f>
        <v>0</v>
      </c>
      <c r="AM118" s="167">
        <f>IF(AT111&gt;0,1/AT111,0)</f>
        <v>0</v>
      </c>
      <c r="AN118" s="167">
        <f>IF(AT112&gt;0,1/AT112,0)</f>
        <v>0</v>
      </c>
      <c r="AO118" s="167">
        <f>IF(AT113&gt;0,1/AT113,0)</f>
        <v>0</v>
      </c>
      <c r="AP118" s="167">
        <f>IF(AT114&gt;0,1/AT114,0)</f>
        <v>0</v>
      </c>
      <c r="AQ118" s="167">
        <f>IF(AT115&gt;0,1/AT115,0)</f>
        <v>0</v>
      </c>
      <c r="AR118" s="167">
        <f>IF(AT117&gt;0,1/AT117,0)</f>
        <v>0</v>
      </c>
      <c r="AS118" s="167">
        <f>IF(AT117&gt;0,1/AT117,0)</f>
        <v>0</v>
      </c>
      <c r="AT118" s="168">
        <f>IF(AI118&lt;=AO106,1,0)</f>
        <v>0</v>
      </c>
      <c r="AU118" s="21" t="e">
        <f>IF(AO106=1,AVERAGE(AK118/AK119),IF(AO106=2,AVERAGE(AK118/AK119,AL118/AL119),IF(AO106=3,AVERAGE(AK118/AK119,AL118/AL119,AM118/AM119),IF(AO106=4,AVERAGE(AK118/AK119,AL118/AL119,AM118/AM119,AN118/AN119),IF(AO106=5,AVERAGE(AK118/AK119,AL118/AL119,AM118/AM119,AN118/AN119,AO118/AO119),IF(AO106=6,AVERAGE(AK118/AK119,AL118/AL119,AM118/AM119,AN118/AN119,AO118/AO119,AP118/AP119),IF(AO106=7,AVERAGE(AK118/AK119,AL118/AL119,AM118/AM119,AN118/AN119,AO118/AO119,AP118/AP119,AQ118/AQ119),IF(AO106=8,AVERAGE(AK118/AK119,AL118/AL119,AM118/AM119,AN118/AN119,AO118/AO119,AP118/AP119,AQ118/AQ119,AR118/AR119),IF(AO106=9,AVERAGE(AK118/AK119,AL118/AL119,AM118/AM119,AN118/AN119,AO118/AO119,AP118/AP119,AQ118/AQ119,AR118/AR119,AS118/AS119),AVERAGE(AK118/AK119,AL118/AL119,AM118/AM119,AN118/AN119,AO118/AO119,AP118/AP119,AQ118/AQ119,AR118/AR119,AS118/AS119,AT118/AT119))))))))))</f>
        <v>#DIV/0!</v>
      </c>
      <c r="AV118" s="21" t="e">
        <v>#DIV/0!</v>
      </c>
      <c r="AW118" s="164">
        <f>AW117</f>
        <v>5</v>
      </c>
      <c r="AX118" s="165">
        <f>10-AW118</f>
        <v>5</v>
      </c>
      <c r="AZ118" s="150">
        <v>10</v>
      </c>
      <c r="BA118" s="151">
        <f>'FACTORS &amp; OPTIONS'!B24</f>
        <v>0</v>
      </c>
      <c r="BB118" s="166">
        <f>IF(BK109&gt;0,(1/BK109),0)</f>
        <v>0</v>
      </c>
      <c r="BC118" s="167">
        <f>IF(BK110&gt;0,1/BK110,0)</f>
        <v>0</v>
      </c>
      <c r="BD118" s="167">
        <f>IF(BK111&gt;0,1/BK111,0)</f>
        <v>0</v>
      </c>
      <c r="BE118" s="167">
        <f>IF(BK112&gt;0,1/BK112,0)</f>
        <v>0</v>
      </c>
      <c r="BF118" s="167">
        <f>IF(BK113&gt;0,1/BK113,0)</f>
        <v>0</v>
      </c>
      <c r="BG118" s="167">
        <f>IF(BK114&gt;0,1/BK114,0)</f>
        <v>0</v>
      </c>
      <c r="BH118" s="167">
        <f>IF(BK115&gt;0,1/BK115,0)</f>
        <v>0</v>
      </c>
      <c r="BI118" s="167">
        <f>IF(BK117&gt;0,1/BK117,0)</f>
        <v>0</v>
      </c>
      <c r="BJ118" s="167">
        <f>IF(BK117&gt;0,1/BK117,0)</f>
        <v>0</v>
      </c>
      <c r="BK118" s="168">
        <f>IF(AZ118&lt;=BF106,1,0)</f>
        <v>0</v>
      </c>
      <c r="BL118" s="21" t="e">
        <f>IF(BF106=1,AVERAGE(BB118/BB119),IF(BF106=2,AVERAGE(BB118/BB119,BC118/BC119),IF(BF106=3,AVERAGE(BB118/BB119,BC118/BC119,BD118/BD119),IF(BF106=4,AVERAGE(BB118/BB119,BC118/BC119,BD118/BD119,BE118/BE119),IF(BF106=5,AVERAGE(BB118/BB119,BC118/BC119,BD118/BD119,BE118/BE119,BF118/BF119),IF(BF106=6,AVERAGE(BB118/BB119,BC118/BC119,BD118/BD119,BE118/BE119,BF118/BF119,BG118/BG119),IF(BF106=7,AVERAGE(BB118/BB119,BC118/BC119,BD118/BD119,BE118/BE119,BF118/BF119,BG118/BG119,BH118/BH119),IF(BF106=8,AVERAGE(BB118/BB119,BC118/BC119,BD118/BD119,BE118/BE119,BF118/BF119,BG118/BG119,BH118/BH119,BI118/BI119),IF(BF106=9,AVERAGE(BB118/BB119,BC118/BC119,BD118/BD119,BE118/BE119,BF118/BF119,BG118/BG119,BH118/BH119,BI118/BI119,BJ118/BJ119),AVERAGE(BB118/BB119,BC118/BC119,BD118/BD119,BE118/BE119,BF118/BF119,BG118/BG119,BH118/BH119,BI118/BI119,BJ118/BJ119,BK118/BK119))))))))))</f>
        <v>#DIV/0!</v>
      </c>
      <c r="BM118" s="21" t="e">
        <v>#DIV/0!</v>
      </c>
      <c r="BN118" s="164">
        <f>BN117</f>
        <v>6</v>
      </c>
      <c r="BO118" s="165">
        <f>10-BN118</f>
        <v>4</v>
      </c>
      <c r="BQ118" s="150">
        <v>10</v>
      </c>
      <c r="BR118" s="151">
        <f>'FACTORS &amp; OPTIONS'!B24</f>
        <v>0</v>
      </c>
      <c r="BS118" s="166">
        <f>IF(CB109&gt;0,(1/CB109),0)</f>
        <v>0</v>
      </c>
      <c r="BT118" s="167">
        <f>IF(CB110&gt;0,1/CB110,0)</f>
        <v>0</v>
      </c>
      <c r="BU118" s="167">
        <f>IF(CB111&gt;0,1/CB111,0)</f>
        <v>0</v>
      </c>
      <c r="BV118" s="167">
        <f>IF(CB112&gt;0,1/CB112,0)</f>
        <v>0</v>
      </c>
      <c r="BW118" s="167">
        <f>IF(CB113&gt;0,1/CB113,0)</f>
        <v>0</v>
      </c>
      <c r="BX118" s="167">
        <f>IF(CB114&gt;0,1/CB114,0)</f>
        <v>0</v>
      </c>
      <c r="BY118" s="167">
        <f>IF(CB115&gt;0,1/CB115,0)</f>
        <v>0</v>
      </c>
      <c r="BZ118" s="167">
        <f>IF(CB117&gt;0,1/CB117,0)</f>
        <v>0</v>
      </c>
      <c r="CA118" s="167">
        <f>IF(CB117&gt;0,1/CB117,0)</f>
        <v>0</v>
      </c>
      <c r="CB118" s="168">
        <f>IF(BQ118&lt;=BW106,1,0)</f>
        <v>0</v>
      </c>
      <c r="CC118" s="21" t="e">
        <f>IF(BW106=1,AVERAGE(BS118/BS119),IF(BW106=2,AVERAGE(BS118/BS119,BT118/BT119),IF(BW106=3,AVERAGE(BS118/BS119,BT118/BT119,BU118/BU119),IF(BW106=4,AVERAGE(BS118/BS119,BT118/BT119,BU118/BU119,BV118/BV119),IF(BW106=5,AVERAGE(BS118/BS119,BT118/BT119,BU118/BU119,BV118/BV119,BW118/BW119),IF(BW106=6,AVERAGE(BS118/BS119,BT118/BT119,BU118/BU119,BV118/BV119,BW118/BW119,BX118/BX119),IF(BW106=7,AVERAGE(BS118/BS119,BT118/BT119,BU118/BU119,BV118/BV119,BW118/BW119,BX118/BX119,BY118/BY119),IF(BW106=8,AVERAGE(BS118/BS119,BT118/BT119,BU118/BU119,BV118/BV119,BW118/BW119,BX118/BX119,BY118/BY119,BZ118/BZ119),IF(BW106=9,AVERAGE(BS118/BS119,BT118/BT119,BU118/BU119,BV118/BV119,BW118/BW119,BX118/BX119,BY118/BY119,BZ118/BZ119,CA118/CA119),AVERAGE(BS118/BS119,BT118/BT119,BU118/BU119,BV118/BV119,BW118/BW119,BX118/BX119,BY118/BY119,BZ118/BZ119,CA118/CA119,CB118/CB119))))))))))</f>
        <v>#DIV/0!</v>
      </c>
      <c r="CD118" s="21" t="e">
        <v>#DIV/0!</v>
      </c>
      <c r="CE118" s="164">
        <f>CE117</f>
        <v>6</v>
      </c>
      <c r="CF118" s="165">
        <f>10-CE118</f>
        <v>4</v>
      </c>
      <c r="CH118" s="150">
        <v>10</v>
      </c>
      <c r="CI118" s="151">
        <f>'FACTORS &amp; OPTIONS'!B24</f>
        <v>0</v>
      </c>
      <c r="CJ118" s="166">
        <f>IF(CS109&gt;0,(1/CS109),0)</f>
        <v>0</v>
      </c>
      <c r="CK118" s="167">
        <f>IF(CS110&gt;0,1/CS110,0)</f>
        <v>0</v>
      </c>
      <c r="CL118" s="167">
        <f>IF(CS111&gt;0,1/CS111,0)</f>
        <v>0</v>
      </c>
      <c r="CM118" s="167">
        <f>IF(CS112&gt;0,1/CS112,0)</f>
        <v>0</v>
      </c>
      <c r="CN118" s="167">
        <f>IF(CS113&gt;0,1/CS113,0)</f>
        <v>0</v>
      </c>
      <c r="CO118" s="167">
        <f>IF(CS114&gt;0,1/CS114,0)</f>
        <v>0</v>
      </c>
      <c r="CP118" s="167">
        <f>IF(CS115&gt;0,1/CS115,0)</f>
        <v>0</v>
      </c>
      <c r="CQ118" s="167">
        <f>IF(CS117&gt;0,1/CS117,0)</f>
        <v>0</v>
      </c>
      <c r="CR118" s="167">
        <f>IF(CS117&gt;0,1/CS117,0)</f>
        <v>0</v>
      </c>
      <c r="CS118" s="168">
        <f>IF(CH118&lt;=CN106,1,0)</f>
        <v>0</v>
      </c>
      <c r="CT118" s="21" t="e">
        <f>IF(CN106=1,AVERAGE(CJ118/CJ119),IF(CN106=2,AVERAGE(CJ118/CJ119,CK118/CK119),IF(CN106=3,AVERAGE(CJ118/CJ119,CK118/CK119,CL118/CL119),IF(CN106=4,AVERAGE(CJ118/CJ119,CK118/CK119,CL118/CL119,CM118/CM119),IF(CN106=5,AVERAGE(CJ118/CJ119,CK118/CK119,CL118/CL119,CM118/CM119,CN118/CN119),IF(CN106=6,AVERAGE(CJ118/CJ119,CK118/CK119,CL118/CL119,CM118/CM119,CN118/CN119,CO118/CO119),IF(CN106=7,AVERAGE(CJ118/CJ119,CK118/CK119,CL118/CL119,CM118/CM119,CN118/CN119,CO118/CO119,CP118/CP119),IF(CN106=8,AVERAGE(CJ118/CJ119,CK118/CK119,CL118/CL119,CM118/CM119,CN118/CN119,CO118/CO119,CP118/CP119,CQ118/CQ119),IF(CN106=9,AVERAGE(CJ118/CJ119,CK118/CK119,CL118/CL119,CM118/CM119,CN118/CN119,CO118/CO119,CP118/CP119,CQ118/CQ119,CR118/CR119),AVERAGE(CJ118/CJ119,CK118/CK119,CL118/CL119,CM118/CM119,CN118/CN119,CO118/CO119,CP118/CP119,CQ118/CQ119,CR118/CR119,CS118/CS119))))))))))</f>
        <v>#DIV/0!</v>
      </c>
      <c r="CU118" s="21" t="e">
        <v>#DIV/0!</v>
      </c>
      <c r="CV118" s="164">
        <f>CV117</f>
        <v>4</v>
      </c>
      <c r="CW118" s="165">
        <f>10-CV118</f>
        <v>6</v>
      </c>
      <c r="CY118" s="150">
        <v>10</v>
      </c>
      <c r="CZ118" s="151">
        <f>'FACTORS &amp; OPTIONS'!B24</f>
        <v>0</v>
      </c>
      <c r="DA118" s="166">
        <f>IF(DJ109&gt;0,(1/DJ109),0)</f>
        <v>0</v>
      </c>
      <c r="DB118" s="167">
        <f>IF(DJ110&gt;0,1/DJ110,0)</f>
        <v>0</v>
      </c>
      <c r="DC118" s="167">
        <f>IF(DJ111&gt;0,1/DJ111,0)</f>
        <v>0</v>
      </c>
      <c r="DD118" s="167">
        <f>IF(DJ112&gt;0,1/DJ112,0)</f>
        <v>0</v>
      </c>
      <c r="DE118" s="167">
        <f>IF(DJ113&gt;0,1/DJ113,0)</f>
        <v>0</v>
      </c>
      <c r="DF118" s="167">
        <f>IF(DJ114&gt;0,1/DJ114,0)</f>
        <v>0</v>
      </c>
      <c r="DG118" s="167">
        <f>IF(DJ115&gt;0,1/DJ115,0)</f>
        <v>0</v>
      </c>
      <c r="DH118" s="167">
        <f>IF(DJ117&gt;0,1/DJ117,0)</f>
        <v>0</v>
      </c>
      <c r="DI118" s="167">
        <f>IF(DJ117&gt;0,1/DJ117,0)</f>
        <v>0</v>
      </c>
      <c r="DJ118" s="168">
        <f>IF(CY118&lt;=DE106,1,0)</f>
        <v>0</v>
      </c>
      <c r="DK118" s="21" t="e">
        <f>IF(DE106=1,AVERAGE(DA118/DA119),IF(DE106=2,AVERAGE(DA118/DA119,DB118/DB119),IF(DE106=3,AVERAGE(DA118/DA119,DB118/DB119,DC118/DC119),IF(DE106=4,AVERAGE(DA118/DA119,DB118/DB119,DC118/DC119,DD118/DD119),IF(DE106=5,AVERAGE(DA118/DA119,DB118/DB119,DC118/DC119,DD118/DD119,DE118/DE119),IF(DE106=6,AVERAGE(DA118/DA119,DB118/DB119,DC118/DC119,DD118/DD119,DE118/DE119,DF118/DF119),IF(DE106=7,AVERAGE(DA118/DA119,DB118/DB119,DC118/DC119,DD118/DD119,DE118/DE119,DF118/DF119,DG118/DG119),IF(DE106=8,AVERAGE(DA118/DA119,DB118/DB119,DC118/DC119,DD118/DD119,DE118/DE119,DF118/DF119,DG118/DG119,DH118/DH119),IF(DE106=9,AVERAGE(DA118/DA119,DB118/DB119,DC118/DC119,DD118/DD119,DE118/DE119,DF118/DF119,DG118/DG119,DH118/DH119,DI118/DI119),AVERAGE(DA118/DA119,DB118/DB119,DC118/DC119,DD118/DD119,DE118/DE119,DF118/DF119,DG118/DG119,DH118/DH119,DI118/DI119,DJ118/DJ119))))))))))</f>
        <v>#DIV/0!</v>
      </c>
      <c r="DL118" s="21" t="e">
        <v>#DIV/0!</v>
      </c>
      <c r="DM118" s="164">
        <f>DM117</f>
        <v>6</v>
      </c>
      <c r="DN118" s="165">
        <f>10-DM118</f>
        <v>4</v>
      </c>
      <c r="DP118" s="150">
        <v>10</v>
      </c>
      <c r="DQ118" s="151">
        <f>'FACTORS &amp; OPTIONS'!B24</f>
        <v>0</v>
      </c>
      <c r="DR118" s="166">
        <f>IF(EA109&gt;0,(1/EA109),0)</f>
        <v>0</v>
      </c>
      <c r="DS118" s="167">
        <f>IF(EA110&gt;0,1/EA110,0)</f>
        <v>0</v>
      </c>
      <c r="DT118" s="167">
        <f>IF(EA111&gt;0,1/EA111,0)</f>
        <v>0</v>
      </c>
      <c r="DU118" s="167">
        <f>IF(EA112&gt;0,1/EA112,0)</f>
        <v>0</v>
      </c>
      <c r="DV118" s="167">
        <f>IF(EA113&gt;0,1/EA113,0)</f>
        <v>0</v>
      </c>
      <c r="DW118" s="167">
        <f>IF(EA114&gt;0,1/EA114,0)</f>
        <v>0</v>
      </c>
      <c r="DX118" s="167">
        <f>IF(EA115&gt;0,1/EA115,0)</f>
        <v>0</v>
      </c>
      <c r="DY118" s="167">
        <f>IF(EA117&gt;0,1/EA117,0)</f>
        <v>0</v>
      </c>
      <c r="DZ118" s="167">
        <f>IF(EA117&gt;0,1/EA117,0)</f>
        <v>0</v>
      </c>
      <c r="EA118" s="168">
        <f>IF(DP118&lt;=DV106,1,0)</f>
        <v>0</v>
      </c>
      <c r="EB118" s="21" t="e">
        <f>IF(DV106=1,AVERAGE(DR118/DR119),IF(DV106=2,AVERAGE(DR118/DR119,DS118/DS119),IF(DV106=3,AVERAGE(DR118/DR119,DS118/DS119,DT118/DT119),IF(DV106=4,AVERAGE(DR118/DR119,DS118/DS119,DT118/DT119,DU118/DU119),IF(DV106=5,AVERAGE(DR118/DR119,DS118/DS119,DT118/DT119,DU118/DU119,DV118/DV119),IF(DV106=6,AVERAGE(DR118/DR119,DS118/DS119,DT118/DT119,DU118/DU119,DV118/DV119,DW118/DW119),IF(DV106=7,AVERAGE(DR118/DR119,DS118/DS119,DT118/DT119,DU118/DU119,DV118/DV119,DW118/DW119,DX118/DX119),IF(DV106=8,AVERAGE(DR118/DR119,DS118/DS119,DT118/DT119,DU118/DU119,DV118/DV119,DW118/DW119,DX118/DX119,DY118/DY119),IF(DV106=9,AVERAGE(DR118/DR119,DS118/DS119,DT118/DT119,DU118/DU119,DV118/DV119,DW118/DW119,DX118/DX119,DY118/DY119,DZ118/DZ119),AVERAGE(DR118/DR119,DS118/DS119,DT118/DT119,DU118/DU119,DV118/DV119,DW118/DW119,DX118/DX119,DY118/DY119,DZ118/DZ119,EA118/EA119))))))))))</f>
        <v>#DIV/0!</v>
      </c>
      <c r="EC118" s="21" t="e">
        <v>#DIV/0!</v>
      </c>
      <c r="ED118" s="164">
        <f>ED117</f>
        <v>6</v>
      </c>
      <c r="EE118" s="165">
        <f>10-ED118</f>
        <v>4</v>
      </c>
      <c r="EG118" s="150">
        <v>10</v>
      </c>
      <c r="EH118" s="151">
        <f>'FACTORS &amp; OPTIONS'!B24</f>
        <v>0</v>
      </c>
      <c r="EI118" s="166">
        <f>IF(ER109&gt;0,(1/ER109),0)</f>
        <v>0</v>
      </c>
      <c r="EJ118" s="167">
        <f>IF(ER110&gt;0,1/ER110,0)</f>
        <v>0</v>
      </c>
      <c r="EK118" s="167">
        <f>IF(ER111&gt;0,1/ER111,0)</f>
        <v>0</v>
      </c>
      <c r="EL118" s="167">
        <f>IF(ER112&gt;0,1/ER112,0)</f>
        <v>0</v>
      </c>
      <c r="EM118" s="167">
        <f>IF(ER113&gt;0,1/ER113,0)</f>
        <v>0</v>
      </c>
      <c r="EN118" s="167">
        <f>IF(ER114&gt;0,1/ER114,0)</f>
        <v>0</v>
      </c>
      <c r="EO118" s="167">
        <f>IF(ER115&gt;0,1/ER115,0)</f>
        <v>0</v>
      </c>
      <c r="EP118" s="167">
        <f>IF(ER117&gt;0,1/ER117,0)</f>
        <v>0</v>
      </c>
      <c r="EQ118" s="167">
        <f>IF(ER117&gt;0,1/ER117,0)</f>
        <v>0</v>
      </c>
      <c r="ER118" s="168">
        <f>IF(EG118&lt;=EM106,1,0)</f>
        <v>0</v>
      </c>
      <c r="ES118" s="21" t="e">
        <f>IF(EM106=1,AVERAGE(EI118/EI119),IF(EM106=2,AVERAGE(EI118/EI119,EJ118/EJ119),IF(EM106=3,AVERAGE(EI118/EI119,EJ118/EJ119,EK118/EK119),IF(EM106=4,AVERAGE(EI118/EI119,EJ118/EJ119,EK118/EK119,EL118/EL119),IF(EM106=5,AVERAGE(EI118/EI119,EJ118/EJ119,EK118/EK119,EL118/EL119,EM118/EM119),IF(EM106=6,AVERAGE(EI118/EI119,EJ118/EJ119,EK118/EK119,EL118/EL119,EM118/EM119,EN118/EN119),IF(EM106=7,AVERAGE(EI118/EI119,EJ118/EJ119,EK118/EK119,EL118/EL119,EM118/EM119,EN118/EN119,EO118/EO119),IF(EM106=8,AVERAGE(EI118/EI119,EJ118/EJ119,EK118/EK119,EL118/EL119,EM118/EM119,EN118/EN119,EO118/EO119,EP118/EP119),IF(EM106=9,AVERAGE(EI118/EI119,EJ118/EJ119,EK118/EK119,EL118/EL119,EM118/EM119,EN118/EN119,EO118/EO119,EP118/EP119,EQ118/EQ119),AVERAGE(EI118/EI119,EJ118/EJ119,EK118/EK119,EL118/EL119,EM118/EM119,EN118/EN119,EO118/EO119,EP118/EP119,EQ118/EQ119,ER118/ER119))))))))))</f>
        <v>#DIV/0!</v>
      </c>
      <c r="ET118" s="21" t="e">
        <v>#DIV/0!</v>
      </c>
      <c r="EU118" s="164">
        <f>EU117</f>
        <v>6</v>
      </c>
      <c r="EV118" s="165">
        <f>10-EU118</f>
        <v>4</v>
      </c>
      <c r="EW118" s="100" t="str">
        <f>EE115</f>
        <v/>
      </c>
      <c r="EX118" s="100">
        <f>EE117</f>
        <v>3</v>
      </c>
      <c r="EY118" s="100"/>
      <c r="EZ118" s="100">
        <f t="shared" si="70"/>
        <v>0</v>
      </c>
      <c r="FA118" s="100"/>
    </row>
    <row r="119" spans="1:157" ht="84" customHeight="1" thickBot="1" x14ac:dyDescent="0.5">
      <c r="A119" s="174"/>
      <c r="B119" s="170" t="s">
        <v>1</v>
      </c>
      <c r="C119" s="170">
        <f>SUM(C109:C118)</f>
        <v>0</v>
      </c>
      <c r="D119" s="170">
        <f t="shared" ref="D119:L119" si="71">SUM(D109:D118)</f>
        <v>0</v>
      </c>
      <c r="E119" s="170">
        <f t="shared" si="71"/>
        <v>0</v>
      </c>
      <c r="F119" s="170">
        <f t="shared" si="71"/>
        <v>0</v>
      </c>
      <c r="G119" s="170">
        <f t="shared" si="71"/>
        <v>0</v>
      </c>
      <c r="H119" s="170">
        <f t="shared" si="71"/>
        <v>0</v>
      </c>
      <c r="I119" s="170">
        <f t="shared" si="71"/>
        <v>0</v>
      </c>
      <c r="J119" s="170">
        <f t="shared" si="71"/>
        <v>0</v>
      </c>
      <c r="K119" s="170">
        <f t="shared" si="71"/>
        <v>0</v>
      </c>
      <c r="L119" s="170">
        <f t="shared" si="71"/>
        <v>0</v>
      </c>
      <c r="M119" s="171" t="e">
        <f>SUM(M109:M118)</f>
        <v>#DIV/0!</v>
      </c>
      <c r="N119" s="171" t="e">
        <f>SUM(N109:N118)</f>
        <v>#DIV/0!</v>
      </c>
      <c r="O119" s="172"/>
      <c r="P119" s="173"/>
      <c r="R119" s="174"/>
      <c r="S119" s="170" t="s">
        <v>1</v>
      </c>
      <c r="T119" s="170">
        <f>SUM(T109:T118)</f>
        <v>0</v>
      </c>
      <c r="U119" s="170">
        <f t="shared" ref="U119:AC119" si="72">SUM(U109:U118)</f>
        <v>0</v>
      </c>
      <c r="V119" s="170">
        <f t="shared" si="72"/>
        <v>0</v>
      </c>
      <c r="W119" s="170">
        <f t="shared" si="72"/>
        <v>0</v>
      </c>
      <c r="X119" s="170">
        <f t="shared" si="72"/>
        <v>0</v>
      </c>
      <c r="Y119" s="170">
        <f t="shared" si="72"/>
        <v>0</v>
      </c>
      <c r="Z119" s="170">
        <f t="shared" si="72"/>
        <v>0</v>
      </c>
      <c r="AA119" s="170">
        <f t="shared" si="72"/>
        <v>0</v>
      </c>
      <c r="AB119" s="170">
        <f t="shared" si="72"/>
        <v>0</v>
      </c>
      <c r="AC119" s="170">
        <f t="shared" si="72"/>
        <v>0</v>
      </c>
      <c r="AD119" s="171" t="e">
        <f>SUM(AD109:AD118)</f>
        <v>#DIV/0!</v>
      </c>
      <c r="AE119" s="171" t="e">
        <f>SUM(AE109:AE118)</f>
        <v>#DIV/0!</v>
      </c>
      <c r="AF119" s="172"/>
      <c r="AG119" s="173"/>
      <c r="AI119" s="169"/>
      <c r="AJ119" s="172" t="s">
        <v>1</v>
      </c>
      <c r="AK119" s="172">
        <f>SUM(AK109:AK118)</f>
        <v>0</v>
      </c>
      <c r="AL119" s="172">
        <f t="shared" ref="AL119:AT119" si="73">SUM(AL109:AL118)</f>
        <v>0</v>
      </c>
      <c r="AM119" s="172">
        <f t="shared" si="73"/>
        <v>0</v>
      </c>
      <c r="AN119" s="172">
        <f t="shared" si="73"/>
        <v>0</v>
      </c>
      <c r="AO119" s="172">
        <f t="shared" si="73"/>
        <v>0</v>
      </c>
      <c r="AP119" s="172">
        <f t="shared" si="73"/>
        <v>0</v>
      </c>
      <c r="AQ119" s="172">
        <f t="shared" si="73"/>
        <v>0</v>
      </c>
      <c r="AR119" s="172">
        <f t="shared" si="73"/>
        <v>0</v>
      </c>
      <c r="AS119" s="172">
        <f t="shared" si="73"/>
        <v>0</v>
      </c>
      <c r="AT119" s="172">
        <f t="shared" si="73"/>
        <v>0</v>
      </c>
      <c r="AU119" s="171" t="e">
        <f>SUM(AU109:AU118)</f>
        <v>#DIV/0!</v>
      </c>
      <c r="AV119" s="171" t="e">
        <f>SUM(AV109:AV118)</f>
        <v>#DIV/0!</v>
      </c>
      <c r="AW119" s="172"/>
      <c r="AX119" s="173"/>
      <c r="AZ119" s="174"/>
      <c r="BA119" s="170" t="s">
        <v>1</v>
      </c>
      <c r="BB119" s="170">
        <f>SUM(BB109:BB118)</f>
        <v>0</v>
      </c>
      <c r="BC119" s="170">
        <f t="shared" ref="BC119:BK119" si="74">SUM(BC109:BC118)</f>
        <v>0</v>
      </c>
      <c r="BD119" s="170">
        <f t="shared" si="74"/>
        <v>0</v>
      </c>
      <c r="BE119" s="170">
        <f t="shared" si="74"/>
        <v>0</v>
      </c>
      <c r="BF119" s="170">
        <f t="shared" si="74"/>
        <v>0</v>
      </c>
      <c r="BG119" s="170">
        <f t="shared" si="74"/>
        <v>0</v>
      </c>
      <c r="BH119" s="170">
        <f t="shared" si="74"/>
        <v>0</v>
      </c>
      <c r="BI119" s="170">
        <f t="shared" si="74"/>
        <v>0</v>
      </c>
      <c r="BJ119" s="170">
        <f t="shared" si="74"/>
        <v>0</v>
      </c>
      <c r="BK119" s="170">
        <f t="shared" si="74"/>
        <v>0</v>
      </c>
      <c r="BL119" s="171" t="e">
        <f>SUM(BL109:BL118)</f>
        <v>#DIV/0!</v>
      </c>
      <c r="BM119" s="171" t="e">
        <f>SUM(BM109:BM118)</f>
        <v>#DIV/0!</v>
      </c>
      <c r="BN119" s="172"/>
      <c r="BO119" s="173"/>
      <c r="BQ119" s="174"/>
      <c r="BR119" s="170" t="s">
        <v>1</v>
      </c>
      <c r="BS119" s="170">
        <f>SUM(BS109:BS118)</f>
        <v>0</v>
      </c>
      <c r="BT119" s="170">
        <f t="shared" ref="BT119:CB119" si="75">SUM(BT109:BT118)</f>
        <v>0</v>
      </c>
      <c r="BU119" s="170">
        <f t="shared" si="75"/>
        <v>0</v>
      </c>
      <c r="BV119" s="170">
        <f t="shared" si="75"/>
        <v>0</v>
      </c>
      <c r="BW119" s="170">
        <f t="shared" si="75"/>
        <v>0</v>
      </c>
      <c r="BX119" s="170">
        <f t="shared" si="75"/>
        <v>0</v>
      </c>
      <c r="BY119" s="170">
        <f t="shared" si="75"/>
        <v>0</v>
      </c>
      <c r="BZ119" s="170">
        <f t="shared" si="75"/>
        <v>0</v>
      </c>
      <c r="CA119" s="170">
        <f t="shared" si="75"/>
        <v>0</v>
      </c>
      <c r="CB119" s="170">
        <f t="shared" si="75"/>
        <v>0</v>
      </c>
      <c r="CC119" s="171" t="e">
        <f>SUM(CC109:CC118)</f>
        <v>#DIV/0!</v>
      </c>
      <c r="CD119" s="171" t="e">
        <f>SUM(CD109:CD118)</f>
        <v>#DIV/0!</v>
      </c>
      <c r="CE119" s="172"/>
      <c r="CF119" s="173"/>
      <c r="CH119" s="174"/>
      <c r="CI119" s="170" t="s">
        <v>1</v>
      </c>
      <c r="CJ119" s="170">
        <f>SUM(CJ109:CJ118)</f>
        <v>0</v>
      </c>
      <c r="CK119" s="170">
        <f t="shared" ref="CK119:CS119" si="76">SUM(CK109:CK118)</f>
        <v>0</v>
      </c>
      <c r="CL119" s="170">
        <f t="shared" si="76"/>
        <v>0</v>
      </c>
      <c r="CM119" s="170">
        <f t="shared" si="76"/>
        <v>0</v>
      </c>
      <c r="CN119" s="170">
        <f t="shared" si="76"/>
        <v>0</v>
      </c>
      <c r="CO119" s="170">
        <f t="shared" si="76"/>
        <v>0</v>
      </c>
      <c r="CP119" s="170">
        <f t="shared" si="76"/>
        <v>0</v>
      </c>
      <c r="CQ119" s="170">
        <f t="shared" si="76"/>
        <v>0</v>
      </c>
      <c r="CR119" s="170">
        <f t="shared" si="76"/>
        <v>0</v>
      </c>
      <c r="CS119" s="170">
        <f t="shared" si="76"/>
        <v>0</v>
      </c>
      <c r="CT119" s="171" t="e">
        <f>SUM(CT109:CT118)</f>
        <v>#DIV/0!</v>
      </c>
      <c r="CU119" s="171" t="e">
        <f>SUM(CU109:CU118)</f>
        <v>#DIV/0!</v>
      </c>
      <c r="CV119" s="172"/>
      <c r="CW119" s="173"/>
      <c r="CY119" s="174"/>
      <c r="CZ119" s="170" t="s">
        <v>1</v>
      </c>
      <c r="DA119" s="170">
        <f>SUM(DA109:DA118)</f>
        <v>0</v>
      </c>
      <c r="DB119" s="170">
        <f t="shared" ref="DB119:DJ119" si="77">SUM(DB109:DB118)</f>
        <v>0</v>
      </c>
      <c r="DC119" s="170">
        <f t="shared" si="77"/>
        <v>0</v>
      </c>
      <c r="DD119" s="170">
        <f t="shared" si="77"/>
        <v>0</v>
      </c>
      <c r="DE119" s="170">
        <f t="shared" si="77"/>
        <v>0</v>
      </c>
      <c r="DF119" s="170">
        <f t="shared" si="77"/>
        <v>0</v>
      </c>
      <c r="DG119" s="170">
        <f t="shared" si="77"/>
        <v>0</v>
      </c>
      <c r="DH119" s="170">
        <f t="shared" si="77"/>
        <v>0</v>
      </c>
      <c r="DI119" s="170">
        <f t="shared" si="77"/>
        <v>0</v>
      </c>
      <c r="DJ119" s="170">
        <f t="shared" si="77"/>
        <v>0</v>
      </c>
      <c r="DK119" s="171" t="e">
        <f>SUM(DK109:DK118)</f>
        <v>#DIV/0!</v>
      </c>
      <c r="DL119" s="171" t="e">
        <f>SUM(DL109:DL118)</f>
        <v>#DIV/0!</v>
      </c>
      <c r="DM119" s="172"/>
      <c r="DN119" s="173"/>
      <c r="DP119" s="174"/>
      <c r="DQ119" s="170" t="s">
        <v>1</v>
      </c>
      <c r="DR119" s="170">
        <f>SUM(DR109:DR118)</f>
        <v>0</v>
      </c>
      <c r="DS119" s="170">
        <f t="shared" ref="DS119:EA119" si="78">SUM(DS109:DS118)</f>
        <v>0</v>
      </c>
      <c r="DT119" s="170">
        <f t="shared" si="78"/>
        <v>0</v>
      </c>
      <c r="DU119" s="170">
        <f t="shared" si="78"/>
        <v>0</v>
      </c>
      <c r="DV119" s="170">
        <f t="shared" si="78"/>
        <v>0</v>
      </c>
      <c r="DW119" s="170">
        <f t="shared" si="78"/>
        <v>0</v>
      </c>
      <c r="DX119" s="170">
        <f t="shared" si="78"/>
        <v>0</v>
      </c>
      <c r="DY119" s="170">
        <f t="shared" si="78"/>
        <v>0</v>
      </c>
      <c r="DZ119" s="170">
        <f t="shared" si="78"/>
        <v>0</v>
      </c>
      <c r="EA119" s="170">
        <f t="shared" si="78"/>
        <v>0</v>
      </c>
      <c r="EB119" s="171" t="e">
        <f>SUM(EB109:EB118)</f>
        <v>#DIV/0!</v>
      </c>
      <c r="EC119" s="171" t="e">
        <f>SUM(EC109:EC118)</f>
        <v>#DIV/0!</v>
      </c>
      <c r="ED119" s="172"/>
      <c r="EE119" s="173"/>
      <c r="EG119" s="174"/>
      <c r="EH119" s="170" t="s">
        <v>1</v>
      </c>
      <c r="EI119" s="170">
        <f>SUM(EI109:EI118)</f>
        <v>0</v>
      </c>
      <c r="EJ119" s="170">
        <f t="shared" ref="EJ119:ER119" si="79">SUM(EJ109:EJ118)</f>
        <v>0</v>
      </c>
      <c r="EK119" s="170">
        <f t="shared" si="79"/>
        <v>0</v>
      </c>
      <c r="EL119" s="170">
        <f t="shared" si="79"/>
        <v>0</v>
      </c>
      <c r="EM119" s="170">
        <f t="shared" si="79"/>
        <v>0</v>
      </c>
      <c r="EN119" s="170">
        <f t="shared" si="79"/>
        <v>0</v>
      </c>
      <c r="EO119" s="170">
        <f t="shared" si="79"/>
        <v>0</v>
      </c>
      <c r="EP119" s="170">
        <f t="shared" si="79"/>
        <v>0</v>
      </c>
      <c r="EQ119" s="170">
        <f t="shared" si="79"/>
        <v>0</v>
      </c>
      <c r="ER119" s="170">
        <f t="shared" si="79"/>
        <v>0</v>
      </c>
      <c r="ES119" s="171" t="e">
        <f>SUM(ES109:ES118)</f>
        <v>#DIV/0!</v>
      </c>
      <c r="ET119" s="171" t="e">
        <f>SUM(ET109:ET118)</f>
        <v>#DIV/0!</v>
      </c>
      <c r="EU119" s="172"/>
      <c r="EV119" s="173"/>
      <c r="EW119" s="100" t="str">
        <f>EV115</f>
        <v/>
      </c>
      <c r="EX119" s="100">
        <f>EV117</f>
        <v>3</v>
      </c>
      <c r="EY119" s="100"/>
      <c r="EZ119" s="100">
        <f t="shared" si="70"/>
        <v>0</v>
      </c>
      <c r="FA119" s="100"/>
    </row>
    <row r="120" spans="1:157" s="110" customFormat="1" x14ac:dyDescent="0.35">
      <c r="EW120" s="100"/>
      <c r="EX120" s="100"/>
      <c r="EY120" s="100"/>
      <c r="EZ120" s="100"/>
      <c r="FA120" s="100"/>
    </row>
    <row r="121" spans="1:157" ht="15" thickBot="1" x14ac:dyDescent="0.4">
      <c r="A121" s="209" t="s">
        <v>38</v>
      </c>
      <c r="B121" s="209"/>
      <c r="C121" s="210">
        <f>'FACTORS &amp; OPTIONS'!J15</f>
        <v>0</v>
      </c>
      <c r="D121" s="210"/>
      <c r="E121" s="210"/>
      <c r="F121" s="211"/>
      <c r="G121" s="134">
        <f>IF(O121&lt;=P121,'FACTORS &amp; OPTIONS'!B14,0)</f>
        <v>0</v>
      </c>
      <c r="H121" s="212">
        <f>'FACTORS &amp; OPTIONS'!J16</f>
        <v>0</v>
      </c>
      <c r="I121" s="209"/>
      <c r="J121" s="209"/>
      <c r="K121" s="209"/>
      <c r="L121" s="209"/>
      <c r="M121" s="209"/>
      <c r="N121" s="209"/>
      <c r="O121" s="135">
        <v>1</v>
      </c>
      <c r="P121" s="135">
        <f>'FACTORS &amp; OPTIONS'!K15</f>
        <v>0</v>
      </c>
      <c r="R121" s="209" t="s">
        <v>38</v>
      </c>
      <c r="S121" s="209"/>
      <c r="T121" s="210">
        <f>'FACTORS &amp; OPTIONS'!J15</f>
        <v>0</v>
      </c>
      <c r="U121" s="210"/>
      <c r="V121" s="210"/>
      <c r="W121" s="211"/>
      <c r="X121" s="134">
        <f>IF(AF121&lt;=P121,'FACTORS &amp; OPTIONS'!B14,0)</f>
        <v>0</v>
      </c>
      <c r="Y121" s="212">
        <f>'FACTORS &amp; OPTIONS'!J17</f>
        <v>0</v>
      </c>
      <c r="Z121" s="209"/>
      <c r="AA121" s="209"/>
      <c r="AB121" s="209"/>
      <c r="AC121" s="209"/>
      <c r="AD121" s="209"/>
      <c r="AE121" s="209"/>
      <c r="AF121" s="135">
        <v>2</v>
      </c>
      <c r="AG121" s="137"/>
      <c r="AI121" s="209" t="s">
        <v>38</v>
      </c>
      <c r="AJ121" s="209"/>
      <c r="AK121" s="210">
        <f>'FACTORS &amp; OPTIONS'!J15</f>
        <v>0</v>
      </c>
      <c r="AL121" s="210"/>
      <c r="AM121" s="210"/>
      <c r="AN121" s="211"/>
      <c r="AO121" s="134">
        <f>IF(AW121&lt;=P121,'FACTORS &amp; OPTIONS'!B14,0)</f>
        <v>0</v>
      </c>
      <c r="AP121" s="212">
        <f>'FACTORS &amp; OPTIONS'!J18</f>
        <v>0</v>
      </c>
      <c r="AQ121" s="209"/>
      <c r="AR121" s="209"/>
      <c r="AS121" s="209"/>
      <c r="AT121" s="209"/>
      <c r="AU121" s="209"/>
      <c r="AV121" s="209"/>
      <c r="AW121" s="135">
        <v>3</v>
      </c>
      <c r="AX121" s="137"/>
      <c r="AZ121" s="209" t="s">
        <v>38</v>
      </c>
      <c r="BA121" s="209"/>
      <c r="BB121" s="210">
        <f>'FACTORS &amp; OPTIONS'!J15</f>
        <v>0</v>
      </c>
      <c r="BC121" s="210"/>
      <c r="BD121" s="210"/>
      <c r="BE121" s="211"/>
      <c r="BF121" s="134">
        <f>IF(BN121&lt;=P121,'FACTORS &amp; OPTIONS'!B14,0)</f>
        <v>0</v>
      </c>
      <c r="BG121" s="212">
        <f>'FACTORS &amp; OPTIONS'!J19</f>
        <v>0</v>
      </c>
      <c r="BH121" s="209"/>
      <c r="BI121" s="209"/>
      <c r="BJ121" s="209"/>
      <c r="BK121" s="209"/>
      <c r="BL121" s="209"/>
      <c r="BM121" s="209"/>
      <c r="BN121" s="137">
        <v>4</v>
      </c>
      <c r="BO121" s="137"/>
      <c r="BQ121" s="209" t="s">
        <v>38</v>
      </c>
      <c r="BR121" s="209"/>
      <c r="BS121" s="210">
        <f>'FACTORS &amp; OPTIONS'!J15</f>
        <v>0</v>
      </c>
      <c r="BT121" s="210"/>
      <c r="BU121" s="210"/>
      <c r="BV121" s="211"/>
      <c r="BW121" s="134">
        <f>IF(CE121&lt;=P121,'FACTORS &amp; OPTIONS'!B14,0)</f>
        <v>0</v>
      </c>
      <c r="BX121" s="212">
        <f>'FACTORS &amp; OPTIONS'!J20</f>
        <v>0</v>
      </c>
      <c r="BY121" s="209"/>
      <c r="BZ121" s="209"/>
      <c r="CA121" s="209"/>
      <c r="CB121" s="209"/>
      <c r="CC121" s="209"/>
      <c r="CD121" s="209"/>
      <c r="CE121" s="137">
        <v>5</v>
      </c>
      <c r="CF121" s="137"/>
      <c r="CH121" s="209" t="s">
        <v>38</v>
      </c>
      <c r="CI121" s="209"/>
      <c r="CJ121" s="210">
        <f>'FACTORS &amp; OPTIONS'!J15</f>
        <v>0</v>
      </c>
      <c r="CK121" s="210"/>
      <c r="CL121" s="210"/>
      <c r="CM121" s="211"/>
      <c r="CN121" s="134">
        <f>IF(CV121&lt;=P121,'FACTORS &amp; OPTIONS'!B14,0)</f>
        <v>0</v>
      </c>
      <c r="CO121" s="212">
        <f>'FACTORS &amp; OPTIONS'!J21</f>
        <v>0</v>
      </c>
      <c r="CP121" s="209"/>
      <c r="CQ121" s="209"/>
      <c r="CR121" s="209"/>
      <c r="CS121" s="209"/>
      <c r="CT121" s="209"/>
      <c r="CU121" s="209"/>
      <c r="CV121" s="137">
        <v>6</v>
      </c>
      <c r="CW121" s="137"/>
      <c r="CY121" s="209" t="s">
        <v>38</v>
      </c>
      <c r="CZ121" s="209"/>
      <c r="DA121" s="210">
        <f>'FACTORS &amp; OPTIONS'!J15</f>
        <v>0</v>
      </c>
      <c r="DB121" s="210"/>
      <c r="DC121" s="210"/>
      <c r="DD121" s="211"/>
      <c r="DE121" s="134">
        <f>IF(DM121&lt;=P121,'FACTORS &amp; OPTIONS'!B14,0)</f>
        <v>0</v>
      </c>
      <c r="DF121" s="212">
        <f>'FACTORS &amp; OPTIONS'!J22</f>
        <v>0</v>
      </c>
      <c r="DG121" s="209"/>
      <c r="DH121" s="209"/>
      <c r="DI121" s="209"/>
      <c r="DJ121" s="209"/>
      <c r="DK121" s="209"/>
      <c r="DL121" s="209"/>
      <c r="DM121" s="137">
        <v>7</v>
      </c>
      <c r="DN121" s="137"/>
      <c r="DP121" s="209" t="s">
        <v>38</v>
      </c>
      <c r="DQ121" s="209"/>
      <c r="DR121" s="210">
        <f>'FACTORS &amp; OPTIONS'!J15</f>
        <v>0</v>
      </c>
      <c r="DS121" s="210"/>
      <c r="DT121" s="210"/>
      <c r="DU121" s="211"/>
      <c r="DV121" s="134">
        <f>IF(ED121&lt;=P121,'FACTORS &amp; OPTIONS'!B14,0)</f>
        <v>0</v>
      </c>
      <c r="DW121" s="223">
        <f>'FACTORS &amp; OPTIONS'!J23</f>
        <v>0</v>
      </c>
      <c r="DX121" s="209"/>
      <c r="DY121" s="209"/>
      <c r="DZ121" s="209"/>
      <c r="EA121" s="209"/>
      <c r="EB121" s="209"/>
      <c r="EC121" s="209"/>
      <c r="ED121" s="137">
        <v>8</v>
      </c>
      <c r="EE121" s="137"/>
      <c r="EG121" s="209" t="s">
        <v>38</v>
      </c>
      <c r="EH121" s="209"/>
      <c r="EI121" s="210">
        <f>'FACTORS &amp; OPTIONS'!J15</f>
        <v>0</v>
      </c>
      <c r="EJ121" s="210"/>
      <c r="EK121" s="210"/>
      <c r="EL121" s="211"/>
      <c r="EM121" s="134">
        <f>IF(EU121&lt;=P121,'FACTORS &amp; OPTIONS'!B14,0)</f>
        <v>0</v>
      </c>
      <c r="EN121" s="212">
        <f>'FACTORS &amp; OPTIONS'!J24</f>
        <v>0</v>
      </c>
      <c r="EO121" s="209"/>
      <c r="EP121" s="209"/>
      <c r="EQ121" s="209"/>
      <c r="ER121" s="209"/>
      <c r="ES121" s="209"/>
      <c r="ET121" s="209"/>
      <c r="EU121" s="137">
        <v>9</v>
      </c>
      <c r="EV121" s="137"/>
      <c r="EW121" s="100"/>
      <c r="EX121" s="100"/>
      <c r="EY121" s="100"/>
      <c r="EZ121" s="100"/>
      <c r="FA121" s="100"/>
    </row>
    <row r="122" spans="1:157" x14ac:dyDescent="0.35">
      <c r="A122" s="140" t="b">
        <v>0</v>
      </c>
      <c r="B122" s="141"/>
      <c r="C122" s="141">
        <v>1</v>
      </c>
      <c r="D122" s="141">
        <v>2</v>
      </c>
      <c r="E122" s="141">
        <v>3</v>
      </c>
      <c r="F122" s="141">
        <v>4</v>
      </c>
      <c r="G122" s="141">
        <v>5</v>
      </c>
      <c r="H122" s="141">
        <v>6</v>
      </c>
      <c r="I122" s="141">
        <v>7</v>
      </c>
      <c r="J122" s="141">
        <v>8</v>
      </c>
      <c r="K122" s="141">
        <v>9</v>
      </c>
      <c r="L122" s="141">
        <v>10</v>
      </c>
      <c r="M122" s="142"/>
      <c r="N122" s="142"/>
      <c r="O122" s="142"/>
      <c r="P122" s="143"/>
      <c r="R122" s="140" t="b">
        <v>0</v>
      </c>
      <c r="S122" s="141"/>
      <c r="T122" s="141">
        <v>1</v>
      </c>
      <c r="U122" s="141">
        <v>2</v>
      </c>
      <c r="V122" s="141">
        <v>3</v>
      </c>
      <c r="W122" s="141">
        <v>4</v>
      </c>
      <c r="X122" s="141">
        <v>5</v>
      </c>
      <c r="Y122" s="141">
        <v>6</v>
      </c>
      <c r="Z122" s="141">
        <v>7</v>
      </c>
      <c r="AA122" s="141">
        <v>8</v>
      </c>
      <c r="AB122" s="141">
        <v>9</v>
      </c>
      <c r="AC122" s="141">
        <v>10</v>
      </c>
      <c r="AD122" s="142"/>
      <c r="AE122" s="142"/>
      <c r="AF122" s="142"/>
      <c r="AG122" s="143"/>
      <c r="AI122" s="140" t="b">
        <v>0</v>
      </c>
      <c r="AJ122" s="141"/>
      <c r="AK122" s="141">
        <v>1</v>
      </c>
      <c r="AL122" s="141">
        <v>2</v>
      </c>
      <c r="AM122" s="141">
        <v>3</v>
      </c>
      <c r="AN122" s="141">
        <v>4</v>
      </c>
      <c r="AO122" s="141">
        <v>5</v>
      </c>
      <c r="AP122" s="141">
        <v>6</v>
      </c>
      <c r="AQ122" s="141">
        <v>7</v>
      </c>
      <c r="AR122" s="141">
        <v>8</v>
      </c>
      <c r="AS122" s="141">
        <v>9</v>
      </c>
      <c r="AT122" s="141">
        <v>10</v>
      </c>
      <c r="AU122" s="142"/>
      <c r="AV122" s="142"/>
      <c r="AW122" s="142"/>
      <c r="AX122" s="143"/>
      <c r="AZ122" s="140" t="b">
        <v>0</v>
      </c>
      <c r="BA122" s="141"/>
      <c r="BB122" s="141">
        <v>1</v>
      </c>
      <c r="BC122" s="141">
        <v>2</v>
      </c>
      <c r="BD122" s="141">
        <v>3</v>
      </c>
      <c r="BE122" s="141">
        <v>4</v>
      </c>
      <c r="BF122" s="141">
        <v>5</v>
      </c>
      <c r="BG122" s="141">
        <v>6</v>
      </c>
      <c r="BH122" s="141">
        <v>7</v>
      </c>
      <c r="BI122" s="141">
        <v>8</v>
      </c>
      <c r="BJ122" s="141">
        <v>9</v>
      </c>
      <c r="BK122" s="141">
        <v>10</v>
      </c>
      <c r="BL122" s="142"/>
      <c r="BM122" s="142"/>
      <c r="BN122" s="142"/>
      <c r="BO122" s="143"/>
      <c r="BQ122" s="140" t="b">
        <v>0</v>
      </c>
      <c r="BR122" s="141"/>
      <c r="BS122" s="141">
        <v>1</v>
      </c>
      <c r="BT122" s="141">
        <v>2</v>
      </c>
      <c r="BU122" s="141">
        <v>3</v>
      </c>
      <c r="BV122" s="141">
        <v>4</v>
      </c>
      <c r="BW122" s="141">
        <v>5</v>
      </c>
      <c r="BX122" s="141">
        <v>6</v>
      </c>
      <c r="BY122" s="141">
        <v>7</v>
      </c>
      <c r="BZ122" s="141">
        <v>8</v>
      </c>
      <c r="CA122" s="141">
        <v>9</v>
      </c>
      <c r="CB122" s="141">
        <v>10</v>
      </c>
      <c r="CC122" s="142"/>
      <c r="CD122" s="142"/>
      <c r="CE122" s="142"/>
      <c r="CF122" s="143"/>
      <c r="CH122" s="140" t="b">
        <v>0</v>
      </c>
      <c r="CI122" s="141"/>
      <c r="CJ122" s="141">
        <v>1</v>
      </c>
      <c r="CK122" s="141">
        <v>2</v>
      </c>
      <c r="CL122" s="141">
        <v>3</v>
      </c>
      <c r="CM122" s="141">
        <v>4</v>
      </c>
      <c r="CN122" s="141">
        <v>5</v>
      </c>
      <c r="CO122" s="141">
        <v>6</v>
      </c>
      <c r="CP122" s="141">
        <v>7</v>
      </c>
      <c r="CQ122" s="141">
        <v>8</v>
      </c>
      <c r="CR122" s="141">
        <v>9</v>
      </c>
      <c r="CS122" s="141">
        <v>10</v>
      </c>
      <c r="CT122" s="142"/>
      <c r="CU122" s="142"/>
      <c r="CV122" s="142"/>
      <c r="CW122" s="143"/>
      <c r="CY122" s="140" t="b">
        <v>0</v>
      </c>
      <c r="CZ122" s="141"/>
      <c r="DA122" s="141">
        <v>1</v>
      </c>
      <c r="DB122" s="141">
        <v>2</v>
      </c>
      <c r="DC122" s="141">
        <v>3</v>
      </c>
      <c r="DD122" s="141">
        <v>4</v>
      </c>
      <c r="DE122" s="141">
        <v>5</v>
      </c>
      <c r="DF122" s="141">
        <v>6</v>
      </c>
      <c r="DG122" s="141">
        <v>7</v>
      </c>
      <c r="DH122" s="141">
        <v>8</v>
      </c>
      <c r="DI122" s="141">
        <v>9</v>
      </c>
      <c r="DJ122" s="141">
        <v>10</v>
      </c>
      <c r="DK122" s="142"/>
      <c r="DL122" s="142"/>
      <c r="DM122" s="142"/>
      <c r="DN122" s="143"/>
      <c r="DP122" s="140" t="b">
        <v>0</v>
      </c>
      <c r="DQ122" s="141"/>
      <c r="DR122" s="141">
        <v>1</v>
      </c>
      <c r="DS122" s="141">
        <v>2</v>
      </c>
      <c r="DT122" s="141">
        <v>3</v>
      </c>
      <c r="DU122" s="141">
        <v>4</v>
      </c>
      <c r="DV122" s="141">
        <v>5</v>
      </c>
      <c r="DW122" s="141">
        <v>6</v>
      </c>
      <c r="DX122" s="141">
        <v>7</v>
      </c>
      <c r="DY122" s="141">
        <v>8</v>
      </c>
      <c r="DZ122" s="141">
        <v>9</v>
      </c>
      <c r="EA122" s="141">
        <v>10</v>
      </c>
      <c r="EB122" s="142"/>
      <c r="EC122" s="142"/>
      <c r="ED122" s="142"/>
      <c r="EE122" s="143"/>
      <c r="EG122" s="140" t="b">
        <v>0</v>
      </c>
      <c r="EH122" s="141"/>
      <c r="EI122" s="141">
        <v>1</v>
      </c>
      <c r="EJ122" s="141">
        <v>2</v>
      </c>
      <c r="EK122" s="141">
        <v>3</v>
      </c>
      <c r="EL122" s="141">
        <v>4</v>
      </c>
      <c r="EM122" s="141">
        <v>5</v>
      </c>
      <c r="EN122" s="141">
        <v>6</v>
      </c>
      <c r="EO122" s="141">
        <v>7</v>
      </c>
      <c r="EP122" s="141">
        <v>8</v>
      </c>
      <c r="EQ122" s="141">
        <v>9</v>
      </c>
      <c r="ER122" s="141">
        <v>10</v>
      </c>
      <c r="ES122" s="142"/>
      <c r="ET122" s="142"/>
      <c r="EU122" s="142"/>
      <c r="EV122" s="143"/>
      <c r="EW122" s="100"/>
      <c r="EX122" s="100"/>
      <c r="EY122" s="100"/>
      <c r="EZ122" s="100"/>
      <c r="FA122" s="100"/>
    </row>
    <row r="123" spans="1:157" x14ac:dyDescent="0.35">
      <c r="A123" s="150"/>
      <c r="B123" s="22"/>
      <c r="C123" s="151">
        <f t="array" ref="C123:L123">TRANSPOSE(B124:B133)</f>
        <v>0</v>
      </c>
      <c r="D123" s="151">
        <v>0</v>
      </c>
      <c r="E123" s="151">
        <v>0</v>
      </c>
      <c r="F123" s="151">
        <v>0</v>
      </c>
      <c r="G123" s="151">
        <v>0</v>
      </c>
      <c r="H123" s="151">
        <v>0</v>
      </c>
      <c r="I123" s="151">
        <v>0</v>
      </c>
      <c r="J123" s="151">
        <v>0</v>
      </c>
      <c r="K123" s="151">
        <v>0</v>
      </c>
      <c r="L123" s="151">
        <v>0</v>
      </c>
      <c r="M123" s="148" t="s">
        <v>11</v>
      </c>
      <c r="N123" s="149" t="s">
        <v>2</v>
      </c>
      <c r="O123" s="213" t="s">
        <v>3</v>
      </c>
      <c r="P123" s="214"/>
      <c r="R123" s="150"/>
      <c r="S123" s="22"/>
      <c r="T123" s="151">
        <f t="array" ref="T123:AC123">TRANSPOSE(S124:S133)</f>
        <v>0</v>
      </c>
      <c r="U123" s="151">
        <v>0</v>
      </c>
      <c r="V123" s="151">
        <v>0</v>
      </c>
      <c r="W123" s="151">
        <v>0</v>
      </c>
      <c r="X123" s="151">
        <v>0</v>
      </c>
      <c r="Y123" s="151">
        <v>0</v>
      </c>
      <c r="Z123" s="151">
        <v>0</v>
      </c>
      <c r="AA123" s="151">
        <v>0</v>
      </c>
      <c r="AB123" s="151">
        <v>0</v>
      </c>
      <c r="AC123" s="151">
        <v>0</v>
      </c>
      <c r="AD123" s="148" t="s">
        <v>11</v>
      </c>
      <c r="AE123" s="149" t="s">
        <v>2</v>
      </c>
      <c r="AF123" s="213" t="s">
        <v>3</v>
      </c>
      <c r="AG123" s="214"/>
      <c r="AI123" s="150"/>
      <c r="AJ123" s="22"/>
      <c r="AK123" s="151">
        <f t="array" ref="AK123:AT123">TRANSPOSE(AJ124:AJ133)</f>
        <v>0</v>
      </c>
      <c r="AL123" s="151">
        <v>0</v>
      </c>
      <c r="AM123" s="151">
        <v>0</v>
      </c>
      <c r="AN123" s="151">
        <v>0</v>
      </c>
      <c r="AO123" s="151">
        <v>0</v>
      </c>
      <c r="AP123" s="151">
        <v>0</v>
      </c>
      <c r="AQ123" s="151">
        <v>0</v>
      </c>
      <c r="AR123" s="151">
        <v>0</v>
      </c>
      <c r="AS123" s="151">
        <v>0</v>
      </c>
      <c r="AT123" s="151">
        <v>0</v>
      </c>
      <c r="AU123" s="148" t="s">
        <v>11</v>
      </c>
      <c r="AV123" s="149" t="s">
        <v>2</v>
      </c>
      <c r="AW123" s="213" t="s">
        <v>3</v>
      </c>
      <c r="AX123" s="214"/>
      <c r="AZ123" s="150"/>
      <c r="BA123" s="22"/>
      <c r="BB123" s="151">
        <f t="array" ref="BB123:BK123">TRANSPOSE(BA124:BA133)</f>
        <v>0</v>
      </c>
      <c r="BC123" s="151">
        <v>0</v>
      </c>
      <c r="BD123" s="151">
        <v>0</v>
      </c>
      <c r="BE123" s="151">
        <v>0</v>
      </c>
      <c r="BF123" s="151">
        <v>0</v>
      </c>
      <c r="BG123" s="151">
        <v>0</v>
      </c>
      <c r="BH123" s="151">
        <v>0</v>
      </c>
      <c r="BI123" s="151">
        <v>0</v>
      </c>
      <c r="BJ123" s="151">
        <v>0</v>
      </c>
      <c r="BK123" s="151">
        <v>0</v>
      </c>
      <c r="BL123" s="148" t="s">
        <v>11</v>
      </c>
      <c r="BM123" s="149" t="s">
        <v>2</v>
      </c>
      <c r="BN123" s="213" t="s">
        <v>3</v>
      </c>
      <c r="BO123" s="214"/>
      <c r="BQ123" s="150"/>
      <c r="BR123" s="22"/>
      <c r="BS123" s="151">
        <f t="array" ref="BS123:CB123">TRANSPOSE(BR124:BR133)</f>
        <v>0</v>
      </c>
      <c r="BT123" s="151">
        <v>0</v>
      </c>
      <c r="BU123" s="151">
        <v>0</v>
      </c>
      <c r="BV123" s="151">
        <v>0</v>
      </c>
      <c r="BW123" s="151">
        <v>0</v>
      </c>
      <c r="BX123" s="151">
        <v>0</v>
      </c>
      <c r="BY123" s="151">
        <v>0</v>
      </c>
      <c r="BZ123" s="151">
        <v>0</v>
      </c>
      <c r="CA123" s="151">
        <v>0</v>
      </c>
      <c r="CB123" s="151">
        <v>0</v>
      </c>
      <c r="CC123" s="148" t="s">
        <v>11</v>
      </c>
      <c r="CD123" s="149" t="s">
        <v>2</v>
      </c>
      <c r="CE123" s="213" t="s">
        <v>3</v>
      </c>
      <c r="CF123" s="214"/>
      <c r="CH123" s="150"/>
      <c r="CI123" s="22"/>
      <c r="CJ123" s="151">
        <f t="array" ref="CJ123:CS123">TRANSPOSE(CI124:CI133)</f>
        <v>0</v>
      </c>
      <c r="CK123" s="151">
        <v>0</v>
      </c>
      <c r="CL123" s="151">
        <v>0</v>
      </c>
      <c r="CM123" s="151">
        <v>0</v>
      </c>
      <c r="CN123" s="151">
        <v>0</v>
      </c>
      <c r="CO123" s="151">
        <v>0</v>
      </c>
      <c r="CP123" s="151">
        <v>0</v>
      </c>
      <c r="CQ123" s="151">
        <v>0</v>
      </c>
      <c r="CR123" s="151">
        <v>0</v>
      </c>
      <c r="CS123" s="151">
        <v>0</v>
      </c>
      <c r="CT123" s="148" t="s">
        <v>11</v>
      </c>
      <c r="CU123" s="149" t="s">
        <v>2</v>
      </c>
      <c r="CV123" s="213" t="s">
        <v>3</v>
      </c>
      <c r="CW123" s="214"/>
      <c r="CY123" s="150"/>
      <c r="CZ123" s="22"/>
      <c r="DA123" s="151">
        <f t="array" ref="DA123:DJ123">TRANSPOSE(CZ124:CZ133)</f>
        <v>0</v>
      </c>
      <c r="DB123" s="151">
        <v>0</v>
      </c>
      <c r="DC123" s="151">
        <v>0</v>
      </c>
      <c r="DD123" s="151">
        <v>0</v>
      </c>
      <c r="DE123" s="151">
        <v>0</v>
      </c>
      <c r="DF123" s="151">
        <v>0</v>
      </c>
      <c r="DG123" s="151">
        <v>0</v>
      </c>
      <c r="DH123" s="151">
        <v>0</v>
      </c>
      <c r="DI123" s="151">
        <v>0</v>
      </c>
      <c r="DJ123" s="151">
        <v>0</v>
      </c>
      <c r="DK123" s="148" t="s">
        <v>11</v>
      </c>
      <c r="DL123" s="149" t="s">
        <v>2</v>
      </c>
      <c r="DM123" s="213" t="s">
        <v>3</v>
      </c>
      <c r="DN123" s="214"/>
      <c r="DP123" s="150"/>
      <c r="DQ123" s="22"/>
      <c r="DR123" s="151">
        <f t="array" ref="DR123:EA123">TRANSPOSE(DQ124:DQ133)</f>
        <v>0</v>
      </c>
      <c r="DS123" s="151">
        <v>0</v>
      </c>
      <c r="DT123" s="151">
        <v>0</v>
      </c>
      <c r="DU123" s="151">
        <v>0</v>
      </c>
      <c r="DV123" s="151">
        <v>0</v>
      </c>
      <c r="DW123" s="151">
        <v>0</v>
      </c>
      <c r="DX123" s="151">
        <v>0</v>
      </c>
      <c r="DY123" s="151">
        <v>0</v>
      </c>
      <c r="DZ123" s="151">
        <v>0</v>
      </c>
      <c r="EA123" s="151">
        <v>0</v>
      </c>
      <c r="EB123" s="148" t="s">
        <v>11</v>
      </c>
      <c r="EC123" s="149" t="s">
        <v>2</v>
      </c>
      <c r="ED123" s="213" t="s">
        <v>3</v>
      </c>
      <c r="EE123" s="214"/>
      <c r="EG123" s="150"/>
      <c r="EH123" s="22"/>
      <c r="EI123" s="151">
        <f t="array" ref="EI123:ER123">TRANSPOSE(EH124:EH133)</f>
        <v>0</v>
      </c>
      <c r="EJ123" s="151">
        <v>0</v>
      </c>
      <c r="EK123" s="151">
        <v>0</v>
      </c>
      <c r="EL123" s="151">
        <v>0</v>
      </c>
      <c r="EM123" s="151">
        <v>0</v>
      </c>
      <c r="EN123" s="151">
        <v>0</v>
      </c>
      <c r="EO123" s="151">
        <v>0</v>
      </c>
      <c r="EP123" s="151">
        <v>0</v>
      </c>
      <c r="EQ123" s="151">
        <v>0</v>
      </c>
      <c r="ER123" s="151">
        <v>0</v>
      </c>
      <c r="ES123" s="148" t="s">
        <v>11</v>
      </c>
      <c r="ET123" s="149" t="s">
        <v>2</v>
      </c>
      <c r="EU123" s="213" t="s">
        <v>3</v>
      </c>
      <c r="EV123" s="214"/>
      <c r="EW123" s="100"/>
      <c r="EX123" s="100"/>
      <c r="EY123" s="100"/>
      <c r="EZ123" s="100"/>
      <c r="FA123" s="100"/>
    </row>
    <row r="124" spans="1:157" x14ac:dyDescent="0.35">
      <c r="A124" s="150">
        <v>1</v>
      </c>
      <c r="B124" s="151">
        <f>'FACTORS &amp; OPTIONS'!B15</f>
        <v>0</v>
      </c>
      <c r="C124" s="77">
        <f>IF(A124&lt;=G121,1,0)</f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21" t="e">
        <f>IF(G121=1,AVERAGE(C124/C134),IF(G121=2,AVERAGE(C124/C134,D124/D134),IF(G121=3,AVERAGE(C124/C134,D124/D134,E124/E134),IF(G121=4,AVERAGE(C124/C134,D124/D134,E124/E134,F124/F134),IF(G121=5,AVERAGE(C124/C134,D124/D134,E124/E134,F124/F134,G124/G134),IF(G121=6,AVERAGE(C124/C134,D124/D134,E124/E134,F124/F134,G124/G134,H124/H134),IF(G121=7,AVERAGE(C124/C134,D124/D134,E124/E134,F124/F134,G124/G134,H124/H134,I124/I134),IF(G121=8,AVERAGE(C124/C134,D124/D134,E124/E134,F124/F134,G124/G134,H124/H134,I124/I134,J124/J134),IF(G121=9,AVERAGE(C124/C134,D124/D134,E124/E134,F124/F134,G124/G134,H124/H134,I124/I134,J124/J134,K124/K134),AVERAGE(C124/C134,D124/D134,E124/E134,F124/F134,G124/G134,H124/H134,I124/I134,J124/J134,K124/K134,L124/L134))))))))))</f>
        <v>#DIV/0!</v>
      </c>
      <c r="N124" s="21" t="e">
        <f t="array" ref="N124:N133">MMULT(C124:L133,M124:M133)</f>
        <v>#DIV/0!</v>
      </c>
      <c r="O124" s="152" t="s">
        <v>4</v>
      </c>
      <c r="P124" s="153" t="e">
        <f>(N134-G121)/(G121-1)</f>
        <v>#DIV/0!</v>
      </c>
      <c r="R124" s="150">
        <v>1</v>
      </c>
      <c r="S124" s="151">
        <f>'FACTORS &amp; OPTIONS'!B15</f>
        <v>0</v>
      </c>
      <c r="T124" s="77">
        <f>IF(R124&lt;=X121,1,0)</f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21" t="e">
        <f>IF(X121=1,AVERAGE(T124/T134),IF(X121=2,AVERAGE(T124/T134,U124/U134),IF(X121=3,AVERAGE(T124/T134,U124/U134,V124/V134),IF(X121=4,AVERAGE(T124/T134,U124/U134,V124/V134,W124/W134),IF(X121=5,AVERAGE(T124/T134,U124/U134,V124/V134,W124/W134,X124/X134),IF(X121=6,AVERAGE(T124/T134,U124/U134,V124/V134,W124/W134,X124/X134,Y124/Y134),IF(X121=7,AVERAGE(T124/T134,U124/U134,V124/V134,W124/W134,X124/X134,Y124/Y134,Z124/Z134),IF(X121=8,AVERAGE(T124/T134,U124/U134,V124/V134,W124/W134,X124/X134,Y124/Y134,Z124/Z134,AA124/AA134),IF(X121=9,AVERAGE(T124/T134,U124/U134,V124/V134,W124/W134,X124/X134,Y124/Y134,Z124/Z134,AA124/AA134,AB124/AB134),AVERAGE(T124/T134,U124/U134,V124/V134,W124/W134,X124/X134,Y124/Y134,Z124/Z134,AA124/AA134,AB124/AB134,AC124/AC134))))))))))</f>
        <v>#DIV/0!</v>
      </c>
      <c r="AE124" s="21" t="e">
        <f t="array" ref="AE124:AE133">MMULT(T124:AC133,AD124:AD133)</f>
        <v>#DIV/0!</v>
      </c>
      <c r="AF124" s="152" t="s">
        <v>4</v>
      </c>
      <c r="AG124" s="153" t="e">
        <f>(AE134-X121)/(X121-1)</f>
        <v>#DIV/0!</v>
      </c>
      <c r="AI124" s="150">
        <v>1</v>
      </c>
      <c r="AJ124" s="151">
        <f>'FACTORS &amp; OPTIONS'!B15</f>
        <v>0</v>
      </c>
      <c r="AK124" s="154">
        <f>IF(AI124&lt;=AO121,1,0)</f>
        <v>0</v>
      </c>
      <c r="AL124" s="155">
        <v>0</v>
      </c>
      <c r="AM124" s="155">
        <v>0</v>
      </c>
      <c r="AN124" s="155">
        <v>0</v>
      </c>
      <c r="AO124" s="155">
        <v>0</v>
      </c>
      <c r="AP124" s="155">
        <v>0</v>
      </c>
      <c r="AQ124" s="155">
        <v>0</v>
      </c>
      <c r="AR124" s="155">
        <v>0</v>
      </c>
      <c r="AS124" s="155">
        <v>0</v>
      </c>
      <c r="AT124" s="156">
        <v>0</v>
      </c>
      <c r="AU124" s="21" t="e">
        <f>IF(AO121=1,AVERAGE(AK124/AK134),IF(AO121=2,AVERAGE(AK124/AK134,AL124/AL134),IF(AO121=3,AVERAGE(AK124/AK134,AL124/AL134,AM124/AM134),IF(AO121=4,AVERAGE(AK124/AK134,AL124/AL134,AM124/AM134,AN124/AN134),IF(AO121=5,AVERAGE(AK124/AK134,AL124/AL134,AM124/AM134,AN124/AN134,AO124/AO134),IF(AO121=6,AVERAGE(AK124/AK134,AL124/AL134,AM124/AM134,AN124/AN134,AO124/AO134,AP124/AP134),IF(AO121=7,AVERAGE(AK124/AK134,AL124/AL134,AM124/AM134,AN124/AN134,AO124/AO134,AP124/AP134,AQ124/AQ134),IF(AO121=8,AVERAGE(AK124/AK134,AL124/AL134,AM124/AM134,AN124/AN134,AO124/AO134,AP124/AP134,AQ124/AQ134,AR124/AR134),IF(AO121=9,AVERAGE(AK124/AK134,AL124/AL134,AM124/AM134,AN124/AN134,AO124/AO134,AP124/AP134,AQ124/AQ134,AR124/AR134,AS124/AS134),AVERAGE(AK124/AK134,AL124/AL134,AM124/AM134,AN124/AN134,AO124/AO134,AP124/AP134,AQ124/AQ134,AR124/AR134,AS124/AS134,AT124/AT134))))))))))</f>
        <v>#DIV/0!</v>
      </c>
      <c r="AV124" s="21" t="e">
        <f t="array" ref="AV124:AV133">MMULT(AK124:AT133,AU124:AU133)</f>
        <v>#DIV/0!</v>
      </c>
      <c r="AW124" s="152" t="s">
        <v>4</v>
      </c>
      <c r="AX124" s="153" t="e">
        <f>(AV134-AO121)/(AO121-1)</f>
        <v>#DIV/0!</v>
      </c>
      <c r="AZ124" s="150">
        <v>1</v>
      </c>
      <c r="BA124" s="151">
        <f>'FACTORS &amp; OPTIONS'!B15</f>
        <v>0</v>
      </c>
      <c r="BB124" s="154">
        <f>IF(AZ124&lt;=BF121,1,0)</f>
        <v>0</v>
      </c>
      <c r="BC124" s="155">
        <v>0</v>
      </c>
      <c r="BD124" s="155">
        <v>0</v>
      </c>
      <c r="BE124" s="155">
        <v>0</v>
      </c>
      <c r="BF124" s="155">
        <v>0</v>
      </c>
      <c r="BG124" s="155">
        <v>0</v>
      </c>
      <c r="BH124" s="155">
        <v>0</v>
      </c>
      <c r="BI124" s="155">
        <v>0</v>
      </c>
      <c r="BJ124" s="155">
        <v>0</v>
      </c>
      <c r="BK124" s="156">
        <v>0</v>
      </c>
      <c r="BL124" s="21" t="e">
        <f>IF(BF121=1,AVERAGE(BB124/BB134),IF(BF121=2,AVERAGE(BB124/BB134,BC124/BC134),IF(BF121=3,AVERAGE(BB124/BB134,BC124/BC134,BD124/BD134),IF(BF121=4,AVERAGE(BB124/BB134,BC124/BC134,BD124/BD134,BE124/BE134),IF(BF121=5,AVERAGE(BB124/BB134,BC124/BC134,BD124/BD134,BE124/BE134,BF124/BF134),IF(BF121=6,AVERAGE(BB124/BB134,BC124/BC134,BD124/BD134,BE124/BE134,BF124/BF134,BG124/BG134),IF(BF121=7,AVERAGE(BB124/BB134,BC124/BC134,BD124/BD134,BE124/BE134,BF124/BF134,BG124/BG134,BH124/BH134),IF(BF121=8,AVERAGE(BB124/BB134,BC124/BC134,BD124/BD134,BE124/BE134,BF124/BF134,BG124/BG134,BH124/BH134,BI124/BI134),IF(BF121=9,AVERAGE(BB124/BB134,BC124/BC134,BD124/BD134,BE124/BE134,BF124/BF134,BG124/BG134,BH124/BH134,BI124/BI134,BJ124/BJ134),AVERAGE(BB124/BB134,BC124/BC134,BD124/BD134,BE124/BE134,BF124/BF134,BG124/BG134,BH124/BH134,BI124/BI134,BJ124/BJ134,BK124/BK134))))))))))</f>
        <v>#DIV/0!</v>
      </c>
      <c r="BM124" s="21" t="e">
        <f t="array" ref="BM124:BM133">MMULT(BB124:BK133,BL124:BL133)</f>
        <v>#DIV/0!</v>
      </c>
      <c r="BN124" s="152" t="s">
        <v>4</v>
      </c>
      <c r="BO124" s="153" t="e">
        <f>(BM134-BF121)/(BF121-1)</f>
        <v>#DIV/0!</v>
      </c>
      <c r="BQ124" s="150">
        <v>1</v>
      </c>
      <c r="BR124" s="151">
        <f>'FACTORS &amp; OPTIONS'!B15</f>
        <v>0</v>
      </c>
      <c r="BS124" s="154">
        <f>IF(BQ124&lt;=BW121,1,0)</f>
        <v>0</v>
      </c>
      <c r="BT124" s="155">
        <v>0</v>
      </c>
      <c r="BU124" s="155">
        <v>0</v>
      </c>
      <c r="BV124" s="155">
        <v>0</v>
      </c>
      <c r="BW124" s="155">
        <v>0</v>
      </c>
      <c r="BX124" s="155">
        <v>0</v>
      </c>
      <c r="BY124" s="155">
        <v>0</v>
      </c>
      <c r="BZ124" s="155">
        <v>0</v>
      </c>
      <c r="CA124" s="155">
        <v>0</v>
      </c>
      <c r="CB124" s="156">
        <v>0</v>
      </c>
      <c r="CC124" s="21" t="e">
        <f>IF(BW121=1,AVERAGE(BS124/BS134),IF(BW121=2,AVERAGE(BS124/BS134,BT124/BT134),IF(BW121=3,AVERAGE(BS124/BS134,BT124/BT134,BU124/BU134),IF(BW121=4,AVERAGE(BS124/BS134,BT124/BT134,BU124/BU134,BV124/BV134),IF(BW121=5,AVERAGE(BS124/BS134,BT124/BT134,BU124/BU134,BV124/BV134,BW124/BW134),IF(BW121=6,AVERAGE(BS124/BS134,BT124/BT134,BU124/BU134,BV124/BV134,BW124/BW134,BX124/BX134),IF(BW121=7,AVERAGE(BS124/BS134,BT124/BT134,BU124/BU134,BV124/BV134,BW124/BW134,BX124/BX134,BY124/BY134),IF(BW121=8,AVERAGE(BS124/BS134,BT124/BT134,BU124/BU134,BV124/BV134,BW124/BW134,BX124/BX134,BY124/BY134,BZ124/BZ134),IF(BW121=9,AVERAGE(BS124/BS134,BT124/BT134,BU124/BU134,BV124/BV134,BW124/BW134,BX124/BX134,BY124/BY134,BZ124/BZ134,CA124/CA134),AVERAGE(BS124/BS134,BT124/BT134,BU124/BU134,BV124/BV134,BW124/BW134,BX124/BX134,BY124/BY134,BZ124/BZ134,CA124/CA134,CB124/CB134))))))))))</f>
        <v>#DIV/0!</v>
      </c>
      <c r="CD124" s="21" t="e">
        <f t="array" ref="CD124:CD133">MMULT(BS124:CB133,CC124:CC133)</f>
        <v>#DIV/0!</v>
      </c>
      <c r="CE124" s="152" t="s">
        <v>4</v>
      </c>
      <c r="CF124" s="153" t="e">
        <f>(CD134-BW121)/(BW121-1)</f>
        <v>#DIV/0!</v>
      </c>
      <c r="CH124" s="150">
        <v>1</v>
      </c>
      <c r="CI124" s="151">
        <f>'FACTORS &amp; OPTIONS'!B15</f>
        <v>0</v>
      </c>
      <c r="CJ124" s="154">
        <f>IF(CH124&lt;=CN121,1,0)</f>
        <v>0</v>
      </c>
      <c r="CK124" s="155">
        <v>0</v>
      </c>
      <c r="CL124" s="155">
        <v>0</v>
      </c>
      <c r="CM124" s="155">
        <v>0</v>
      </c>
      <c r="CN124" s="155">
        <v>0</v>
      </c>
      <c r="CO124" s="155">
        <v>0</v>
      </c>
      <c r="CP124" s="155">
        <v>0</v>
      </c>
      <c r="CQ124" s="155">
        <v>0</v>
      </c>
      <c r="CR124" s="155">
        <v>0</v>
      </c>
      <c r="CS124" s="156">
        <v>0</v>
      </c>
      <c r="CT124" s="21" t="e">
        <f>IF(CN121=1,AVERAGE(CJ124/CJ134),IF(CN121=2,AVERAGE(CJ124/CJ134,CK124/CK134),IF(CN121=3,AVERAGE(CJ124/CJ134,CK124/CK134,CL124/CL134),IF(CN121=4,AVERAGE(CJ124/CJ134,CK124/CK134,CL124/CL134,CM124/CM134),IF(CN121=5,AVERAGE(CJ124/CJ134,CK124/CK134,CL124/CL134,CM124/CM134,CN124/CN134),IF(CN121=6,AVERAGE(CJ124/CJ134,CK124/CK134,CL124/CL134,CM124/CM134,CN124/CN134,CO124/CO134),IF(CN121=7,AVERAGE(CJ124/CJ134,CK124/CK134,CL124/CL134,CM124/CM134,CN124/CN134,CO124/CO134,CP124/CP134),IF(CN121=8,AVERAGE(CJ124/CJ134,CK124/CK134,CL124/CL134,CM124/CM134,CN124/CN134,CO124/CO134,CP124/CP134,CQ124/CQ134),IF(CN121=9,AVERAGE(CJ124/CJ134,CK124/CK134,CL124/CL134,CM124/CM134,CN124/CN134,CO124/CO134,CP124/CP134,CQ124/CQ134,CR124/CR134),AVERAGE(CJ124/CJ134,CK124/CK134,CL124/CL134,CM124/CM134,CN124/CN134,CO124/CO134,CP124/CP134,CQ124/CQ134,CR124/CR134,CS124/CS134))))))))))</f>
        <v>#DIV/0!</v>
      </c>
      <c r="CU124" s="21" t="e">
        <f t="array" ref="CU124:CU133">MMULT(CJ124:CS133,CT124:CT133)</f>
        <v>#DIV/0!</v>
      </c>
      <c r="CV124" s="152" t="s">
        <v>4</v>
      </c>
      <c r="CW124" s="153" t="e">
        <f>(CU134-CN121)/(CN121-1)</f>
        <v>#DIV/0!</v>
      </c>
      <c r="CY124" s="150">
        <v>1</v>
      </c>
      <c r="CZ124" s="151">
        <f>'FACTORS &amp; OPTIONS'!B15</f>
        <v>0</v>
      </c>
      <c r="DA124" s="154">
        <f>IF(CY124&lt;=DE121,1,0)</f>
        <v>0</v>
      </c>
      <c r="DB124" s="155">
        <v>0</v>
      </c>
      <c r="DC124" s="155">
        <v>0</v>
      </c>
      <c r="DD124" s="155">
        <v>0</v>
      </c>
      <c r="DE124" s="155">
        <v>0</v>
      </c>
      <c r="DF124" s="155">
        <v>0</v>
      </c>
      <c r="DG124" s="155">
        <v>0</v>
      </c>
      <c r="DH124" s="155">
        <v>0</v>
      </c>
      <c r="DI124" s="155">
        <v>0</v>
      </c>
      <c r="DJ124" s="156">
        <v>0</v>
      </c>
      <c r="DK124" s="21" t="e">
        <f>IF(DE121=1,AVERAGE(DA124/DA134),IF(DE121=2,AVERAGE(DA124/DA134,DB124/DB134),IF(DE121=3,AVERAGE(DA124/DA134,DB124/DB134,DC124/DC134),IF(DE121=4,AVERAGE(DA124/DA134,DB124/DB134,DC124/DC134,DD124/DD134),IF(DE121=5,AVERAGE(DA124/DA134,DB124/DB134,DC124/DC134,DD124/DD134,DE124/DE134),IF(DE121=6,AVERAGE(DA124/DA134,DB124/DB134,DC124/DC134,DD124/DD134,DE124/DE134,DF124/DF134),IF(DE121=7,AVERAGE(DA124/DA134,DB124/DB134,DC124/DC134,DD124/DD134,DE124/DE134,DF124/DF134,DG124/DG134),IF(DE121=8,AVERAGE(DA124/DA134,DB124/DB134,DC124/DC134,DD124/DD134,DE124/DE134,DF124/DF134,DG124/DG134,DH124/DH134),IF(DE121=9,AVERAGE(DA124/DA134,DB124/DB134,DC124/DC134,DD124/DD134,DE124/DE134,DF124/DF134,DG124/DG134,DH124/DH134,DI124/DI134),AVERAGE(DA124/DA134,DB124/DB134,DC124/DC134,DD124/DD134,DE124/DE134,DF124/DF134,DG124/DG134,DH124/DH134,DI124/DI134,DJ124/DJ134))))))))))</f>
        <v>#DIV/0!</v>
      </c>
      <c r="DL124" s="21" t="e">
        <f t="array" ref="DL124:DL133">MMULT(DA124:DJ133,DK124:DK133)</f>
        <v>#DIV/0!</v>
      </c>
      <c r="DM124" s="152" t="s">
        <v>4</v>
      </c>
      <c r="DN124" s="153" t="e">
        <f>(DL134-DE121)/(DE121-1)</f>
        <v>#DIV/0!</v>
      </c>
      <c r="DP124" s="150">
        <v>1</v>
      </c>
      <c r="DQ124" s="151">
        <f>'FACTORS &amp; OPTIONS'!B15</f>
        <v>0</v>
      </c>
      <c r="DR124" s="154">
        <f>IF(DP124&lt;=DV121,1,0)</f>
        <v>0</v>
      </c>
      <c r="DS124" s="155">
        <v>0</v>
      </c>
      <c r="DT124" s="155">
        <v>0</v>
      </c>
      <c r="DU124" s="155">
        <v>0</v>
      </c>
      <c r="DV124" s="155">
        <v>0</v>
      </c>
      <c r="DW124" s="155">
        <v>0</v>
      </c>
      <c r="DX124" s="155">
        <v>0</v>
      </c>
      <c r="DY124" s="155">
        <v>0</v>
      </c>
      <c r="DZ124" s="155">
        <v>0</v>
      </c>
      <c r="EA124" s="156">
        <v>0</v>
      </c>
      <c r="EB124" s="21" t="e">
        <f>IF(DV121=1,AVERAGE(DR124/DR134),IF(DV121=2,AVERAGE(DR124/DR134,DS124/DS134),IF(DV121=3,AVERAGE(DR124/DR134,DS124/DS134,DT124/DT134),IF(DV121=4,AVERAGE(DR124/DR134,DS124/DS134,DT124/DT134,DU124/DU134),IF(DV121=5,AVERAGE(DR124/DR134,DS124/DS134,DT124/DT134,DU124/DU134,DV124/DV134),IF(DV121=6,AVERAGE(DR124/DR134,DS124/DS134,DT124/DT134,DU124/DU134,DV124/DV134,DW124/DW134),IF(DV121=7,AVERAGE(DR124/DR134,DS124/DS134,DT124/DT134,DU124/DU134,DV124/DV134,DW124/DW134,DX124/DX134),IF(DV121=8,AVERAGE(DR124/DR134,DS124/DS134,DT124/DT134,DU124/DU134,DV124/DV134,DW124/DW134,DX124/DX134,DY124/DY134),IF(DV121=9,AVERAGE(DR124/DR134,DS124/DS134,DT124/DT134,DU124/DU134,DV124/DV134,DW124/DW134,DX124/DX134,DY124/DY134,DZ124/DZ134),AVERAGE(DR124/DR134,DS124/DS134,DT124/DT134,DU124/DU134,DV124/DV134,DW124/DW134,DX124/DX134,DY124/DY134,DZ124/DZ134,EA124/EA134))))))))))</f>
        <v>#DIV/0!</v>
      </c>
      <c r="EC124" s="21" t="e">
        <f t="array" ref="EC124:EC133">MMULT(DR124:EA133,EB124:EB133)</f>
        <v>#DIV/0!</v>
      </c>
      <c r="ED124" s="152" t="s">
        <v>4</v>
      </c>
      <c r="EE124" s="153" t="e">
        <f>(EC134-DV121)/(DV121-1)</f>
        <v>#DIV/0!</v>
      </c>
      <c r="EG124" s="150">
        <v>1</v>
      </c>
      <c r="EH124" s="151">
        <f>'FACTORS &amp; OPTIONS'!B15</f>
        <v>0</v>
      </c>
      <c r="EI124" s="154">
        <f>IF(EG124&lt;=EM121,1,0)</f>
        <v>0</v>
      </c>
      <c r="EJ124" s="155">
        <v>0</v>
      </c>
      <c r="EK124" s="155">
        <v>0</v>
      </c>
      <c r="EL124" s="155">
        <v>0</v>
      </c>
      <c r="EM124" s="155">
        <v>0</v>
      </c>
      <c r="EN124" s="155">
        <v>0</v>
      </c>
      <c r="EO124" s="155">
        <v>0</v>
      </c>
      <c r="EP124" s="155">
        <v>0</v>
      </c>
      <c r="EQ124" s="155">
        <v>0</v>
      </c>
      <c r="ER124" s="156">
        <v>0</v>
      </c>
      <c r="ES124" s="21" t="e">
        <f>IF(EM121=1,AVERAGE(EI124/EI134),IF(EM121=2,AVERAGE(EI124/EI134,EJ124/EJ134),IF(EM121=3,AVERAGE(EI124/EI134,EJ124/EJ134,EK124/EK134),IF(EM121=4,AVERAGE(EI124/EI134,EJ124/EJ134,EK124/EK134,EL124/EL134),IF(EM121=5,AVERAGE(EI124/EI134,EJ124/EJ134,EK124/EK134,EL124/EL134,EM124/EM134),IF(EM121=6,AVERAGE(EI124/EI134,EJ124/EJ134,EK124/EK134,EL124/EL134,EM124/EM134,EN124/EN134),IF(EM121=7,AVERAGE(EI124/EI134,EJ124/EJ134,EK124/EK134,EL124/EL134,EM124/EM134,EN124/EN134,EO124/EO134),IF(EM121=8,AVERAGE(EI124/EI134,EJ124/EJ134,EK124/EK134,EL124/EL134,EM124/EM134,EN124/EN134,EO124/EO134,EP124/EP134),IF(EM121=9,AVERAGE(EI124/EI134,EJ124/EJ134,EK124/EK134,EL124/EL134,EM124/EM134,EN124/EN134,EO124/EO134,EP124/EP134,EQ124/EQ134),AVERAGE(EI124/EI134,EJ124/EJ134,EK124/EK134,EL124/EL134,EM124/EM134,EN124/EN134,EO124/EO134,EP124/EP134,EQ124/EQ134,ER124/ER134))))))))))</f>
        <v>#DIV/0!</v>
      </c>
      <c r="ET124" s="21" t="e">
        <f t="array" ref="ET124:ET133">MMULT(EI124:ER133,ES124:ES133)</f>
        <v>#DIV/0!</v>
      </c>
      <c r="EU124" s="152" t="s">
        <v>4</v>
      </c>
      <c r="EV124" s="153" t="e">
        <f>(ET134-EM121)/(EM121-1)</f>
        <v>#DIV/0!</v>
      </c>
      <c r="EW124" s="100"/>
      <c r="EX124" s="100"/>
      <c r="EY124" s="100"/>
      <c r="EZ124" s="100"/>
      <c r="FA124" s="100"/>
    </row>
    <row r="125" spans="1:157" x14ac:dyDescent="0.35">
      <c r="A125" s="150">
        <v>2</v>
      </c>
      <c r="B125" s="151">
        <f>'FACTORS &amp; OPTIONS'!B16</f>
        <v>0</v>
      </c>
      <c r="C125" s="77">
        <f>IF(D124&gt;0,(1/D124),0)</f>
        <v>0</v>
      </c>
      <c r="D125" s="77">
        <f>IF(A125&lt;=G121,1,0)</f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21" t="e">
        <f>IF(G121=1,AVERAGE(C125/C134),IF(G121=2,AVERAGE(C125/C134,D125/D134),IF(G121=3,AVERAGE(C125/C134,D125/D134,E125/E134),IF(G121=4,AVERAGE(C125/C134,D125/D134,E125/E134,F125/F134),IF(G121=5,AVERAGE(C125/C134,D125/D134,E125/E134,F125/F134,G125/G134),IF(G121=6,AVERAGE(C125/C134,D125/D134,E125/E134,F125/F134,G125/G134,H125/H134),IF(G121=7,AVERAGE(C125/C134,D125/D134,E125/E134,F125/F134,G125/G134,H125/H134,I125/I134),IF(G121=8,AVERAGE(C125/C134,D125/D134,E125/E134,F125/F134,G125/G134,H125/H134,I125/I134,J125/J134),IF(G121=9,AVERAGE(C125/C134,D125/D134,E125/E134,F125/F134,G125/G134,H125/H134,I125/I134,J125/J134,K125/K134),AVERAGE(C125/C134,D125/D134,E125/E134,F125/F134,G125/G134,H125/H134,I125/I134,J125/J134,K125/K134,L125/L134))))))))))</f>
        <v>#DIV/0!</v>
      </c>
      <c r="N125" s="21" t="e">
        <v>#DIV/0!</v>
      </c>
      <c r="O125" s="152" t="s">
        <v>5</v>
      </c>
      <c r="P125" s="153">
        <f>IF(G121=1,0,IF(G121=2,0,IF(G121=3,0.58,IF(G121=4,0.9,IF(G121=5,1.12,IF(G121=6,1.24,IF(G121=7,1.32,IF(G121=8,1.41,IF(G121=9,1.45,IF(G121=10,1.49,1))))))))))</f>
        <v>1</v>
      </c>
      <c r="R125" s="150">
        <v>2</v>
      </c>
      <c r="S125" s="151">
        <f>'FACTORS &amp; OPTIONS'!B16</f>
        <v>0</v>
      </c>
      <c r="T125" s="77">
        <f>IF(U124&gt;0,(1/U124),0)</f>
        <v>0</v>
      </c>
      <c r="U125" s="77">
        <f>IF(R125&lt;=X121,1,0)</f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21" t="e">
        <f>IF(X121=1,AVERAGE(T125/T134),IF(X121=2,AVERAGE(T125/T134,U125/U134),IF(X121=3,AVERAGE(T125/T134,U125/U134,V125/V134),IF(X121=4,AVERAGE(T125/T134,U125/U134,V125/V134,W125/W134),IF(X121=5,AVERAGE(T125/T134,U125/U134,V125/V134,W125/W134,X125/X134),IF(X121=6,AVERAGE(T125/T134,U125/U134,V125/V134,W125/W134,X125/X134,Y125/Y134),IF(X121=7,AVERAGE(T125/T134,U125/U134,V125/V134,W125/W134,X125/X134,Y125/Y134,Z125/Z134),IF(X121=8,AVERAGE(T125/T134,U125/U134,V125/V134,W125/W134,X125/X134,Y125/Y134,Z125/Z134,AA125/AA134),IF(X121=9,AVERAGE(T125/T134,U125/U134,V125/V134,W125/W134,X125/X134,Y125/Y134,Z125/Z134,AA125/AA134,AB125/AB134),AVERAGE(T125/T134,U125/U134,V125/V134,W125/W134,X125/X134,Y125/Y134,Z125/Z134,AA125/AA134,AB125/AB134,AC125/AC134))))))))))</f>
        <v>#DIV/0!</v>
      </c>
      <c r="AE125" s="21" t="e">
        <v>#DIV/0!</v>
      </c>
      <c r="AF125" s="152" t="s">
        <v>5</v>
      </c>
      <c r="AG125" s="153">
        <f>IF(X121=1,0,IF(X121=2,0,IF(X121=3,0.58,IF(X121=4,0.9,IF(X121=5,1.12,IF(X121=6,1.24,IF(X121=7,1.32,IF(X121=8,1.41,IF(X121=9,1.45,IF(X121=10,1.49,1))))))))))</f>
        <v>1</v>
      </c>
      <c r="AI125" s="150">
        <v>2</v>
      </c>
      <c r="AJ125" s="151">
        <f>'FACTORS &amp; OPTIONS'!B16</f>
        <v>0</v>
      </c>
      <c r="AK125" s="158">
        <f>IF(AL124&gt;0,(1/AL124),0)</f>
        <v>0</v>
      </c>
      <c r="AL125" s="77">
        <f>IF(AI125&lt;=AO121,1,0)</f>
        <v>0</v>
      </c>
      <c r="AM125" s="78">
        <v>0</v>
      </c>
      <c r="AN125" s="78">
        <v>0</v>
      </c>
      <c r="AO125" s="78">
        <v>0</v>
      </c>
      <c r="AP125" s="78">
        <v>0</v>
      </c>
      <c r="AQ125" s="78">
        <v>0</v>
      </c>
      <c r="AR125" s="78">
        <v>0</v>
      </c>
      <c r="AS125" s="78">
        <v>0</v>
      </c>
      <c r="AT125" s="159">
        <v>0</v>
      </c>
      <c r="AU125" s="21" t="e">
        <f>IF(AO121=1,AVERAGE(AK125/AK134),IF(AO121=2,AVERAGE(AK125/AK134,AL125/AL134),IF(AO121=3,AVERAGE(AK125/AK134,AL125/AL134,AM125/AM134),IF(AO121=4,AVERAGE(AK125/AK134,AL125/AL134,AM125/AM134,AN125/AN134),IF(AO121=5,AVERAGE(AK125/AK134,AL125/AL134,AM125/AM134,AN125/AN134,AO125/AO134),IF(AO121=6,AVERAGE(AK125/AK134,AL125/AL134,AM125/AM134,AN125/AN134,AO125/AO134,AP125/AP134),IF(AO121=7,AVERAGE(AK125/AK134,AL125/AL134,AM125/AM134,AN125/AN134,AO125/AO134,AP125/AP134,AQ125/AQ134),IF(AO121=8,AVERAGE(AK125/AK134,AL125/AL134,AM125/AM134,AN125/AN134,AO125/AO134,AP125/AP134,AQ125/AQ134,AR125/AR134),IF(AO121=9,AVERAGE(AK125/AK134,AL125/AL134,AM125/AM134,AN125/AN134,AO125/AO134,AP125/AP134,AQ125/AQ134,AR125/AR134,AS125/AS134),AVERAGE(AK125/AK134,AL125/AL134,AM125/AM134,AN125/AN134,AO125/AO134,AP125/AP134,AQ125/AQ134,AR125/AR134,AS125/AS134,AT125/AT134))))))))))</f>
        <v>#DIV/0!</v>
      </c>
      <c r="AV125" s="21" t="e">
        <v>#DIV/0!</v>
      </c>
      <c r="AW125" s="152" t="s">
        <v>5</v>
      </c>
      <c r="AX125" s="153">
        <f>IF(AO121=1,0,IF(AO121=2,0,IF(AO121=3,0.58,IF(AO121=4,0.9,IF(AO121=5,1.12,IF(AO121=6,1.24,IF(AO121=7,1.32,IF(AO121=8,1.41,IF(AO121=9,1.45,IF(AO121=10,1.49,1))))))))))</f>
        <v>1</v>
      </c>
      <c r="AZ125" s="150">
        <v>2</v>
      </c>
      <c r="BA125" s="151">
        <f>'FACTORS &amp; OPTIONS'!B16</f>
        <v>0</v>
      </c>
      <c r="BB125" s="158">
        <f>IF(BC124&gt;0,(1/BC124),0)</f>
        <v>0</v>
      </c>
      <c r="BC125" s="77">
        <f>IF(AZ125&lt;=BF121,1,0)</f>
        <v>0</v>
      </c>
      <c r="BD125" s="78">
        <v>0</v>
      </c>
      <c r="BE125" s="78">
        <v>0</v>
      </c>
      <c r="BF125" s="78">
        <v>0</v>
      </c>
      <c r="BG125" s="78">
        <v>0</v>
      </c>
      <c r="BH125" s="78">
        <v>0</v>
      </c>
      <c r="BI125" s="78">
        <v>0</v>
      </c>
      <c r="BJ125" s="78">
        <v>0</v>
      </c>
      <c r="BK125" s="159">
        <v>0</v>
      </c>
      <c r="BL125" s="21" t="e">
        <f>IF(BF121=1,AVERAGE(BB125/BB134),IF(BF121=2,AVERAGE(BB125/BB134,BC125/BC134),IF(BF121=3,AVERAGE(BB125/BB134,BC125/BC134,BD125/BD134),IF(BF121=4,AVERAGE(BB125/BB134,BC125/BC134,BD125/BD134,BE125/BE134),IF(BF121=5,AVERAGE(BB125/BB134,BC125/BC134,BD125/BD134,BE125/BE134,BF125/BF134),IF(BF121=6,AVERAGE(BB125/BB134,BC125/BC134,BD125/BD134,BE125/BE134,BF125/BF134,BG125/BG134),IF(BF121=7,AVERAGE(BB125/BB134,BC125/BC134,BD125/BD134,BE125/BE134,BF125/BF134,BG125/BG134,BH125/BH134),IF(BF121=8,AVERAGE(BB125/BB134,BC125/BC134,BD125/BD134,BE125/BE134,BF125/BF134,BG125/BG134,BH125/BH134,BI125/BI134),IF(BF121=9,AVERAGE(BB125/BB134,BC125/BC134,BD125/BD134,BE125/BE134,BF125/BF134,BG125/BG134,BH125/BH134,BI125/BI134,BJ125/BJ134),AVERAGE(BB125/BB134,BC125/BC134,BD125/BD134,BE125/BE134,BF125/BF134,BG125/BG134,BH125/BH134,BI125/BI134,BJ125/BJ134,BK125/BK134))))))))))</f>
        <v>#DIV/0!</v>
      </c>
      <c r="BM125" s="21" t="e">
        <v>#DIV/0!</v>
      </c>
      <c r="BN125" s="152" t="s">
        <v>5</v>
      </c>
      <c r="BO125" s="153">
        <f>IF(BF121=1,0,IF(BF121=2,0,IF(BF121=3,0.58,IF(BF121=4,0.9,IF(BF121=5,1.12,IF(BF121=6,1.24,IF(BF121=7,1.32,IF(BF121=8,1.41,IF(BF121=9,1.45,IF(BF121=10,1.49,1))))))))))</f>
        <v>1</v>
      </c>
      <c r="BQ125" s="150">
        <v>2</v>
      </c>
      <c r="BR125" s="151">
        <f>'FACTORS &amp; OPTIONS'!B16</f>
        <v>0</v>
      </c>
      <c r="BS125" s="158">
        <f>IF(BT124&gt;0,(1/BT124),0)</f>
        <v>0</v>
      </c>
      <c r="BT125" s="77">
        <f>IF(BQ125&lt;=BW121,1,0)</f>
        <v>0</v>
      </c>
      <c r="BU125" s="78">
        <v>0</v>
      </c>
      <c r="BV125" s="78">
        <v>0</v>
      </c>
      <c r="BW125" s="78">
        <v>0</v>
      </c>
      <c r="BX125" s="78">
        <v>0</v>
      </c>
      <c r="BY125" s="78">
        <v>0</v>
      </c>
      <c r="BZ125" s="78">
        <v>0</v>
      </c>
      <c r="CA125" s="78">
        <v>0</v>
      </c>
      <c r="CB125" s="159">
        <v>0</v>
      </c>
      <c r="CC125" s="21" t="e">
        <f>IF(BW121=1,AVERAGE(BS125/BS134),IF(BW121=2,AVERAGE(BS125/BS134,BT125/BT134),IF(BW121=3,AVERAGE(BS125/BS134,BT125/BT134,BU125/BU134),IF(BW121=4,AVERAGE(BS125/BS134,BT125/BT134,BU125/BU134,BV125/BV134),IF(BW121=5,AVERAGE(BS125/BS134,BT125/BT134,BU125/BU134,BV125/BV134,BW125/BW134),IF(BW121=6,AVERAGE(BS125/BS134,BT125/BT134,BU125/BU134,BV125/BV134,BW125/BW134,BX125/BX134),IF(BW121=7,AVERAGE(BS125/BS134,BT125/BT134,BU125/BU134,BV125/BV134,BW125/BW134,BX125/BX134,BY125/BY134),IF(BW121=8,AVERAGE(BS125/BS134,BT125/BT134,BU125/BU134,BV125/BV134,BW125/BW134,BX125/BX134,BY125/BY134,BZ125/BZ134),IF(BW121=9,AVERAGE(BS125/BS134,BT125/BT134,BU125/BU134,BV125/BV134,BW125/BW134,BX125/BX134,BY125/BY134,BZ125/BZ134,CA125/CA134),AVERAGE(BS125/BS134,BT125/BT134,BU125/BU134,BV125/BV134,BW125/BW134,BX125/BX134,BY125/BY134,BZ125/BZ134,CA125/CA134,CB125/CB134))))))))))</f>
        <v>#DIV/0!</v>
      </c>
      <c r="CD125" s="21" t="e">
        <v>#DIV/0!</v>
      </c>
      <c r="CE125" s="152" t="s">
        <v>5</v>
      </c>
      <c r="CF125" s="153">
        <f>IF(BW121=1,0,IF(BW121=2,0,IF(BW121=3,0.58,IF(BW121=4,0.9,IF(BW121=5,1.12,IF(BW121=6,1.24,IF(BW121=7,1.32,IF(BW121=8,1.41,IF(BW121=9,1.45,IF(BW121=10,1.49,1))))))))))</f>
        <v>1</v>
      </c>
      <c r="CH125" s="150">
        <v>2</v>
      </c>
      <c r="CI125" s="151">
        <f>'FACTORS &amp; OPTIONS'!B16</f>
        <v>0</v>
      </c>
      <c r="CJ125" s="158">
        <f>IF(CK124&gt;0,(1/CK124),0)</f>
        <v>0</v>
      </c>
      <c r="CK125" s="77">
        <f>IF(CH125&lt;=CN121,1,0)</f>
        <v>0</v>
      </c>
      <c r="CL125" s="78">
        <v>0</v>
      </c>
      <c r="CM125" s="78">
        <v>0</v>
      </c>
      <c r="CN125" s="78">
        <v>0</v>
      </c>
      <c r="CO125" s="78">
        <v>0</v>
      </c>
      <c r="CP125" s="78">
        <v>0</v>
      </c>
      <c r="CQ125" s="78">
        <v>0</v>
      </c>
      <c r="CR125" s="78">
        <v>0</v>
      </c>
      <c r="CS125" s="159">
        <v>0</v>
      </c>
      <c r="CT125" s="21" t="e">
        <f>IF(CN121=1,AVERAGE(CJ125/CJ134),IF(CN121=2,AVERAGE(CJ125/CJ134,CK125/CK134),IF(CN121=3,AVERAGE(CJ125/CJ134,CK125/CK134,CL125/CL134),IF(CN121=4,AVERAGE(CJ125/CJ134,CK125/CK134,CL125/CL134,CM125/CM134),IF(CN121=5,AVERAGE(CJ125/CJ134,CK125/CK134,CL125/CL134,CM125/CM134,CN125/CN134),IF(CN121=6,AVERAGE(CJ125/CJ134,CK125/CK134,CL125/CL134,CM125/CM134,CN125/CN134,CO125/CO134),IF(CN121=7,AVERAGE(CJ125/CJ134,CK125/CK134,CL125/CL134,CM125/CM134,CN125/CN134,CO125/CO134,CP125/CP134),IF(CN121=8,AVERAGE(CJ125/CJ134,CK125/CK134,CL125/CL134,CM125/CM134,CN125/CN134,CO125/CO134,CP125/CP134,CQ125/CQ134),IF(CN121=9,AVERAGE(CJ125/CJ134,CK125/CK134,CL125/CL134,CM125/CM134,CN125/CN134,CO125/CO134,CP125/CP134,CQ125/CQ134,CR125/CR134),AVERAGE(CJ125/CJ134,CK125/CK134,CL125/CL134,CM125/CM134,CN125/CN134,CO125/CO134,CP125/CP134,CQ125/CQ134,CR125/CR134,CS125/CS134))))))))))</f>
        <v>#DIV/0!</v>
      </c>
      <c r="CU125" s="21" t="e">
        <v>#DIV/0!</v>
      </c>
      <c r="CV125" s="152" t="s">
        <v>5</v>
      </c>
      <c r="CW125" s="153">
        <f>IF(CN121=1,0,IF(CN121=2,0,IF(CN121=3,0.58,IF(CN121=4,0.9,IF(CN121=5,1.12,IF(CN121=6,1.24,IF(CN121=7,1.32,IF(CN121=8,1.41,IF(CN121=9,1.45,IF(CN121=10,1.49,1))))))))))</f>
        <v>1</v>
      </c>
      <c r="CY125" s="150">
        <v>2</v>
      </c>
      <c r="CZ125" s="151">
        <f>'FACTORS &amp; OPTIONS'!B16</f>
        <v>0</v>
      </c>
      <c r="DA125" s="158">
        <f>IF(DB124&gt;0,(1/DB124),0)</f>
        <v>0</v>
      </c>
      <c r="DB125" s="77">
        <f>IF(CY125&lt;=DE121,1,0)</f>
        <v>0</v>
      </c>
      <c r="DC125" s="78">
        <v>0</v>
      </c>
      <c r="DD125" s="78">
        <v>0</v>
      </c>
      <c r="DE125" s="78">
        <v>0</v>
      </c>
      <c r="DF125" s="78">
        <v>0</v>
      </c>
      <c r="DG125" s="78">
        <v>0</v>
      </c>
      <c r="DH125" s="78">
        <v>0</v>
      </c>
      <c r="DI125" s="78">
        <v>0</v>
      </c>
      <c r="DJ125" s="159">
        <v>0</v>
      </c>
      <c r="DK125" s="21" t="e">
        <f>IF(DE121=1,AVERAGE(DA125/DA134),IF(DE121=2,AVERAGE(DA125/DA134,DB125/DB134),IF(DE121=3,AVERAGE(DA125/DA134,DB125/DB134,DC125/DC134),IF(DE121=4,AVERAGE(DA125/DA134,DB125/DB134,DC125/DC134,DD125/DD134),IF(DE121=5,AVERAGE(DA125/DA134,DB125/DB134,DC125/DC134,DD125/DD134,DE125/DE134),IF(DE121=6,AVERAGE(DA125/DA134,DB125/DB134,DC125/DC134,DD125/DD134,DE125/DE134,DF125/DF134),IF(DE121=7,AVERAGE(DA125/DA134,DB125/DB134,DC125/DC134,DD125/DD134,DE125/DE134,DF125/DF134,DG125/DG134),IF(DE121=8,AVERAGE(DA125/DA134,DB125/DB134,DC125/DC134,DD125/DD134,DE125/DE134,DF125/DF134,DG125/DG134,DH125/DH134),IF(DE121=9,AVERAGE(DA125/DA134,DB125/DB134,DC125/DC134,DD125/DD134,DE125/DE134,DF125/DF134,DG125/DG134,DH125/DH134,DI125/DI134),AVERAGE(DA125/DA134,DB125/DB134,DC125/DC134,DD125/DD134,DE125/DE134,DF125/DF134,DG125/DG134,DH125/DH134,DI125/DI134,DJ125/DJ134))))))))))</f>
        <v>#DIV/0!</v>
      </c>
      <c r="DL125" s="21" t="e">
        <v>#DIV/0!</v>
      </c>
      <c r="DM125" s="152" t="s">
        <v>5</v>
      </c>
      <c r="DN125" s="153">
        <f>IF(DE121=1,0,IF(DE121=2,0,IF(DE121=3,0.58,IF(DE121=4,0.9,IF(DE121=5,1.12,IF(DE121=6,1.24,IF(DE121=7,1.32,IF(DE121=8,1.41,IF(DE121=9,1.45,IF(DE121=10,1.49,1))))))))))</f>
        <v>1</v>
      </c>
      <c r="DP125" s="150">
        <v>2</v>
      </c>
      <c r="DQ125" s="151">
        <f>'FACTORS &amp; OPTIONS'!B16</f>
        <v>0</v>
      </c>
      <c r="DR125" s="158">
        <f>IF(DS124&gt;0,(1/DS124),0)</f>
        <v>0</v>
      </c>
      <c r="DS125" s="77">
        <f>IF(DP125&lt;=DV121,1,0)</f>
        <v>0</v>
      </c>
      <c r="DT125" s="78">
        <v>0</v>
      </c>
      <c r="DU125" s="78">
        <v>0</v>
      </c>
      <c r="DV125" s="78">
        <v>0</v>
      </c>
      <c r="DW125" s="78">
        <v>0</v>
      </c>
      <c r="DX125" s="78">
        <v>0</v>
      </c>
      <c r="DY125" s="78">
        <v>0</v>
      </c>
      <c r="DZ125" s="78">
        <v>0</v>
      </c>
      <c r="EA125" s="159">
        <v>0</v>
      </c>
      <c r="EB125" s="21" t="e">
        <f>IF(DV121=1,AVERAGE(DR125/DR134),IF(DV121=2,AVERAGE(DR125/DR134,DS125/DS134),IF(DV121=3,AVERAGE(DR125/DR134,DS125/DS134,DT125/DT134),IF(DV121=4,AVERAGE(DR125/DR134,DS125/DS134,DT125/DT134,DU125/DU134),IF(DV121=5,AVERAGE(DR125/DR134,DS125/DS134,DT125/DT134,DU125/DU134,DV125/DV134),IF(DV121=6,AVERAGE(DR125/DR134,DS125/DS134,DT125/DT134,DU125/DU134,DV125/DV134,DW125/DW134),IF(DV121=7,AVERAGE(DR125/DR134,DS125/DS134,DT125/DT134,DU125/DU134,DV125/DV134,DW125/DW134,DX125/DX134),IF(DV121=8,AVERAGE(DR125/DR134,DS125/DS134,DT125/DT134,DU125/DU134,DV125/DV134,DW125/DW134,DX125/DX134,DY125/DY134),IF(DV121=9,AVERAGE(DR125/DR134,DS125/DS134,DT125/DT134,DU125/DU134,DV125/DV134,DW125/DW134,DX125/DX134,DY125/DY134,DZ125/DZ134),AVERAGE(DR125/DR134,DS125/DS134,DT125/DT134,DU125/DU134,DV125/DV134,DW125/DW134,DX125/DX134,DY125/DY134,DZ125/DZ134,EA125/EA134))))))))))</f>
        <v>#DIV/0!</v>
      </c>
      <c r="EC125" s="21" t="e">
        <v>#DIV/0!</v>
      </c>
      <c r="ED125" s="152" t="s">
        <v>5</v>
      </c>
      <c r="EE125" s="153">
        <f>IF(DV121=1,0,IF(DV121=2,0,IF(DV121=3,0.58,IF(DV121=4,0.9,IF(DV121=5,1.12,IF(DV121=6,1.24,IF(DV121=7,1.32,IF(DV121=8,1.41,IF(DV121=9,1.45,IF(DV121=10,1.49,1))))))))))</f>
        <v>1</v>
      </c>
      <c r="EG125" s="150">
        <v>2</v>
      </c>
      <c r="EH125" s="151">
        <f>'FACTORS &amp; OPTIONS'!B16</f>
        <v>0</v>
      </c>
      <c r="EI125" s="158">
        <f>IF(EJ124&gt;0,(1/EJ124),0)</f>
        <v>0</v>
      </c>
      <c r="EJ125" s="77">
        <f>IF(EG125&lt;=EM121,1,0)</f>
        <v>0</v>
      </c>
      <c r="EK125" s="78">
        <v>0</v>
      </c>
      <c r="EL125" s="78">
        <v>0</v>
      </c>
      <c r="EM125" s="78">
        <v>0</v>
      </c>
      <c r="EN125" s="78">
        <v>0</v>
      </c>
      <c r="EO125" s="78">
        <v>0</v>
      </c>
      <c r="EP125" s="78">
        <v>0</v>
      </c>
      <c r="EQ125" s="78">
        <v>0</v>
      </c>
      <c r="ER125" s="159">
        <v>0</v>
      </c>
      <c r="ES125" s="21" t="e">
        <f>IF(EM121=1,AVERAGE(EI125/EI134),IF(EM121=2,AVERAGE(EI125/EI134,EJ125/EJ134),IF(EM121=3,AVERAGE(EI125/EI134,EJ125/EJ134,EK125/EK134),IF(EM121=4,AVERAGE(EI125/EI134,EJ125/EJ134,EK125/EK134,EL125/EL134),IF(EM121=5,AVERAGE(EI125/EI134,EJ125/EJ134,EK125/EK134,EL125/EL134,EM125/EM134),IF(EM121=6,AVERAGE(EI125/EI134,EJ125/EJ134,EK125/EK134,EL125/EL134,EM125/EM134,EN125/EN134),IF(EM121=7,AVERAGE(EI125/EI134,EJ125/EJ134,EK125/EK134,EL125/EL134,EM125/EM134,EN125/EN134,EO125/EO134),IF(EM121=8,AVERAGE(EI125/EI134,EJ125/EJ134,EK125/EK134,EL125/EL134,EM125/EM134,EN125/EN134,EO125/EO134,EP125/EP134),IF(EM121=9,AVERAGE(EI125/EI134,EJ125/EJ134,EK125/EK134,EL125/EL134,EM125/EM134,EN125/EN134,EO125/EO134,EP125/EP134,EQ125/EQ134),AVERAGE(EI125/EI134,EJ125/EJ134,EK125/EK134,EL125/EL134,EM125/EM134,EN125/EN134,EO125/EO134,EP125/EP134,EQ125/EQ134,ER125/ER134))))))))))</f>
        <v>#DIV/0!</v>
      </c>
      <c r="ET125" s="21" t="e">
        <v>#DIV/0!</v>
      </c>
      <c r="EU125" s="152" t="s">
        <v>5</v>
      </c>
      <c r="EV125" s="153">
        <f>IF(EM121=1,0,IF(EM121=2,0,IF(EM121=3,0.58,IF(EM121=4,0.9,IF(EM121=5,1.12,IF(EM121=6,1.24,IF(EM121=7,1.32,IF(EM121=8,1.41,IF(EM121=9,1.45,IF(EM121=10,1.49,1))))))))))</f>
        <v>1</v>
      </c>
      <c r="EW125" s="100">
        <v>9</v>
      </c>
      <c r="EX125" s="100"/>
      <c r="EY125" s="100"/>
      <c r="EZ125" s="100"/>
      <c r="FA125" s="100"/>
    </row>
    <row r="126" spans="1:157" x14ac:dyDescent="0.35">
      <c r="A126" s="150">
        <v>3</v>
      </c>
      <c r="B126" s="151">
        <f>'FACTORS &amp; OPTIONS'!B17</f>
        <v>0</v>
      </c>
      <c r="C126" s="77">
        <f>IF(E124&gt;0,(1/E124),0)</f>
        <v>0</v>
      </c>
      <c r="D126" s="77">
        <f>IF(E125&gt;0,1/E125,0)</f>
        <v>0</v>
      </c>
      <c r="E126" s="77">
        <f>IF(A126&lt;=G121,1,0)</f>
        <v>0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78">
        <v>0</v>
      </c>
      <c r="L126" s="78">
        <v>0</v>
      </c>
      <c r="M126" s="21" t="e">
        <f>IF(G121=1,AVERAGE(C126/C134),IF(G121=2,AVERAGE(C126/C134,D126/D134),IF(G121=3,AVERAGE(C126/C134,D126/D134,E126/E134),IF(G121=4,AVERAGE(C126/C134,D126/D134,E126/E134,F126/F134),IF(G121=5,AVERAGE(C126/C134,D126/D134,E126/E134,F126/F134,G126/G134),IF(G121=6,AVERAGE(C126/C134,D126/D134,E126/E134,F126/F134,G126/G134,H126/H134),IF(G121=7,AVERAGE(C126/C134,D126/D134,E126/E134,F126/F134,G126/G134,H126/H134,I126/I134),IF(G121=8,AVERAGE(C126/C134,D126/D134,E126/E134,F126/F134,G126/G134,H126/H134,I126/I134,J126/J134),IF(G121=9,AVERAGE(C126/C134,D126/D134,E126/E134,F126/F134,G126/G134,H126/H134,I126/I134,J126/J134,K126/K134),AVERAGE(C126/C134,D126/D134,E126/E134,F126/F134,G126/G134,H126/H134,I126/I134,J126/J134,K126/K134,L126/L134))))))))))</f>
        <v>#DIV/0!</v>
      </c>
      <c r="N126" s="21" t="e">
        <v>#DIV/0!</v>
      </c>
      <c r="O126" s="152" t="s">
        <v>6</v>
      </c>
      <c r="P126" s="153">
        <f>IFERROR(P124/P125,0)</f>
        <v>0</v>
      </c>
      <c r="R126" s="150">
        <v>3</v>
      </c>
      <c r="S126" s="151">
        <f>'FACTORS &amp; OPTIONS'!B17</f>
        <v>0</v>
      </c>
      <c r="T126" s="77">
        <f>IF(V124&gt;0,(1/V124),0)</f>
        <v>0</v>
      </c>
      <c r="U126" s="77">
        <f>IF(V125&gt;0,1/V125,0)</f>
        <v>0</v>
      </c>
      <c r="V126" s="77">
        <f>IF(R126&lt;=X121,1,0)</f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21" t="e">
        <f>IF(X121=1,AVERAGE(T126/T134),IF(X121=2,AVERAGE(T126/T134,U126/U134),IF(X121=3,AVERAGE(T126/T134,U126/U134,V126/V134),IF(X121=4,AVERAGE(T126/T134,U126/U134,V126/V134,W126/W134),IF(X121=5,AVERAGE(T126/T134,U126/U134,V126/V134,W126/W134,X126/X134),IF(X121=6,AVERAGE(T126/T134,U126/U134,V126/V134,W126/W134,X126/X134,Y126/Y134),IF(X121=7,AVERAGE(T126/T134,U126/U134,V126/V134,W126/W134,X126/X134,Y126/Y134,Z126/Z134),IF(X121=8,AVERAGE(T126/T134,U126/U134,V126/V134,W126/W134,X126/X134,Y126/Y134,Z126/Z134,AA126/AA134),IF(X121=9,AVERAGE(T126/T134,U126/U134,V126/V134,W126/W134,X126/X134,Y126/Y134,Z126/Z134,AA126/AA134,AB126/AB134),AVERAGE(T126/T134,U126/U134,V126/V134,W126/W134,X126/X134,Y126/Y134,Z126/Z134,AA126/AA134,AB126/AB134,AC126/AC134))))))))))</f>
        <v>#DIV/0!</v>
      </c>
      <c r="AE126" s="21" t="e">
        <v>#DIV/0!</v>
      </c>
      <c r="AF126" s="152" t="s">
        <v>6</v>
      </c>
      <c r="AG126" s="153">
        <f>IFERROR(AG124/AG125,0)</f>
        <v>0</v>
      </c>
      <c r="AI126" s="150">
        <v>3</v>
      </c>
      <c r="AJ126" s="151">
        <f>'FACTORS &amp; OPTIONS'!B17</f>
        <v>0</v>
      </c>
      <c r="AK126" s="158">
        <f>IF(AM124&gt;0,(1/AM124),0)</f>
        <v>0</v>
      </c>
      <c r="AL126" s="77">
        <f>IF(AM125&gt;0,1/AM125,0)</f>
        <v>0</v>
      </c>
      <c r="AM126" s="77">
        <f>IF(AI126&lt;=AO121,1,0)</f>
        <v>0</v>
      </c>
      <c r="AN126" s="78">
        <v>0</v>
      </c>
      <c r="AO126" s="78">
        <v>0</v>
      </c>
      <c r="AP126" s="78">
        <v>0</v>
      </c>
      <c r="AQ126" s="78">
        <v>0</v>
      </c>
      <c r="AR126" s="78">
        <v>0</v>
      </c>
      <c r="AS126" s="78">
        <v>0</v>
      </c>
      <c r="AT126" s="159">
        <v>0</v>
      </c>
      <c r="AU126" s="21" t="e">
        <f>IF(AO121=1,AVERAGE(AK126/AK134),IF(AO121=2,AVERAGE(AK126/AK134,AL126/AL134),IF(AO121=3,AVERAGE(AK126/AK134,AL126/AL134,AM126/AM134),IF(AO121=4,AVERAGE(AK126/AK134,AL126/AL134,AM126/AM134,AN126/AN134),IF(AO121=5,AVERAGE(AK126/AK134,AL126/AL134,AM126/AM134,AN126/AN134,AO126/AO134),IF(AO121=6,AVERAGE(AK126/AK134,AL126/AL134,AM126/AM134,AN126/AN134,AO126/AO134,AP126/AP134),IF(AO121=7,AVERAGE(AK126/AK134,AL126/AL134,AM126/AM134,AN126/AN134,AO126/AO134,AP126/AP134,AQ126/AQ134),IF(AO121=8,AVERAGE(AK126/AK134,AL126/AL134,AM126/AM134,AN126/AN134,AO126/AO134,AP126/AP134,AQ126/AQ134,AR126/AR134),IF(AO121=9,AVERAGE(AK126/AK134,AL126/AL134,AM126/AM134,AN126/AN134,AO126/AO134,AP126/AP134,AQ126/AQ134,AR126/AR134,AS126/AS134),AVERAGE(AK126/AK134,AL126/AL134,AM126/AM134,AN126/AN134,AO126/AO134,AP126/AP134,AQ126/AQ134,AR126/AR134,AS126/AS134,AT126/AT134))))))))))</f>
        <v>#DIV/0!</v>
      </c>
      <c r="AV126" s="21" t="e">
        <v>#DIV/0!</v>
      </c>
      <c r="AW126" s="152" t="s">
        <v>6</v>
      </c>
      <c r="AX126" s="153">
        <f>IFERROR(AX124/AX125,0)</f>
        <v>0</v>
      </c>
      <c r="AZ126" s="150">
        <v>3</v>
      </c>
      <c r="BA126" s="151">
        <f>'FACTORS &amp; OPTIONS'!B17</f>
        <v>0</v>
      </c>
      <c r="BB126" s="158">
        <f>IF(BD124&gt;0,(1/BD124),0)</f>
        <v>0</v>
      </c>
      <c r="BC126" s="77">
        <f>IF(BD125&gt;0,1/BD125,0)</f>
        <v>0</v>
      </c>
      <c r="BD126" s="77">
        <f>IF(AZ126&lt;=BF121,1,0)</f>
        <v>0</v>
      </c>
      <c r="BE126" s="78">
        <v>0</v>
      </c>
      <c r="BF126" s="78">
        <v>0</v>
      </c>
      <c r="BG126" s="78">
        <v>0</v>
      </c>
      <c r="BH126" s="78">
        <v>0</v>
      </c>
      <c r="BI126" s="78">
        <v>0</v>
      </c>
      <c r="BJ126" s="78">
        <v>0</v>
      </c>
      <c r="BK126" s="159">
        <v>0</v>
      </c>
      <c r="BL126" s="21" t="e">
        <f>IF(BF121=1,AVERAGE(BB126/BB134),IF(BF121=2,AVERAGE(BB126/BB134,BC126/BC134),IF(BF121=3,AVERAGE(BB126/BB134,BC126/BC134,BD126/BD134),IF(BF121=4,AVERAGE(BB126/BB134,BC126/BC134,BD126/BD134,BE126/BE134),IF(BF121=5,AVERAGE(BB126/BB134,BC126/BC134,BD126/BD134,BE126/BE134,BF126/BF134),IF(BF121=6,AVERAGE(BB126/BB134,BC126/BC134,BD126/BD134,BE126/BE134,BF126/BF134,BG126/BG134),IF(BF121=7,AVERAGE(BB126/BB134,BC126/BC134,BD126/BD134,BE126/BE134,BF126/BF134,BG126/BG134,BH126/BH134),IF(BF121=8,AVERAGE(BB126/BB134,BC126/BC134,BD126/BD134,BE126/BE134,BF126/BF134,BG126/BG134,BH126/BH134,BI126/BI134),IF(BF121=9,AVERAGE(BB126/BB134,BC126/BC134,BD126/BD134,BE126/BE134,BF126/BF134,BG126/BG134,BH126/BH134,BI126/BI134,BJ126/BJ134),AVERAGE(BB126/BB134,BC126/BC134,BD126/BD134,BE126/BE134,BF126/BF134,BG126/BG134,BH126/BH134,BI126/BI134,BJ126/BJ134,BK126/BK134))))))))))</f>
        <v>#DIV/0!</v>
      </c>
      <c r="BM126" s="21" t="e">
        <v>#DIV/0!</v>
      </c>
      <c r="BN126" s="152" t="s">
        <v>6</v>
      </c>
      <c r="BO126" s="153">
        <f>IFERROR(BO124/BO125,0)</f>
        <v>0</v>
      </c>
      <c r="BQ126" s="150">
        <v>3</v>
      </c>
      <c r="BR126" s="151">
        <f>'FACTORS &amp; OPTIONS'!B17</f>
        <v>0</v>
      </c>
      <c r="BS126" s="158">
        <f>IF(BU124&gt;0,(1/BU124),0)</f>
        <v>0</v>
      </c>
      <c r="BT126" s="77">
        <f>IF(BU125&gt;0,1/BU125,0)</f>
        <v>0</v>
      </c>
      <c r="BU126" s="77">
        <f>IF(BQ126&lt;=BW121,1,0)</f>
        <v>0</v>
      </c>
      <c r="BV126" s="78">
        <v>0</v>
      </c>
      <c r="BW126" s="78">
        <v>0</v>
      </c>
      <c r="BX126" s="78">
        <v>0</v>
      </c>
      <c r="BY126" s="78">
        <v>0</v>
      </c>
      <c r="BZ126" s="78">
        <v>0</v>
      </c>
      <c r="CA126" s="78">
        <v>0</v>
      </c>
      <c r="CB126" s="159">
        <v>0</v>
      </c>
      <c r="CC126" s="21" t="e">
        <f>IF(BW121=1,AVERAGE(BS126/BS134),IF(BW121=2,AVERAGE(BS126/BS134,BT126/BT134),IF(BW121=3,AVERAGE(BS126/BS134,BT126/BT134,BU126/BU134),IF(BW121=4,AVERAGE(BS126/BS134,BT126/BT134,BU126/BU134,BV126/BV134),IF(BW121=5,AVERAGE(BS126/BS134,BT126/BT134,BU126/BU134,BV126/BV134,BW126/BW134),IF(BW121=6,AVERAGE(BS126/BS134,BT126/BT134,BU126/BU134,BV126/BV134,BW126/BW134,BX126/BX134),IF(BW121=7,AVERAGE(BS126/BS134,BT126/BT134,BU126/BU134,BV126/BV134,BW126/BW134,BX126/BX134,BY126/BY134),IF(BW121=8,AVERAGE(BS126/BS134,BT126/BT134,BU126/BU134,BV126/BV134,BW126/BW134,BX126/BX134,BY126/BY134,BZ126/BZ134),IF(BW121=9,AVERAGE(BS126/BS134,BT126/BT134,BU126/BU134,BV126/BV134,BW126/BW134,BX126/BX134,BY126/BY134,BZ126/BZ134,CA126/CA134),AVERAGE(BS126/BS134,BT126/BT134,BU126/BU134,BV126/BV134,BW126/BW134,BX126/BX134,BY126/BY134,BZ126/BZ134,CA126/CA134,CB126/CB134))))))))))</f>
        <v>#DIV/0!</v>
      </c>
      <c r="CD126" s="21" t="e">
        <v>#DIV/0!</v>
      </c>
      <c r="CE126" s="152" t="s">
        <v>6</v>
      </c>
      <c r="CF126" s="153">
        <f>IFERROR(CF124/CF125,0)</f>
        <v>0</v>
      </c>
      <c r="CH126" s="150">
        <v>3</v>
      </c>
      <c r="CI126" s="151">
        <f>'FACTORS &amp; OPTIONS'!B17</f>
        <v>0</v>
      </c>
      <c r="CJ126" s="158">
        <f>IF(CL124&gt;0,(1/CL124),0)</f>
        <v>0</v>
      </c>
      <c r="CK126" s="77">
        <f>IF(CL125&gt;0,1/CL125,0)</f>
        <v>0</v>
      </c>
      <c r="CL126" s="77">
        <f>IF(CH126&lt;=CN121,1,0)</f>
        <v>0</v>
      </c>
      <c r="CM126" s="78">
        <v>0</v>
      </c>
      <c r="CN126" s="78">
        <v>0</v>
      </c>
      <c r="CO126" s="78">
        <v>0</v>
      </c>
      <c r="CP126" s="78">
        <v>0</v>
      </c>
      <c r="CQ126" s="78">
        <v>0</v>
      </c>
      <c r="CR126" s="78">
        <v>0</v>
      </c>
      <c r="CS126" s="159">
        <v>0</v>
      </c>
      <c r="CT126" s="21" t="e">
        <f>IF(CN121=1,AVERAGE(CJ126/CJ134),IF(CN121=2,AVERAGE(CJ126/CJ134,CK126/CK134),IF(CN121=3,AVERAGE(CJ126/CJ134,CK126/CK134,CL126/CL134),IF(CN121=4,AVERAGE(CJ126/CJ134,CK126/CK134,CL126/CL134,CM126/CM134),IF(CN121=5,AVERAGE(CJ126/CJ134,CK126/CK134,CL126/CL134,CM126/CM134,CN126/CN134),IF(CN121=6,AVERAGE(CJ126/CJ134,CK126/CK134,CL126/CL134,CM126/CM134,CN126/CN134,CO126/CO134),IF(CN121=7,AVERAGE(CJ126/CJ134,CK126/CK134,CL126/CL134,CM126/CM134,CN126/CN134,CO126/CO134,CP126/CP134),IF(CN121=8,AVERAGE(CJ126/CJ134,CK126/CK134,CL126/CL134,CM126/CM134,CN126/CN134,CO126/CO134,CP126/CP134,CQ126/CQ134),IF(CN121=9,AVERAGE(CJ126/CJ134,CK126/CK134,CL126/CL134,CM126/CM134,CN126/CN134,CO126/CO134,CP126/CP134,CQ126/CQ134,CR126/CR134),AVERAGE(CJ126/CJ134,CK126/CK134,CL126/CL134,CM126/CM134,CN126/CN134,CO126/CO134,CP126/CP134,CQ126/CQ134,CR126/CR134,CS126/CS134))))))))))</f>
        <v>#DIV/0!</v>
      </c>
      <c r="CU126" s="21" t="e">
        <v>#DIV/0!</v>
      </c>
      <c r="CV126" s="152" t="s">
        <v>6</v>
      </c>
      <c r="CW126" s="153">
        <f>IFERROR(CW124/CW125,0)</f>
        <v>0</v>
      </c>
      <c r="CY126" s="150">
        <v>3</v>
      </c>
      <c r="CZ126" s="151">
        <f>'FACTORS &amp; OPTIONS'!B17</f>
        <v>0</v>
      </c>
      <c r="DA126" s="158">
        <f>IF(DC124&gt;0,(1/DC124),0)</f>
        <v>0</v>
      </c>
      <c r="DB126" s="77">
        <f>IF(DC125&gt;0,1/DC125,0)</f>
        <v>0</v>
      </c>
      <c r="DC126" s="77">
        <f>IF(CY126&lt;=DE121,1,0)</f>
        <v>0</v>
      </c>
      <c r="DD126" s="78">
        <v>0</v>
      </c>
      <c r="DE126" s="78">
        <v>0</v>
      </c>
      <c r="DF126" s="78">
        <v>0</v>
      </c>
      <c r="DG126" s="78">
        <v>0</v>
      </c>
      <c r="DH126" s="78">
        <v>0</v>
      </c>
      <c r="DI126" s="78">
        <v>0</v>
      </c>
      <c r="DJ126" s="159">
        <v>0</v>
      </c>
      <c r="DK126" s="21" t="e">
        <f>IF(DE121=1,AVERAGE(DA126/DA134),IF(DE121=2,AVERAGE(DA126/DA134,DB126/DB134),IF(DE121=3,AVERAGE(DA126/DA134,DB126/DB134,DC126/DC134),IF(DE121=4,AVERAGE(DA126/DA134,DB126/DB134,DC126/DC134,DD126/DD134),IF(DE121=5,AVERAGE(DA126/DA134,DB126/DB134,DC126/DC134,DD126/DD134,DE126/DE134),IF(DE121=6,AVERAGE(DA126/DA134,DB126/DB134,DC126/DC134,DD126/DD134,DE126/DE134,DF126/DF134),IF(DE121=7,AVERAGE(DA126/DA134,DB126/DB134,DC126/DC134,DD126/DD134,DE126/DE134,DF126/DF134,DG126/DG134),IF(DE121=8,AVERAGE(DA126/DA134,DB126/DB134,DC126/DC134,DD126/DD134,DE126/DE134,DF126/DF134,DG126/DG134,DH126/DH134),IF(DE121=9,AVERAGE(DA126/DA134,DB126/DB134,DC126/DC134,DD126/DD134,DE126/DE134,DF126/DF134,DG126/DG134,DH126/DH134,DI126/DI134),AVERAGE(DA126/DA134,DB126/DB134,DC126/DC134,DD126/DD134,DE126/DE134,DF126/DF134,DG126/DG134,DH126/DH134,DI126/DI134,DJ126/DJ134))))))))))</f>
        <v>#DIV/0!</v>
      </c>
      <c r="DL126" s="21" t="e">
        <v>#DIV/0!</v>
      </c>
      <c r="DM126" s="152" t="s">
        <v>6</v>
      </c>
      <c r="DN126" s="153">
        <f>IFERROR(DN124/DN125,0)</f>
        <v>0</v>
      </c>
      <c r="DP126" s="150">
        <v>3</v>
      </c>
      <c r="DQ126" s="151">
        <f>'FACTORS &amp; OPTIONS'!B17</f>
        <v>0</v>
      </c>
      <c r="DR126" s="158">
        <f>IF(DT124&gt;0,(1/DT124),0)</f>
        <v>0</v>
      </c>
      <c r="DS126" s="77">
        <f>IF(DT125&gt;0,1/DT125,0)</f>
        <v>0</v>
      </c>
      <c r="DT126" s="77">
        <f>IF(DP126&lt;=DV121,1,0)</f>
        <v>0</v>
      </c>
      <c r="DU126" s="78">
        <v>0</v>
      </c>
      <c r="DV126" s="78">
        <v>0</v>
      </c>
      <c r="DW126" s="78">
        <v>0</v>
      </c>
      <c r="DX126" s="78">
        <v>0</v>
      </c>
      <c r="DY126" s="78">
        <v>0</v>
      </c>
      <c r="DZ126" s="78">
        <v>0</v>
      </c>
      <c r="EA126" s="159">
        <v>0</v>
      </c>
      <c r="EB126" s="21" t="e">
        <f>IF(DV121=1,AVERAGE(DR126/DR134),IF(DV121=2,AVERAGE(DR126/DR134,DS126/DS134),IF(DV121=3,AVERAGE(DR126/DR134,DS126/DS134,DT126/DT134),IF(DV121=4,AVERAGE(DR126/DR134,DS126/DS134,DT126/DT134,DU126/DU134),IF(DV121=5,AVERAGE(DR126/DR134,DS126/DS134,DT126/DT134,DU126/DU134,DV126/DV134),IF(DV121=6,AVERAGE(DR126/DR134,DS126/DS134,DT126/DT134,DU126/DU134,DV126/DV134,DW126/DW134),IF(DV121=7,AVERAGE(DR126/DR134,DS126/DS134,DT126/DT134,DU126/DU134,DV126/DV134,DW126/DW134,DX126/DX134),IF(DV121=8,AVERAGE(DR126/DR134,DS126/DS134,DT126/DT134,DU126/DU134,DV126/DV134,DW126/DW134,DX126/DX134,DY126/DY134),IF(DV121=9,AVERAGE(DR126/DR134,DS126/DS134,DT126/DT134,DU126/DU134,DV126/DV134,DW126/DW134,DX126/DX134,DY126/DY134,DZ126/DZ134),AVERAGE(DR126/DR134,DS126/DS134,DT126/DT134,DU126/DU134,DV126/DV134,DW126/DW134,DX126/DX134,DY126/DY134,DZ126/DZ134,EA126/EA134))))))))))</f>
        <v>#DIV/0!</v>
      </c>
      <c r="EC126" s="21" t="e">
        <v>#DIV/0!</v>
      </c>
      <c r="ED126" s="152" t="s">
        <v>6</v>
      </c>
      <c r="EE126" s="153">
        <f>IFERROR(EE124/EE125,0)</f>
        <v>0</v>
      </c>
      <c r="EG126" s="150">
        <v>3</v>
      </c>
      <c r="EH126" s="151">
        <f>'FACTORS &amp; OPTIONS'!B17</f>
        <v>0</v>
      </c>
      <c r="EI126" s="158">
        <f>IF(EK124&gt;0,(1/EK124),0)</f>
        <v>0</v>
      </c>
      <c r="EJ126" s="77">
        <f>IF(EK125&gt;0,1/EK125,0)</f>
        <v>0</v>
      </c>
      <c r="EK126" s="77">
        <f>IF(EG126&lt;=EM121,1,0)</f>
        <v>0</v>
      </c>
      <c r="EL126" s="78">
        <v>0</v>
      </c>
      <c r="EM126" s="78">
        <v>0</v>
      </c>
      <c r="EN126" s="78">
        <v>0</v>
      </c>
      <c r="EO126" s="78">
        <v>0</v>
      </c>
      <c r="EP126" s="78">
        <v>0</v>
      </c>
      <c r="EQ126" s="78">
        <v>0</v>
      </c>
      <c r="ER126" s="159">
        <v>0</v>
      </c>
      <c r="ES126" s="21" t="e">
        <f>IF(EM121=1,AVERAGE(EI126/EI134),IF(EM121=2,AVERAGE(EI126/EI134,EJ126/EJ134),IF(EM121=3,AVERAGE(EI126/EI134,EJ126/EJ134,EK126/EK134),IF(EM121=4,AVERAGE(EI126/EI134,EJ126/EJ134,EK126/EK134,EL126/EL134),IF(EM121=5,AVERAGE(EI126/EI134,EJ126/EJ134,EK126/EK134,EL126/EL134,EM126/EM134),IF(EM121=6,AVERAGE(EI126/EI134,EJ126/EJ134,EK126/EK134,EL126/EL134,EM126/EM134,EN126/EN134),IF(EM121=7,AVERAGE(EI126/EI134,EJ126/EJ134,EK126/EK134,EL126/EL134,EM126/EM134,EN126/EN134,EO126/EO134),IF(EM121=8,AVERAGE(EI126/EI134,EJ126/EJ134,EK126/EK134,EL126/EL134,EM126/EM134,EN126/EN134,EO126/EO134,EP126/EP134),IF(EM121=9,AVERAGE(EI126/EI134,EJ126/EJ134,EK126/EK134,EL126/EL134,EM126/EM134,EN126/EN134,EO126/EO134,EP126/EP134,EQ126/EQ134),AVERAGE(EI126/EI134,EJ126/EJ134,EK126/EK134,EL126/EL134,EM126/EM134,EN126/EN134,EO126/EO134,EP126/EP134,EQ126/EQ134,ER126/ER134))))))))))</f>
        <v>#DIV/0!</v>
      </c>
      <c r="ET126" s="21" t="e">
        <v>#DIV/0!</v>
      </c>
      <c r="EU126" s="152" t="s">
        <v>6</v>
      </c>
      <c r="EV126" s="153">
        <f>IFERROR(EV124/EV125,0)</f>
        <v>0</v>
      </c>
      <c r="EW126" s="100" t="str">
        <f>P130</f>
        <v/>
      </c>
      <c r="EX126" s="100">
        <f>P132</f>
        <v>0.33333333333333331</v>
      </c>
      <c r="EY126" s="100"/>
      <c r="EZ126" s="100">
        <f>LEN(EW126)</f>
        <v>0</v>
      </c>
      <c r="FA126" s="100"/>
    </row>
    <row r="127" spans="1:157" x14ac:dyDescent="0.35">
      <c r="A127" s="150">
        <v>4</v>
      </c>
      <c r="B127" s="151">
        <f>'FACTORS &amp; OPTIONS'!B18</f>
        <v>0</v>
      </c>
      <c r="C127" s="77">
        <f>IF(F124&gt;0,(1/F124),0)</f>
        <v>0</v>
      </c>
      <c r="D127" s="77">
        <f>IF(F125&gt;0,1/F125,0)</f>
        <v>0</v>
      </c>
      <c r="E127" s="77">
        <f>IF(F126&gt;0,1/F126,0)</f>
        <v>0</v>
      </c>
      <c r="F127" s="77">
        <f>IF(A127&lt;=G121,1,0)</f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21" t="e">
        <f>IF(G121=1,AVERAGE(C127/C134),IF(G121=2,AVERAGE(C127/C134,D127/D134),IF(G121=3,AVERAGE(C127/C134,D127/D134,E127/E134),IF(G121=4,AVERAGE(C127/C134,D127/D134,E127/E134,F127/F134),IF(G121=5,AVERAGE(C127/C134,D127/D134,E127/E134,F127/F134,G127/G134),IF(G121=6,AVERAGE(C127/C134,D127/D134,E127/E134,F127/F134,G127/G134,H127/H134),IF(G121=7,AVERAGE(C127/C134,D127/D134,E127/E134,F127/F134,G127/G134,H127/H134,I127/I134),IF(G121=8,AVERAGE(C127/C134,D127/D134,E127/E134,F127/F134,G127/G134,H127/H134,I127/I134,J127/J134),IF(G121=9,AVERAGE(C127/C134,D127/D134,E127/E134,F127/F134,G127/G134,H127/H134,I127/I134,J127/J134,K127/K134),AVERAGE(C127/C134,D127/D134,E127/E134,F127/F134,G127/G134,H127/H134,I127/I134,J127/J134,K127/K134,L127/L134))))))))))</f>
        <v>#DIV/0!</v>
      </c>
      <c r="N127" s="21" t="e">
        <v>#DIV/0!</v>
      </c>
      <c r="O127" s="152" t="s">
        <v>7</v>
      </c>
      <c r="P127" s="160" t="str">
        <f>IF(P126&lt;0.1,"YES","NO")</f>
        <v>YES</v>
      </c>
      <c r="R127" s="150">
        <v>4</v>
      </c>
      <c r="S127" s="151">
        <f>'FACTORS &amp; OPTIONS'!B18</f>
        <v>0</v>
      </c>
      <c r="T127" s="77">
        <f>IF(W124&gt;0,(1/W124),0)</f>
        <v>0</v>
      </c>
      <c r="U127" s="77">
        <f>IF(W125&gt;0,1/W125,0)</f>
        <v>0</v>
      </c>
      <c r="V127" s="77">
        <f>IF(W126&gt;0,1/W126,0)</f>
        <v>0</v>
      </c>
      <c r="W127" s="77">
        <f>IF(R127&lt;=X121,1,0)</f>
        <v>0</v>
      </c>
      <c r="X127" s="78">
        <v>0</v>
      </c>
      <c r="Y127" s="78">
        <v>0</v>
      </c>
      <c r="Z127" s="78">
        <v>0</v>
      </c>
      <c r="AA127" s="78">
        <v>0</v>
      </c>
      <c r="AB127" s="78">
        <v>0</v>
      </c>
      <c r="AC127" s="78">
        <v>0</v>
      </c>
      <c r="AD127" s="21" t="e">
        <f>IF(X121=1,AVERAGE(T127/T134),IF(X121=2,AVERAGE(T127/T134,U127/U134),IF(X121=3,AVERAGE(T127/T134,U127/U134,V127/V134),IF(X121=4,AVERAGE(T127/T134,U127/U134,V127/V134,W127/W134),IF(X121=5,AVERAGE(T127/T134,U127/U134,V127/V134,W127/W134,X127/X134),IF(X121=6,AVERAGE(T127/T134,U127/U134,V127/V134,W127/W134,X127/X134,Y127/Y134),IF(X121=7,AVERAGE(T127/T134,U127/U134,V127/V134,W127/W134,X127/X134,Y127/Y134,Z127/Z134),IF(X121=8,AVERAGE(T127/T134,U127/U134,V127/V134,W127/W134,X127/X134,Y127/Y134,Z127/Z134,AA127/AA134),IF(X121=9,AVERAGE(T127/T134,U127/U134,V127/V134,W127/W134,X127/X134,Y127/Y134,Z127/Z134,AA127/AA134,AB127/AB134),AVERAGE(T127/T134,U127/U134,V127/V134,W127/W134,X127/X134,Y127/Y134,Z127/Z134,AA127/AA134,AB127/AB134,AC127/AC134))))))))))</f>
        <v>#DIV/0!</v>
      </c>
      <c r="AE127" s="21" t="e">
        <v>#DIV/0!</v>
      </c>
      <c r="AF127" s="152" t="s">
        <v>7</v>
      </c>
      <c r="AG127" s="160" t="str">
        <f>IF(AG126&lt;0.1,"YES","NO")</f>
        <v>YES</v>
      </c>
      <c r="AI127" s="150">
        <v>4</v>
      </c>
      <c r="AJ127" s="151">
        <f>'FACTORS &amp; OPTIONS'!B18</f>
        <v>0</v>
      </c>
      <c r="AK127" s="158">
        <f>IF(AN124&gt;0,(1/AN124),0)</f>
        <v>0</v>
      </c>
      <c r="AL127" s="77">
        <f>IF(AN125&gt;0,1/AN125,0)</f>
        <v>0</v>
      </c>
      <c r="AM127" s="77">
        <f>IF(AN126&gt;0,1/AN126,0)</f>
        <v>0</v>
      </c>
      <c r="AN127" s="77">
        <f>IF(AI127&lt;=AO121,1,0)</f>
        <v>0</v>
      </c>
      <c r="AO127" s="78">
        <v>0</v>
      </c>
      <c r="AP127" s="78">
        <v>0</v>
      </c>
      <c r="AQ127" s="78">
        <v>0</v>
      </c>
      <c r="AR127" s="78">
        <v>0</v>
      </c>
      <c r="AS127" s="78">
        <v>0</v>
      </c>
      <c r="AT127" s="159">
        <v>0</v>
      </c>
      <c r="AU127" s="21" t="e">
        <f>IF(AO121=1,AVERAGE(AK127/AK134),IF(AO121=2,AVERAGE(AK127/AK134,AL127/AL134),IF(AO121=3,AVERAGE(AK127/AK134,AL127/AL134,AM127/AM134),IF(AO121=4,AVERAGE(AK127/AK134,AL127/AL134,AM127/AM134,AN127/AN134),IF(AO121=5,AVERAGE(AK127/AK134,AL127/AL134,AM127/AM134,AN127/AN134,AO127/AO134),IF(AO121=6,AVERAGE(AK127/AK134,AL127/AL134,AM127/AM134,AN127/AN134,AO127/AO134,AP127/AP134),IF(AO121=7,AVERAGE(AK127/AK134,AL127/AL134,AM127/AM134,AN127/AN134,AO127/AO134,AP127/AP134,AQ127/AQ134),IF(AO121=8,AVERAGE(AK127/AK134,AL127/AL134,AM127/AM134,AN127/AN134,AO127/AO134,AP127/AP134,AQ127/AQ134,AR127/AR134),IF(AO121=9,AVERAGE(AK127/AK134,AL127/AL134,AM127/AM134,AN127/AN134,AO127/AO134,AP127/AP134,AQ127/AQ134,AR127/AR134,AS127/AS134),AVERAGE(AK127/AK134,AL127/AL134,AM127/AM134,AN127/AN134,AO127/AO134,AP127/AP134,AQ127/AQ134,AR127/AR134,AS127/AS134,AT127/AT134))))))))))</f>
        <v>#DIV/0!</v>
      </c>
      <c r="AV127" s="21" t="e">
        <v>#DIV/0!</v>
      </c>
      <c r="AW127" s="152" t="s">
        <v>7</v>
      </c>
      <c r="AX127" s="160" t="str">
        <f>IF(AX126&lt;0.1,"YES","NO")</f>
        <v>YES</v>
      </c>
      <c r="AZ127" s="150">
        <v>4</v>
      </c>
      <c r="BA127" s="151">
        <f>'FACTORS &amp; OPTIONS'!B18</f>
        <v>0</v>
      </c>
      <c r="BB127" s="158">
        <f>IF(BE124&gt;0,(1/BE124),0)</f>
        <v>0</v>
      </c>
      <c r="BC127" s="77">
        <f>IF(BE125&gt;0,1/BE125,0)</f>
        <v>0</v>
      </c>
      <c r="BD127" s="77">
        <f>IF(BE126&gt;0,1/BE126,0)</f>
        <v>0</v>
      </c>
      <c r="BE127" s="77">
        <f>IF(AZ127&lt;=BF121,1,0)</f>
        <v>0</v>
      </c>
      <c r="BF127" s="78">
        <v>0</v>
      </c>
      <c r="BG127" s="78">
        <v>0</v>
      </c>
      <c r="BH127" s="78">
        <v>0</v>
      </c>
      <c r="BI127" s="78">
        <v>0</v>
      </c>
      <c r="BJ127" s="78">
        <v>0</v>
      </c>
      <c r="BK127" s="159">
        <v>0</v>
      </c>
      <c r="BL127" s="21" t="e">
        <f>IF(BF121=1,AVERAGE(BB127/BB134),IF(BF121=2,AVERAGE(BB127/BB134,BC127/BC134),IF(BF121=3,AVERAGE(BB127/BB134,BC127/BC134,BD127/BD134),IF(BF121=4,AVERAGE(BB127/BB134,BC127/BC134,BD127/BD134,BE127/BE134),IF(BF121=5,AVERAGE(BB127/BB134,BC127/BC134,BD127/BD134,BE127/BE134,BF127/BF134),IF(BF121=6,AVERAGE(BB127/BB134,BC127/BC134,BD127/BD134,BE127/BE134,BF127/BF134,BG127/BG134),IF(BF121=7,AVERAGE(BB127/BB134,BC127/BC134,BD127/BD134,BE127/BE134,BF127/BF134,BG127/BG134,BH127/BH134),IF(BF121=8,AVERAGE(BB127/BB134,BC127/BC134,BD127/BD134,BE127/BE134,BF127/BF134,BG127/BG134,BH127/BH134,BI127/BI134),IF(BF121=9,AVERAGE(BB127/BB134,BC127/BC134,BD127/BD134,BE127/BE134,BF127/BF134,BG127/BG134,BH127/BH134,BI127/BI134,BJ127/BJ134),AVERAGE(BB127/BB134,BC127/BC134,BD127/BD134,BE127/BE134,BF127/BF134,BG127/BG134,BH127/BH134,BI127/BI134,BJ127/BJ134,BK127/BK134))))))))))</f>
        <v>#DIV/0!</v>
      </c>
      <c r="BM127" s="21" t="e">
        <v>#DIV/0!</v>
      </c>
      <c r="BN127" s="152" t="s">
        <v>7</v>
      </c>
      <c r="BO127" s="160" t="str">
        <f>IF(BO126&lt;0.1,"YES","NO")</f>
        <v>YES</v>
      </c>
      <c r="BQ127" s="150">
        <v>4</v>
      </c>
      <c r="BR127" s="151">
        <f>'FACTORS &amp; OPTIONS'!B18</f>
        <v>0</v>
      </c>
      <c r="BS127" s="158">
        <f>IF(BV124&gt;0,(1/BV124),0)</f>
        <v>0</v>
      </c>
      <c r="BT127" s="77">
        <f>IF(BV125&gt;0,1/BV125,0)</f>
        <v>0</v>
      </c>
      <c r="BU127" s="77">
        <f>IF(BV126&gt;0,1/BV126,0)</f>
        <v>0</v>
      </c>
      <c r="BV127" s="77">
        <f>IF(BQ127&lt;=BW121,1,0)</f>
        <v>0</v>
      </c>
      <c r="BW127" s="78">
        <v>0</v>
      </c>
      <c r="BX127" s="78">
        <v>0</v>
      </c>
      <c r="BY127" s="78">
        <v>0</v>
      </c>
      <c r="BZ127" s="78">
        <v>0</v>
      </c>
      <c r="CA127" s="78">
        <v>0</v>
      </c>
      <c r="CB127" s="159">
        <v>0</v>
      </c>
      <c r="CC127" s="21" t="e">
        <f>IF(BW121=1,AVERAGE(BS127/BS134),IF(BW121=2,AVERAGE(BS127/BS134,BT127/BT134),IF(BW121=3,AVERAGE(BS127/BS134,BT127/BT134,BU127/BU134),IF(BW121=4,AVERAGE(BS127/BS134,BT127/BT134,BU127/BU134,BV127/BV134),IF(BW121=5,AVERAGE(BS127/BS134,BT127/BT134,BU127/BU134,BV127/BV134,BW127/BW134),IF(BW121=6,AVERAGE(BS127/BS134,BT127/BT134,BU127/BU134,BV127/BV134,BW127/BW134,BX127/BX134),IF(BW121=7,AVERAGE(BS127/BS134,BT127/BT134,BU127/BU134,BV127/BV134,BW127/BW134,BX127/BX134,BY127/BY134),IF(BW121=8,AVERAGE(BS127/BS134,BT127/BT134,BU127/BU134,BV127/BV134,BW127/BW134,BX127/BX134,BY127/BY134,BZ127/BZ134),IF(BW121=9,AVERAGE(BS127/BS134,BT127/BT134,BU127/BU134,BV127/BV134,BW127/BW134,BX127/BX134,BY127/BY134,BZ127/BZ134,CA127/CA134),AVERAGE(BS127/BS134,BT127/BT134,BU127/BU134,BV127/BV134,BW127/BW134,BX127/BX134,BY127/BY134,BZ127/BZ134,CA127/CA134,CB127/CB134))))))))))</f>
        <v>#DIV/0!</v>
      </c>
      <c r="CD127" s="21" t="e">
        <v>#DIV/0!</v>
      </c>
      <c r="CE127" s="152" t="s">
        <v>7</v>
      </c>
      <c r="CF127" s="160" t="str">
        <f>IF(CF126&lt;0.1,"YES","NO")</f>
        <v>YES</v>
      </c>
      <c r="CH127" s="150">
        <v>4</v>
      </c>
      <c r="CI127" s="151">
        <f>'FACTORS &amp; OPTIONS'!B18</f>
        <v>0</v>
      </c>
      <c r="CJ127" s="158">
        <f>IF(CM124&gt;0,(1/CM124),0)</f>
        <v>0</v>
      </c>
      <c r="CK127" s="77">
        <f>IF(CM125&gt;0,1/CM125,0)</f>
        <v>0</v>
      </c>
      <c r="CL127" s="77">
        <f>IF(CM126&gt;0,1/CM126,0)</f>
        <v>0</v>
      </c>
      <c r="CM127" s="77">
        <f>IF(CH127&lt;=CN121,1,0)</f>
        <v>0</v>
      </c>
      <c r="CN127" s="78">
        <v>0</v>
      </c>
      <c r="CO127" s="78">
        <v>0</v>
      </c>
      <c r="CP127" s="78">
        <v>0</v>
      </c>
      <c r="CQ127" s="78">
        <v>0</v>
      </c>
      <c r="CR127" s="78">
        <v>0</v>
      </c>
      <c r="CS127" s="159">
        <v>0</v>
      </c>
      <c r="CT127" s="21" t="e">
        <f>IF(CN121=1,AVERAGE(CJ127/CJ134),IF(CN121=2,AVERAGE(CJ127/CJ134,CK127/CK134),IF(CN121=3,AVERAGE(CJ127/CJ134,CK127/CK134,CL127/CL134),IF(CN121=4,AVERAGE(CJ127/CJ134,CK127/CK134,CL127/CL134,CM127/CM134),IF(CN121=5,AVERAGE(CJ127/CJ134,CK127/CK134,CL127/CL134,CM127/CM134,CN127/CN134),IF(CN121=6,AVERAGE(CJ127/CJ134,CK127/CK134,CL127/CL134,CM127/CM134,CN127/CN134,CO127/CO134),IF(CN121=7,AVERAGE(CJ127/CJ134,CK127/CK134,CL127/CL134,CM127/CM134,CN127/CN134,CO127/CO134,CP127/CP134),IF(CN121=8,AVERAGE(CJ127/CJ134,CK127/CK134,CL127/CL134,CM127/CM134,CN127/CN134,CO127/CO134,CP127/CP134,CQ127/CQ134),IF(CN121=9,AVERAGE(CJ127/CJ134,CK127/CK134,CL127/CL134,CM127/CM134,CN127/CN134,CO127/CO134,CP127/CP134,CQ127/CQ134,CR127/CR134),AVERAGE(CJ127/CJ134,CK127/CK134,CL127/CL134,CM127/CM134,CN127/CN134,CO127/CO134,CP127/CP134,CQ127/CQ134,CR127/CR134,CS127/CS134))))))))))</f>
        <v>#DIV/0!</v>
      </c>
      <c r="CU127" s="21" t="e">
        <v>#DIV/0!</v>
      </c>
      <c r="CV127" s="152" t="s">
        <v>7</v>
      </c>
      <c r="CW127" s="160" t="str">
        <f>IF(CW126&lt;0.1,"YES","NO")</f>
        <v>YES</v>
      </c>
      <c r="CY127" s="150">
        <v>4</v>
      </c>
      <c r="CZ127" s="151">
        <f>'FACTORS &amp; OPTIONS'!B18</f>
        <v>0</v>
      </c>
      <c r="DA127" s="158">
        <f>IF(DD124&gt;0,(1/DD124),0)</f>
        <v>0</v>
      </c>
      <c r="DB127" s="77">
        <f>IF(DD125&gt;0,1/DD125,0)</f>
        <v>0</v>
      </c>
      <c r="DC127" s="77">
        <f>IF(DD126&gt;0,1/DD126,0)</f>
        <v>0</v>
      </c>
      <c r="DD127" s="77">
        <f>IF(CY127&lt;=DE121,1,0)</f>
        <v>0</v>
      </c>
      <c r="DE127" s="78">
        <v>0</v>
      </c>
      <c r="DF127" s="78">
        <v>0</v>
      </c>
      <c r="DG127" s="78">
        <v>0</v>
      </c>
      <c r="DH127" s="78">
        <v>0</v>
      </c>
      <c r="DI127" s="78">
        <v>0</v>
      </c>
      <c r="DJ127" s="159">
        <v>0</v>
      </c>
      <c r="DK127" s="21" t="e">
        <f>IF(DE121=1,AVERAGE(DA127/DA134),IF(DE121=2,AVERAGE(DA127/DA134,DB127/DB134),IF(DE121=3,AVERAGE(DA127/DA134,DB127/DB134,DC127/DC134),IF(DE121=4,AVERAGE(DA127/DA134,DB127/DB134,DC127/DC134,DD127/DD134),IF(DE121=5,AVERAGE(DA127/DA134,DB127/DB134,DC127/DC134,DD127/DD134,DE127/DE134),IF(DE121=6,AVERAGE(DA127/DA134,DB127/DB134,DC127/DC134,DD127/DD134,DE127/DE134,DF127/DF134),IF(DE121=7,AVERAGE(DA127/DA134,DB127/DB134,DC127/DC134,DD127/DD134,DE127/DE134,DF127/DF134,DG127/DG134),IF(DE121=8,AVERAGE(DA127/DA134,DB127/DB134,DC127/DC134,DD127/DD134,DE127/DE134,DF127/DF134,DG127/DG134,DH127/DH134),IF(DE121=9,AVERAGE(DA127/DA134,DB127/DB134,DC127/DC134,DD127/DD134,DE127/DE134,DF127/DF134,DG127/DG134,DH127/DH134,DI127/DI134),AVERAGE(DA127/DA134,DB127/DB134,DC127/DC134,DD127/DD134,DE127/DE134,DF127/DF134,DG127/DG134,DH127/DH134,DI127/DI134,DJ127/DJ134))))))))))</f>
        <v>#DIV/0!</v>
      </c>
      <c r="DL127" s="21" t="e">
        <v>#DIV/0!</v>
      </c>
      <c r="DM127" s="152" t="s">
        <v>7</v>
      </c>
      <c r="DN127" s="160" t="str">
        <f>IF(DN126&lt;0.1,"YES","NO")</f>
        <v>YES</v>
      </c>
      <c r="DP127" s="150">
        <v>4</v>
      </c>
      <c r="DQ127" s="151">
        <f>'FACTORS &amp; OPTIONS'!B18</f>
        <v>0</v>
      </c>
      <c r="DR127" s="158">
        <f>IF(DU124&gt;0,(1/DU124),0)</f>
        <v>0</v>
      </c>
      <c r="DS127" s="77">
        <f>IF(DU125&gt;0,1/DU125,0)</f>
        <v>0</v>
      </c>
      <c r="DT127" s="77">
        <f>IF(DU126&gt;0,1/DU126,0)</f>
        <v>0</v>
      </c>
      <c r="DU127" s="77">
        <f>IF(DP127&lt;=DV121,1,0)</f>
        <v>0</v>
      </c>
      <c r="DV127" s="78">
        <v>0</v>
      </c>
      <c r="DW127" s="78">
        <v>0</v>
      </c>
      <c r="DX127" s="78">
        <v>0</v>
      </c>
      <c r="DY127" s="78">
        <v>0</v>
      </c>
      <c r="DZ127" s="78">
        <v>0</v>
      </c>
      <c r="EA127" s="159">
        <v>0</v>
      </c>
      <c r="EB127" s="21" t="e">
        <f>IF(DV121=1,AVERAGE(DR127/DR134),IF(DV121=2,AVERAGE(DR127/DR134,DS127/DS134),IF(DV121=3,AVERAGE(DR127/DR134,DS127/DS134,DT127/DT134),IF(DV121=4,AVERAGE(DR127/DR134,DS127/DS134,DT127/DT134,DU127/DU134),IF(DV121=5,AVERAGE(DR127/DR134,DS127/DS134,DT127/DT134,DU127/DU134,DV127/DV134),IF(DV121=6,AVERAGE(DR127/DR134,DS127/DS134,DT127/DT134,DU127/DU134,DV127/DV134,DW127/DW134),IF(DV121=7,AVERAGE(DR127/DR134,DS127/DS134,DT127/DT134,DU127/DU134,DV127/DV134,DW127/DW134,DX127/DX134),IF(DV121=8,AVERAGE(DR127/DR134,DS127/DS134,DT127/DT134,DU127/DU134,DV127/DV134,DW127/DW134,DX127/DX134,DY127/DY134),IF(DV121=9,AVERAGE(DR127/DR134,DS127/DS134,DT127/DT134,DU127/DU134,DV127/DV134,DW127/DW134,DX127/DX134,DY127/DY134,DZ127/DZ134),AVERAGE(DR127/DR134,DS127/DS134,DT127/DT134,DU127/DU134,DV127/DV134,DW127/DW134,DX127/DX134,DY127/DY134,DZ127/DZ134,EA127/EA134))))))))))</f>
        <v>#DIV/0!</v>
      </c>
      <c r="EC127" s="21" t="e">
        <v>#DIV/0!</v>
      </c>
      <c r="ED127" s="152" t="s">
        <v>7</v>
      </c>
      <c r="EE127" s="160" t="str">
        <f>IF(EE126&lt;0.1,"YES","NO")</f>
        <v>YES</v>
      </c>
      <c r="EG127" s="150">
        <v>4</v>
      </c>
      <c r="EH127" s="151">
        <f>'FACTORS &amp; OPTIONS'!B18</f>
        <v>0</v>
      </c>
      <c r="EI127" s="158">
        <f>IF(EL124&gt;0,(1/EL124),0)</f>
        <v>0</v>
      </c>
      <c r="EJ127" s="77">
        <f>IF(EL125&gt;0,1/EL125,0)</f>
        <v>0</v>
      </c>
      <c r="EK127" s="77">
        <f>IF(EL126&gt;0,1/EL126,0)</f>
        <v>0</v>
      </c>
      <c r="EL127" s="77">
        <f>IF(EG127&lt;=EM121,1,0)</f>
        <v>0</v>
      </c>
      <c r="EM127" s="78">
        <v>0</v>
      </c>
      <c r="EN127" s="78">
        <v>0</v>
      </c>
      <c r="EO127" s="78">
        <v>0</v>
      </c>
      <c r="EP127" s="78">
        <v>0</v>
      </c>
      <c r="EQ127" s="78">
        <v>0</v>
      </c>
      <c r="ER127" s="159">
        <v>0</v>
      </c>
      <c r="ES127" s="21" t="e">
        <f>IF(EM121=1,AVERAGE(EI127/EI134),IF(EM121=2,AVERAGE(EI127/EI134,EJ127/EJ134),IF(EM121=3,AVERAGE(EI127/EI134,EJ127/EJ134,EK127/EK134),IF(EM121=4,AVERAGE(EI127/EI134,EJ127/EJ134,EK127/EK134,EL127/EL134),IF(EM121=5,AVERAGE(EI127/EI134,EJ127/EJ134,EK127/EK134,EL127/EL134,EM127/EM134),IF(EM121=6,AVERAGE(EI127/EI134,EJ127/EJ134,EK127/EK134,EL127/EL134,EM127/EM134,EN127/EN134),IF(EM121=7,AVERAGE(EI127/EI134,EJ127/EJ134,EK127/EK134,EL127/EL134,EM127/EM134,EN127/EN134,EO127/EO134),IF(EM121=8,AVERAGE(EI127/EI134,EJ127/EJ134,EK127/EK134,EL127/EL134,EM127/EM134,EN127/EN134,EO127/EO134,EP127/EP134),IF(EM121=9,AVERAGE(EI127/EI134,EJ127/EJ134,EK127/EK134,EL127/EL134,EM127/EM134,EN127/EN134,EO127/EO134,EP127/EP134,EQ127/EQ134),AVERAGE(EI127/EI134,EJ127/EJ134,EK127/EK134,EL127/EL134,EM127/EM134,EN127/EN134,EO127/EO134,EP127/EP134,EQ127/EQ134,ER127/ER134))))))))))</f>
        <v>#DIV/0!</v>
      </c>
      <c r="ET127" s="21" t="e">
        <v>#DIV/0!</v>
      </c>
      <c r="EU127" s="152" t="s">
        <v>7</v>
      </c>
      <c r="EV127" s="160" t="str">
        <f>IF(EV126&lt;0.1,"YES","NO")</f>
        <v>YES</v>
      </c>
      <c r="EW127" s="100" t="str">
        <f>AG130</f>
        <v/>
      </c>
      <c r="EX127" s="100">
        <f>AG132</f>
        <v>3</v>
      </c>
      <c r="EY127" s="100"/>
      <c r="EZ127" s="100">
        <f t="shared" ref="EZ127:EZ134" si="80">LEN(EW127)</f>
        <v>0</v>
      </c>
      <c r="FA127" s="100"/>
    </row>
    <row r="128" spans="1:157" x14ac:dyDescent="0.35">
      <c r="A128" s="150">
        <v>5</v>
      </c>
      <c r="B128" s="151">
        <f>'FACTORS &amp; OPTIONS'!B19</f>
        <v>0</v>
      </c>
      <c r="C128" s="77">
        <f>IF(G124&gt;0,(1/G124),0)</f>
        <v>0</v>
      </c>
      <c r="D128" s="77">
        <f>IF(G125&gt;0,1/G125,0)</f>
        <v>0</v>
      </c>
      <c r="E128" s="77">
        <f>IF(G126&gt;0,1/G126,0)</f>
        <v>0</v>
      </c>
      <c r="F128" s="77">
        <f>IF(G127&gt;0,1/G127,0)</f>
        <v>0</v>
      </c>
      <c r="G128" s="77">
        <f>IF(A128&lt;=G121,1,0)</f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21" t="e">
        <f>IF(G121=1,AVERAGE(C128/C134),IF(G121=2,AVERAGE(C128/C134,D128/D134),IF(G121=3,AVERAGE(C128/C134,D128/D134,E128/E134),IF(G121=4,AVERAGE(C128/C134,D128/D134,E128/E134,F128/F134),IF(G121=5,AVERAGE(C128/C134,D128/D134,E128/E134,F128/F134,G128/G134),IF(G121=6,AVERAGE(C128/C134,D128/D134,E128/E134,F128/F134,G128/G134,H128/H134),IF(G121=7,AVERAGE(C128/C134,D128/D134,E128/E134,F128/F134,G128/G134,H128/H134,I128/I134),IF(G121=8,AVERAGE(C128/C134,D128/D134,E128/E134,F128/F134,G128/G134,H128/H134,I128/I134,J128/J134),IF(G121=9,AVERAGE(C128/C134,D128/D134,E128/E134,F128/F134,G128/G134,H128/H134,I128/I134,J128/J134,K128/K134),AVERAGE(C128/C134,D128/D134,E128/E134,F128/F134,G128/G134,H128/H134,I128/I134,J128/J134,K128/K134,L128/L134))))))))))</f>
        <v>#DIV/0!</v>
      </c>
      <c r="N128" s="21" t="e">
        <v>#DIV/0!</v>
      </c>
      <c r="O128" s="215" t="str">
        <f>IF(P126&lt;0.1,"CONSISTENT","NON CONSISTENT")</f>
        <v>CONSISTENT</v>
      </c>
      <c r="P128" s="216"/>
      <c r="R128" s="150">
        <v>5</v>
      </c>
      <c r="S128" s="151">
        <f>'FACTORS &amp; OPTIONS'!B19</f>
        <v>0</v>
      </c>
      <c r="T128" s="77">
        <f>IF(X124&gt;0,(1/X124),0)</f>
        <v>0</v>
      </c>
      <c r="U128" s="77">
        <f>IF(X125&gt;0,1/X125,0)</f>
        <v>0</v>
      </c>
      <c r="V128" s="77">
        <f>IF(X126&gt;0,1/X126,0)</f>
        <v>0</v>
      </c>
      <c r="W128" s="77">
        <f>IF(X127&gt;0,1/X127,0)</f>
        <v>0</v>
      </c>
      <c r="X128" s="77">
        <f>IF(R128&lt;=X121,1,0)</f>
        <v>0</v>
      </c>
      <c r="Y128" s="78">
        <v>0</v>
      </c>
      <c r="Z128" s="78">
        <v>0</v>
      </c>
      <c r="AA128" s="78">
        <v>0</v>
      </c>
      <c r="AB128" s="78">
        <v>0</v>
      </c>
      <c r="AC128" s="78">
        <v>0</v>
      </c>
      <c r="AD128" s="21" t="e">
        <f>IF(X121=1,AVERAGE(T128/T134),IF(X121=2,AVERAGE(T128/T134,U128/U134),IF(X121=3,AVERAGE(T128/T134,U128/U134,V128/V134),IF(X121=4,AVERAGE(T128/T134,U128/U134,V128/V134,W128/W134),IF(X121=5,AVERAGE(T128/T134,U128/U134,V128/V134,W128/W134,X128/X134),IF(X121=6,AVERAGE(T128/T134,U128/U134,V128/V134,W128/W134,X128/X134,Y128/Y134),IF(X121=7,AVERAGE(T128/T134,U128/U134,V128/V134,W128/W134,X128/X134,Y128/Y134,Z128/Z134),IF(X121=8,AVERAGE(T128/T134,U128/U134,V128/V134,W128/W134,X128/X134,Y128/Y134,Z128/Z134,AA128/AA134),IF(X121=9,AVERAGE(T128/T134,U128/U134,V128/V134,W128/W134,X128/X134,Y128/Y134,Z128/Z134,AA128/AA134,AB128/AB134),AVERAGE(T128/T134,U128/U134,V128/V134,W128/W134,X128/X134,Y128/Y134,Z128/Z134,AA128/AA134,AB128/AB134,AC128/AC134))))))))))</f>
        <v>#DIV/0!</v>
      </c>
      <c r="AE128" s="21" t="e">
        <v>#DIV/0!</v>
      </c>
      <c r="AF128" s="215" t="str">
        <f>IF(AG126&lt;0.1,"CONSISTENT","NON CONSISTENT")</f>
        <v>CONSISTENT</v>
      </c>
      <c r="AG128" s="216"/>
      <c r="AI128" s="150">
        <v>5</v>
      </c>
      <c r="AJ128" s="151">
        <f>'FACTORS &amp; OPTIONS'!B19</f>
        <v>0</v>
      </c>
      <c r="AK128" s="158">
        <f>IF(AO124&gt;0,(1/AO124),0)</f>
        <v>0</v>
      </c>
      <c r="AL128" s="77">
        <f>IF(AO125&gt;0,1/AO125,0)</f>
        <v>0</v>
      </c>
      <c r="AM128" s="77">
        <f>IF(AO126&gt;0,1/AO126,0)</f>
        <v>0</v>
      </c>
      <c r="AN128" s="77">
        <f>IF(AO127&gt;0,1/AO127,0)</f>
        <v>0</v>
      </c>
      <c r="AO128" s="77">
        <f>IF(AI128&lt;=AO121,1,0)</f>
        <v>0</v>
      </c>
      <c r="AP128" s="78">
        <v>0</v>
      </c>
      <c r="AQ128" s="78">
        <v>0</v>
      </c>
      <c r="AR128" s="78">
        <v>0</v>
      </c>
      <c r="AS128" s="78">
        <v>0</v>
      </c>
      <c r="AT128" s="159">
        <v>0</v>
      </c>
      <c r="AU128" s="21" t="e">
        <f>IF(AO121=1,AVERAGE(AK128/AK134),IF(AO121=2,AVERAGE(AK128/AK134,AL128/AL134),IF(AO121=3,AVERAGE(AK128/AK134,AL128/AL134,AM128/AM134),IF(AO121=4,AVERAGE(AK128/AK134,AL128/AL134,AM128/AM134,AN128/AN134),IF(AO121=5,AVERAGE(AK128/AK134,AL128/AL134,AM128/AM134,AN128/AN134,AO128/AO134),IF(AO121=6,AVERAGE(AK128/AK134,AL128/AL134,AM128/AM134,AN128/AN134,AO128/AO134,AP128/AP134),IF(AO121=7,AVERAGE(AK128/AK134,AL128/AL134,AM128/AM134,AN128/AN134,AO128/AO134,AP128/AP134,AQ128/AQ134),IF(AO121=8,AVERAGE(AK128/AK134,AL128/AL134,AM128/AM134,AN128/AN134,AO128/AO134,AP128/AP134,AQ128/AQ134,AR128/AR134),IF(AO121=9,AVERAGE(AK128/AK134,AL128/AL134,AM128/AM134,AN128/AN134,AO128/AO134,AP128/AP134,AQ128/AQ134,AR128/AR134,AS128/AS134),AVERAGE(AK128/AK134,AL128/AL134,AM128/AM134,AN128/AN134,AO128/AO134,AP128/AP134,AQ128/AQ134,AR128/AR134,AS128/AS134,AT128/AT134))))))))))</f>
        <v>#DIV/0!</v>
      </c>
      <c r="AV128" s="21" t="e">
        <v>#DIV/0!</v>
      </c>
      <c r="AW128" s="215" t="str">
        <f>IF(AX126&lt;0.1,"CONSISTENT","NON CONSISTENT")</f>
        <v>CONSISTENT</v>
      </c>
      <c r="AX128" s="216"/>
      <c r="AZ128" s="150">
        <v>5</v>
      </c>
      <c r="BA128" s="151">
        <f>'FACTORS &amp; OPTIONS'!B19</f>
        <v>0</v>
      </c>
      <c r="BB128" s="158">
        <f>IF(BF124&gt;0,(1/BF124),0)</f>
        <v>0</v>
      </c>
      <c r="BC128" s="77">
        <f>IF(BF125&gt;0,1/BF125,0)</f>
        <v>0</v>
      </c>
      <c r="BD128" s="77">
        <f>IF(BF126&gt;0,1/BF126,0)</f>
        <v>0</v>
      </c>
      <c r="BE128" s="77">
        <f>IF(BF127&gt;0,1/BF127,0)</f>
        <v>0</v>
      </c>
      <c r="BF128" s="77">
        <f>IF(AZ128&lt;=BF121,1,0)</f>
        <v>0</v>
      </c>
      <c r="BG128" s="78">
        <v>0</v>
      </c>
      <c r="BH128" s="78">
        <v>0</v>
      </c>
      <c r="BI128" s="78">
        <v>0</v>
      </c>
      <c r="BJ128" s="78">
        <v>0</v>
      </c>
      <c r="BK128" s="159">
        <v>0</v>
      </c>
      <c r="BL128" s="21" t="e">
        <f>IF(BF121=1,AVERAGE(BB128/BB134),IF(BF121=2,AVERAGE(BB128/BB134,BC128/BC134),IF(BF121=3,AVERAGE(BB128/BB134,BC128/BC134,BD128/BD134),IF(BF121=4,AVERAGE(BB128/BB134,BC128/BC134,BD128/BD134,BE128/BE134),IF(BF121=5,AVERAGE(BB128/BB134,BC128/BC134,BD128/BD134,BE128/BE134,BF128/BF134),IF(BF121=6,AVERAGE(BB128/BB134,BC128/BC134,BD128/BD134,BE128/BE134,BF128/BF134,BG128/BG134),IF(BF121=7,AVERAGE(BB128/BB134,BC128/BC134,BD128/BD134,BE128/BE134,BF128/BF134,BG128/BG134,BH128/BH134),IF(BF121=8,AVERAGE(BB128/BB134,BC128/BC134,BD128/BD134,BE128/BE134,BF128/BF134,BG128/BG134,BH128/BH134,BI128/BI134),IF(BF121=9,AVERAGE(BB128/BB134,BC128/BC134,BD128/BD134,BE128/BE134,BF128/BF134,BG128/BG134,BH128/BH134,BI128/BI134,BJ128/BJ134),AVERAGE(BB128/BB134,BC128/BC134,BD128/BD134,BE128/BE134,BF128/BF134,BG128/BG134,BH128/BH134,BI128/BI134,BJ128/BJ134,BK128/BK134))))))))))</f>
        <v>#DIV/0!</v>
      </c>
      <c r="BM128" s="21" t="e">
        <v>#DIV/0!</v>
      </c>
      <c r="BN128" s="215" t="str">
        <f>IF(BO126&lt;0.1,"CONSISTENT","NON CONSISTENT")</f>
        <v>CONSISTENT</v>
      </c>
      <c r="BO128" s="216"/>
      <c r="BQ128" s="150">
        <v>5</v>
      </c>
      <c r="BR128" s="151">
        <f>'FACTORS &amp; OPTIONS'!B19</f>
        <v>0</v>
      </c>
      <c r="BS128" s="158">
        <f>IF(BW124&gt;0,(1/BW124),0)</f>
        <v>0</v>
      </c>
      <c r="BT128" s="77">
        <f>IF(BW125&gt;0,1/BW125,0)</f>
        <v>0</v>
      </c>
      <c r="BU128" s="77">
        <f>IF(BW126&gt;0,1/BW126,0)</f>
        <v>0</v>
      </c>
      <c r="BV128" s="77">
        <f>IF(BW127&gt;0,1/BW127,0)</f>
        <v>0</v>
      </c>
      <c r="BW128" s="77">
        <f>IF(BQ128&lt;=BW121,1,0)</f>
        <v>0</v>
      </c>
      <c r="BX128" s="78">
        <v>0</v>
      </c>
      <c r="BY128" s="78">
        <v>0</v>
      </c>
      <c r="BZ128" s="78">
        <v>0</v>
      </c>
      <c r="CA128" s="78">
        <v>0</v>
      </c>
      <c r="CB128" s="159">
        <v>0</v>
      </c>
      <c r="CC128" s="21" t="e">
        <f>IF(BW121=1,AVERAGE(BS128/BS134),IF(BW121=2,AVERAGE(BS128/BS134,BT128/BT134),IF(BW121=3,AVERAGE(BS128/BS134,BT128/BT134,BU128/BU134),IF(BW121=4,AVERAGE(BS128/BS134,BT128/BT134,BU128/BU134,BV128/BV134),IF(BW121=5,AVERAGE(BS128/BS134,BT128/BT134,BU128/BU134,BV128/BV134,BW128/BW134),IF(BW121=6,AVERAGE(BS128/BS134,BT128/BT134,BU128/BU134,BV128/BV134,BW128/BW134,BX128/BX134),IF(BW121=7,AVERAGE(BS128/BS134,BT128/BT134,BU128/BU134,BV128/BV134,BW128/BW134,BX128/BX134,BY128/BY134),IF(BW121=8,AVERAGE(BS128/BS134,BT128/BT134,BU128/BU134,BV128/BV134,BW128/BW134,BX128/BX134,BY128/BY134,BZ128/BZ134),IF(BW121=9,AVERAGE(BS128/BS134,BT128/BT134,BU128/BU134,BV128/BV134,BW128/BW134,BX128/BX134,BY128/BY134,BZ128/BZ134,CA128/CA134),AVERAGE(BS128/BS134,BT128/BT134,BU128/BU134,BV128/BV134,BW128/BW134,BX128/BX134,BY128/BY134,BZ128/BZ134,CA128/CA134,CB128/CB134))))))))))</f>
        <v>#DIV/0!</v>
      </c>
      <c r="CD128" s="21" t="e">
        <v>#DIV/0!</v>
      </c>
      <c r="CE128" s="215" t="str">
        <f>IF(CF126&lt;0.1,"CONSISTENT","NON CONSISTENT")</f>
        <v>CONSISTENT</v>
      </c>
      <c r="CF128" s="216"/>
      <c r="CH128" s="150">
        <v>5</v>
      </c>
      <c r="CI128" s="151">
        <f>'FACTORS &amp; OPTIONS'!B19</f>
        <v>0</v>
      </c>
      <c r="CJ128" s="158">
        <f>IF(CN124&gt;0,(1/CN124),0)</f>
        <v>0</v>
      </c>
      <c r="CK128" s="77">
        <f>IF(CN125&gt;0,1/CN125,0)</f>
        <v>0</v>
      </c>
      <c r="CL128" s="77">
        <f>IF(CN126&gt;0,1/CN126,0)</f>
        <v>0</v>
      </c>
      <c r="CM128" s="77">
        <f>IF(CN127&gt;0,1/CN127,0)</f>
        <v>0</v>
      </c>
      <c r="CN128" s="77">
        <f>IF(CH128&lt;=CN121,1,0)</f>
        <v>0</v>
      </c>
      <c r="CO128" s="78">
        <v>0</v>
      </c>
      <c r="CP128" s="78">
        <v>0</v>
      </c>
      <c r="CQ128" s="78">
        <v>0</v>
      </c>
      <c r="CR128" s="78">
        <v>0</v>
      </c>
      <c r="CS128" s="159">
        <v>0</v>
      </c>
      <c r="CT128" s="21" t="e">
        <f>IF(CN121=1,AVERAGE(CJ128/CJ134),IF(CN121=2,AVERAGE(CJ128/CJ134,CK128/CK134),IF(CN121=3,AVERAGE(CJ128/CJ134,CK128/CK134,CL128/CL134),IF(CN121=4,AVERAGE(CJ128/CJ134,CK128/CK134,CL128/CL134,CM128/CM134),IF(CN121=5,AVERAGE(CJ128/CJ134,CK128/CK134,CL128/CL134,CM128/CM134,CN128/CN134),IF(CN121=6,AVERAGE(CJ128/CJ134,CK128/CK134,CL128/CL134,CM128/CM134,CN128/CN134,CO128/CO134),IF(CN121=7,AVERAGE(CJ128/CJ134,CK128/CK134,CL128/CL134,CM128/CM134,CN128/CN134,CO128/CO134,CP128/CP134),IF(CN121=8,AVERAGE(CJ128/CJ134,CK128/CK134,CL128/CL134,CM128/CM134,CN128/CN134,CO128/CO134,CP128/CP134,CQ128/CQ134),IF(CN121=9,AVERAGE(CJ128/CJ134,CK128/CK134,CL128/CL134,CM128/CM134,CN128/CN134,CO128/CO134,CP128/CP134,CQ128/CQ134,CR128/CR134),AVERAGE(CJ128/CJ134,CK128/CK134,CL128/CL134,CM128/CM134,CN128/CN134,CO128/CO134,CP128/CP134,CQ128/CQ134,CR128/CR134,CS128/CS134))))))))))</f>
        <v>#DIV/0!</v>
      </c>
      <c r="CU128" s="21" t="e">
        <v>#DIV/0!</v>
      </c>
      <c r="CV128" s="215" t="str">
        <f>IF(CW126&lt;0.1,"CONSISTENT","NON CONSISTENT")</f>
        <v>CONSISTENT</v>
      </c>
      <c r="CW128" s="216"/>
      <c r="CY128" s="150">
        <v>5</v>
      </c>
      <c r="CZ128" s="151">
        <f>'FACTORS &amp; OPTIONS'!B19</f>
        <v>0</v>
      </c>
      <c r="DA128" s="158">
        <f>IF(DE124&gt;0,(1/DE124),0)</f>
        <v>0</v>
      </c>
      <c r="DB128" s="77">
        <f>IF(DE125&gt;0,1/DE125,0)</f>
        <v>0</v>
      </c>
      <c r="DC128" s="77">
        <f>IF(DE126&gt;0,1/DE126,0)</f>
        <v>0</v>
      </c>
      <c r="DD128" s="77">
        <f>IF(DE127&gt;0,1/DE127,0)</f>
        <v>0</v>
      </c>
      <c r="DE128" s="77">
        <f>IF(CY128&lt;=DE121,1,0)</f>
        <v>0</v>
      </c>
      <c r="DF128" s="78">
        <v>0</v>
      </c>
      <c r="DG128" s="78">
        <v>0</v>
      </c>
      <c r="DH128" s="78">
        <v>0</v>
      </c>
      <c r="DI128" s="78">
        <v>0</v>
      </c>
      <c r="DJ128" s="159">
        <v>0</v>
      </c>
      <c r="DK128" s="21" t="e">
        <f>IF(DE121=1,AVERAGE(DA128/DA134),IF(DE121=2,AVERAGE(DA128/DA134,DB128/DB134),IF(DE121=3,AVERAGE(DA128/DA134,DB128/DB134,DC128/DC134),IF(DE121=4,AVERAGE(DA128/DA134,DB128/DB134,DC128/DC134,DD128/DD134),IF(DE121=5,AVERAGE(DA128/DA134,DB128/DB134,DC128/DC134,DD128/DD134,DE128/DE134),IF(DE121=6,AVERAGE(DA128/DA134,DB128/DB134,DC128/DC134,DD128/DD134,DE128/DE134,DF128/DF134),IF(DE121=7,AVERAGE(DA128/DA134,DB128/DB134,DC128/DC134,DD128/DD134,DE128/DE134,DF128/DF134,DG128/DG134),IF(DE121=8,AVERAGE(DA128/DA134,DB128/DB134,DC128/DC134,DD128/DD134,DE128/DE134,DF128/DF134,DG128/DG134,DH128/DH134),IF(DE121=9,AVERAGE(DA128/DA134,DB128/DB134,DC128/DC134,DD128/DD134,DE128/DE134,DF128/DF134,DG128/DG134,DH128/DH134,DI128/DI134),AVERAGE(DA128/DA134,DB128/DB134,DC128/DC134,DD128/DD134,DE128/DE134,DF128/DF134,DG128/DG134,DH128/DH134,DI128/DI134,DJ128/DJ134))))))))))</f>
        <v>#DIV/0!</v>
      </c>
      <c r="DL128" s="21" t="e">
        <v>#DIV/0!</v>
      </c>
      <c r="DM128" s="215" t="str">
        <f>IF(DN126&lt;0.1,"CONSISTENT","NON CONSISTENT")</f>
        <v>CONSISTENT</v>
      </c>
      <c r="DN128" s="216"/>
      <c r="DP128" s="150">
        <v>5</v>
      </c>
      <c r="DQ128" s="151">
        <f>'FACTORS &amp; OPTIONS'!B19</f>
        <v>0</v>
      </c>
      <c r="DR128" s="158">
        <f>IF(DV124&gt;0,(1/DV124),0)</f>
        <v>0</v>
      </c>
      <c r="DS128" s="77">
        <f>IF(DV125&gt;0,1/DV125,0)</f>
        <v>0</v>
      </c>
      <c r="DT128" s="77">
        <f>IF(DV126&gt;0,1/DV126,0)</f>
        <v>0</v>
      </c>
      <c r="DU128" s="77">
        <f>IF(DV127&gt;0,1/DV127,0)</f>
        <v>0</v>
      </c>
      <c r="DV128" s="77">
        <f>IF(DP128&lt;=DV121,1,0)</f>
        <v>0</v>
      </c>
      <c r="DW128" s="78">
        <v>0</v>
      </c>
      <c r="DX128" s="78">
        <v>0</v>
      </c>
      <c r="DY128" s="78">
        <v>0</v>
      </c>
      <c r="DZ128" s="78">
        <v>0</v>
      </c>
      <c r="EA128" s="159">
        <v>0</v>
      </c>
      <c r="EB128" s="21" t="e">
        <f>IF(DV121=1,AVERAGE(DR128/DR134),IF(DV121=2,AVERAGE(DR128/DR134,DS128/DS134),IF(DV121=3,AVERAGE(DR128/DR134,DS128/DS134,DT128/DT134),IF(DV121=4,AVERAGE(DR128/DR134,DS128/DS134,DT128/DT134,DU128/DU134),IF(DV121=5,AVERAGE(DR128/DR134,DS128/DS134,DT128/DT134,DU128/DU134,DV128/DV134),IF(DV121=6,AVERAGE(DR128/DR134,DS128/DS134,DT128/DT134,DU128/DU134,DV128/DV134,DW128/DW134),IF(DV121=7,AVERAGE(DR128/DR134,DS128/DS134,DT128/DT134,DU128/DU134,DV128/DV134,DW128/DW134,DX128/DX134),IF(DV121=8,AVERAGE(DR128/DR134,DS128/DS134,DT128/DT134,DU128/DU134,DV128/DV134,DW128/DW134,DX128/DX134,DY128/DY134),IF(DV121=9,AVERAGE(DR128/DR134,DS128/DS134,DT128/DT134,DU128/DU134,DV128/DV134,DW128/DW134,DX128/DX134,DY128/DY134,DZ128/DZ134),AVERAGE(DR128/DR134,DS128/DS134,DT128/DT134,DU128/DU134,DV128/DV134,DW128/DW134,DX128/DX134,DY128/DY134,DZ128/DZ134,EA128/EA134))))))))))</f>
        <v>#DIV/0!</v>
      </c>
      <c r="EC128" s="21" t="e">
        <v>#DIV/0!</v>
      </c>
      <c r="ED128" s="215" t="str">
        <f>IF(EE126&lt;0.1,"CONSISTENT","NON CONSISTENT")</f>
        <v>CONSISTENT</v>
      </c>
      <c r="EE128" s="216"/>
      <c r="EG128" s="150">
        <v>5</v>
      </c>
      <c r="EH128" s="151">
        <f>'FACTORS &amp; OPTIONS'!B19</f>
        <v>0</v>
      </c>
      <c r="EI128" s="158">
        <f>IF(EM124&gt;0,(1/EM124),0)</f>
        <v>0</v>
      </c>
      <c r="EJ128" s="77">
        <f>IF(EM125&gt;0,1/EM125,0)</f>
        <v>0</v>
      </c>
      <c r="EK128" s="77">
        <f>IF(EM126&gt;0,1/EM126,0)</f>
        <v>0</v>
      </c>
      <c r="EL128" s="77">
        <f>IF(EM127&gt;0,1/EM127,0)</f>
        <v>0</v>
      </c>
      <c r="EM128" s="77">
        <f>IF(EG128&lt;=EM121,1,0)</f>
        <v>0</v>
      </c>
      <c r="EN128" s="78">
        <v>0</v>
      </c>
      <c r="EO128" s="78">
        <v>0</v>
      </c>
      <c r="EP128" s="78">
        <v>0</v>
      </c>
      <c r="EQ128" s="78">
        <v>0</v>
      </c>
      <c r="ER128" s="159">
        <v>0</v>
      </c>
      <c r="ES128" s="21" t="e">
        <f>IF(EM121=1,AVERAGE(EI128/EI134),IF(EM121=2,AVERAGE(EI128/EI134,EJ128/EJ134),IF(EM121=3,AVERAGE(EI128/EI134,EJ128/EJ134,EK128/EK134),IF(EM121=4,AVERAGE(EI128/EI134,EJ128/EJ134,EK128/EK134,EL128/EL134),IF(EM121=5,AVERAGE(EI128/EI134,EJ128/EJ134,EK128/EK134,EL128/EL134,EM128/EM134),IF(EM121=6,AVERAGE(EI128/EI134,EJ128/EJ134,EK128/EK134,EL128/EL134,EM128/EM134,EN128/EN134),IF(EM121=7,AVERAGE(EI128/EI134,EJ128/EJ134,EK128/EK134,EL128/EL134,EM128/EM134,EN128/EN134,EO128/EO134),IF(EM121=8,AVERAGE(EI128/EI134,EJ128/EJ134,EK128/EK134,EL128/EL134,EM128/EM134,EN128/EN134,EO128/EO134,EP128/EP134),IF(EM121=9,AVERAGE(EI128/EI134,EJ128/EJ134,EK128/EK134,EL128/EL134,EM128/EM134,EN128/EN134,EO128/EO134,EP128/EP134,EQ128/EQ134),AVERAGE(EI128/EI134,EJ128/EJ134,EK128/EK134,EL128/EL134,EM128/EM134,EN128/EN134,EO128/EO134,EP128/EP134,EQ128/EQ134,ER128/ER134))))))))))</f>
        <v>#DIV/0!</v>
      </c>
      <c r="ET128" s="21" t="e">
        <v>#DIV/0!</v>
      </c>
      <c r="EU128" s="215" t="str">
        <f>IF(EV126&lt;0.1,"CONSISTENT","NON CONSISTENT")</f>
        <v>CONSISTENT</v>
      </c>
      <c r="EV128" s="216"/>
      <c r="EW128" s="100" t="str">
        <f>AX130</f>
        <v/>
      </c>
      <c r="EX128" s="100">
        <f>AX132</f>
        <v>1</v>
      </c>
      <c r="EY128" s="100">
        <f>IF(EZ126&lt;&gt;0,EX126,IF(EZ127&lt;&gt;0,EX127,IF(EZ128&lt;&gt;0,EX128,IF(EZ129&lt;&gt;0,EX129,IF(EZ130&lt;&gt;0,EX130,IF(EZ131&lt;&gt;0,EX131,IF(EZ132&lt;&gt;0,EX132,IF(EZ133&lt;&gt;0,EX133,IF(EZ134&lt;&gt;0,EX134,0)))))))))</f>
        <v>0</v>
      </c>
      <c r="EZ128" s="100">
        <f t="shared" si="80"/>
        <v>0</v>
      </c>
      <c r="FA128" s="100"/>
    </row>
    <row r="129" spans="1:164" x14ac:dyDescent="0.35">
      <c r="A129" s="150">
        <v>6</v>
      </c>
      <c r="B129" s="151">
        <f>'FACTORS &amp; OPTIONS'!B20</f>
        <v>0</v>
      </c>
      <c r="C129" s="77">
        <f>IF(H124&gt;0,(1/H124),0)</f>
        <v>0</v>
      </c>
      <c r="D129" s="77">
        <f>IF(H125&gt;0,1/H125,0)</f>
        <v>0</v>
      </c>
      <c r="E129" s="77">
        <f>IF(H126&gt;0,1/H126,0)</f>
        <v>0</v>
      </c>
      <c r="F129" s="77">
        <f>IF(H127&gt;0,1/H127,0)</f>
        <v>0</v>
      </c>
      <c r="G129" s="77">
        <f>IF(H128&gt;0,1/H128,0)</f>
        <v>0</v>
      </c>
      <c r="H129" s="77">
        <f>IF(A129&lt;=G121,1,0)</f>
        <v>0</v>
      </c>
      <c r="I129" s="78">
        <v>0</v>
      </c>
      <c r="J129" s="78">
        <v>0</v>
      </c>
      <c r="K129" s="78">
        <v>0</v>
      </c>
      <c r="L129" s="78">
        <v>0</v>
      </c>
      <c r="M129" s="21" t="e">
        <f>IF(G121=1,AVERAGE(C129/C134),IF(G121=2,AVERAGE(C129/C134,D129/D134),IF(G121=3,AVERAGE(C129/C134,D129/D134,E129/E134),IF(G121=4,AVERAGE(C129/C134,D129/D134,E129/E134,F129/F134),IF(G121=5,AVERAGE(C129/C134,D129/D134,E129/E134,F129/F134,G129/G134),IF(G121=6,AVERAGE(C129/C134,D129/D134,E129/E134,F129/F134,G129/G134,H129/H134),IF(G121=7,AVERAGE(C129/C134,D129/D134,E129/E134,F129/F134,G129/G134,H129/H134,I129/I134),IF(G121=8,AVERAGE(C129/C134,D129/D134,E129/E134,F129/F134,G129/G134,H129/H134,I129/I134,J129/J134),IF(G121=9,AVERAGE(C129/C134,D129/D134,E129/E134,F129/F134,G129/G134,H129/H134,I129/I134,J129/J134,K129/K134),AVERAGE(C129/C134,D129/D134,E129/E134,F129/F134,G129/G134,H129/H134,I129/I134,J129/J134,K129/K134,L129/L134))))))))))</f>
        <v>#DIV/0!</v>
      </c>
      <c r="N129" s="21" t="e">
        <v>#DIV/0!</v>
      </c>
      <c r="O129" s="187" t="e">
        <f>INDEX(B124:B133,$Q$2-123,1)</f>
        <v>#VALUE!</v>
      </c>
      <c r="P129" s="188" t="str">
        <f>IFERROR(O129,"")</f>
        <v/>
      </c>
      <c r="R129" s="150">
        <v>6</v>
      </c>
      <c r="S129" s="151">
        <f>'FACTORS &amp; OPTIONS'!B20</f>
        <v>0</v>
      </c>
      <c r="T129" s="77">
        <f>IF(Y124&gt;0,(1/Y124),0)</f>
        <v>0</v>
      </c>
      <c r="U129" s="77">
        <f>IF(Y125&gt;0,1/Y125,0)</f>
        <v>0</v>
      </c>
      <c r="V129" s="77">
        <f>IF(Y126&gt;0,1/Y126,0)</f>
        <v>0</v>
      </c>
      <c r="W129" s="77">
        <f>IF(Y127&gt;0,1/Y127,0)</f>
        <v>0</v>
      </c>
      <c r="X129" s="77">
        <f>IF(Y128&gt;0,1/Y128,0)</f>
        <v>0</v>
      </c>
      <c r="Y129" s="77">
        <f>IF(R129&lt;=X121,1,0)</f>
        <v>0</v>
      </c>
      <c r="Z129" s="78">
        <v>0</v>
      </c>
      <c r="AA129" s="78">
        <v>0</v>
      </c>
      <c r="AB129" s="78">
        <v>0</v>
      </c>
      <c r="AC129" s="78">
        <v>0</v>
      </c>
      <c r="AD129" s="21" t="e">
        <f>IF(X121=1,AVERAGE(T129/T134),IF(X121=2,AVERAGE(T129/T134,U129/U134),IF(X121=3,AVERAGE(T129/T134,U129/U134,V129/V134),IF(X121=4,AVERAGE(T129/T134,U129/U134,V129/V134,W129/W134),IF(X121=5,AVERAGE(T129/T134,U129/U134,V129/V134,W129/W134,X129/X134),IF(X121=6,AVERAGE(T129/T134,U129/U134,V129/V134,W129/W134,X129/X134,Y129/Y134),IF(X121=7,AVERAGE(T129/T134,U129/U134,V129/V134,W129/W134,X129/X134,Y129/Y134,Z129/Z134),IF(X121=8,AVERAGE(T129/T134,U129/U134,V129/V134,W129/W134,X129/X134,Y129/Y134,Z129/Z134,AA129/AA134),IF(X121=9,AVERAGE(T129/T134,U129/U134,V129/V134,W129/W134,X129/X134,Y129/Y134,Z129/Z134,AA129/AA134,AB129/AB134),AVERAGE(T129/T134,U129/U134,V129/V134,W129/W134,X129/X134,Y129/Y134,Z129/Z134,AA129/AA134,AB129/AB134,AC129/AC134))))))))))</f>
        <v>#DIV/0!</v>
      </c>
      <c r="AE129" s="21" t="e">
        <v>#DIV/0!</v>
      </c>
      <c r="AF129" s="162" t="e">
        <f>INDEX(S124:S133,$Q$2-123,1)</f>
        <v>#VALUE!</v>
      </c>
      <c r="AG129" s="163" t="str">
        <f>IFERROR(AF129,"")</f>
        <v/>
      </c>
      <c r="AI129" s="150">
        <v>6</v>
      </c>
      <c r="AJ129" s="151">
        <f>'FACTORS &amp; OPTIONS'!B20</f>
        <v>0</v>
      </c>
      <c r="AK129" s="158">
        <f>IF(AP124&gt;0,(1/AP124),0)</f>
        <v>0</v>
      </c>
      <c r="AL129" s="77">
        <f>IF(AP125&gt;0,1/AP125,0)</f>
        <v>0</v>
      </c>
      <c r="AM129" s="77">
        <f>IF(AP126&gt;0,1/AP126,0)</f>
        <v>0</v>
      </c>
      <c r="AN129" s="77">
        <f>IF(AP127&gt;0,1/AP127,0)</f>
        <v>0</v>
      </c>
      <c r="AO129" s="77">
        <f>IF(AP128&gt;0,1/AP128,0)</f>
        <v>0</v>
      </c>
      <c r="AP129" s="77">
        <f>IF(AI129&lt;=AO121,1,0)</f>
        <v>0</v>
      </c>
      <c r="AQ129" s="78">
        <v>0</v>
      </c>
      <c r="AR129" s="78">
        <v>0</v>
      </c>
      <c r="AS129" s="78">
        <v>0</v>
      </c>
      <c r="AT129" s="159">
        <v>0</v>
      </c>
      <c r="AU129" s="21" t="e">
        <f>IF(AO121=1,AVERAGE(AK129/AK134),IF(AO121=2,AVERAGE(AK129/AK134,AL129/AL134),IF(AO121=3,AVERAGE(AK129/AK134,AL129/AL134,AM129/AM134),IF(AO121=4,AVERAGE(AK129/AK134,AL129/AL134,AM129/AM134,AN129/AN134),IF(AO121=5,AVERAGE(AK129/AK134,AL129/AL134,AM129/AM134,AN129/AN134,AO129/AO134),IF(AO121=6,AVERAGE(AK129/AK134,AL129/AL134,AM129/AM134,AN129/AN134,AO129/AO134,AP129/AP134),IF(AO121=7,AVERAGE(AK129/AK134,AL129/AL134,AM129/AM134,AN129/AN134,AO129/AO134,AP129/AP134,AQ129/AQ134),IF(AO121=8,AVERAGE(AK129/AK134,AL129/AL134,AM129/AM134,AN129/AN134,AO129/AO134,AP129/AP134,AQ129/AQ134,AR129/AR134),IF(AO121=9,AVERAGE(AK129/AK134,AL129/AL134,AM129/AM134,AN129/AN134,AO129/AO134,AP129/AP134,AQ129/AQ134,AR129/AR134,AS129/AS134),AVERAGE(AK129/AK134,AL129/AL134,AM129/AM134,AN129/AN134,AO129/AO134,AP129/AP134,AQ129/AQ134,AR129/AR134,AS129/AS134,AT129/AT134))))))))))</f>
        <v>#DIV/0!</v>
      </c>
      <c r="AV129" s="21" t="e">
        <v>#DIV/0!</v>
      </c>
      <c r="AW129" s="162" t="e">
        <f>INDEX(AJ124:AJ133,$Q$2-123,1)</f>
        <v>#VALUE!</v>
      </c>
      <c r="AX129" s="163" t="str">
        <f>IFERROR(AW129,"")</f>
        <v/>
      </c>
      <c r="AZ129" s="150">
        <v>6</v>
      </c>
      <c r="BA129" s="151">
        <f>'FACTORS &amp; OPTIONS'!B20</f>
        <v>0</v>
      </c>
      <c r="BB129" s="158">
        <f>IF(BG124&gt;0,(1/BG124),0)</f>
        <v>0</v>
      </c>
      <c r="BC129" s="77">
        <f>IF(BG125&gt;0,1/BG125,0)</f>
        <v>0</v>
      </c>
      <c r="BD129" s="77">
        <f>IF(BG126&gt;0,1/BG126,0)</f>
        <v>0</v>
      </c>
      <c r="BE129" s="77">
        <f>IF(BG127&gt;0,1/BG127,0)</f>
        <v>0</v>
      </c>
      <c r="BF129" s="77">
        <f>IF(BG128&gt;0,1/BG128,0)</f>
        <v>0</v>
      </c>
      <c r="BG129" s="77">
        <f>IF(AZ129&lt;=BF121,1,0)</f>
        <v>0</v>
      </c>
      <c r="BH129" s="78">
        <v>0</v>
      </c>
      <c r="BI129" s="78">
        <v>0</v>
      </c>
      <c r="BJ129" s="78">
        <v>0</v>
      </c>
      <c r="BK129" s="159">
        <v>0</v>
      </c>
      <c r="BL129" s="21" t="e">
        <f>IF(BF121=1,AVERAGE(BB129/BB134),IF(BF121=2,AVERAGE(BB129/BB134,BC129/BC134),IF(BF121=3,AVERAGE(BB129/BB134,BC129/BC134,BD129/BD134),IF(BF121=4,AVERAGE(BB129/BB134,BC129/BC134,BD129/BD134,BE129/BE134),IF(BF121=5,AVERAGE(BB129/BB134,BC129/BC134,BD129/BD134,BE129/BE134,BF129/BF134),IF(BF121=6,AVERAGE(BB129/BB134,BC129/BC134,BD129/BD134,BE129/BE134,BF129/BF134,BG129/BG134),IF(BF121=7,AVERAGE(BB129/BB134,BC129/BC134,BD129/BD134,BE129/BE134,BF129/BF134,BG129/BG134,BH129/BH134),IF(BF121=8,AVERAGE(BB129/BB134,BC129/BC134,BD129/BD134,BE129/BE134,BF129/BF134,BG129/BG134,BH129/BH134,BI129/BI134),IF(BF121=9,AVERAGE(BB129/BB134,BC129/BC134,BD129/BD134,BE129/BE134,BF129/BF134,BG129/BG134,BH129/BH134,BI129/BI134,BJ129/BJ134),AVERAGE(BB129/BB134,BC129/BC134,BD129/BD134,BE129/BE134,BF129/BF134,BG129/BG134,BH129/BH134,BI129/BI134,BJ129/BJ134,BK129/BK134))))))))))</f>
        <v>#DIV/0!</v>
      </c>
      <c r="BM129" s="21" t="e">
        <v>#DIV/0!</v>
      </c>
      <c r="BN129" s="162" t="e">
        <f>INDEX(BA124:BA133,$Q$2-123,1)</f>
        <v>#VALUE!</v>
      </c>
      <c r="BO129" s="163" t="str">
        <f>IFERROR(BN129,"")</f>
        <v/>
      </c>
      <c r="BQ129" s="150">
        <v>6</v>
      </c>
      <c r="BR129" s="151">
        <f>'FACTORS &amp; OPTIONS'!B20</f>
        <v>0</v>
      </c>
      <c r="BS129" s="158">
        <f>IF(BX124&gt;0,(1/BX124),0)</f>
        <v>0</v>
      </c>
      <c r="BT129" s="77">
        <f>IF(BX125&gt;0,1/BX125,0)</f>
        <v>0</v>
      </c>
      <c r="BU129" s="77">
        <f>IF(BX126&gt;0,1/BX126,0)</f>
        <v>0</v>
      </c>
      <c r="BV129" s="77">
        <f>IF(BX127&gt;0,1/BX127,0)</f>
        <v>0</v>
      </c>
      <c r="BW129" s="77">
        <f>IF(BX128&gt;0,1/BX128,0)</f>
        <v>0</v>
      </c>
      <c r="BX129" s="77">
        <f>IF(BQ129&lt;=BW121,1,0)</f>
        <v>0</v>
      </c>
      <c r="BY129" s="78">
        <v>0</v>
      </c>
      <c r="BZ129" s="78">
        <v>0</v>
      </c>
      <c r="CA129" s="78">
        <v>0</v>
      </c>
      <c r="CB129" s="159">
        <v>0</v>
      </c>
      <c r="CC129" s="21" t="e">
        <f>IF(BW121=1,AVERAGE(BS129/BS134),IF(BW121=2,AVERAGE(BS129/BS134,BT129/BT134),IF(BW121=3,AVERAGE(BS129/BS134,BT129/BT134,BU129/BU134),IF(BW121=4,AVERAGE(BS129/BS134,BT129/BT134,BU129/BU134,BV129/BV134),IF(BW121=5,AVERAGE(BS129/BS134,BT129/BT134,BU129/BU134,BV129/BV134,BW129/BW134),IF(BW121=6,AVERAGE(BS129/BS134,BT129/BT134,BU129/BU134,BV129/BV134,BW129/BW134,BX129/BX134),IF(BW121=7,AVERAGE(BS129/BS134,BT129/BT134,BU129/BU134,BV129/BV134,BW129/BW134,BX129/BX134,BY129/BY134),IF(BW121=8,AVERAGE(BS129/BS134,BT129/BT134,BU129/BU134,BV129/BV134,BW129/BW134,BX129/BX134,BY129/BY134,BZ129/BZ134),IF(BW121=9,AVERAGE(BS129/BS134,BT129/BT134,BU129/BU134,BV129/BV134,BW129/BW134,BX129/BX134,BY129/BY134,BZ129/BZ134,CA129/CA134),AVERAGE(BS129/BS134,BT129/BT134,BU129/BU134,BV129/BV134,BW129/BW134,BX129/BX134,BY129/BY134,BZ129/BZ134,CA129/CA134,CB129/CB134))))))))))</f>
        <v>#DIV/0!</v>
      </c>
      <c r="CD129" s="21" t="e">
        <v>#DIV/0!</v>
      </c>
      <c r="CE129" s="162" t="e">
        <f>INDEX(BR124:BR133,$Q$2-123,1)</f>
        <v>#VALUE!</v>
      </c>
      <c r="CF129" s="163" t="str">
        <f>IFERROR(CE129,"")</f>
        <v/>
      </c>
      <c r="CH129" s="150">
        <v>6</v>
      </c>
      <c r="CI129" s="151">
        <f>'FACTORS &amp; OPTIONS'!B20</f>
        <v>0</v>
      </c>
      <c r="CJ129" s="158">
        <f>IF(CO124&gt;0,(1/CO124),0)</f>
        <v>0</v>
      </c>
      <c r="CK129" s="77">
        <f>IF(CO125&gt;0,1/CO125,0)</f>
        <v>0</v>
      </c>
      <c r="CL129" s="77">
        <f>IF(CO126&gt;0,1/CO126,0)</f>
        <v>0</v>
      </c>
      <c r="CM129" s="77">
        <f>IF(CO127&gt;0,1/CO127,0)</f>
        <v>0</v>
      </c>
      <c r="CN129" s="77">
        <f>IF(CO128&gt;0,1/CO128,0)</f>
        <v>0</v>
      </c>
      <c r="CO129" s="77">
        <f>IF(CH129&lt;=CN121,1,0)</f>
        <v>0</v>
      </c>
      <c r="CP129" s="78">
        <v>0</v>
      </c>
      <c r="CQ129" s="78">
        <v>0</v>
      </c>
      <c r="CR129" s="78">
        <v>0</v>
      </c>
      <c r="CS129" s="159">
        <v>0</v>
      </c>
      <c r="CT129" s="21" t="e">
        <f>IF(CN121=1,AVERAGE(CJ129/CJ134),IF(CN121=2,AVERAGE(CJ129/CJ134,CK129/CK134),IF(CN121=3,AVERAGE(CJ129/CJ134,CK129/CK134,CL129/CL134),IF(CN121=4,AVERAGE(CJ129/CJ134,CK129/CK134,CL129/CL134,CM129/CM134),IF(CN121=5,AVERAGE(CJ129/CJ134,CK129/CK134,CL129/CL134,CM129/CM134,CN129/CN134),IF(CN121=6,AVERAGE(CJ129/CJ134,CK129/CK134,CL129/CL134,CM129/CM134,CN129/CN134,CO129/CO134),IF(CN121=7,AVERAGE(CJ129/CJ134,CK129/CK134,CL129/CL134,CM129/CM134,CN129/CN134,CO129/CO134,CP129/CP134),IF(CN121=8,AVERAGE(CJ129/CJ134,CK129/CK134,CL129/CL134,CM129/CM134,CN129/CN134,CO129/CO134,CP129/CP134,CQ129/CQ134),IF(CN121=9,AVERAGE(CJ129/CJ134,CK129/CK134,CL129/CL134,CM129/CM134,CN129/CN134,CO129/CO134,CP129/CP134,CQ129/CQ134,CR129/CR134),AVERAGE(CJ129/CJ134,CK129/CK134,CL129/CL134,CM129/CM134,CN129/CN134,CO129/CO134,CP129/CP134,CQ129/CQ134,CR129/CR134,CS129/CS134))))))))))</f>
        <v>#DIV/0!</v>
      </c>
      <c r="CU129" s="21" t="e">
        <v>#DIV/0!</v>
      </c>
      <c r="CV129" s="162" t="e">
        <f>INDEX(CI124:CI133,$Q$2-123,1)</f>
        <v>#VALUE!</v>
      </c>
      <c r="CW129" s="163" t="str">
        <f>IFERROR(CV129,"")</f>
        <v/>
      </c>
      <c r="CY129" s="150">
        <v>6</v>
      </c>
      <c r="CZ129" s="151">
        <f>'FACTORS &amp; OPTIONS'!B20</f>
        <v>0</v>
      </c>
      <c r="DA129" s="158">
        <f>IF(DF124&gt;0,(1/DF124),0)</f>
        <v>0</v>
      </c>
      <c r="DB129" s="77">
        <f>IF(DF125&gt;0,1/DF125,0)</f>
        <v>0</v>
      </c>
      <c r="DC129" s="77">
        <f>IF(DF126&gt;0,1/DF126,0)</f>
        <v>0</v>
      </c>
      <c r="DD129" s="77">
        <f>IF(DF127&gt;0,1/DF127,0)</f>
        <v>0</v>
      </c>
      <c r="DE129" s="77">
        <f>IF(DF128&gt;0,1/DF128,0)</f>
        <v>0</v>
      </c>
      <c r="DF129" s="77">
        <f>IF(CY129&lt;=DE121,1,0)</f>
        <v>0</v>
      </c>
      <c r="DG129" s="78">
        <v>0</v>
      </c>
      <c r="DH129" s="78">
        <v>0</v>
      </c>
      <c r="DI129" s="78">
        <v>0</v>
      </c>
      <c r="DJ129" s="159">
        <v>0</v>
      </c>
      <c r="DK129" s="21" t="e">
        <f>IF(DE121=1,AVERAGE(DA129/DA134),IF(DE121=2,AVERAGE(DA129/DA134,DB129/DB134),IF(DE121=3,AVERAGE(DA129/DA134,DB129/DB134,DC129/DC134),IF(DE121=4,AVERAGE(DA129/DA134,DB129/DB134,DC129/DC134,DD129/DD134),IF(DE121=5,AVERAGE(DA129/DA134,DB129/DB134,DC129/DC134,DD129/DD134,DE129/DE134),IF(DE121=6,AVERAGE(DA129/DA134,DB129/DB134,DC129/DC134,DD129/DD134,DE129/DE134,DF129/DF134),IF(DE121=7,AVERAGE(DA129/DA134,DB129/DB134,DC129/DC134,DD129/DD134,DE129/DE134,DF129/DF134,DG129/DG134),IF(DE121=8,AVERAGE(DA129/DA134,DB129/DB134,DC129/DC134,DD129/DD134,DE129/DE134,DF129/DF134,DG129/DG134,DH129/DH134),IF(DE121=9,AVERAGE(DA129/DA134,DB129/DB134,DC129/DC134,DD129/DD134,DE129/DE134,DF129/DF134,DG129/DG134,DH129/DH134,DI129/DI134),AVERAGE(DA129/DA134,DB129/DB134,DC129/DC134,DD129/DD134,DE129/DE134,DF129/DF134,DG129/DG134,DH129/DH134,DI129/DI134,DJ129/DJ134))))))))))</f>
        <v>#DIV/0!</v>
      </c>
      <c r="DL129" s="21" t="e">
        <v>#DIV/0!</v>
      </c>
      <c r="DM129" s="162" t="e">
        <f>INDEX(CZ124:CZ133,$Q$2-123,1)</f>
        <v>#VALUE!</v>
      </c>
      <c r="DN129" s="163" t="str">
        <f>IFERROR(DM129,"")</f>
        <v/>
      </c>
      <c r="DP129" s="150">
        <v>6</v>
      </c>
      <c r="DQ129" s="151">
        <f>'FACTORS &amp; OPTIONS'!B20</f>
        <v>0</v>
      </c>
      <c r="DR129" s="158">
        <f>IF(DW124&gt;0,(1/DW124),0)</f>
        <v>0</v>
      </c>
      <c r="DS129" s="77">
        <f>IF(DW125&gt;0,1/DW125,0)</f>
        <v>0</v>
      </c>
      <c r="DT129" s="77">
        <f>IF(DW126&gt;0,1/DW126,0)</f>
        <v>0</v>
      </c>
      <c r="DU129" s="77">
        <f>IF(DW127&gt;0,1/DW127,0)</f>
        <v>0</v>
      </c>
      <c r="DV129" s="77">
        <f>IF(DW128&gt;0,1/DW128,0)</f>
        <v>0</v>
      </c>
      <c r="DW129" s="77">
        <f>IF(DP129&lt;=DV121,1,0)</f>
        <v>0</v>
      </c>
      <c r="DX129" s="78">
        <v>0</v>
      </c>
      <c r="DY129" s="78">
        <v>0</v>
      </c>
      <c r="DZ129" s="78">
        <v>0</v>
      </c>
      <c r="EA129" s="159">
        <v>0</v>
      </c>
      <c r="EB129" s="21" t="e">
        <f>IF(DV121=1,AVERAGE(DR129/DR134),IF(DV121=2,AVERAGE(DR129/DR134,DS129/DS134),IF(DV121=3,AVERAGE(DR129/DR134,DS129/DS134,DT129/DT134),IF(DV121=4,AVERAGE(DR129/DR134,DS129/DS134,DT129/DT134,DU129/DU134),IF(DV121=5,AVERAGE(DR129/DR134,DS129/DS134,DT129/DT134,DU129/DU134,DV129/DV134),IF(DV121=6,AVERAGE(DR129/DR134,DS129/DS134,DT129/DT134,DU129/DU134,DV129/DV134,DW129/DW134),IF(DV121=7,AVERAGE(DR129/DR134,DS129/DS134,DT129/DT134,DU129/DU134,DV129/DV134,DW129/DW134,DX129/DX134),IF(DV121=8,AVERAGE(DR129/DR134,DS129/DS134,DT129/DT134,DU129/DU134,DV129/DV134,DW129/DW134,DX129/DX134,DY129/DY134),IF(DV121=9,AVERAGE(DR129/DR134,DS129/DS134,DT129/DT134,DU129/DU134,DV129/DV134,DW129/DW134,DX129/DX134,DY129/DY134,DZ129/DZ134),AVERAGE(DR129/DR134,DS129/DS134,DT129/DT134,DU129/DU134,DV129/DV134,DW129/DW134,DX129/DX134,DY129/DY134,DZ129/DZ134,EA129/EA134))))))))))</f>
        <v>#DIV/0!</v>
      </c>
      <c r="EC129" s="21" t="e">
        <v>#DIV/0!</v>
      </c>
      <c r="ED129" s="162" t="e">
        <f>INDEX(DQ124:DQ133,$Q$2-123,1)</f>
        <v>#VALUE!</v>
      </c>
      <c r="EE129" s="163" t="str">
        <f>IFERROR(ED129,"")</f>
        <v/>
      </c>
      <c r="EG129" s="150">
        <v>6</v>
      </c>
      <c r="EH129" s="151">
        <f>'FACTORS &amp; OPTIONS'!B20</f>
        <v>0</v>
      </c>
      <c r="EI129" s="158">
        <f>IF(EN124&gt;0,(1/EN124),0)</f>
        <v>0</v>
      </c>
      <c r="EJ129" s="77">
        <f>IF(EN125&gt;0,1/EN125,0)</f>
        <v>0</v>
      </c>
      <c r="EK129" s="77">
        <f>IF(EN126&gt;0,1/EN126,0)</f>
        <v>0</v>
      </c>
      <c r="EL129" s="77">
        <f>IF(EN127&gt;0,1/EN127,0)</f>
        <v>0</v>
      </c>
      <c r="EM129" s="77">
        <f>IF(EN128&gt;0,1/EN128,0)</f>
        <v>0</v>
      </c>
      <c r="EN129" s="77">
        <f>IF(EG129&lt;=EM121,1,0)</f>
        <v>0</v>
      </c>
      <c r="EO129" s="78">
        <v>0</v>
      </c>
      <c r="EP129" s="78">
        <v>0</v>
      </c>
      <c r="EQ129" s="78">
        <v>0</v>
      </c>
      <c r="ER129" s="159">
        <v>0</v>
      </c>
      <c r="ES129" s="21" t="e">
        <f>IF(EM121=1,AVERAGE(EI129/EI134),IF(EM121=2,AVERAGE(EI129/EI134,EJ129/EJ134),IF(EM121=3,AVERAGE(EI129/EI134,EJ129/EJ134,EK129/EK134),IF(EM121=4,AVERAGE(EI129/EI134,EJ129/EJ134,EK129/EK134,EL129/EL134),IF(EM121=5,AVERAGE(EI129/EI134,EJ129/EJ134,EK129/EK134,EL129/EL134,EM129/EM134),IF(EM121=6,AVERAGE(EI129/EI134,EJ129/EJ134,EK129/EK134,EL129/EL134,EM129/EM134,EN129/EN134),IF(EM121=7,AVERAGE(EI129/EI134,EJ129/EJ134,EK129/EK134,EL129/EL134,EM129/EM134,EN129/EN134,EO129/EO134),IF(EM121=8,AVERAGE(EI129/EI134,EJ129/EJ134,EK129/EK134,EL129/EL134,EM129/EM134,EN129/EN134,EO129/EO134,EP129/EP134),IF(EM121=9,AVERAGE(EI129/EI134,EJ129/EJ134,EK129/EK134,EL129/EL134,EM129/EM134,EN129/EN134,EO129/EO134,EP129/EP134,EQ129/EQ134),AVERAGE(EI129/EI134,EJ129/EJ134,EK129/EK134,EL129/EL134,EM129/EM134,EN129/EN134,EO129/EO134,EP129/EP134,EQ129/EQ134,ER129/ER134))))))))))</f>
        <v>#DIV/0!</v>
      </c>
      <c r="ET129" s="21" t="e">
        <v>#DIV/0!</v>
      </c>
      <c r="EU129" s="162" t="e">
        <f>INDEX(EH124:EH133,$Q$2-123,1)</f>
        <v>#VALUE!</v>
      </c>
      <c r="EV129" s="163" t="str">
        <f>IFERROR(EU129,"")</f>
        <v/>
      </c>
      <c r="EW129" s="100" t="str">
        <f>BO130</f>
        <v/>
      </c>
      <c r="EX129" s="100">
        <f>BO132</f>
        <v>3</v>
      </c>
      <c r="EY129" s="100"/>
      <c r="EZ129" s="100">
        <f t="shared" si="80"/>
        <v>0</v>
      </c>
      <c r="FA129" s="100"/>
    </row>
    <row r="130" spans="1:164" x14ac:dyDescent="0.35">
      <c r="A130" s="150">
        <v>7</v>
      </c>
      <c r="B130" s="151">
        <f>'FACTORS &amp; OPTIONS'!B21</f>
        <v>0</v>
      </c>
      <c r="C130" s="77">
        <f>IF(I124&gt;0,(1/I124),0)</f>
        <v>0</v>
      </c>
      <c r="D130" s="77">
        <f>IF(I125&gt;0,1/I125,0)</f>
        <v>0</v>
      </c>
      <c r="E130" s="77">
        <f>IF(I126&gt;0,1/I126,0)</f>
        <v>0</v>
      </c>
      <c r="F130" s="77">
        <f>IF(I127&gt;0,1/I127,0)</f>
        <v>0</v>
      </c>
      <c r="G130" s="77">
        <f>IF(I128&gt;0,1/I128,0)</f>
        <v>0</v>
      </c>
      <c r="H130" s="77">
        <f>IF(I129&gt;0,1/I129,0)</f>
        <v>0</v>
      </c>
      <c r="I130" s="77">
        <f>IF(A130&lt;=G121,1,0)</f>
        <v>0</v>
      </c>
      <c r="J130" s="78">
        <v>0</v>
      </c>
      <c r="K130" s="78">
        <v>0</v>
      </c>
      <c r="L130" s="78">
        <v>0</v>
      </c>
      <c r="M130" s="21" t="e">
        <f>IF(G121=1,AVERAGE(C130/C134),IF(G121=2,AVERAGE(C130/C134,D130/D134),IF(G121=3,AVERAGE(C130/C134,D130/D134,E130/E134),IF(G121=4,AVERAGE(C130/C134,D130/D134,E130/E134,F130/F134),IF(G121=5,AVERAGE(C130/C134,D130/D134,E130/E134,F130/F134,G130/G134),IF(G121=6,AVERAGE(C130/C134,D130/D134,E130/E134,F130/F134,G130/G134,H130/H134),IF(G121=7,AVERAGE(C130/C134,D130/D134,E130/E134,F130/F134,G130/G134,H130/H134,I130/I134),IF(G121=8,AVERAGE(C130/C134,D130/D134,E130/E134,F130/F134,G130/G134,H130/H134,I130/I134,J130/J134),IF(G121=9,AVERAGE(C130/C134,D130/D134,E130/E134,F130/F134,G130/G134,H130/H134,I130/I134,J130/J134,K130/K134),AVERAGE(C130/C134,D130/D134,E130/E134,F130/F134,G130/G134,H130/H134,I130/I134,J130/J134,K130/K134,L130/L134))))))))))</f>
        <v>#DIV/0!</v>
      </c>
      <c r="N130" s="21" t="e">
        <v>#DIV/0!</v>
      </c>
      <c r="O130" s="72">
        <f>INDEX(C123:L123,1,$Q$3-2)</f>
        <v>0</v>
      </c>
      <c r="P130" s="185" t="str">
        <f>IF($Q$2&gt;=124,IF($Q$2&lt;=133,IF($Q$3&gt;=3,IF($Q$3&lt;=12,P129,""),""),""),"")</f>
        <v/>
      </c>
      <c r="R130" s="150">
        <v>7</v>
      </c>
      <c r="S130" s="151">
        <f>'FACTORS &amp; OPTIONS'!B21</f>
        <v>0</v>
      </c>
      <c r="T130" s="77">
        <f>IF(Z124&gt;0,(1/Z124),0)</f>
        <v>0</v>
      </c>
      <c r="U130" s="77">
        <f>IF(Z125&gt;0,1/Z125,0)</f>
        <v>0</v>
      </c>
      <c r="V130" s="77">
        <f>IF(Z126&gt;0,1/Z126,0)</f>
        <v>0</v>
      </c>
      <c r="W130" s="77">
        <f>IF(Z127&gt;0,1/Z127,0)</f>
        <v>0</v>
      </c>
      <c r="X130" s="77">
        <f>IF(Z128&gt;0,1/Z128,0)</f>
        <v>0</v>
      </c>
      <c r="Y130" s="77">
        <f>IF(Z129&gt;0,1/Z129,0)</f>
        <v>0</v>
      </c>
      <c r="Z130" s="77">
        <f>IF(R130&lt;=X121,1,0)</f>
        <v>0</v>
      </c>
      <c r="AA130" s="78">
        <v>0</v>
      </c>
      <c r="AB130" s="78">
        <v>0</v>
      </c>
      <c r="AC130" s="78">
        <v>0</v>
      </c>
      <c r="AD130" s="21" t="e">
        <f>IF(X121=1,AVERAGE(T130/T134),IF(X121=2,AVERAGE(T130/T134,U130/U134),IF(X121=3,AVERAGE(T130/T134,U130/U134,V130/V134),IF(X121=4,AVERAGE(T130/T134,U130/U134,V130/V134,W130/W134),IF(X121=5,AVERAGE(T130/T134,U130/U134,V130/V134,W130/W134,X130/X134),IF(X121=6,AVERAGE(T130/T134,U130/U134,V130/V134,W130/W134,X130/X134,Y130/Y134),IF(X121=7,AVERAGE(T130/T134,U130/U134,V130/V134,W130/W134,X130/X134,Y130/Y134,Z130/Z134),IF(X121=8,AVERAGE(T130/T134,U130/U134,V130/V134,W130/W134,X130/X134,Y130/Y134,Z130/Z134,AA130/AA134),IF(X121=9,AVERAGE(T130/T134,U130/U134,V130/V134,W130/W134,X130/X134,Y130/Y134,Z130/Z134,AA130/AA134,AB130/AB134),AVERAGE(T130/T134,U130/U134,V130/V134,W130/W134,X130/X134,Y130/Y134,Z130/Z134,AA130/AA134,AB130/AB134,AC130/AC134))))))))))</f>
        <v>#DIV/0!</v>
      </c>
      <c r="AE130" s="21" t="e">
        <v>#DIV/0!</v>
      </c>
      <c r="AF130" s="164" t="e">
        <f>INDEX(T123:AC123,1,$Q$3-19)</f>
        <v>#VALUE!</v>
      </c>
      <c r="AG130" s="165" t="str">
        <f>IF($Q$2&gt;=124,IF($Q$2&lt;=133,IF($Q$3&gt;=20,IF($Q$3&lt;=29,AG129,""),""),""),"")</f>
        <v/>
      </c>
      <c r="AI130" s="150">
        <v>7</v>
      </c>
      <c r="AJ130" s="151">
        <f>'FACTORS &amp; OPTIONS'!B21</f>
        <v>0</v>
      </c>
      <c r="AK130" s="158">
        <f>IF(AQ124&gt;0,(1/AQ124),0)</f>
        <v>0</v>
      </c>
      <c r="AL130" s="77">
        <f>IF(AQ125&gt;0,1/AQ125,0)</f>
        <v>0</v>
      </c>
      <c r="AM130" s="77">
        <f>IF(AQ126&gt;0,1/AQ126,0)</f>
        <v>0</v>
      </c>
      <c r="AN130" s="77">
        <f>IF(AQ127&gt;0,1/AQ127,0)</f>
        <v>0</v>
      </c>
      <c r="AO130" s="77">
        <f>IF(AQ128&gt;0,1/AQ128,0)</f>
        <v>0</v>
      </c>
      <c r="AP130" s="77">
        <f>IF(AQ129&gt;0,1/AQ129,0)</f>
        <v>0</v>
      </c>
      <c r="AQ130" s="77">
        <f>IF(AI130&lt;=AO121,1,0)</f>
        <v>0</v>
      </c>
      <c r="AR130" s="78">
        <v>0</v>
      </c>
      <c r="AS130" s="78">
        <v>0</v>
      </c>
      <c r="AT130" s="159">
        <v>0</v>
      </c>
      <c r="AU130" s="21" t="e">
        <f>IF(AO121=1,AVERAGE(AK130/AK134),IF(AO121=2,AVERAGE(AK130/AK134,AL130/AL134),IF(AO121=3,AVERAGE(AK130/AK134,AL130/AL134,AM130/AM134),IF(AO121=4,AVERAGE(AK130/AK134,AL130/AL134,AM130/AM134,AN130/AN134),IF(AO121=5,AVERAGE(AK130/AK134,AL130/AL134,AM130/AM134,AN130/AN134,AO130/AO134),IF(AO121=6,AVERAGE(AK130/AK134,AL130/AL134,AM130/AM134,AN130/AN134,AO130/AO134,AP130/AP134),IF(AO121=7,AVERAGE(AK130/AK134,AL130/AL134,AM130/AM134,AN130/AN134,AO130/AO134,AP130/AP134,AQ130/AQ134),IF(AO121=8,AVERAGE(AK130/AK134,AL130/AL134,AM130/AM134,AN130/AN134,AO130/AO134,AP130/AP134,AQ130/AQ134,AR130/AR134),IF(AO121=9,AVERAGE(AK130/AK134,AL130/AL134,AM130/AM134,AN130/AN134,AO130/AO134,AP130/AP134,AQ130/AQ134,AR130/AR134,AS130/AS134),AVERAGE(AK130/AK134,AL130/AL134,AM130/AM134,AN130/AN134,AO130/AO134,AP130/AP134,AQ130/AQ134,AR130/AR134,AS130/AS134,AT130/AT134))))))))))</f>
        <v>#DIV/0!</v>
      </c>
      <c r="AV130" s="21" t="e">
        <v>#DIV/0!</v>
      </c>
      <c r="AW130" s="164" t="e">
        <f>INDEX(AK123:AT123,1,$Q$3-36)</f>
        <v>#VALUE!</v>
      </c>
      <c r="AX130" s="165" t="str">
        <f>IF($Q$2&gt;=124,IF($Q$2&lt;=133,IF($Q$3&gt;=37,IF($Q$3&lt;=46,AX129,""),""),""),"")</f>
        <v/>
      </c>
      <c r="AZ130" s="150">
        <v>7</v>
      </c>
      <c r="BA130" s="151">
        <f>'FACTORS &amp; OPTIONS'!B21</f>
        <v>0</v>
      </c>
      <c r="BB130" s="158">
        <f>IF(BH124&gt;0,(1/BH124),0)</f>
        <v>0</v>
      </c>
      <c r="BC130" s="77">
        <f>IF(BH125&gt;0,1/BH125,0)</f>
        <v>0</v>
      </c>
      <c r="BD130" s="77">
        <f>IF(BH126&gt;0,1/BH126,0)</f>
        <v>0</v>
      </c>
      <c r="BE130" s="77">
        <f>IF(BH127&gt;0,1/BH127,0)</f>
        <v>0</v>
      </c>
      <c r="BF130" s="77">
        <f>IF(BH128&gt;0,1/BH128,0)</f>
        <v>0</v>
      </c>
      <c r="BG130" s="77">
        <f>IF(BH129&gt;0,1/BH129,0)</f>
        <v>0</v>
      </c>
      <c r="BH130" s="77">
        <f>IF(AZ130&lt;=BF121,1,0)</f>
        <v>0</v>
      </c>
      <c r="BI130" s="78">
        <v>0</v>
      </c>
      <c r="BJ130" s="78">
        <v>0</v>
      </c>
      <c r="BK130" s="159">
        <v>0</v>
      </c>
      <c r="BL130" s="21" t="e">
        <f>IF(BF121=1,AVERAGE(BB130/BB134),IF(BF121=2,AVERAGE(BB130/BB134,BC130/BC134),IF(BF121=3,AVERAGE(BB130/BB134,BC130/BC134,BD130/BD134),IF(BF121=4,AVERAGE(BB130/BB134,BC130/BC134,BD130/BD134,BE130/BE134),IF(BF121=5,AVERAGE(BB130/BB134,BC130/BC134,BD130/BD134,BE130/BE134,BF130/BF134),IF(BF121=6,AVERAGE(BB130/BB134,BC130/BC134,BD130/BD134,BE130/BE134,BF130/BF134,BG130/BG134),IF(BF121=7,AVERAGE(BB130/BB134,BC130/BC134,BD130/BD134,BE130/BE134,BF130/BF134,BG130/BG134,BH130/BH134),IF(BF121=8,AVERAGE(BB130/BB134,BC130/BC134,BD130/BD134,BE130/BE134,BF130/BF134,BG130/BG134,BH130/BH134,BI130/BI134),IF(BF121=9,AVERAGE(BB130/BB134,BC130/BC134,BD130/BD134,BE130/BE134,BF130/BF134,BG130/BG134,BH130/BH134,BI130/BI134,BJ130/BJ134),AVERAGE(BB130/BB134,BC130/BC134,BD130/BD134,BE130/BE134,BF130/BF134,BG130/BG134,BH130/BH134,BI130/BI134,BJ130/BJ134,BK130/BK134))))))))))</f>
        <v>#DIV/0!</v>
      </c>
      <c r="BM130" s="21" t="e">
        <v>#DIV/0!</v>
      </c>
      <c r="BN130" s="164" t="e">
        <f>INDEX(BB123:BK123,1,$Q$3-53)</f>
        <v>#VALUE!</v>
      </c>
      <c r="BO130" s="165" t="str">
        <f>IF($Q$2&gt;=124,IF($Q$2&lt;=133,IF($Q$3&gt;=54,IF($Q$3&lt;=63,BO129,""),""),""),"")</f>
        <v/>
      </c>
      <c r="BQ130" s="150">
        <v>7</v>
      </c>
      <c r="BR130" s="151">
        <f>'FACTORS &amp; OPTIONS'!B21</f>
        <v>0</v>
      </c>
      <c r="BS130" s="158">
        <f>IF(BY124&gt;0,(1/BY124),0)</f>
        <v>0</v>
      </c>
      <c r="BT130" s="77">
        <f>IF(BY125&gt;0,1/BY125,0)</f>
        <v>0</v>
      </c>
      <c r="BU130" s="77">
        <f>IF(BY126&gt;0,1/BY126,0)</f>
        <v>0</v>
      </c>
      <c r="BV130" s="77">
        <f>IF(BY127&gt;0,1/BY127,0)</f>
        <v>0</v>
      </c>
      <c r="BW130" s="77">
        <f>IF(BY128&gt;0,1/BY128,0)</f>
        <v>0</v>
      </c>
      <c r="BX130" s="77">
        <f>IF(BY129&gt;0,1/BY129,0)</f>
        <v>0</v>
      </c>
      <c r="BY130" s="77">
        <f>IF(BQ130&lt;=BW121,1,0)</f>
        <v>0</v>
      </c>
      <c r="BZ130" s="78">
        <v>0</v>
      </c>
      <c r="CA130" s="78">
        <v>0</v>
      </c>
      <c r="CB130" s="159">
        <v>0</v>
      </c>
      <c r="CC130" s="21" t="e">
        <f>IF(BW121=1,AVERAGE(BS130/BS134),IF(BW121=2,AVERAGE(BS130/BS134,BT130/BT134),IF(BW121=3,AVERAGE(BS130/BS134,BT130/BT134,BU130/BU134),IF(BW121=4,AVERAGE(BS130/BS134,BT130/BT134,BU130/BU134,BV130/BV134),IF(BW121=5,AVERAGE(BS130/BS134,BT130/BT134,BU130/BU134,BV130/BV134,BW130/BW134),IF(BW121=6,AVERAGE(BS130/BS134,BT130/BT134,BU130/BU134,BV130/BV134,BW130/BW134,BX130/BX134),IF(BW121=7,AVERAGE(BS130/BS134,BT130/BT134,BU130/BU134,BV130/BV134,BW130/BW134,BX130/BX134,BY130/BY134),IF(BW121=8,AVERAGE(BS130/BS134,BT130/BT134,BU130/BU134,BV130/BV134,BW130/BW134,BX130/BX134,BY130/BY134,BZ130/BZ134),IF(BW121=9,AVERAGE(BS130/BS134,BT130/BT134,BU130/BU134,BV130/BV134,BW130/BW134,BX130/BX134,BY130/BY134,BZ130/BZ134,CA130/CA134),AVERAGE(BS130/BS134,BT130/BT134,BU130/BU134,BV130/BV134,BW130/BW134,BX130/BX134,BY130/BY134,BZ130/BZ134,CA130/CA134,CB130/CB134))))))))))</f>
        <v>#DIV/0!</v>
      </c>
      <c r="CD130" s="21" t="e">
        <v>#DIV/0!</v>
      </c>
      <c r="CE130" s="164" t="e">
        <f>INDEX(BS123:CB123,1,$Q$3-70)</f>
        <v>#VALUE!</v>
      </c>
      <c r="CF130" s="165" t="str">
        <f>IF($Q$2&gt;=124,IF($Q$2&lt;=133,IF($Q$3&gt;=71,IF($Q$3&lt;=80,CF129,""),""),""),"")</f>
        <v/>
      </c>
      <c r="CH130" s="150">
        <v>7</v>
      </c>
      <c r="CI130" s="151">
        <f>'FACTORS &amp; OPTIONS'!B21</f>
        <v>0</v>
      </c>
      <c r="CJ130" s="158">
        <f>IF(CP124&gt;0,(1/CP124),0)</f>
        <v>0</v>
      </c>
      <c r="CK130" s="77">
        <f>IF(CP125&gt;0,1/CP125,0)</f>
        <v>0</v>
      </c>
      <c r="CL130" s="77">
        <f>IF(CP126&gt;0,1/CP126,0)</f>
        <v>0</v>
      </c>
      <c r="CM130" s="77">
        <f>IF(CP127&gt;0,1/CP127,0)</f>
        <v>0</v>
      </c>
      <c r="CN130" s="77">
        <f>IF(CP128&gt;0,1/CP128,0)</f>
        <v>0</v>
      </c>
      <c r="CO130" s="77">
        <f>IF(CP129&gt;0,1/CP129,0)</f>
        <v>0</v>
      </c>
      <c r="CP130" s="77">
        <f>IF(CH130&lt;=CN121,1,0)</f>
        <v>0</v>
      </c>
      <c r="CQ130" s="78">
        <v>0</v>
      </c>
      <c r="CR130" s="78">
        <v>0</v>
      </c>
      <c r="CS130" s="159">
        <v>0</v>
      </c>
      <c r="CT130" s="21" t="e">
        <f>IF(CN121=1,AVERAGE(CJ130/CJ134),IF(CN121=2,AVERAGE(CJ130/CJ134,CK130/CK134),IF(CN121=3,AVERAGE(CJ130/CJ134,CK130/CK134,CL130/CL134),IF(CN121=4,AVERAGE(CJ130/CJ134,CK130/CK134,CL130/CL134,CM130/CM134),IF(CN121=5,AVERAGE(CJ130/CJ134,CK130/CK134,CL130/CL134,CM130/CM134,CN130/CN134),IF(CN121=6,AVERAGE(CJ130/CJ134,CK130/CK134,CL130/CL134,CM130/CM134,CN130/CN134,CO130/CO134),IF(CN121=7,AVERAGE(CJ130/CJ134,CK130/CK134,CL130/CL134,CM130/CM134,CN130/CN134,CO130/CO134,CP130/CP134),IF(CN121=8,AVERAGE(CJ130/CJ134,CK130/CK134,CL130/CL134,CM130/CM134,CN130/CN134,CO130/CO134,CP130/CP134,CQ130/CQ134),IF(CN121=9,AVERAGE(CJ130/CJ134,CK130/CK134,CL130/CL134,CM130/CM134,CN130/CN134,CO130/CO134,CP130/CP134,CQ130/CQ134,CR130/CR134),AVERAGE(CJ130/CJ134,CK130/CK134,CL130/CL134,CM130/CM134,CN130/CN134,CO130/CO134,CP130/CP134,CQ130/CQ134,CR130/CR134,CS130/CS134))))))))))</f>
        <v>#DIV/0!</v>
      </c>
      <c r="CU130" s="21" t="e">
        <v>#DIV/0!</v>
      </c>
      <c r="CV130" s="164" t="e">
        <f>INDEX(CJ123:CS123,1,$Q$3-87)</f>
        <v>#VALUE!</v>
      </c>
      <c r="CW130" s="165" t="str">
        <f>IF($Q$2&gt;=124,IF($Q$2&lt;=133,IF($Q$3&gt;=88,IF($Q$3&lt;=97,CW129,""),""),""),"")</f>
        <v/>
      </c>
      <c r="CY130" s="150">
        <v>7</v>
      </c>
      <c r="CZ130" s="151">
        <f>'FACTORS &amp; OPTIONS'!B21</f>
        <v>0</v>
      </c>
      <c r="DA130" s="158">
        <f>IF(DG124&gt;0,(1/DG124),0)</f>
        <v>0</v>
      </c>
      <c r="DB130" s="77">
        <f>IF(DG125&gt;0,1/DG125,0)</f>
        <v>0</v>
      </c>
      <c r="DC130" s="77">
        <f>IF(DG126&gt;0,1/DG126,0)</f>
        <v>0</v>
      </c>
      <c r="DD130" s="77">
        <f>IF(DG127&gt;0,1/DG127,0)</f>
        <v>0</v>
      </c>
      <c r="DE130" s="77">
        <f>IF(DG128&gt;0,1/DG128,0)</f>
        <v>0</v>
      </c>
      <c r="DF130" s="77">
        <f>IF(DG129&gt;0,1/DG129,0)</f>
        <v>0</v>
      </c>
      <c r="DG130" s="77">
        <f>IF(CY130&lt;=DE121,1,0)</f>
        <v>0</v>
      </c>
      <c r="DH130" s="78">
        <v>0</v>
      </c>
      <c r="DI130" s="78">
        <v>0</v>
      </c>
      <c r="DJ130" s="159">
        <v>0</v>
      </c>
      <c r="DK130" s="21" t="e">
        <f>IF(DE121=1,AVERAGE(DA130/DA134),IF(DE121=2,AVERAGE(DA130/DA134,DB130/DB134),IF(DE121=3,AVERAGE(DA130/DA134,DB130/DB134,DC130/DC134),IF(DE121=4,AVERAGE(DA130/DA134,DB130/DB134,DC130/DC134,DD130/DD134),IF(DE121=5,AVERAGE(DA130/DA134,DB130/DB134,DC130/DC134,DD130/DD134,DE130/DE134),IF(DE121=6,AVERAGE(DA130/DA134,DB130/DB134,DC130/DC134,DD130/DD134,DE130/DE134,DF130/DF134),IF(DE121=7,AVERAGE(DA130/DA134,DB130/DB134,DC130/DC134,DD130/DD134,DE130/DE134,DF130/DF134,DG130/DG134),IF(DE121=8,AVERAGE(DA130/DA134,DB130/DB134,DC130/DC134,DD130/DD134,DE130/DE134,DF130/DF134,DG130/DG134,DH130/DH134),IF(DE121=9,AVERAGE(DA130/DA134,DB130/DB134,DC130/DC134,DD130/DD134,DE130/DE134,DF130/DF134,DG130/DG134,DH130/DH134,DI130/DI134),AVERAGE(DA130/DA134,DB130/DB134,DC130/DC134,DD130/DD134,DE130/DE134,DF130/DF134,DG130/DG134,DH130/DH134,DI130/DI134,DJ130/DJ134))))))))))</f>
        <v>#DIV/0!</v>
      </c>
      <c r="DL130" s="21" t="e">
        <v>#DIV/0!</v>
      </c>
      <c r="DM130" s="164" t="e">
        <f>INDEX(DA123:DJ123,1,$Q$3-104)</f>
        <v>#VALUE!</v>
      </c>
      <c r="DN130" s="165" t="str">
        <f>IF($Q$2&gt;=124,IF($Q$2&lt;=133,IF($Q$3&gt;=105,IF($Q$3&lt;=114,DN129,""),""),""),"")</f>
        <v/>
      </c>
      <c r="DP130" s="150">
        <v>7</v>
      </c>
      <c r="DQ130" s="151">
        <f>'FACTORS &amp; OPTIONS'!B21</f>
        <v>0</v>
      </c>
      <c r="DR130" s="158">
        <f>IF(DX124&gt;0,(1/DX124),0)</f>
        <v>0</v>
      </c>
      <c r="DS130" s="77">
        <f>IF(DX125&gt;0,1/DX125,0)</f>
        <v>0</v>
      </c>
      <c r="DT130" s="77">
        <f>IF(DX126&gt;0,1/DX126,0)</f>
        <v>0</v>
      </c>
      <c r="DU130" s="77">
        <f>IF(DX127&gt;0,1/DX127,0)</f>
        <v>0</v>
      </c>
      <c r="DV130" s="77">
        <f>IF(DX128&gt;0,1/DX128,0)</f>
        <v>0</v>
      </c>
      <c r="DW130" s="77">
        <f>IF(DX129&gt;0,1/DX129,0)</f>
        <v>0</v>
      </c>
      <c r="DX130" s="77">
        <f>IF(DP130&lt;=DV121,1,0)</f>
        <v>0</v>
      </c>
      <c r="DY130" s="78">
        <v>0</v>
      </c>
      <c r="DZ130" s="78">
        <v>0</v>
      </c>
      <c r="EA130" s="159">
        <v>0</v>
      </c>
      <c r="EB130" s="21" t="e">
        <f>IF(DV121=1,AVERAGE(DR130/DR134),IF(DV121=2,AVERAGE(DR130/DR134,DS130/DS134),IF(DV121=3,AVERAGE(DR130/DR134,DS130/DS134,DT130/DT134),IF(DV121=4,AVERAGE(DR130/DR134,DS130/DS134,DT130/DT134,DU130/DU134),IF(DV121=5,AVERAGE(DR130/DR134,DS130/DS134,DT130/DT134,DU130/DU134,DV130/DV134),IF(DV121=6,AVERAGE(DR130/DR134,DS130/DS134,DT130/DT134,DU130/DU134,DV130/DV134,DW130/DW134),IF(DV121=7,AVERAGE(DR130/DR134,DS130/DS134,DT130/DT134,DU130/DU134,DV130/DV134,DW130/DW134,DX130/DX134),IF(DV121=8,AVERAGE(DR130/DR134,DS130/DS134,DT130/DT134,DU130/DU134,DV130/DV134,DW130/DW134,DX130/DX134,DY130/DY134),IF(DV121=9,AVERAGE(DR130/DR134,DS130/DS134,DT130/DT134,DU130/DU134,DV130/DV134,DW130/DW134,DX130/DX134,DY130/DY134,DZ130/DZ134),AVERAGE(DR130/DR134,DS130/DS134,DT130/DT134,DU130/DU134,DV130/DV134,DW130/DW134,DX130/DX134,DY130/DY134,DZ130/DZ134,EA130/EA134))))))))))</f>
        <v>#DIV/0!</v>
      </c>
      <c r="EC130" s="21" t="e">
        <v>#DIV/0!</v>
      </c>
      <c r="ED130" s="164" t="e">
        <f>INDEX(DR123:EA123,1,$Q$3-121)</f>
        <v>#VALUE!</v>
      </c>
      <c r="EE130" s="165" t="str">
        <f>IF($Q$2&gt;=124,IF($Q$2&lt;=133,IF($Q$3&gt;=122,IF($Q$3&lt;=131,EE129,""),""),""),"")</f>
        <v/>
      </c>
      <c r="EG130" s="150">
        <v>7</v>
      </c>
      <c r="EH130" s="151">
        <f>'FACTORS &amp; OPTIONS'!B21</f>
        <v>0</v>
      </c>
      <c r="EI130" s="158">
        <f>IF(EO124&gt;0,(1/EO124),0)</f>
        <v>0</v>
      </c>
      <c r="EJ130" s="77">
        <f>IF(EO125&gt;0,1/EO125,0)</f>
        <v>0</v>
      </c>
      <c r="EK130" s="77">
        <f>IF(EO126&gt;0,1/EO126,0)</f>
        <v>0</v>
      </c>
      <c r="EL130" s="77">
        <f>IF(EO127&gt;0,1/EO127,0)</f>
        <v>0</v>
      </c>
      <c r="EM130" s="77">
        <f>IF(EO128&gt;0,1/EO128,0)</f>
        <v>0</v>
      </c>
      <c r="EN130" s="77">
        <f>IF(EO129&gt;0,1/EO129,0)</f>
        <v>0</v>
      </c>
      <c r="EO130" s="77">
        <f>IF(EG130&lt;=EM121,1,0)</f>
        <v>0</v>
      </c>
      <c r="EP130" s="78">
        <v>0</v>
      </c>
      <c r="EQ130" s="78">
        <v>0</v>
      </c>
      <c r="ER130" s="159">
        <v>0</v>
      </c>
      <c r="ES130" s="21" t="e">
        <f>IF(EM121=1,AVERAGE(EI130/EI134),IF(EM121=2,AVERAGE(EI130/EI134,EJ130/EJ134),IF(EM121=3,AVERAGE(EI130/EI134,EJ130/EJ134,EK130/EK134),IF(EM121=4,AVERAGE(EI130/EI134,EJ130/EJ134,EK130/EK134,EL130/EL134),IF(EM121=5,AVERAGE(EI130/EI134,EJ130/EJ134,EK130/EK134,EL130/EL134,EM130/EM134),IF(EM121=6,AVERAGE(EI130/EI134,EJ130/EJ134,EK130/EK134,EL130/EL134,EM130/EM134,EN130/EN134),IF(EM121=7,AVERAGE(EI130/EI134,EJ130/EJ134,EK130/EK134,EL130/EL134,EM130/EM134,EN130/EN134,EO130/EO134),IF(EM121=8,AVERAGE(EI130/EI134,EJ130/EJ134,EK130/EK134,EL130/EL134,EM130/EM134,EN130/EN134,EO130/EO134,EP130/EP134),IF(EM121=9,AVERAGE(EI130/EI134,EJ130/EJ134,EK130/EK134,EL130/EL134,EM130/EM134,EN130/EN134,EO130/EO134,EP130/EP134,EQ130/EQ134),AVERAGE(EI130/EI134,EJ130/EJ134,EK130/EK134,EL130/EL134,EM130/EM134,EN130/EN134,EO130/EO134,EP130/EP134,EQ130/EQ134,ER130/ER134))))))))))</f>
        <v>#DIV/0!</v>
      </c>
      <c r="ET130" s="21" t="e">
        <v>#DIV/0!</v>
      </c>
      <c r="EU130" s="164" t="e">
        <f>INDEX(EI123:ER123,1,$Q$3-138)</f>
        <v>#VALUE!</v>
      </c>
      <c r="EV130" s="165" t="str">
        <f>IF($Q$2&gt;=124,IF($Q$2&lt;=133,IF($Q$3&gt;=139,IF($Q$3&lt;=148,EV129,""),""),""),"")</f>
        <v/>
      </c>
      <c r="EW130" s="100" t="str">
        <f>CF130</f>
        <v/>
      </c>
      <c r="EX130" s="100">
        <f>CF132</f>
        <v>3</v>
      </c>
      <c r="EY130" s="100"/>
      <c r="EZ130" s="100">
        <f t="shared" si="80"/>
        <v>0</v>
      </c>
      <c r="FA130" s="100"/>
    </row>
    <row r="131" spans="1:164" x14ac:dyDescent="0.35">
      <c r="A131" s="150">
        <v>8</v>
      </c>
      <c r="B131" s="151">
        <f>'FACTORS &amp; OPTIONS'!B22</f>
        <v>0</v>
      </c>
      <c r="C131" s="77">
        <f>IF(J124&gt;0,(1/J124),0)</f>
        <v>0</v>
      </c>
      <c r="D131" s="77">
        <f>IF(J125&gt;0,1/J125,0)</f>
        <v>0</v>
      </c>
      <c r="E131" s="77">
        <f>IF(J126&gt;0,1/J126,0)</f>
        <v>0</v>
      </c>
      <c r="F131" s="77">
        <f>IF(J127&gt;0,1/J127,0)</f>
        <v>0</v>
      </c>
      <c r="G131" s="77">
        <f>IF(J128&gt;0,1/J128,0)</f>
        <v>0</v>
      </c>
      <c r="H131" s="77">
        <f>IF(J129&gt;0,1/J129,0)</f>
        <v>0</v>
      </c>
      <c r="I131" s="77">
        <f>IF(J130&gt;0,1/J130,0)</f>
        <v>0</v>
      </c>
      <c r="J131" s="77">
        <f>IF(A131&lt;=G121,1,0)</f>
        <v>0</v>
      </c>
      <c r="K131" s="78">
        <v>0</v>
      </c>
      <c r="L131" s="78">
        <v>0</v>
      </c>
      <c r="M131" s="21" t="e">
        <f>IF(G121=1,AVERAGE(C131/C134),IF(G121=2,AVERAGE(C131/C134,D131/D134),IF(G121=3,AVERAGE(C131/C134,D131/D134,E131/E134),IF(G121=4,AVERAGE(C131/C134,D131/D134,E131/E134,F131/F134),IF(G121=5,AVERAGE(C131/C134,D131/D134,E131/E134,F131/F134,G131/G134),IF(G121=6,AVERAGE(C131/C134,D131/D134,E131/E134,F131/F134,G131/G134,H131/H134),IF(G121=7,AVERAGE(C131/C134,D131/D134,E131/E134,F131/F134,G131/G134,H131/H134,I131/I134),IF(G121=8,AVERAGE(C131/C134,D131/D134,E131/E134,F131/F134,G131/G134,H131/H134,I131/I134,J131/J134),IF(G121=9,AVERAGE(C131/C134,D131/D134,E131/E134,F131/F134,G131/G134,H131/H134,I131/I134,J131/J134,K131/K134),AVERAGE(C131/C134,D131/D134,E131/E134,F131/F134,G131/G134,H131/H134,I131/I134,J131/J134,K131/K134,L131/L134))))))))))</f>
        <v>#DIV/0!</v>
      </c>
      <c r="N131" s="21" t="e">
        <v>#DIV/0!</v>
      </c>
      <c r="O131" s="72">
        <f>IFERROR(O130,"")</f>
        <v>0</v>
      </c>
      <c r="P131" s="185" t="str">
        <f>IF($Q$2&gt;=124,IF($Q$2&lt;=133,O131,""),"")</f>
        <v/>
      </c>
      <c r="R131" s="150">
        <v>8</v>
      </c>
      <c r="S131" s="151">
        <f>'FACTORS &amp; OPTIONS'!B22</f>
        <v>0</v>
      </c>
      <c r="T131" s="77">
        <f>IF(AA124&gt;0,(1/AA124),0)</f>
        <v>0</v>
      </c>
      <c r="U131" s="77">
        <f>IF(AA125&gt;0,1/AA125,0)</f>
        <v>0</v>
      </c>
      <c r="V131" s="77">
        <f>IF(AA126&gt;0,1/AA126,0)</f>
        <v>0</v>
      </c>
      <c r="W131" s="77">
        <f>IF(AA127&gt;0,1/AA127,0)</f>
        <v>0</v>
      </c>
      <c r="X131" s="77">
        <f>IF(AA128&gt;0,1/AA128,0)</f>
        <v>0</v>
      </c>
      <c r="Y131" s="77">
        <f>IF(AA129&gt;0,1/AA129,0)</f>
        <v>0</v>
      </c>
      <c r="Z131" s="77">
        <f>IF(AA130&gt;0,1/AA130,0)</f>
        <v>0</v>
      </c>
      <c r="AA131" s="77">
        <f>IF(R131&lt;=X121,1,0)</f>
        <v>0</v>
      </c>
      <c r="AB131" s="78">
        <v>0</v>
      </c>
      <c r="AC131" s="78">
        <v>0</v>
      </c>
      <c r="AD131" s="21" t="e">
        <f>IF(X121=1,AVERAGE(T131/T134),IF(X121=2,AVERAGE(T131/T134,U131/U134),IF(X121=3,AVERAGE(T131/T134,U131/U134,V131/V134),IF(X121=4,AVERAGE(T131/T134,U131/U134,V131/V134,W131/W134),IF(X121=5,AVERAGE(T131/T134,U131/U134,V131/V134,W131/W134,X131/X134),IF(X121=6,AVERAGE(T131/T134,U131/U134,V131/V134,W131/W134,X131/X134,Y131/Y134),IF(X121=7,AVERAGE(T131/T134,U131/U134,V131/V134,W131/W134,X131/X134,Y131/Y134,Z131/Z134),IF(X121=8,AVERAGE(T131/T134,U131/U134,V131/V134,W131/W134,X131/X134,Y131/Y134,Z131/Z134,AA131/AA134),IF(X121=9,AVERAGE(T131/T134,U131/U134,V131/V134,W131/W134,X131/X134,Y131/Y134,Z131/Z134,AA131/AA134,AB131/AB134),AVERAGE(T131/T134,U131/U134,V131/V134,W131/W134,X131/X134,Y131/Y134,Z131/Z134,AA131/AA134,AB131/AB134,AC131/AC134))))))))))</f>
        <v>#DIV/0!</v>
      </c>
      <c r="AE131" s="21" t="e">
        <v>#DIV/0!</v>
      </c>
      <c r="AF131" s="164" t="str">
        <f>IFERROR(AF130,"")</f>
        <v/>
      </c>
      <c r="AG131" s="165" t="str">
        <f>IF($Q$2&gt;=124,IF($Q$2&lt;=133,AF131,""),"")</f>
        <v/>
      </c>
      <c r="AI131" s="150">
        <v>8</v>
      </c>
      <c r="AJ131" s="151">
        <f>'FACTORS &amp; OPTIONS'!B22</f>
        <v>0</v>
      </c>
      <c r="AK131" s="158">
        <f>IF(AR124&gt;0,(1/AR124),0)</f>
        <v>0</v>
      </c>
      <c r="AL131" s="77">
        <f>IF(AR125&gt;0,1/AR125,0)</f>
        <v>0</v>
      </c>
      <c r="AM131" s="77">
        <f>IF(AR126&gt;0,1/AR126,0)</f>
        <v>0</v>
      </c>
      <c r="AN131" s="77">
        <f>IF(AR127&gt;0,1/AR127,0)</f>
        <v>0</v>
      </c>
      <c r="AO131" s="77">
        <f>IF(AR128&gt;0,1/AR128,0)</f>
        <v>0</v>
      </c>
      <c r="AP131" s="77">
        <f>IF(AR129&gt;0,1/AR129,0)</f>
        <v>0</v>
      </c>
      <c r="AQ131" s="77">
        <f>IF(AR130&gt;0,1/AR130,0)</f>
        <v>0</v>
      </c>
      <c r="AR131" s="77">
        <f>IF(AI131&lt;=AO121,1,0)</f>
        <v>0</v>
      </c>
      <c r="AS131" s="78">
        <v>0</v>
      </c>
      <c r="AT131" s="159">
        <v>0</v>
      </c>
      <c r="AU131" s="21" t="e">
        <f>IF(AO121=1,AVERAGE(AK131/AK134),IF(AO121=2,AVERAGE(AK131/AK134,AL131/AL134),IF(AO121=3,AVERAGE(AK131/AK134,AL131/AL134,AM131/AM134),IF(AO121=4,AVERAGE(AK131/AK134,AL131/AL134,AM131/AM134,AN131/AN134),IF(AO121=5,AVERAGE(AK131/AK134,AL131/AL134,AM131/AM134,AN131/AN134,AO131/AO134),IF(AO121=6,AVERAGE(AK131/AK134,AL131/AL134,AM131/AM134,AN131/AN134,AO131/AO134,AP131/AP134),IF(AO121=7,AVERAGE(AK131/AK134,AL131/AL134,AM131/AM134,AN131/AN134,AO131/AO134,AP131/AP134,AQ131/AQ134),IF(AO121=8,AVERAGE(AK131/AK134,AL131/AL134,AM131/AM134,AN131/AN134,AO131/AO134,AP131/AP134,AQ131/AQ134,AR131/AR134),IF(AO121=9,AVERAGE(AK131/AK134,AL131/AL134,AM131/AM134,AN131/AN134,AO131/AO134,AP131/AP134,AQ131/AQ134,AR131/AR134,AS131/AS134),AVERAGE(AK131/AK134,AL131/AL134,AM131/AM134,AN131/AN134,AO131/AO134,AP131/AP134,AQ131/AQ134,AR131/AR134,AS131/AS134,AT131/AT134))))))))))</f>
        <v>#DIV/0!</v>
      </c>
      <c r="AV131" s="21" t="e">
        <v>#DIV/0!</v>
      </c>
      <c r="AW131" s="164" t="str">
        <f>IFERROR(AW130,"")</f>
        <v/>
      </c>
      <c r="AX131" s="165" t="str">
        <f>IF($Q$2&gt;=124,IF($Q$2&lt;=133,AW131,""),"")</f>
        <v/>
      </c>
      <c r="AZ131" s="150">
        <v>8</v>
      </c>
      <c r="BA131" s="151">
        <f>'FACTORS &amp; OPTIONS'!B22</f>
        <v>0</v>
      </c>
      <c r="BB131" s="158">
        <f>IF(BI124&gt;0,(1/BI124),0)</f>
        <v>0</v>
      </c>
      <c r="BC131" s="77">
        <f>IF(BI125&gt;0,1/BI125,0)</f>
        <v>0</v>
      </c>
      <c r="BD131" s="77">
        <f>IF(BI126&gt;0,1/BI126,0)</f>
        <v>0</v>
      </c>
      <c r="BE131" s="77">
        <f>IF(BI127&gt;0,1/BI127,0)</f>
        <v>0</v>
      </c>
      <c r="BF131" s="77">
        <f>IF(BI128&gt;0,1/BI128,0)</f>
        <v>0</v>
      </c>
      <c r="BG131" s="77">
        <f>IF(BI129&gt;0,1/BI129,0)</f>
        <v>0</v>
      </c>
      <c r="BH131" s="77">
        <f>IF(BI130&gt;0,1/BI130,0)</f>
        <v>0</v>
      </c>
      <c r="BI131" s="77">
        <f>IF(AZ131&lt;=BF121,1,0)</f>
        <v>0</v>
      </c>
      <c r="BJ131" s="78">
        <v>0</v>
      </c>
      <c r="BK131" s="159">
        <v>0</v>
      </c>
      <c r="BL131" s="21" t="e">
        <f>IF(BF121=1,AVERAGE(BB131/BB134),IF(BF121=2,AVERAGE(BB131/BB134,BC131/BC134),IF(BF121=3,AVERAGE(BB131/BB134,BC131/BC134,BD131/BD134),IF(BF121=4,AVERAGE(BB131/BB134,BC131/BC134,BD131/BD134,BE131/BE134),IF(BF121=5,AVERAGE(BB131/BB134,BC131/BC134,BD131/BD134,BE131/BE134,BF131/BF134),IF(BF121=6,AVERAGE(BB131/BB134,BC131/BC134,BD131/BD134,BE131/BE134,BF131/BF134,BG131/BG134),IF(BF121=7,AVERAGE(BB131/BB134,BC131/BC134,BD131/BD134,BE131/BE134,BF131/BF134,BG131/BG134,BH131/BH134),IF(BF121=8,AVERAGE(BB131/BB134,BC131/BC134,BD131/BD134,BE131/BE134,BF131/BF134,BG131/BG134,BH131/BH134,BI131/BI134),IF(BF121=9,AVERAGE(BB131/BB134,BC131/BC134,BD131/BD134,BE131/BE134,BF131/BF134,BG131/BG134,BH131/BH134,BI131/BI134,BJ131/BJ134),AVERAGE(BB131/BB134,BC131/BC134,BD131/BD134,BE131/BE134,BF131/BF134,BG131/BG134,BH131/BH134,BI131/BI134,BJ131/BJ134,BK131/BK134))))))))))</f>
        <v>#DIV/0!</v>
      </c>
      <c r="BM131" s="21" t="e">
        <v>#DIV/0!</v>
      </c>
      <c r="BN131" s="164" t="str">
        <f>IFERROR(BN130,"")</f>
        <v/>
      </c>
      <c r="BO131" s="165" t="str">
        <f>IF($Q$2&gt;=124,IF($Q$2&lt;=133,BN131,""),"")</f>
        <v/>
      </c>
      <c r="BQ131" s="150">
        <v>8</v>
      </c>
      <c r="BR131" s="151">
        <f>'FACTORS &amp; OPTIONS'!B22</f>
        <v>0</v>
      </c>
      <c r="BS131" s="158">
        <f>IF(BZ124&gt;0,(1/BZ124),0)</f>
        <v>0</v>
      </c>
      <c r="BT131" s="77">
        <f>IF(BZ125&gt;0,1/BZ125,0)</f>
        <v>0</v>
      </c>
      <c r="BU131" s="77">
        <f>IF(BZ126&gt;0,1/BZ126,0)</f>
        <v>0</v>
      </c>
      <c r="BV131" s="77">
        <f>IF(BZ127&gt;0,1/BZ127,0)</f>
        <v>0</v>
      </c>
      <c r="BW131" s="77">
        <f>IF(BZ128&gt;0,1/BZ128,0)</f>
        <v>0</v>
      </c>
      <c r="BX131" s="77">
        <f>IF(BZ129&gt;0,1/BZ129,0)</f>
        <v>0</v>
      </c>
      <c r="BY131" s="77">
        <f>IF(BZ130&gt;0,1/BZ130,0)</f>
        <v>0</v>
      </c>
      <c r="BZ131" s="77">
        <f>IF(BQ131&lt;=BW121,1,0)</f>
        <v>0</v>
      </c>
      <c r="CA131" s="78">
        <v>0</v>
      </c>
      <c r="CB131" s="159">
        <v>0</v>
      </c>
      <c r="CC131" s="21" t="e">
        <f>IF(BW121=1,AVERAGE(BS131/BS134),IF(BW121=2,AVERAGE(BS131/BS134,BT131/BT134),IF(BW121=3,AVERAGE(BS131/BS134,BT131/BT134,BU131/BU134),IF(BW121=4,AVERAGE(BS131/BS134,BT131/BT134,BU131/BU134,BV131/BV134),IF(BW121=5,AVERAGE(BS131/BS134,BT131/BT134,BU131/BU134,BV131/BV134,BW131/BW134),IF(BW121=6,AVERAGE(BS131/BS134,BT131/BT134,BU131/BU134,BV131/BV134,BW131/BW134,BX131/BX134),IF(BW121=7,AVERAGE(BS131/BS134,BT131/BT134,BU131/BU134,BV131/BV134,BW131/BW134,BX131/BX134,BY131/BY134),IF(BW121=8,AVERAGE(BS131/BS134,BT131/BT134,BU131/BU134,BV131/BV134,BW131/BW134,BX131/BX134,BY131/BY134,BZ131/BZ134),IF(BW121=9,AVERAGE(BS131/BS134,BT131/BT134,BU131/BU134,BV131/BV134,BW131/BW134,BX131/BX134,BY131/BY134,BZ131/BZ134,CA131/CA134),AVERAGE(BS131/BS134,BT131/BT134,BU131/BU134,BV131/BV134,BW131/BW134,BX131/BX134,BY131/BY134,BZ131/BZ134,CA131/CA134,CB131/CB134))))))))))</f>
        <v>#DIV/0!</v>
      </c>
      <c r="CD131" s="21" t="e">
        <v>#DIV/0!</v>
      </c>
      <c r="CE131" s="164" t="str">
        <f>IFERROR(CE130,"")</f>
        <v/>
      </c>
      <c r="CF131" s="165" t="str">
        <f>IF($Q$2&gt;=124,IF($Q$2&lt;=133,CE131,""),"")</f>
        <v/>
      </c>
      <c r="CH131" s="150">
        <v>8</v>
      </c>
      <c r="CI131" s="151">
        <f>'FACTORS &amp; OPTIONS'!B22</f>
        <v>0</v>
      </c>
      <c r="CJ131" s="158">
        <f>IF(CQ124&gt;0,(1/CQ124),0)</f>
        <v>0</v>
      </c>
      <c r="CK131" s="77">
        <f>IF(CQ125&gt;0,1/CQ125,0)</f>
        <v>0</v>
      </c>
      <c r="CL131" s="77">
        <f>IF(CQ126&gt;0,1/CQ126,0)</f>
        <v>0</v>
      </c>
      <c r="CM131" s="77">
        <f>IF(CQ127&gt;0,1/CQ127,0)</f>
        <v>0</v>
      </c>
      <c r="CN131" s="77">
        <f>IF(CQ128&gt;0,1/CQ128,0)</f>
        <v>0</v>
      </c>
      <c r="CO131" s="77">
        <f>IF(CQ129&gt;0,1/CQ129,0)</f>
        <v>0</v>
      </c>
      <c r="CP131" s="77">
        <f>IF(CQ130&gt;0,1/CQ130,0)</f>
        <v>0</v>
      </c>
      <c r="CQ131" s="77">
        <f>IF(CH131&lt;=CN121,1,0)</f>
        <v>0</v>
      </c>
      <c r="CR131" s="78">
        <v>0</v>
      </c>
      <c r="CS131" s="159">
        <v>0</v>
      </c>
      <c r="CT131" s="21" t="e">
        <f>IF(CN121=1,AVERAGE(CJ131/CJ134),IF(CN121=2,AVERAGE(CJ131/CJ134,CK131/CK134),IF(CN121=3,AVERAGE(CJ131/CJ134,CK131/CK134,CL131/CL134),IF(CN121=4,AVERAGE(CJ131/CJ134,CK131/CK134,CL131/CL134,CM131/CM134),IF(CN121=5,AVERAGE(CJ131/CJ134,CK131/CK134,CL131/CL134,CM131/CM134,CN131/CN134),IF(CN121=6,AVERAGE(CJ131/CJ134,CK131/CK134,CL131/CL134,CM131/CM134,CN131/CN134,CO131/CO134),IF(CN121=7,AVERAGE(CJ131/CJ134,CK131/CK134,CL131/CL134,CM131/CM134,CN131/CN134,CO131/CO134,CP131/CP134),IF(CN121=8,AVERAGE(CJ131/CJ134,CK131/CK134,CL131/CL134,CM131/CM134,CN131/CN134,CO131/CO134,CP131/CP134,CQ131/CQ134),IF(CN121=9,AVERAGE(CJ131/CJ134,CK131/CK134,CL131/CL134,CM131/CM134,CN131/CN134,CO131/CO134,CP131/CP134,CQ131/CQ134,CR131/CR134),AVERAGE(CJ131/CJ134,CK131/CK134,CL131/CL134,CM131/CM134,CN131/CN134,CO131/CO134,CP131/CP134,CQ131/CQ134,CR131/CR134,CS131/CS134))))))))))</f>
        <v>#DIV/0!</v>
      </c>
      <c r="CU131" s="21" t="e">
        <v>#DIV/0!</v>
      </c>
      <c r="CV131" s="164" t="str">
        <f>IFERROR(CV130,"")</f>
        <v/>
      </c>
      <c r="CW131" s="165" t="str">
        <f>IF($Q$2&gt;=124,IF($Q$2&lt;=133,CV131,""),"")</f>
        <v/>
      </c>
      <c r="CY131" s="150">
        <v>8</v>
      </c>
      <c r="CZ131" s="151">
        <f>'FACTORS &amp; OPTIONS'!B22</f>
        <v>0</v>
      </c>
      <c r="DA131" s="158">
        <f>IF(DH124&gt;0,(1/DH124),0)</f>
        <v>0</v>
      </c>
      <c r="DB131" s="77">
        <f>IF(DH125&gt;0,1/DH125,0)</f>
        <v>0</v>
      </c>
      <c r="DC131" s="77">
        <f>IF(DH126&gt;0,1/DH126,0)</f>
        <v>0</v>
      </c>
      <c r="DD131" s="77">
        <f>IF(DH127&gt;0,1/DH127,0)</f>
        <v>0</v>
      </c>
      <c r="DE131" s="77">
        <f>IF(DH128&gt;0,1/DH128,0)</f>
        <v>0</v>
      </c>
      <c r="DF131" s="77">
        <f>IF(DH129&gt;0,1/DH129,0)</f>
        <v>0</v>
      </c>
      <c r="DG131" s="77">
        <f>IF(DH130&gt;0,1/DH130,0)</f>
        <v>0</v>
      </c>
      <c r="DH131" s="77">
        <f>IF(CY131&lt;=DE121,1,0)</f>
        <v>0</v>
      </c>
      <c r="DI131" s="78">
        <v>0</v>
      </c>
      <c r="DJ131" s="159">
        <v>0</v>
      </c>
      <c r="DK131" s="21" t="e">
        <f>IF(DE121=1,AVERAGE(DA131/DA134),IF(DE121=2,AVERAGE(DA131/DA134,DB131/DB134),IF(DE121=3,AVERAGE(DA131/DA134,DB131/DB134,DC131/DC134),IF(DE121=4,AVERAGE(DA131/DA134,DB131/DB134,DC131/DC134,DD131/DD134),IF(DE121=5,AVERAGE(DA131/DA134,DB131/DB134,DC131/DC134,DD131/DD134,DE131/DE134),IF(DE121=6,AVERAGE(DA131/DA134,DB131/DB134,DC131/DC134,DD131/DD134,DE131/DE134,DF131/DF134),IF(DE121=7,AVERAGE(DA131/DA134,DB131/DB134,DC131/DC134,DD131/DD134,DE131/DE134,DF131/DF134,DG131/DG134),IF(DE121=8,AVERAGE(DA131/DA134,DB131/DB134,DC131/DC134,DD131/DD134,DE131/DE134,DF131/DF134,DG131/DG134,DH131/DH134),IF(DE121=9,AVERAGE(DA131/DA134,DB131/DB134,DC131/DC134,DD131/DD134,DE131/DE134,DF131/DF134,DG131/DG134,DH131/DH134,DI131/DI134),AVERAGE(DA131/DA134,DB131/DB134,DC131/DC134,DD131/DD134,DE131/DE134,DF131/DF134,DG131/DG134,DH131/DH134,DI131/DI134,DJ131/DJ134))))))))))</f>
        <v>#DIV/0!</v>
      </c>
      <c r="DL131" s="21" t="e">
        <v>#DIV/0!</v>
      </c>
      <c r="DM131" s="164" t="str">
        <f>IFERROR(DM130,"")</f>
        <v/>
      </c>
      <c r="DN131" s="165" t="str">
        <f>IF($Q$2&gt;=124,IF($Q$2&lt;=133,DM131,""),"")</f>
        <v/>
      </c>
      <c r="DP131" s="150">
        <v>8</v>
      </c>
      <c r="DQ131" s="151">
        <f>'FACTORS &amp; OPTIONS'!B22</f>
        <v>0</v>
      </c>
      <c r="DR131" s="158">
        <f>IF(DY124&gt;0,(1/DY124),0)</f>
        <v>0</v>
      </c>
      <c r="DS131" s="77">
        <f>IF(DY125&gt;0,1/DY125,0)</f>
        <v>0</v>
      </c>
      <c r="DT131" s="77">
        <f>IF(DY126&gt;0,1/DY126,0)</f>
        <v>0</v>
      </c>
      <c r="DU131" s="77">
        <f>IF(DY127&gt;0,1/DY127,0)</f>
        <v>0</v>
      </c>
      <c r="DV131" s="77">
        <f>IF(DY128&gt;0,1/DY128,0)</f>
        <v>0</v>
      </c>
      <c r="DW131" s="77">
        <f>IF(DY129&gt;0,1/DY129,0)</f>
        <v>0</v>
      </c>
      <c r="DX131" s="77">
        <f>IF(DY130&gt;0,1/DY130,0)</f>
        <v>0</v>
      </c>
      <c r="DY131" s="77">
        <f>IF(DP131&lt;=DV121,1,0)</f>
        <v>0</v>
      </c>
      <c r="DZ131" s="78">
        <v>0</v>
      </c>
      <c r="EA131" s="159">
        <v>0</v>
      </c>
      <c r="EB131" s="21" t="e">
        <f>IF(DV121=1,AVERAGE(DR131/DR134),IF(DV121=2,AVERAGE(DR131/DR134,DS131/DS134),IF(DV121=3,AVERAGE(DR131/DR134,DS131/DS134,DT131/DT134),IF(DV121=4,AVERAGE(DR131/DR134,DS131/DS134,DT131/DT134,DU131/DU134),IF(DV121=5,AVERAGE(DR131/DR134,DS131/DS134,DT131/DT134,DU131/DU134,DV131/DV134),IF(DV121=6,AVERAGE(DR131/DR134,DS131/DS134,DT131/DT134,DU131/DU134,DV131/DV134,DW131/DW134),IF(DV121=7,AVERAGE(DR131/DR134,DS131/DS134,DT131/DT134,DU131/DU134,DV131/DV134,DW131/DW134,DX131/DX134),IF(DV121=8,AVERAGE(DR131/DR134,DS131/DS134,DT131/DT134,DU131/DU134,DV131/DV134,DW131/DW134,DX131/DX134,DY131/DY134),IF(DV121=9,AVERAGE(DR131/DR134,DS131/DS134,DT131/DT134,DU131/DU134,DV131/DV134,DW131/DW134,DX131/DX134,DY131/DY134,DZ131/DZ134),AVERAGE(DR131/DR134,DS131/DS134,DT131/DT134,DU131/DU134,DV131/DV134,DW131/DW134,DX131/DX134,DY131/DY134,DZ131/DZ134,EA131/EA134))))))))))</f>
        <v>#DIV/0!</v>
      </c>
      <c r="EC131" s="21" t="e">
        <v>#DIV/0!</v>
      </c>
      <c r="ED131" s="164" t="str">
        <f>IFERROR(ED130,"")</f>
        <v/>
      </c>
      <c r="EE131" s="165" t="str">
        <f>IF($Q$2&gt;=124,IF($Q$2&lt;=133,ED131,""),"")</f>
        <v/>
      </c>
      <c r="EG131" s="150">
        <v>8</v>
      </c>
      <c r="EH131" s="151">
        <f>'FACTORS &amp; OPTIONS'!B22</f>
        <v>0</v>
      </c>
      <c r="EI131" s="158">
        <f>IF(EP124&gt;0,(1/EP124),0)</f>
        <v>0</v>
      </c>
      <c r="EJ131" s="77">
        <f>IF(EP125&gt;0,1/EP125,0)</f>
        <v>0</v>
      </c>
      <c r="EK131" s="77">
        <f>IF(EP126&gt;0,1/EP126,0)</f>
        <v>0</v>
      </c>
      <c r="EL131" s="77">
        <f>IF(EP127&gt;0,1/EP127,0)</f>
        <v>0</v>
      </c>
      <c r="EM131" s="77">
        <f>IF(EP128&gt;0,1/EP128,0)</f>
        <v>0</v>
      </c>
      <c r="EN131" s="77">
        <f>IF(EP129&gt;0,1/EP129,0)</f>
        <v>0</v>
      </c>
      <c r="EO131" s="77">
        <f>IF(EP130&gt;0,1/EP130,0)</f>
        <v>0</v>
      </c>
      <c r="EP131" s="77">
        <f>IF(EG131&lt;=EM121,1,0)</f>
        <v>0</v>
      </c>
      <c r="EQ131" s="78">
        <v>0</v>
      </c>
      <c r="ER131" s="159">
        <v>0</v>
      </c>
      <c r="ES131" s="21" t="e">
        <f>IF(EM121=1,AVERAGE(EI131/EI134),IF(EM121=2,AVERAGE(EI131/EI134,EJ131/EJ134),IF(EM121=3,AVERAGE(EI131/EI134,EJ131/EJ134,EK131/EK134),IF(EM121=4,AVERAGE(EI131/EI134,EJ131/EJ134,EK131/EK134,EL131/EL134),IF(EM121=5,AVERAGE(EI131/EI134,EJ131/EJ134,EK131/EK134,EL131/EL134,EM131/EM134),IF(EM121=6,AVERAGE(EI131/EI134,EJ131/EJ134,EK131/EK134,EL131/EL134,EM131/EM134,EN131/EN134),IF(EM121=7,AVERAGE(EI131/EI134,EJ131/EJ134,EK131/EK134,EL131/EL134,EM131/EM134,EN131/EN134,EO131/EO134),IF(EM121=8,AVERAGE(EI131/EI134,EJ131/EJ134,EK131/EK134,EL131/EL134,EM131/EM134,EN131/EN134,EO131/EO134,EP131/EP134),IF(EM121=9,AVERAGE(EI131/EI134,EJ131/EJ134,EK131/EK134,EL131/EL134,EM131/EM134,EN131/EN134,EO131/EO134,EP131/EP134,EQ131/EQ134),AVERAGE(EI131/EI134,EJ131/EJ134,EK131/EK134,EL131/EL134,EM131/EM134,EN131/EN134,EO131/EO134,EP131/EP134,EQ131/EQ134,ER131/ER134))))))))))</f>
        <v>#DIV/0!</v>
      </c>
      <c r="ET131" s="21" t="e">
        <v>#DIV/0!</v>
      </c>
      <c r="EU131" s="164" t="str">
        <f>IFERROR(EU130,"")</f>
        <v/>
      </c>
      <c r="EV131" s="165" t="str">
        <f>IF($Q$2&gt;=124,IF($Q$2&lt;=133,EU131,""),"")</f>
        <v/>
      </c>
      <c r="EW131" s="100" t="str">
        <f>CW130</f>
        <v/>
      </c>
      <c r="EX131" s="100">
        <f>CW132</f>
        <v>3</v>
      </c>
      <c r="EY131" s="100"/>
      <c r="EZ131" s="100">
        <f t="shared" si="80"/>
        <v>0</v>
      </c>
      <c r="FA131" s="100"/>
    </row>
    <row r="132" spans="1:164" x14ac:dyDescent="0.35">
      <c r="A132" s="150">
        <v>9</v>
      </c>
      <c r="B132" s="151">
        <f>'FACTORS &amp; OPTIONS'!B23</f>
        <v>0</v>
      </c>
      <c r="C132" s="77">
        <f>IF(K124&gt;0,(1/K124),0)</f>
        <v>0</v>
      </c>
      <c r="D132" s="77">
        <f>IF(K125&gt;0,1/K125,0)</f>
        <v>0</v>
      </c>
      <c r="E132" s="77">
        <f>IF(K126&gt;0,1/K126,0)</f>
        <v>0</v>
      </c>
      <c r="F132" s="77">
        <f>IF(K127&gt;0,1/K127,0)</f>
        <v>0</v>
      </c>
      <c r="G132" s="77">
        <f>IF(K128&gt;0,1/K128,0)</f>
        <v>0</v>
      </c>
      <c r="H132" s="77">
        <f>IF(K129&gt;0,1/K129,0)</f>
        <v>0</v>
      </c>
      <c r="I132" s="77">
        <f>IF(K130&gt;0,1/K130,0)</f>
        <v>0</v>
      </c>
      <c r="J132" s="77">
        <f>IF(K131&gt;0,1/K131,0)</f>
        <v>0</v>
      </c>
      <c r="K132" s="77">
        <f>IF(A132&lt;=G121,1,0)</f>
        <v>0</v>
      </c>
      <c r="L132" s="78">
        <v>0</v>
      </c>
      <c r="M132" s="21" t="e">
        <f>IF(G121=1,AVERAGE(C132/C134),IF(G121=2,AVERAGE(C132/C134,D132/D134),IF(G121=3,AVERAGE(C132/C134,D132/D134,E132/E134),IF(G121=4,AVERAGE(C132/C134,D132/D134,E132/E134,F132/F134),IF(G121=5,AVERAGE(C132/C134,D132/D134,E132/E134,F132/F134,G132/G134),IF(G121=6,AVERAGE(C132/C134,D132/D134,E132/E134,F132/F134,G132/G134,H132/H134),IF(G121=7,AVERAGE(C132/C134,D132/D134,E132/E134,F132/F134,G132/G134,H132/H134,I132/I134),IF(G121=8,AVERAGE(C132/C134,D132/D134,E132/E134,F132/F134,G132/G134,H132/H134,I132/I134,J132/J134),IF(G121=9,AVERAGE(C132/C134,D132/D134,E132/E134,F132/F134,G132/G134,H132/H134,I132/I134,J132/J134,K132/K134),AVERAGE(C132/C134,D132/D134,E132/E134,F132/F134,G132/G134,H132/H134,I132/I134,J132/J134,K132/K134,L132/L134))))))))))</f>
        <v>#DIV/0!</v>
      </c>
      <c r="N132" s="21" t="e">
        <v>#DIV/0!</v>
      </c>
      <c r="O132" s="72">
        <v>4</v>
      </c>
      <c r="P132" s="185">
        <f>IF(O132=1,1/9,IF(O132=2,1/7,IF(O132=3,1/5,IF(O132=4,1/3,IF(O132=5,1,IF(O132=6,3,IF(O132=7,5,IF(O132=8,7,IF(O132=9,9,0)))))))))</f>
        <v>0.33333333333333331</v>
      </c>
      <c r="R132" s="150">
        <v>9</v>
      </c>
      <c r="S132" s="151">
        <f>'FACTORS &amp; OPTIONS'!B23</f>
        <v>0</v>
      </c>
      <c r="T132" s="77">
        <f>IF(AB124&gt;0,(1/AB124),0)</f>
        <v>0</v>
      </c>
      <c r="U132" s="77">
        <f>IF(AB125&gt;0,1/AB125,0)</f>
        <v>0</v>
      </c>
      <c r="V132" s="77">
        <f>IF(AB126&gt;0,1/AB126,0)</f>
        <v>0</v>
      </c>
      <c r="W132" s="77">
        <f>IF(AB127&gt;0,1/AB127,0)</f>
        <v>0</v>
      </c>
      <c r="X132" s="77">
        <f>IF(AB128&gt;0,1/AB128,0)</f>
        <v>0</v>
      </c>
      <c r="Y132" s="77">
        <f>IF(AB129&gt;0,1/AB129,0)</f>
        <v>0</v>
      </c>
      <c r="Z132" s="77">
        <f>IF(AB130&gt;0,1/AB130,0)</f>
        <v>0</v>
      </c>
      <c r="AA132" s="77">
        <f>IF(AB131&gt;0,1/AB131,0)</f>
        <v>0</v>
      </c>
      <c r="AB132" s="77">
        <f>IF(R132&lt;=X121,1,0)</f>
        <v>0</v>
      </c>
      <c r="AC132" s="78">
        <v>0</v>
      </c>
      <c r="AD132" s="21" t="e">
        <f>IF(X121=1,AVERAGE(T132/T134),IF(X121=2,AVERAGE(T132/T134,U132/U134),IF(X121=3,AVERAGE(T132/T134,U132/U134,V132/V134),IF(X121=4,AVERAGE(T132/T134,U132/U134,V132/V134,W132/W134),IF(X121=5,AVERAGE(T132/T134,U132/U134,V132/V134,W132/W134,X132/X134),IF(X121=6,AVERAGE(T132/T134,U132/U134,V132/V134,W132/W134,X132/X134,Y132/Y134),IF(X121=7,AVERAGE(T132/T134,U132/U134,V132/V134,W132/W134,X132/X134,Y132/Y134,Z132/Z134),IF(X121=8,AVERAGE(T132/T134,U132/U134,V132/V134,W132/W134,X132/X134,Y132/Y134,Z132/Z134,AA132/AA134),IF(X121=9,AVERAGE(T132/T134,U132/U134,V132/V134,W132/W134,X132/X134,Y132/Y134,Z132/Z134,AA132/AA134,AB132/AB134),AVERAGE(T132/T134,U132/U134,V132/V134,W132/W134,X132/X134,Y132/Y134,Z132/Z134,AA132/AA134,AB132/AB134,AC132/AC134))))))))))</f>
        <v>#DIV/0!</v>
      </c>
      <c r="AE132" s="21" t="e">
        <v>#DIV/0!</v>
      </c>
      <c r="AF132" s="164">
        <v>6</v>
      </c>
      <c r="AG132" s="165">
        <f>IF(AF132=1,1/9,IF(AF132=2,1/7,IF(AF132=3,1/5,IF(AF132=4,1/3,IF(AF132=5,1,IF(AF132=6,3,IF(AF132=7,5,IF(AF132=8,7,IF(AF132=9,9,0)))))))))</f>
        <v>3</v>
      </c>
      <c r="AI132" s="150">
        <v>9</v>
      </c>
      <c r="AJ132" s="151">
        <f>'FACTORS &amp; OPTIONS'!B23</f>
        <v>0</v>
      </c>
      <c r="AK132" s="158">
        <f>IF(AS124&gt;0,(1/AS124),0)</f>
        <v>0</v>
      </c>
      <c r="AL132" s="77">
        <f>IF(AS125&gt;0,1/AS125,0)</f>
        <v>0</v>
      </c>
      <c r="AM132" s="77">
        <f>IF(AS126&gt;0,1/AS126,0)</f>
        <v>0</v>
      </c>
      <c r="AN132" s="77">
        <f>IF(AS127&gt;0,1/AS127,0)</f>
        <v>0</v>
      </c>
      <c r="AO132" s="77">
        <f>IF(AS128&gt;0,1/AS128,0)</f>
        <v>0</v>
      </c>
      <c r="AP132" s="77">
        <f>IF(AS129&gt;0,1/AS129,0)</f>
        <v>0</v>
      </c>
      <c r="AQ132" s="77">
        <f>IF(AS130&gt;0,1/AS130,0)</f>
        <v>0</v>
      </c>
      <c r="AR132" s="77">
        <f>IF(AS131&gt;0,1/AS131,0)</f>
        <v>0</v>
      </c>
      <c r="AS132" s="77">
        <f>IF(AI132&lt;=AO121,1,0)</f>
        <v>0</v>
      </c>
      <c r="AT132" s="159">
        <v>0</v>
      </c>
      <c r="AU132" s="21" t="e">
        <f>IF(AO121=1,AVERAGE(AK132/AK134),IF(AO121=2,AVERAGE(AK132/AK134,AL132/AL134),IF(AO121=3,AVERAGE(AK132/AK134,AL132/AL134,AM132/AM134),IF(AO121=4,AVERAGE(AK132/AK134,AL132/AL134,AM132/AM134,AN132/AN134),IF(AO121=5,AVERAGE(AK132/AK134,AL132/AL134,AM132/AM134,AN132/AN134,AO132/AO134),IF(AO121=6,AVERAGE(AK132/AK134,AL132/AL134,AM132/AM134,AN132/AN134,AO132/AO134,AP132/AP134),IF(AO121=7,AVERAGE(AK132/AK134,AL132/AL134,AM132/AM134,AN132/AN134,AO132/AO134,AP132/AP134,AQ132/AQ134),IF(AO121=8,AVERAGE(AK132/AK134,AL132/AL134,AM132/AM134,AN132/AN134,AO132/AO134,AP132/AP134,AQ132/AQ134,AR132/AR134),IF(AO121=9,AVERAGE(AK132/AK134,AL132/AL134,AM132/AM134,AN132/AN134,AO132/AO134,AP132/AP134,AQ132/AQ134,AR132/AR134,AS132/AS134),AVERAGE(AK132/AK134,AL132/AL134,AM132/AM134,AN132/AN134,AO132/AO134,AP132/AP134,AQ132/AQ134,AR132/AR134,AS132/AS134,AT132/AT134))))))))))</f>
        <v>#DIV/0!</v>
      </c>
      <c r="AV132" s="21" t="e">
        <v>#DIV/0!</v>
      </c>
      <c r="AW132" s="164">
        <v>5</v>
      </c>
      <c r="AX132" s="165">
        <f>IF(AW132=1,1/9,IF(AW132=2,1/7,IF(AW132=3,1/5,IF(AW132=4,1/3,IF(AW132=5,1,IF(AW132=6,3,IF(AW132=7,5,IF(AW132=8,7,IF(AW132=9,9,0)))))))))</f>
        <v>1</v>
      </c>
      <c r="AZ132" s="150">
        <v>9</v>
      </c>
      <c r="BA132" s="151">
        <f>'FACTORS &amp; OPTIONS'!B23</f>
        <v>0</v>
      </c>
      <c r="BB132" s="158">
        <f>IF(BJ124&gt;0,(1/BJ124),0)</f>
        <v>0</v>
      </c>
      <c r="BC132" s="77">
        <f>IF(BJ125&gt;0,1/BJ125,0)</f>
        <v>0</v>
      </c>
      <c r="BD132" s="77">
        <f>IF(BJ126&gt;0,1/BJ126,0)</f>
        <v>0</v>
      </c>
      <c r="BE132" s="77">
        <f>IF(BJ127&gt;0,1/BJ127,0)</f>
        <v>0</v>
      </c>
      <c r="BF132" s="77">
        <f>IF(BJ128&gt;0,1/BJ128,0)</f>
        <v>0</v>
      </c>
      <c r="BG132" s="77">
        <f>IF(BJ129&gt;0,1/BJ129,0)</f>
        <v>0</v>
      </c>
      <c r="BH132" s="77">
        <f>IF(BJ130&gt;0,1/BJ130,0)</f>
        <v>0</v>
      </c>
      <c r="BI132" s="77">
        <f>IF(BJ131&gt;0,1/BJ131,0)</f>
        <v>0</v>
      </c>
      <c r="BJ132" s="77">
        <f>IF(AZ132&lt;=BF121,1,0)</f>
        <v>0</v>
      </c>
      <c r="BK132" s="159">
        <v>0</v>
      </c>
      <c r="BL132" s="21" t="e">
        <f>IF(BF121=1,AVERAGE(BB132/BB134),IF(BF121=2,AVERAGE(BB132/BB134,BC132/BC134),IF(BF121=3,AVERAGE(BB132/BB134,BC132/BC134,BD132/BD134),IF(BF121=4,AVERAGE(BB132/BB134,BC132/BC134,BD132/BD134,BE132/BE134),IF(BF121=5,AVERAGE(BB132/BB134,BC132/BC134,BD132/BD134,BE132/BE134,BF132/BF134),IF(BF121=6,AVERAGE(BB132/BB134,BC132/BC134,BD132/BD134,BE132/BE134,BF132/BF134,BG132/BG134),IF(BF121=7,AVERAGE(BB132/BB134,BC132/BC134,BD132/BD134,BE132/BE134,BF132/BF134,BG132/BG134,BH132/BH134),IF(BF121=8,AVERAGE(BB132/BB134,BC132/BC134,BD132/BD134,BE132/BE134,BF132/BF134,BG132/BG134,BH132/BH134,BI132/BI134),IF(BF121=9,AVERAGE(BB132/BB134,BC132/BC134,BD132/BD134,BE132/BE134,BF132/BF134,BG132/BG134,BH132/BH134,BI132/BI134,BJ132/BJ134),AVERAGE(BB132/BB134,BC132/BC134,BD132/BD134,BE132/BE134,BF132/BF134,BG132/BG134,BH132/BH134,BI132/BI134,BJ132/BJ134,BK132/BK134))))))))))</f>
        <v>#DIV/0!</v>
      </c>
      <c r="BM132" s="21" t="e">
        <v>#DIV/0!</v>
      </c>
      <c r="BN132" s="164">
        <v>6</v>
      </c>
      <c r="BO132" s="165">
        <f>IF(BN132=1,1/9,IF(BN132=2,1/7,IF(BN132=3,1/5,IF(BN132=4,1/3,IF(BN132=5,1,IF(BN132=6,3,IF(BN132=7,5,IF(BN132=8,7,IF(BN132=9,9,0)))))))))</f>
        <v>3</v>
      </c>
      <c r="BQ132" s="150">
        <v>9</v>
      </c>
      <c r="BR132" s="151">
        <f>'FACTORS &amp; OPTIONS'!B23</f>
        <v>0</v>
      </c>
      <c r="BS132" s="158">
        <f>IF(CA124&gt;0,(1/CA124),0)</f>
        <v>0</v>
      </c>
      <c r="BT132" s="77">
        <f>IF(CA125&gt;0,1/CA125,0)</f>
        <v>0</v>
      </c>
      <c r="BU132" s="77">
        <f>IF(CA126&gt;0,1/CA126,0)</f>
        <v>0</v>
      </c>
      <c r="BV132" s="77">
        <f>IF(CA127&gt;0,1/CA127,0)</f>
        <v>0</v>
      </c>
      <c r="BW132" s="77">
        <f>IF(CA128&gt;0,1/CA128,0)</f>
        <v>0</v>
      </c>
      <c r="BX132" s="77">
        <f>IF(CA129&gt;0,1/CA129,0)</f>
        <v>0</v>
      </c>
      <c r="BY132" s="77">
        <f>IF(CA130&gt;0,1/CA130,0)</f>
        <v>0</v>
      </c>
      <c r="BZ132" s="77">
        <f>IF(CA131&gt;0,1/CA131,0)</f>
        <v>0</v>
      </c>
      <c r="CA132" s="77">
        <f>IF(BQ132&lt;=BW121,1,0)</f>
        <v>0</v>
      </c>
      <c r="CB132" s="159">
        <v>0</v>
      </c>
      <c r="CC132" s="21" t="e">
        <f>IF(BW121=1,AVERAGE(BS132/BS134),IF(BW121=2,AVERAGE(BS132/BS134,BT132/BT134),IF(BW121=3,AVERAGE(BS132/BS134,BT132/BT134,BU132/BU134),IF(BW121=4,AVERAGE(BS132/BS134,BT132/BT134,BU132/BU134,BV132/BV134),IF(BW121=5,AVERAGE(BS132/BS134,BT132/BT134,BU132/BU134,BV132/BV134,BW132/BW134),IF(BW121=6,AVERAGE(BS132/BS134,BT132/BT134,BU132/BU134,BV132/BV134,BW132/BW134,BX132/BX134),IF(BW121=7,AVERAGE(BS132/BS134,BT132/BT134,BU132/BU134,BV132/BV134,BW132/BW134,BX132/BX134,BY132/BY134),IF(BW121=8,AVERAGE(BS132/BS134,BT132/BT134,BU132/BU134,BV132/BV134,BW132/BW134,BX132/BX134,BY132/BY134,BZ132/BZ134),IF(BW121=9,AVERAGE(BS132/BS134,BT132/BT134,BU132/BU134,BV132/BV134,BW132/BW134,BX132/BX134,BY132/BY134,BZ132/BZ134,CA132/CA134),AVERAGE(BS132/BS134,BT132/BT134,BU132/BU134,BV132/BV134,BW132/BW134,BX132/BX134,BY132/BY134,BZ132/BZ134,CA132/CA134,CB132/CB134))))))))))</f>
        <v>#DIV/0!</v>
      </c>
      <c r="CD132" s="21" t="e">
        <v>#DIV/0!</v>
      </c>
      <c r="CE132" s="164">
        <v>6</v>
      </c>
      <c r="CF132" s="165">
        <f>IF(CE132=1,1/9,IF(CE132=2,1/7,IF(CE132=3,1/5,IF(CE132=4,1/3,IF(CE132=5,1,IF(CE132=6,3,IF(CE132=7,5,IF(CE132=8,7,IF(CE132=9,9,0)))))))))</f>
        <v>3</v>
      </c>
      <c r="CH132" s="150">
        <v>9</v>
      </c>
      <c r="CI132" s="151">
        <f>'FACTORS &amp; OPTIONS'!B23</f>
        <v>0</v>
      </c>
      <c r="CJ132" s="158">
        <f>IF(CR124&gt;0,(1/CR124),0)</f>
        <v>0</v>
      </c>
      <c r="CK132" s="77">
        <f>IF(CR125&gt;0,1/CR125,0)</f>
        <v>0</v>
      </c>
      <c r="CL132" s="77">
        <f>IF(CR126&gt;0,1/CR126,0)</f>
        <v>0</v>
      </c>
      <c r="CM132" s="77">
        <f>IF(CR127&gt;0,1/CR127,0)</f>
        <v>0</v>
      </c>
      <c r="CN132" s="77">
        <f>IF(CR128&gt;0,1/CR128,0)</f>
        <v>0</v>
      </c>
      <c r="CO132" s="77">
        <f>IF(CR129&gt;0,1/CR129,0)</f>
        <v>0</v>
      </c>
      <c r="CP132" s="77">
        <f>IF(CR130&gt;0,1/CR130,0)</f>
        <v>0</v>
      </c>
      <c r="CQ132" s="77">
        <f>IF(CR131&gt;0,1/CR131,0)</f>
        <v>0</v>
      </c>
      <c r="CR132" s="77">
        <f>IF(CH132&lt;=CN121,1,0)</f>
        <v>0</v>
      </c>
      <c r="CS132" s="159">
        <v>0</v>
      </c>
      <c r="CT132" s="21" t="e">
        <f>IF(CN121=1,AVERAGE(CJ132/CJ134),IF(CN121=2,AVERAGE(CJ132/CJ134,CK132/CK134),IF(CN121=3,AVERAGE(CJ132/CJ134,CK132/CK134,CL132/CL134),IF(CN121=4,AVERAGE(CJ132/CJ134,CK132/CK134,CL132/CL134,CM132/CM134),IF(CN121=5,AVERAGE(CJ132/CJ134,CK132/CK134,CL132/CL134,CM132/CM134,CN132/CN134),IF(CN121=6,AVERAGE(CJ132/CJ134,CK132/CK134,CL132/CL134,CM132/CM134,CN132/CN134,CO132/CO134),IF(CN121=7,AVERAGE(CJ132/CJ134,CK132/CK134,CL132/CL134,CM132/CM134,CN132/CN134,CO132/CO134,CP132/CP134),IF(CN121=8,AVERAGE(CJ132/CJ134,CK132/CK134,CL132/CL134,CM132/CM134,CN132/CN134,CO132/CO134,CP132/CP134,CQ132/CQ134),IF(CN121=9,AVERAGE(CJ132/CJ134,CK132/CK134,CL132/CL134,CM132/CM134,CN132/CN134,CO132/CO134,CP132/CP134,CQ132/CQ134,CR132/CR134),AVERAGE(CJ132/CJ134,CK132/CK134,CL132/CL134,CM132/CM134,CN132/CN134,CO132/CO134,CP132/CP134,CQ132/CQ134,CR132/CR134,CS132/CS134))))))))))</f>
        <v>#DIV/0!</v>
      </c>
      <c r="CU132" s="21" t="e">
        <v>#DIV/0!</v>
      </c>
      <c r="CV132" s="164">
        <v>6</v>
      </c>
      <c r="CW132" s="165">
        <f>IF(CV132=1,1/9,IF(CV132=2,1/7,IF(CV132=3,1/5,IF(CV132=4,1/3,IF(CV132=5,1,IF(CV132=6,3,IF(CV132=7,5,IF(CV132=8,7,IF(CV132=9,9,0)))))))))</f>
        <v>3</v>
      </c>
      <c r="CY132" s="150">
        <v>9</v>
      </c>
      <c r="CZ132" s="151">
        <f>'FACTORS &amp; OPTIONS'!B23</f>
        <v>0</v>
      </c>
      <c r="DA132" s="158">
        <f>IF(DI124&gt;0,(1/DI124),0)</f>
        <v>0</v>
      </c>
      <c r="DB132" s="77">
        <f>IF(DI125&gt;0,1/DI125,0)</f>
        <v>0</v>
      </c>
      <c r="DC132" s="77">
        <f>IF(DI126&gt;0,1/DI126,0)</f>
        <v>0</v>
      </c>
      <c r="DD132" s="77">
        <f>IF(DI127&gt;0,1/DI127,0)</f>
        <v>0</v>
      </c>
      <c r="DE132" s="77">
        <f>IF(DI128&gt;0,1/DI128,0)</f>
        <v>0</v>
      </c>
      <c r="DF132" s="77">
        <f>IF(DI129&gt;0,1/DI129,0)</f>
        <v>0</v>
      </c>
      <c r="DG132" s="77">
        <f>IF(DI130&gt;0,1/DI130,0)</f>
        <v>0</v>
      </c>
      <c r="DH132" s="77">
        <f>IF(DI131&gt;0,1/DI131,0)</f>
        <v>0</v>
      </c>
      <c r="DI132" s="77">
        <f>IF(CY132&lt;=DE121,1,0)</f>
        <v>0</v>
      </c>
      <c r="DJ132" s="159">
        <v>0</v>
      </c>
      <c r="DK132" s="21" t="e">
        <f>IF(DE121=1,AVERAGE(DA132/DA134),IF(DE121=2,AVERAGE(DA132/DA134,DB132/DB134),IF(DE121=3,AVERAGE(DA132/DA134,DB132/DB134,DC132/DC134),IF(DE121=4,AVERAGE(DA132/DA134,DB132/DB134,DC132/DC134,DD132/DD134),IF(DE121=5,AVERAGE(DA132/DA134,DB132/DB134,DC132/DC134,DD132/DD134,DE132/DE134),IF(DE121=6,AVERAGE(DA132/DA134,DB132/DB134,DC132/DC134,DD132/DD134,DE132/DE134,DF132/DF134),IF(DE121=7,AVERAGE(DA132/DA134,DB132/DB134,DC132/DC134,DD132/DD134,DE132/DE134,DF132/DF134,DG132/DG134),IF(DE121=8,AVERAGE(DA132/DA134,DB132/DB134,DC132/DC134,DD132/DD134,DE132/DE134,DF132/DF134,DG132/DG134,DH132/DH134),IF(DE121=9,AVERAGE(DA132/DA134,DB132/DB134,DC132/DC134,DD132/DD134,DE132/DE134,DF132/DF134,DG132/DG134,DH132/DH134,DI132/DI134),AVERAGE(DA132/DA134,DB132/DB134,DC132/DC134,DD132/DD134,DE132/DE134,DF132/DF134,DG132/DG134,DH132/DH134,DI132/DI134,DJ132/DJ134))))))))))</f>
        <v>#DIV/0!</v>
      </c>
      <c r="DL132" s="21" t="e">
        <v>#DIV/0!</v>
      </c>
      <c r="DM132" s="164">
        <v>6</v>
      </c>
      <c r="DN132" s="165">
        <f>IF(DM132=1,1/9,IF(DM132=2,1/7,IF(DM132=3,1/5,IF(DM132=4,1/3,IF(DM132=5,1,IF(DM132=6,3,IF(DM132=7,5,IF(DM132=8,7,IF(DM132=9,9,0)))))))))</f>
        <v>3</v>
      </c>
      <c r="DP132" s="150">
        <v>9</v>
      </c>
      <c r="DQ132" s="151">
        <f>'FACTORS &amp; OPTIONS'!B23</f>
        <v>0</v>
      </c>
      <c r="DR132" s="158">
        <f>IF(DZ124&gt;0,(1/DZ124),0)</f>
        <v>0</v>
      </c>
      <c r="DS132" s="77">
        <f>IF(DZ125&gt;0,1/DZ125,0)</f>
        <v>0</v>
      </c>
      <c r="DT132" s="77">
        <f>IF(DZ126&gt;0,1/DZ126,0)</f>
        <v>0</v>
      </c>
      <c r="DU132" s="77">
        <f>IF(DZ127&gt;0,1/DZ127,0)</f>
        <v>0</v>
      </c>
      <c r="DV132" s="77">
        <f>IF(DZ128&gt;0,1/DZ128,0)</f>
        <v>0</v>
      </c>
      <c r="DW132" s="77">
        <f>IF(DZ129&gt;0,1/DZ129,0)</f>
        <v>0</v>
      </c>
      <c r="DX132" s="77">
        <f>IF(DZ130&gt;0,1/DZ130,0)</f>
        <v>0</v>
      </c>
      <c r="DY132" s="77">
        <f>IF(DZ131&gt;0,1/DZ131,0)</f>
        <v>0</v>
      </c>
      <c r="DZ132" s="77">
        <f>IF(DP132&lt;=DV121,1,0)</f>
        <v>0</v>
      </c>
      <c r="EA132" s="159">
        <v>0</v>
      </c>
      <c r="EB132" s="21" t="e">
        <f>IF(DV121=1,AVERAGE(DR132/DR134),IF(DV121=2,AVERAGE(DR132/DR134,DS132/DS134),IF(DV121=3,AVERAGE(DR132/DR134,DS132/DS134,DT132/DT134),IF(DV121=4,AVERAGE(DR132/DR134,DS132/DS134,DT132/DT134,DU132/DU134),IF(DV121=5,AVERAGE(DR132/DR134,DS132/DS134,DT132/DT134,DU132/DU134,DV132/DV134),IF(DV121=6,AVERAGE(DR132/DR134,DS132/DS134,DT132/DT134,DU132/DU134,DV132/DV134,DW132/DW134),IF(DV121=7,AVERAGE(DR132/DR134,DS132/DS134,DT132/DT134,DU132/DU134,DV132/DV134,DW132/DW134,DX132/DX134),IF(DV121=8,AVERAGE(DR132/DR134,DS132/DS134,DT132/DT134,DU132/DU134,DV132/DV134,DW132/DW134,DX132/DX134,DY132/DY134),IF(DV121=9,AVERAGE(DR132/DR134,DS132/DS134,DT132/DT134,DU132/DU134,DV132/DV134,DW132/DW134,DX132/DX134,DY132/DY134,DZ132/DZ134),AVERAGE(DR132/DR134,DS132/DS134,DT132/DT134,DU132/DU134,DV132/DV134,DW132/DW134,DX132/DX134,DY132/DY134,DZ132/DZ134,EA132/EA134))))))))))</f>
        <v>#DIV/0!</v>
      </c>
      <c r="EC132" s="21" t="e">
        <v>#DIV/0!</v>
      </c>
      <c r="ED132" s="164">
        <v>6</v>
      </c>
      <c r="EE132" s="165">
        <f>IF(ED132=1,1/9,IF(ED132=2,1/7,IF(ED132=3,1/5,IF(ED132=4,1/3,IF(ED132=5,1,IF(ED132=6,3,IF(ED132=7,5,IF(ED132=8,7,IF(ED132=9,9,0)))))))))</f>
        <v>3</v>
      </c>
      <c r="EG132" s="150">
        <v>9</v>
      </c>
      <c r="EH132" s="151">
        <f>'FACTORS &amp; OPTIONS'!B23</f>
        <v>0</v>
      </c>
      <c r="EI132" s="158">
        <f>IF(EQ124&gt;0,(1/EQ124),0)</f>
        <v>0</v>
      </c>
      <c r="EJ132" s="77">
        <f>IF(EQ125&gt;0,1/EQ125,0)</f>
        <v>0</v>
      </c>
      <c r="EK132" s="77">
        <f>IF(EQ126&gt;0,1/EQ126,0)</f>
        <v>0</v>
      </c>
      <c r="EL132" s="77">
        <f>IF(EQ127&gt;0,1/EQ127,0)</f>
        <v>0</v>
      </c>
      <c r="EM132" s="77">
        <f>IF(EQ128&gt;0,1/EQ128,0)</f>
        <v>0</v>
      </c>
      <c r="EN132" s="77">
        <f>IF(EQ129&gt;0,1/EQ129,0)</f>
        <v>0</v>
      </c>
      <c r="EO132" s="77">
        <f>IF(EQ130&gt;0,1/EQ130,0)</f>
        <v>0</v>
      </c>
      <c r="EP132" s="77">
        <f>IF(EQ131&gt;0,1/EQ131,0)</f>
        <v>0</v>
      </c>
      <c r="EQ132" s="77">
        <f>IF(EG132&lt;=EM121,1,0)</f>
        <v>0</v>
      </c>
      <c r="ER132" s="159">
        <v>0</v>
      </c>
      <c r="ES132" s="21" t="e">
        <f>IF(EM121=1,AVERAGE(EI132/EI134),IF(EM121=2,AVERAGE(EI132/EI134,EJ132/EJ134),IF(EM121=3,AVERAGE(EI132/EI134,EJ132/EJ134,EK132/EK134),IF(EM121=4,AVERAGE(EI132/EI134,EJ132/EJ134,EK132/EK134,EL132/EL134),IF(EM121=5,AVERAGE(EI132/EI134,EJ132/EJ134,EK132/EK134,EL132/EL134,EM132/EM134),IF(EM121=6,AVERAGE(EI132/EI134,EJ132/EJ134,EK132/EK134,EL132/EL134,EM132/EM134,EN132/EN134),IF(EM121=7,AVERAGE(EI132/EI134,EJ132/EJ134,EK132/EK134,EL132/EL134,EM132/EM134,EN132/EN134,EO132/EO134),IF(EM121=8,AVERAGE(EI132/EI134,EJ132/EJ134,EK132/EK134,EL132/EL134,EM132/EM134,EN132/EN134,EO132/EO134,EP132/EP134),IF(EM121=9,AVERAGE(EI132/EI134,EJ132/EJ134,EK132/EK134,EL132/EL134,EM132/EM134,EN132/EN134,EO132/EO134,EP132/EP134,EQ132/EQ134),AVERAGE(EI132/EI134,EJ132/EJ134,EK132/EK134,EL132/EL134,EM132/EM134,EN132/EN134,EO132/EO134,EP132/EP134,EQ132/EQ134,ER132/ER134))))))))))</f>
        <v>#DIV/0!</v>
      </c>
      <c r="ET132" s="21" t="e">
        <v>#DIV/0!</v>
      </c>
      <c r="EU132" s="164">
        <v>6</v>
      </c>
      <c r="EV132" s="165">
        <f>IF(EU132=1,1/9,IF(EU132=2,1/7,IF(EU132=3,1/5,IF(EU132=4,1/3,IF(EU132=5,1,IF(EU132=6,3,IF(EU132=7,5,IF(EU132=8,7,IF(EU132=9,9,0)))))))))</f>
        <v>3</v>
      </c>
      <c r="EW132" s="100" t="str">
        <f>DN130</f>
        <v/>
      </c>
      <c r="EX132" s="100">
        <f>DN132</f>
        <v>3</v>
      </c>
      <c r="EY132" s="100"/>
      <c r="EZ132" s="100">
        <f t="shared" si="80"/>
        <v>0</v>
      </c>
      <c r="FA132" s="100"/>
    </row>
    <row r="133" spans="1:164" x14ac:dyDescent="0.35">
      <c r="A133" s="150">
        <v>10</v>
      </c>
      <c r="B133" s="151">
        <f>'FACTORS &amp; OPTIONS'!B24</f>
        <v>0</v>
      </c>
      <c r="C133" s="77">
        <f>IF(L124&gt;0,(1/L124),0)</f>
        <v>0</v>
      </c>
      <c r="D133" s="77">
        <f>IF(L125&gt;0,1/L125,0)</f>
        <v>0</v>
      </c>
      <c r="E133" s="77">
        <f>IF(L126&gt;0,1/L126,0)</f>
        <v>0</v>
      </c>
      <c r="F133" s="77">
        <f>IF(L127&gt;0,1/L127,0)</f>
        <v>0</v>
      </c>
      <c r="G133" s="77">
        <f>IF(L128&gt;0,1/L128,0)</f>
        <v>0</v>
      </c>
      <c r="H133" s="77">
        <f>IF(L129&gt;0,1/L129,0)</f>
        <v>0</v>
      </c>
      <c r="I133" s="77">
        <f>IF(L130&gt;0,1/L130,0)</f>
        <v>0</v>
      </c>
      <c r="J133" s="77">
        <f>IF(L132&gt;0,1/L132,0)</f>
        <v>0</v>
      </c>
      <c r="K133" s="77">
        <f>IF(L132&gt;0,1/L132,0)</f>
        <v>0</v>
      </c>
      <c r="L133" s="77">
        <f>IF(A133&lt;=G121,1,0)</f>
        <v>0</v>
      </c>
      <c r="M133" s="21" t="e">
        <f>IF(G121=1,AVERAGE(C133/C134),IF(G121=2,AVERAGE(C133/C134,D133/D134),IF(G121=3,AVERAGE(C133/C134,D133/D134,E133/E134),IF(G121=4,AVERAGE(C133/C134,D133/D134,E133/E134,F133/F134),IF(G121=5,AVERAGE(C133/C134,D133/D134,E133/E134,F133/F134,G133/G134),IF(G121=6,AVERAGE(C133/C134,D133/D134,E133/E134,F133/F134,G133/G134,H133/H134),IF(G121=7,AVERAGE(C133/C134,D133/D134,E133/E134,F133/F134,G133/G134,H133/H134,I133/I134),IF(G121=8,AVERAGE(C133/C134,D133/D134,E133/E134,F133/F134,G133/G134,H133/H134,I133/I134,J133/J134),IF(G121=9,AVERAGE(C133/C134,D133/D134,E133/E134,F133/F134,G133/G134,H133/H134,I133/I134,J133/J134,K133/K134),AVERAGE(C133/C134,D133/D134,E133/E134,F133/F134,G133/G134,H133/H134,I133/I134,J133/J134,K133/K134,L133/L134))))))))))</f>
        <v>#DIV/0!</v>
      </c>
      <c r="N133" s="21" t="e">
        <v>#DIV/0!</v>
      </c>
      <c r="O133" s="72">
        <f>O132</f>
        <v>4</v>
      </c>
      <c r="P133" s="185">
        <f>10-O133</f>
        <v>6</v>
      </c>
      <c r="R133" s="150">
        <v>10</v>
      </c>
      <c r="S133" s="151">
        <f>'FACTORS &amp; OPTIONS'!B24</f>
        <v>0</v>
      </c>
      <c r="T133" s="77">
        <f>IF(AC124&gt;0,(1/AC124),0)</f>
        <v>0</v>
      </c>
      <c r="U133" s="77">
        <f>IF(AC125&gt;0,1/AC125,0)</f>
        <v>0</v>
      </c>
      <c r="V133" s="77">
        <f>IF(AC126&gt;0,1/AC126,0)</f>
        <v>0</v>
      </c>
      <c r="W133" s="77">
        <f>IF(AC127&gt;0,1/AC127,0)</f>
        <v>0</v>
      </c>
      <c r="X133" s="77">
        <f>IF(AC128&gt;0,1/AC128,0)</f>
        <v>0</v>
      </c>
      <c r="Y133" s="77">
        <f>IF(AC129&gt;0,1/AC129,0)</f>
        <v>0</v>
      </c>
      <c r="Z133" s="77">
        <f>IF(AC130&gt;0,1/AC130,0)</f>
        <v>0</v>
      </c>
      <c r="AA133" s="77">
        <f>IF(AC132&gt;0,1/AC132,0)</f>
        <v>0</v>
      </c>
      <c r="AB133" s="77">
        <f>IF(AC132&gt;0,1/AC132,0)</f>
        <v>0</v>
      </c>
      <c r="AC133" s="77">
        <f>IF(R133&lt;=X121,1,0)</f>
        <v>0</v>
      </c>
      <c r="AD133" s="21" t="e">
        <f>IF(X121=1,AVERAGE(T133/T134),IF(X121=2,AVERAGE(T133/T134,U133/U134),IF(X121=3,AVERAGE(T133/T134,U133/U134,V133/V134),IF(X121=4,AVERAGE(T133/T134,U133/U134,V133/V134,W133/W134),IF(X121=5,AVERAGE(T133/T134,U133/U134,V133/V134,W133/W134,X133/X134),IF(X121=6,AVERAGE(T133/T134,U133/U134,V133/V134,W133/W134,X133/X134,Y133/Y134),IF(X121=7,AVERAGE(T133/T134,U133/U134,V133/V134,W133/W134,X133/X134,Y133/Y134,Z133/Z134),IF(X121=8,AVERAGE(T133/T134,U133/U134,V133/V134,W133/W134,X133/X134,Y133/Y134,Z133/Z134,AA133/AA134),IF(X121=9,AVERAGE(T133/T134,U133/U134,V133/V134,W133/W134,X133/X134,Y133/Y134,Z133/Z134,AA133/AA134,AB133/AB134),AVERAGE(T133/T134,U133/U134,V133/V134,W133/W134,X133/X134,Y133/Y134,Z133/Z134,AA133/AA134,AB133/AB134,AC133/AC134))))))))))</f>
        <v>#DIV/0!</v>
      </c>
      <c r="AE133" s="21" t="e">
        <v>#DIV/0!</v>
      </c>
      <c r="AF133" s="164">
        <f>AF132</f>
        <v>6</v>
      </c>
      <c r="AG133" s="165">
        <f>10-AF133</f>
        <v>4</v>
      </c>
      <c r="AI133" s="150">
        <v>10</v>
      </c>
      <c r="AJ133" s="151">
        <f>'FACTORS &amp; OPTIONS'!B24</f>
        <v>0</v>
      </c>
      <c r="AK133" s="166">
        <f>IF(AT124&gt;0,(1/AT124),0)</f>
        <v>0</v>
      </c>
      <c r="AL133" s="167">
        <f>IF(AT125&gt;0,1/AT125,0)</f>
        <v>0</v>
      </c>
      <c r="AM133" s="167">
        <f>IF(AT126&gt;0,1/AT126,0)</f>
        <v>0</v>
      </c>
      <c r="AN133" s="167">
        <f>IF(AT127&gt;0,1/AT127,0)</f>
        <v>0</v>
      </c>
      <c r="AO133" s="167">
        <f>IF(AT128&gt;0,1/AT128,0)</f>
        <v>0</v>
      </c>
      <c r="AP133" s="167">
        <f>IF(AT129&gt;0,1/AT129,0)</f>
        <v>0</v>
      </c>
      <c r="AQ133" s="167">
        <f>IF(AT130&gt;0,1/AT130,0)</f>
        <v>0</v>
      </c>
      <c r="AR133" s="167">
        <f>IF(AT132&gt;0,1/AT132,0)</f>
        <v>0</v>
      </c>
      <c r="AS133" s="167">
        <f>IF(AT132&gt;0,1/AT132,0)</f>
        <v>0</v>
      </c>
      <c r="AT133" s="168">
        <f>IF(AI133&lt;=AO121,1,0)</f>
        <v>0</v>
      </c>
      <c r="AU133" s="21" t="e">
        <f>IF(AO121=1,AVERAGE(AK133/AK134),IF(AO121=2,AVERAGE(AK133/AK134,AL133/AL134),IF(AO121=3,AVERAGE(AK133/AK134,AL133/AL134,AM133/AM134),IF(AO121=4,AVERAGE(AK133/AK134,AL133/AL134,AM133/AM134,AN133/AN134),IF(AO121=5,AVERAGE(AK133/AK134,AL133/AL134,AM133/AM134,AN133/AN134,AO133/AO134),IF(AO121=6,AVERAGE(AK133/AK134,AL133/AL134,AM133/AM134,AN133/AN134,AO133/AO134,AP133/AP134),IF(AO121=7,AVERAGE(AK133/AK134,AL133/AL134,AM133/AM134,AN133/AN134,AO133/AO134,AP133/AP134,AQ133/AQ134),IF(AO121=8,AVERAGE(AK133/AK134,AL133/AL134,AM133/AM134,AN133/AN134,AO133/AO134,AP133/AP134,AQ133/AQ134,AR133/AR134),IF(AO121=9,AVERAGE(AK133/AK134,AL133/AL134,AM133/AM134,AN133/AN134,AO133/AO134,AP133/AP134,AQ133/AQ134,AR133/AR134,AS133/AS134),AVERAGE(AK133/AK134,AL133/AL134,AM133/AM134,AN133/AN134,AO133/AO134,AP133/AP134,AQ133/AQ134,AR133/AR134,AS133/AS134,AT133/AT134))))))))))</f>
        <v>#DIV/0!</v>
      </c>
      <c r="AV133" s="21" t="e">
        <v>#DIV/0!</v>
      </c>
      <c r="AW133" s="164">
        <f>AW132</f>
        <v>5</v>
      </c>
      <c r="AX133" s="165">
        <f>10-AW133</f>
        <v>5</v>
      </c>
      <c r="AZ133" s="150">
        <v>10</v>
      </c>
      <c r="BA133" s="151">
        <f>'FACTORS &amp; OPTIONS'!B24</f>
        <v>0</v>
      </c>
      <c r="BB133" s="166">
        <f>IF(BK124&gt;0,(1/BK124),0)</f>
        <v>0</v>
      </c>
      <c r="BC133" s="167">
        <f>IF(BK125&gt;0,1/BK125,0)</f>
        <v>0</v>
      </c>
      <c r="BD133" s="167">
        <f>IF(BK126&gt;0,1/BK126,0)</f>
        <v>0</v>
      </c>
      <c r="BE133" s="167">
        <f>IF(BK127&gt;0,1/BK127,0)</f>
        <v>0</v>
      </c>
      <c r="BF133" s="167">
        <f>IF(BK128&gt;0,1/BK128,0)</f>
        <v>0</v>
      </c>
      <c r="BG133" s="167">
        <f>IF(BK129&gt;0,1/BK129,0)</f>
        <v>0</v>
      </c>
      <c r="BH133" s="167">
        <f>IF(BK130&gt;0,1/BK130,0)</f>
        <v>0</v>
      </c>
      <c r="BI133" s="167">
        <f>IF(BK132&gt;0,1/BK132,0)</f>
        <v>0</v>
      </c>
      <c r="BJ133" s="167">
        <f>IF(BK132&gt;0,1/BK132,0)</f>
        <v>0</v>
      </c>
      <c r="BK133" s="168">
        <f>IF(AZ133&lt;=BF121,1,0)</f>
        <v>0</v>
      </c>
      <c r="BL133" s="21" t="e">
        <f>IF(BF121=1,AVERAGE(BB133/BB134),IF(BF121=2,AVERAGE(BB133/BB134,BC133/BC134),IF(BF121=3,AVERAGE(BB133/BB134,BC133/BC134,BD133/BD134),IF(BF121=4,AVERAGE(BB133/BB134,BC133/BC134,BD133/BD134,BE133/BE134),IF(BF121=5,AVERAGE(BB133/BB134,BC133/BC134,BD133/BD134,BE133/BE134,BF133/BF134),IF(BF121=6,AVERAGE(BB133/BB134,BC133/BC134,BD133/BD134,BE133/BE134,BF133/BF134,BG133/BG134),IF(BF121=7,AVERAGE(BB133/BB134,BC133/BC134,BD133/BD134,BE133/BE134,BF133/BF134,BG133/BG134,BH133/BH134),IF(BF121=8,AVERAGE(BB133/BB134,BC133/BC134,BD133/BD134,BE133/BE134,BF133/BF134,BG133/BG134,BH133/BH134,BI133/BI134),IF(BF121=9,AVERAGE(BB133/BB134,BC133/BC134,BD133/BD134,BE133/BE134,BF133/BF134,BG133/BG134,BH133/BH134,BI133/BI134,BJ133/BJ134),AVERAGE(BB133/BB134,BC133/BC134,BD133/BD134,BE133/BE134,BF133/BF134,BG133/BG134,BH133/BH134,BI133/BI134,BJ133/BJ134,BK133/BK134))))))))))</f>
        <v>#DIV/0!</v>
      </c>
      <c r="BM133" s="21" t="e">
        <v>#DIV/0!</v>
      </c>
      <c r="BN133" s="164">
        <f>BN132</f>
        <v>6</v>
      </c>
      <c r="BO133" s="165">
        <f>10-BN133</f>
        <v>4</v>
      </c>
      <c r="BQ133" s="150">
        <v>10</v>
      </c>
      <c r="BR133" s="151">
        <f>'FACTORS &amp; OPTIONS'!B24</f>
        <v>0</v>
      </c>
      <c r="BS133" s="166">
        <f>IF(CB124&gt;0,(1/CB124),0)</f>
        <v>0</v>
      </c>
      <c r="BT133" s="167">
        <f>IF(CB125&gt;0,1/CB125,0)</f>
        <v>0</v>
      </c>
      <c r="BU133" s="167">
        <f>IF(CB126&gt;0,1/CB126,0)</f>
        <v>0</v>
      </c>
      <c r="BV133" s="167">
        <f>IF(CB127&gt;0,1/CB127,0)</f>
        <v>0</v>
      </c>
      <c r="BW133" s="167">
        <f>IF(CB128&gt;0,1/CB128,0)</f>
        <v>0</v>
      </c>
      <c r="BX133" s="167">
        <f>IF(CB129&gt;0,1/CB129,0)</f>
        <v>0</v>
      </c>
      <c r="BY133" s="167">
        <f>IF(CB130&gt;0,1/CB130,0)</f>
        <v>0</v>
      </c>
      <c r="BZ133" s="167">
        <f>IF(CB132&gt;0,1/CB132,0)</f>
        <v>0</v>
      </c>
      <c r="CA133" s="167">
        <f>IF(CB132&gt;0,1/CB132,0)</f>
        <v>0</v>
      </c>
      <c r="CB133" s="168">
        <f>IF(BQ133&lt;=BW121,1,0)</f>
        <v>0</v>
      </c>
      <c r="CC133" s="21" t="e">
        <f>IF(BW121=1,AVERAGE(BS133/BS134),IF(BW121=2,AVERAGE(BS133/BS134,BT133/BT134),IF(BW121=3,AVERAGE(BS133/BS134,BT133/BT134,BU133/BU134),IF(BW121=4,AVERAGE(BS133/BS134,BT133/BT134,BU133/BU134,BV133/BV134),IF(BW121=5,AVERAGE(BS133/BS134,BT133/BT134,BU133/BU134,BV133/BV134,BW133/BW134),IF(BW121=6,AVERAGE(BS133/BS134,BT133/BT134,BU133/BU134,BV133/BV134,BW133/BW134,BX133/BX134),IF(BW121=7,AVERAGE(BS133/BS134,BT133/BT134,BU133/BU134,BV133/BV134,BW133/BW134,BX133/BX134,BY133/BY134),IF(BW121=8,AVERAGE(BS133/BS134,BT133/BT134,BU133/BU134,BV133/BV134,BW133/BW134,BX133/BX134,BY133/BY134,BZ133/BZ134),IF(BW121=9,AVERAGE(BS133/BS134,BT133/BT134,BU133/BU134,BV133/BV134,BW133/BW134,BX133/BX134,BY133/BY134,BZ133/BZ134,CA133/CA134),AVERAGE(BS133/BS134,BT133/BT134,BU133/BU134,BV133/BV134,BW133/BW134,BX133/BX134,BY133/BY134,BZ133/BZ134,CA133/CA134,CB133/CB134))))))))))</f>
        <v>#DIV/0!</v>
      </c>
      <c r="CD133" s="21" t="e">
        <v>#DIV/0!</v>
      </c>
      <c r="CE133" s="164">
        <f>CE132</f>
        <v>6</v>
      </c>
      <c r="CF133" s="165">
        <f>10-CE133</f>
        <v>4</v>
      </c>
      <c r="CH133" s="150">
        <v>10</v>
      </c>
      <c r="CI133" s="151">
        <f>'FACTORS &amp; OPTIONS'!B24</f>
        <v>0</v>
      </c>
      <c r="CJ133" s="166">
        <f>IF(CS124&gt;0,(1/CS124),0)</f>
        <v>0</v>
      </c>
      <c r="CK133" s="167">
        <f>IF(CS125&gt;0,1/CS125,0)</f>
        <v>0</v>
      </c>
      <c r="CL133" s="167">
        <f>IF(CS126&gt;0,1/CS126,0)</f>
        <v>0</v>
      </c>
      <c r="CM133" s="167">
        <f>IF(CS127&gt;0,1/CS127,0)</f>
        <v>0</v>
      </c>
      <c r="CN133" s="167">
        <f>IF(CS128&gt;0,1/CS128,0)</f>
        <v>0</v>
      </c>
      <c r="CO133" s="167">
        <f>IF(CS129&gt;0,1/CS129,0)</f>
        <v>0</v>
      </c>
      <c r="CP133" s="167">
        <f>IF(CS130&gt;0,1/CS130,0)</f>
        <v>0</v>
      </c>
      <c r="CQ133" s="167">
        <f>IF(CS132&gt;0,1/CS132,0)</f>
        <v>0</v>
      </c>
      <c r="CR133" s="167">
        <f>IF(CS132&gt;0,1/CS132,0)</f>
        <v>0</v>
      </c>
      <c r="CS133" s="168">
        <f>IF(CH133&lt;=CN121,1,0)</f>
        <v>0</v>
      </c>
      <c r="CT133" s="21" t="e">
        <f>IF(CN121=1,AVERAGE(CJ133/CJ134),IF(CN121=2,AVERAGE(CJ133/CJ134,CK133/CK134),IF(CN121=3,AVERAGE(CJ133/CJ134,CK133/CK134,CL133/CL134),IF(CN121=4,AVERAGE(CJ133/CJ134,CK133/CK134,CL133/CL134,CM133/CM134),IF(CN121=5,AVERAGE(CJ133/CJ134,CK133/CK134,CL133/CL134,CM133/CM134,CN133/CN134),IF(CN121=6,AVERAGE(CJ133/CJ134,CK133/CK134,CL133/CL134,CM133/CM134,CN133/CN134,CO133/CO134),IF(CN121=7,AVERAGE(CJ133/CJ134,CK133/CK134,CL133/CL134,CM133/CM134,CN133/CN134,CO133/CO134,CP133/CP134),IF(CN121=8,AVERAGE(CJ133/CJ134,CK133/CK134,CL133/CL134,CM133/CM134,CN133/CN134,CO133/CO134,CP133/CP134,CQ133/CQ134),IF(CN121=9,AVERAGE(CJ133/CJ134,CK133/CK134,CL133/CL134,CM133/CM134,CN133/CN134,CO133/CO134,CP133/CP134,CQ133/CQ134,CR133/CR134),AVERAGE(CJ133/CJ134,CK133/CK134,CL133/CL134,CM133/CM134,CN133/CN134,CO133/CO134,CP133/CP134,CQ133/CQ134,CR133/CR134,CS133/CS134))))))))))</f>
        <v>#DIV/0!</v>
      </c>
      <c r="CU133" s="21" t="e">
        <v>#DIV/0!</v>
      </c>
      <c r="CV133" s="164">
        <f>CV132</f>
        <v>6</v>
      </c>
      <c r="CW133" s="165">
        <f>10-CV133</f>
        <v>4</v>
      </c>
      <c r="CY133" s="150">
        <v>10</v>
      </c>
      <c r="CZ133" s="151">
        <f>'FACTORS &amp; OPTIONS'!B24</f>
        <v>0</v>
      </c>
      <c r="DA133" s="166">
        <f>IF(DJ124&gt;0,(1/DJ124),0)</f>
        <v>0</v>
      </c>
      <c r="DB133" s="167">
        <f>IF(DJ125&gt;0,1/DJ125,0)</f>
        <v>0</v>
      </c>
      <c r="DC133" s="167">
        <f>IF(DJ126&gt;0,1/DJ126,0)</f>
        <v>0</v>
      </c>
      <c r="DD133" s="167">
        <f>IF(DJ127&gt;0,1/DJ127,0)</f>
        <v>0</v>
      </c>
      <c r="DE133" s="167">
        <f>IF(DJ128&gt;0,1/DJ128,0)</f>
        <v>0</v>
      </c>
      <c r="DF133" s="167">
        <f>IF(DJ129&gt;0,1/DJ129,0)</f>
        <v>0</v>
      </c>
      <c r="DG133" s="167">
        <f>IF(DJ130&gt;0,1/DJ130,0)</f>
        <v>0</v>
      </c>
      <c r="DH133" s="167">
        <f>IF(DJ132&gt;0,1/DJ132,0)</f>
        <v>0</v>
      </c>
      <c r="DI133" s="167">
        <f>IF(DJ132&gt;0,1/DJ132,0)</f>
        <v>0</v>
      </c>
      <c r="DJ133" s="168">
        <f>IF(CY133&lt;=DE121,1,0)</f>
        <v>0</v>
      </c>
      <c r="DK133" s="21" t="e">
        <f>IF(DE121=1,AVERAGE(DA133/DA134),IF(DE121=2,AVERAGE(DA133/DA134,DB133/DB134),IF(DE121=3,AVERAGE(DA133/DA134,DB133/DB134,DC133/DC134),IF(DE121=4,AVERAGE(DA133/DA134,DB133/DB134,DC133/DC134,DD133/DD134),IF(DE121=5,AVERAGE(DA133/DA134,DB133/DB134,DC133/DC134,DD133/DD134,DE133/DE134),IF(DE121=6,AVERAGE(DA133/DA134,DB133/DB134,DC133/DC134,DD133/DD134,DE133/DE134,DF133/DF134),IF(DE121=7,AVERAGE(DA133/DA134,DB133/DB134,DC133/DC134,DD133/DD134,DE133/DE134,DF133/DF134,DG133/DG134),IF(DE121=8,AVERAGE(DA133/DA134,DB133/DB134,DC133/DC134,DD133/DD134,DE133/DE134,DF133/DF134,DG133/DG134,DH133/DH134),IF(DE121=9,AVERAGE(DA133/DA134,DB133/DB134,DC133/DC134,DD133/DD134,DE133/DE134,DF133/DF134,DG133/DG134,DH133/DH134,DI133/DI134),AVERAGE(DA133/DA134,DB133/DB134,DC133/DC134,DD133/DD134,DE133/DE134,DF133/DF134,DG133/DG134,DH133/DH134,DI133/DI134,DJ133/DJ134))))))))))</f>
        <v>#DIV/0!</v>
      </c>
      <c r="DL133" s="21" t="e">
        <v>#DIV/0!</v>
      </c>
      <c r="DM133" s="164">
        <f>DM132</f>
        <v>6</v>
      </c>
      <c r="DN133" s="165">
        <f>10-DM133</f>
        <v>4</v>
      </c>
      <c r="DP133" s="150">
        <v>10</v>
      </c>
      <c r="DQ133" s="151">
        <f>'FACTORS &amp; OPTIONS'!B24</f>
        <v>0</v>
      </c>
      <c r="DR133" s="166">
        <f>IF(EA124&gt;0,(1/EA124),0)</f>
        <v>0</v>
      </c>
      <c r="DS133" s="167">
        <f>IF(EA125&gt;0,1/EA125,0)</f>
        <v>0</v>
      </c>
      <c r="DT133" s="167">
        <f>IF(EA126&gt;0,1/EA126,0)</f>
        <v>0</v>
      </c>
      <c r="DU133" s="167">
        <f>IF(EA127&gt;0,1/EA127,0)</f>
        <v>0</v>
      </c>
      <c r="DV133" s="167">
        <f>IF(EA128&gt;0,1/EA128,0)</f>
        <v>0</v>
      </c>
      <c r="DW133" s="167">
        <f>IF(EA129&gt;0,1/EA129,0)</f>
        <v>0</v>
      </c>
      <c r="DX133" s="167">
        <f>IF(EA130&gt;0,1/EA130,0)</f>
        <v>0</v>
      </c>
      <c r="DY133" s="167">
        <f>IF(EA132&gt;0,1/EA132,0)</f>
        <v>0</v>
      </c>
      <c r="DZ133" s="167">
        <f>IF(EA132&gt;0,1/EA132,0)</f>
        <v>0</v>
      </c>
      <c r="EA133" s="168">
        <f>IF(DP133&lt;=DV121,1,0)</f>
        <v>0</v>
      </c>
      <c r="EB133" s="21" t="e">
        <f>IF(DV121=1,AVERAGE(DR133/DR134),IF(DV121=2,AVERAGE(DR133/DR134,DS133/DS134),IF(DV121=3,AVERAGE(DR133/DR134,DS133/DS134,DT133/DT134),IF(DV121=4,AVERAGE(DR133/DR134,DS133/DS134,DT133/DT134,DU133/DU134),IF(DV121=5,AVERAGE(DR133/DR134,DS133/DS134,DT133/DT134,DU133/DU134,DV133/DV134),IF(DV121=6,AVERAGE(DR133/DR134,DS133/DS134,DT133/DT134,DU133/DU134,DV133/DV134,DW133/DW134),IF(DV121=7,AVERAGE(DR133/DR134,DS133/DS134,DT133/DT134,DU133/DU134,DV133/DV134,DW133/DW134,DX133/DX134),IF(DV121=8,AVERAGE(DR133/DR134,DS133/DS134,DT133/DT134,DU133/DU134,DV133/DV134,DW133/DW134,DX133/DX134,DY133/DY134),IF(DV121=9,AVERAGE(DR133/DR134,DS133/DS134,DT133/DT134,DU133/DU134,DV133/DV134,DW133/DW134,DX133/DX134,DY133/DY134,DZ133/DZ134),AVERAGE(DR133/DR134,DS133/DS134,DT133/DT134,DU133/DU134,DV133/DV134,DW133/DW134,DX133/DX134,DY133/DY134,DZ133/DZ134,EA133/EA134))))))))))</f>
        <v>#DIV/0!</v>
      </c>
      <c r="EC133" s="21" t="e">
        <v>#DIV/0!</v>
      </c>
      <c r="ED133" s="164">
        <f>ED132</f>
        <v>6</v>
      </c>
      <c r="EE133" s="165">
        <f>10-ED133</f>
        <v>4</v>
      </c>
      <c r="EG133" s="150">
        <v>10</v>
      </c>
      <c r="EH133" s="151">
        <f>'FACTORS &amp; OPTIONS'!B24</f>
        <v>0</v>
      </c>
      <c r="EI133" s="166">
        <f>IF(ER124&gt;0,(1/ER124),0)</f>
        <v>0</v>
      </c>
      <c r="EJ133" s="167">
        <f>IF(ER125&gt;0,1/ER125,0)</f>
        <v>0</v>
      </c>
      <c r="EK133" s="167">
        <f>IF(ER126&gt;0,1/ER126,0)</f>
        <v>0</v>
      </c>
      <c r="EL133" s="167">
        <f>IF(ER127&gt;0,1/ER127,0)</f>
        <v>0</v>
      </c>
      <c r="EM133" s="167">
        <f>IF(ER128&gt;0,1/ER128,0)</f>
        <v>0</v>
      </c>
      <c r="EN133" s="167">
        <f>IF(ER129&gt;0,1/ER129,0)</f>
        <v>0</v>
      </c>
      <c r="EO133" s="167">
        <f>IF(ER130&gt;0,1/ER130,0)</f>
        <v>0</v>
      </c>
      <c r="EP133" s="167">
        <f>IF(ER132&gt;0,1/ER132,0)</f>
        <v>0</v>
      </c>
      <c r="EQ133" s="167">
        <f>IF(ER132&gt;0,1/ER132,0)</f>
        <v>0</v>
      </c>
      <c r="ER133" s="168">
        <f>IF(EG133&lt;=EM121,1,0)</f>
        <v>0</v>
      </c>
      <c r="ES133" s="21" t="e">
        <f>IF(EM121=1,AVERAGE(EI133/EI134),IF(EM121=2,AVERAGE(EI133/EI134,EJ133/EJ134),IF(EM121=3,AVERAGE(EI133/EI134,EJ133/EJ134,EK133/EK134),IF(EM121=4,AVERAGE(EI133/EI134,EJ133/EJ134,EK133/EK134,EL133/EL134),IF(EM121=5,AVERAGE(EI133/EI134,EJ133/EJ134,EK133/EK134,EL133/EL134,EM133/EM134),IF(EM121=6,AVERAGE(EI133/EI134,EJ133/EJ134,EK133/EK134,EL133/EL134,EM133/EM134,EN133/EN134),IF(EM121=7,AVERAGE(EI133/EI134,EJ133/EJ134,EK133/EK134,EL133/EL134,EM133/EM134,EN133/EN134,EO133/EO134),IF(EM121=8,AVERAGE(EI133/EI134,EJ133/EJ134,EK133/EK134,EL133/EL134,EM133/EM134,EN133/EN134,EO133/EO134,EP133/EP134),IF(EM121=9,AVERAGE(EI133/EI134,EJ133/EJ134,EK133/EK134,EL133/EL134,EM133/EM134,EN133/EN134,EO133/EO134,EP133/EP134,EQ133/EQ134),AVERAGE(EI133/EI134,EJ133/EJ134,EK133/EK134,EL133/EL134,EM133/EM134,EN133/EN134,EO133/EO134,EP133/EP134,EQ133/EQ134,ER133/ER134))))))))))</f>
        <v>#DIV/0!</v>
      </c>
      <c r="ET133" s="21" t="e">
        <v>#DIV/0!</v>
      </c>
      <c r="EU133" s="164">
        <f>EU132</f>
        <v>6</v>
      </c>
      <c r="EV133" s="165">
        <f>10-EU133</f>
        <v>4</v>
      </c>
      <c r="EW133" s="100" t="str">
        <f>EE130</f>
        <v/>
      </c>
      <c r="EX133" s="100">
        <f>EE132</f>
        <v>3</v>
      </c>
      <c r="EY133" s="100"/>
      <c r="EZ133" s="100">
        <f t="shared" si="80"/>
        <v>0</v>
      </c>
      <c r="FA133" s="100"/>
    </row>
    <row r="134" spans="1:164" ht="83.25" customHeight="1" thickBot="1" x14ac:dyDescent="0.5">
      <c r="A134" s="174"/>
      <c r="B134" s="170" t="s">
        <v>1</v>
      </c>
      <c r="C134" s="170">
        <f>SUM(C124:C133)</f>
        <v>0</v>
      </c>
      <c r="D134" s="170">
        <f t="shared" ref="D134:L134" si="81">SUM(D124:D133)</f>
        <v>0</v>
      </c>
      <c r="E134" s="170">
        <f t="shared" si="81"/>
        <v>0</v>
      </c>
      <c r="F134" s="170">
        <f t="shared" si="81"/>
        <v>0</v>
      </c>
      <c r="G134" s="170">
        <f t="shared" si="81"/>
        <v>0</v>
      </c>
      <c r="H134" s="170">
        <f t="shared" si="81"/>
        <v>0</v>
      </c>
      <c r="I134" s="170">
        <f t="shared" si="81"/>
        <v>0</v>
      </c>
      <c r="J134" s="170">
        <f t="shared" si="81"/>
        <v>0</v>
      </c>
      <c r="K134" s="170">
        <f t="shared" si="81"/>
        <v>0</v>
      </c>
      <c r="L134" s="170">
        <f t="shared" si="81"/>
        <v>0</v>
      </c>
      <c r="M134" s="171" t="e">
        <f>SUM(M124:M133)</f>
        <v>#DIV/0!</v>
      </c>
      <c r="N134" s="171" t="e">
        <f>SUM(N124:N133)</f>
        <v>#DIV/0!</v>
      </c>
      <c r="O134" s="172"/>
      <c r="P134" s="173"/>
      <c r="R134" s="174"/>
      <c r="S134" s="170" t="s">
        <v>1</v>
      </c>
      <c r="T134" s="170">
        <f>SUM(T124:T133)</f>
        <v>0</v>
      </c>
      <c r="U134" s="170">
        <f t="shared" ref="U134:AC134" si="82">SUM(U124:U133)</f>
        <v>0</v>
      </c>
      <c r="V134" s="170">
        <f t="shared" si="82"/>
        <v>0</v>
      </c>
      <c r="W134" s="170">
        <f t="shared" si="82"/>
        <v>0</v>
      </c>
      <c r="X134" s="170">
        <f t="shared" si="82"/>
        <v>0</v>
      </c>
      <c r="Y134" s="170">
        <f t="shared" si="82"/>
        <v>0</v>
      </c>
      <c r="Z134" s="170">
        <f t="shared" si="82"/>
        <v>0</v>
      </c>
      <c r="AA134" s="170">
        <f t="shared" si="82"/>
        <v>0</v>
      </c>
      <c r="AB134" s="170">
        <f t="shared" si="82"/>
        <v>0</v>
      </c>
      <c r="AC134" s="170">
        <f t="shared" si="82"/>
        <v>0</v>
      </c>
      <c r="AD134" s="171" t="e">
        <f>SUM(AD124:AD133)</f>
        <v>#DIV/0!</v>
      </c>
      <c r="AE134" s="171" t="e">
        <f>SUM(AE124:AE133)</f>
        <v>#DIV/0!</v>
      </c>
      <c r="AF134" s="172"/>
      <c r="AG134" s="173"/>
      <c r="AI134" s="169"/>
      <c r="AJ134" s="172" t="s">
        <v>1</v>
      </c>
      <c r="AK134" s="172">
        <f>SUM(AK124:AK133)</f>
        <v>0</v>
      </c>
      <c r="AL134" s="172">
        <f t="shared" ref="AL134:AT134" si="83">SUM(AL124:AL133)</f>
        <v>0</v>
      </c>
      <c r="AM134" s="172">
        <f t="shared" si="83"/>
        <v>0</v>
      </c>
      <c r="AN134" s="172">
        <f t="shared" si="83"/>
        <v>0</v>
      </c>
      <c r="AO134" s="172">
        <f t="shared" si="83"/>
        <v>0</v>
      </c>
      <c r="AP134" s="172">
        <f t="shared" si="83"/>
        <v>0</v>
      </c>
      <c r="AQ134" s="172">
        <f t="shared" si="83"/>
        <v>0</v>
      </c>
      <c r="AR134" s="172">
        <f t="shared" si="83"/>
        <v>0</v>
      </c>
      <c r="AS134" s="172">
        <f t="shared" si="83"/>
        <v>0</v>
      </c>
      <c r="AT134" s="172">
        <f t="shared" si="83"/>
        <v>0</v>
      </c>
      <c r="AU134" s="171" t="e">
        <f>SUM(AU124:AU133)</f>
        <v>#DIV/0!</v>
      </c>
      <c r="AV134" s="171" t="e">
        <f>SUM(AV124:AV133)</f>
        <v>#DIV/0!</v>
      </c>
      <c r="AW134" s="172"/>
      <c r="AX134" s="173"/>
      <c r="AZ134" s="174"/>
      <c r="BA134" s="170" t="s">
        <v>1</v>
      </c>
      <c r="BB134" s="170">
        <f>SUM(BB124:BB133)</f>
        <v>0</v>
      </c>
      <c r="BC134" s="170">
        <f t="shared" ref="BC134:BK134" si="84">SUM(BC124:BC133)</f>
        <v>0</v>
      </c>
      <c r="BD134" s="170">
        <f t="shared" si="84"/>
        <v>0</v>
      </c>
      <c r="BE134" s="170">
        <f t="shared" si="84"/>
        <v>0</v>
      </c>
      <c r="BF134" s="170">
        <f t="shared" si="84"/>
        <v>0</v>
      </c>
      <c r="BG134" s="170">
        <f t="shared" si="84"/>
        <v>0</v>
      </c>
      <c r="BH134" s="170">
        <f t="shared" si="84"/>
        <v>0</v>
      </c>
      <c r="BI134" s="170">
        <f t="shared" si="84"/>
        <v>0</v>
      </c>
      <c r="BJ134" s="170">
        <f t="shared" si="84"/>
        <v>0</v>
      </c>
      <c r="BK134" s="170">
        <f t="shared" si="84"/>
        <v>0</v>
      </c>
      <c r="BL134" s="171" t="e">
        <f>SUM(BL124:BL133)</f>
        <v>#DIV/0!</v>
      </c>
      <c r="BM134" s="171" t="e">
        <f>SUM(BM124:BM133)</f>
        <v>#DIV/0!</v>
      </c>
      <c r="BN134" s="172"/>
      <c r="BO134" s="173"/>
      <c r="BQ134" s="174"/>
      <c r="BR134" s="170" t="s">
        <v>1</v>
      </c>
      <c r="BS134" s="170">
        <f>SUM(BS124:BS133)</f>
        <v>0</v>
      </c>
      <c r="BT134" s="170">
        <f t="shared" ref="BT134:CB134" si="85">SUM(BT124:BT133)</f>
        <v>0</v>
      </c>
      <c r="BU134" s="170">
        <f t="shared" si="85"/>
        <v>0</v>
      </c>
      <c r="BV134" s="170">
        <f t="shared" si="85"/>
        <v>0</v>
      </c>
      <c r="BW134" s="170">
        <f t="shared" si="85"/>
        <v>0</v>
      </c>
      <c r="BX134" s="170">
        <f t="shared" si="85"/>
        <v>0</v>
      </c>
      <c r="BY134" s="170">
        <f t="shared" si="85"/>
        <v>0</v>
      </c>
      <c r="BZ134" s="170">
        <f t="shared" si="85"/>
        <v>0</v>
      </c>
      <c r="CA134" s="170">
        <f t="shared" si="85"/>
        <v>0</v>
      </c>
      <c r="CB134" s="170">
        <f t="shared" si="85"/>
        <v>0</v>
      </c>
      <c r="CC134" s="171" t="e">
        <f>SUM(CC124:CC133)</f>
        <v>#DIV/0!</v>
      </c>
      <c r="CD134" s="171" t="e">
        <f>SUM(CD124:CD133)</f>
        <v>#DIV/0!</v>
      </c>
      <c r="CE134" s="172"/>
      <c r="CF134" s="173"/>
      <c r="CH134" s="174"/>
      <c r="CI134" s="170" t="s">
        <v>1</v>
      </c>
      <c r="CJ134" s="170">
        <f>SUM(CJ124:CJ133)</f>
        <v>0</v>
      </c>
      <c r="CK134" s="170">
        <f t="shared" ref="CK134:CS134" si="86">SUM(CK124:CK133)</f>
        <v>0</v>
      </c>
      <c r="CL134" s="170">
        <f t="shared" si="86"/>
        <v>0</v>
      </c>
      <c r="CM134" s="170">
        <f t="shared" si="86"/>
        <v>0</v>
      </c>
      <c r="CN134" s="170">
        <f t="shared" si="86"/>
        <v>0</v>
      </c>
      <c r="CO134" s="170">
        <f t="shared" si="86"/>
        <v>0</v>
      </c>
      <c r="CP134" s="170">
        <f t="shared" si="86"/>
        <v>0</v>
      </c>
      <c r="CQ134" s="170">
        <f t="shared" si="86"/>
        <v>0</v>
      </c>
      <c r="CR134" s="170">
        <f t="shared" si="86"/>
        <v>0</v>
      </c>
      <c r="CS134" s="170">
        <f t="shared" si="86"/>
        <v>0</v>
      </c>
      <c r="CT134" s="171" t="e">
        <f>SUM(CT124:CT133)</f>
        <v>#DIV/0!</v>
      </c>
      <c r="CU134" s="171" t="e">
        <f>SUM(CU124:CU133)</f>
        <v>#DIV/0!</v>
      </c>
      <c r="CV134" s="172"/>
      <c r="CW134" s="173"/>
      <c r="CY134" s="174"/>
      <c r="CZ134" s="170" t="s">
        <v>1</v>
      </c>
      <c r="DA134" s="170">
        <f>SUM(DA124:DA133)</f>
        <v>0</v>
      </c>
      <c r="DB134" s="170">
        <f t="shared" ref="DB134:DJ134" si="87">SUM(DB124:DB133)</f>
        <v>0</v>
      </c>
      <c r="DC134" s="170">
        <f t="shared" si="87"/>
        <v>0</v>
      </c>
      <c r="DD134" s="170">
        <f t="shared" si="87"/>
        <v>0</v>
      </c>
      <c r="DE134" s="170">
        <f t="shared" si="87"/>
        <v>0</v>
      </c>
      <c r="DF134" s="170">
        <f t="shared" si="87"/>
        <v>0</v>
      </c>
      <c r="DG134" s="170">
        <f t="shared" si="87"/>
        <v>0</v>
      </c>
      <c r="DH134" s="170">
        <f t="shared" si="87"/>
        <v>0</v>
      </c>
      <c r="DI134" s="170">
        <f t="shared" si="87"/>
        <v>0</v>
      </c>
      <c r="DJ134" s="170">
        <f t="shared" si="87"/>
        <v>0</v>
      </c>
      <c r="DK134" s="171" t="e">
        <f>SUM(DK124:DK133)</f>
        <v>#DIV/0!</v>
      </c>
      <c r="DL134" s="171" t="e">
        <f>SUM(DL124:DL133)</f>
        <v>#DIV/0!</v>
      </c>
      <c r="DM134" s="172"/>
      <c r="DN134" s="173"/>
      <c r="DP134" s="174"/>
      <c r="DQ134" s="170" t="s">
        <v>1</v>
      </c>
      <c r="DR134" s="170">
        <f>SUM(DR124:DR133)</f>
        <v>0</v>
      </c>
      <c r="DS134" s="170">
        <f t="shared" ref="DS134:EA134" si="88">SUM(DS124:DS133)</f>
        <v>0</v>
      </c>
      <c r="DT134" s="170">
        <f t="shared" si="88"/>
        <v>0</v>
      </c>
      <c r="DU134" s="170">
        <f t="shared" si="88"/>
        <v>0</v>
      </c>
      <c r="DV134" s="170">
        <f t="shared" si="88"/>
        <v>0</v>
      </c>
      <c r="DW134" s="170">
        <f t="shared" si="88"/>
        <v>0</v>
      </c>
      <c r="DX134" s="170">
        <f t="shared" si="88"/>
        <v>0</v>
      </c>
      <c r="DY134" s="170">
        <f t="shared" si="88"/>
        <v>0</v>
      </c>
      <c r="DZ134" s="170">
        <f t="shared" si="88"/>
        <v>0</v>
      </c>
      <c r="EA134" s="170">
        <f t="shared" si="88"/>
        <v>0</v>
      </c>
      <c r="EB134" s="171" t="e">
        <f>SUM(EB124:EB133)</f>
        <v>#DIV/0!</v>
      </c>
      <c r="EC134" s="171" t="e">
        <f>SUM(EC124:EC133)</f>
        <v>#DIV/0!</v>
      </c>
      <c r="ED134" s="172"/>
      <c r="EE134" s="173"/>
      <c r="EG134" s="174"/>
      <c r="EH134" s="170" t="s">
        <v>1</v>
      </c>
      <c r="EI134" s="170">
        <f>SUM(EI124:EI133)</f>
        <v>0</v>
      </c>
      <c r="EJ134" s="170">
        <f t="shared" ref="EJ134:ER134" si="89">SUM(EJ124:EJ133)</f>
        <v>0</v>
      </c>
      <c r="EK134" s="170">
        <f t="shared" si="89"/>
        <v>0</v>
      </c>
      <c r="EL134" s="170">
        <f t="shared" si="89"/>
        <v>0</v>
      </c>
      <c r="EM134" s="170">
        <f t="shared" si="89"/>
        <v>0</v>
      </c>
      <c r="EN134" s="170">
        <f t="shared" si="89"/>
        <v>0</v>
      </c>
      <c r="EO134" s="170">
        <f t="shared" si="89"/>
        <v>0</v>
      </c>
      <c r="EP134" s="170">
        <f t="shared" si="89"/>
        <v>0</v>
      </c>
      <c r="EQ134" s="170">
        <f t="shared" si="89"/>
        <v>0</v>
      </c>
      <c r="ER134" s="170">
        <f t="shared" si="89"/>
        <v>0</v>
      </c>
      <c r="ES134" s="171" t="e">
        <f>SUM(ES124:ES133)</f>
        <v>#DIV/0!</v>
      </c>
      <c r="ET134" s="171" t="e">
        <f>SUM(ET124:ET133)</f>
        <v>#DIV/0!</v>
      </c>
      <c r="EU134" s="172"/>
      <c r="EV134" s="173"/>
      <c r="EW134" s="100" t="str">
        <f>EV130</f>
        <v/>
      </c>
      <c r="EX134" s="100">
        <f>EV132</f>
        <v>3</v>
      </c>
      <c r="EY134" s="100"/>
      <c r="EZ134" s="100">
        <f t="shared" si="80"/>
        <v>0</v>
      </c>
      <c r="FA134" s="100"/>
    </row>
    <row r="135" spans="1:164" x14ac:dyDescent="0.35">
      <c r="Q135" s="139"/>
      <c r="AH135" s="139"/>
      <c r="AY135" s="139"/>
      <c r="BP135" s="139"/>
      <c r="CG135" s="139"/>
      <c r="CX135" s="139"/>
      <c r="DO135" s="139"/>
      <c r="EF135" s="139"/>
      <c r="EW135" s="100"/>
      <c r="EX135" s="100"/>
      <c r="EY135" s="100"/>
      <c r="EZ135" s="100"/>
      <c r="FA135" s="100"/>
      <c r="FB135" s="139"/>
      <c r="FC135" s="139"/>
      <c r="FD135" s="139"/>
      <c r="FE135" s="139"/>
      <c r="FF135" s="139"/>
      <c r="FG135" s="139"/>
      <c r="FH135" s="139"/>
    </row>
    <row r="136" spans="1:164" ht="15" thickBot="1" x14ac:dyDescent="0.4">
      <c r="A136" s="209" t="s">
        <v>38</v>
      </c>
      <c r="B136" s="209"/>
      <c r="C136" s="210">
        <f>'FACTORS &amp; OPTIONS'!L15</f>
        <v>0</v>
      </c>
      <c r="D136" s="210"/>
      <c r="E136" s="210"/>
      <c r="F136" s="211"/>
      <c r="G136" s="134">
        <f>IF(O136&lt;=P136,'FACTORS &amp; OPTIONS'!B14,0)</f>
        <v>0</v>
      </c>
      <c r="H136" s="212">
        <f>'FACTORS &amp; OPTIONS'!L16</f>
        <v>0</v>
      </c>
      <c r="I136" s="209"/>
      <c r="J136" s="209"/>
      <c r="K136" s="209"/>
      <c r="L136" s="209"/>
      <c r="M136" s="209"/>
      <c r="N136" s="209"/>
      <c r="O136" s="135">
        <v>1</v>
      </c>
      <c r="P136" s="135">
        <f>'FACTORS &amp; OPTIONS'!M15</f>
        <v>0</v>
      </c>
      <c r="R136" s="209" t="s">
        <v>38</v>
      </c>
      <c r="S136" s="209"/>
      <c r="T136" s="210">
        <f>'FACTORS &amp; OPTIONS'!L15</f>
        <v>0</v>
      </c>
      <c r="U136" s="210"/>
      <c r="V136" s="210"/>
      <c r="W136" s="211"/>
      <c r="X136" s="134">
        <f>IF(AF136&lt;=P136,'FACTORS &amp; OPTIONS'!B14,0)</f>
        <v>0</v>
      </c>
      <c r="Y136" s="212">
        <f>'FACTORS &amp; OPTIONS'!L17</f>
        <v>0</v>
      </c>
      <c r="Z136" s="209"/>
      <c r="AA136" s="209"/>
      <c r="AB136" s="209"/>
      <c r="AC136" s="209"/>
      <c r="AD136" s="209"/>
      <c r="AE136" s="209"/>
      <c r="AF136" s="135">
        <v>2</v>
      </c>
      <c r="AG136" s="137"/>
      <c r="AI136" s="209" t="s">
        <v>38</v>
      </c>
      <c r="AJ136" s="209"/>
      <c r="AK136" s="210">
        <f>'FACTORS &amp; OPTIONS'!L15</f>
        <v>0</v>
      </c>
      <c r="AL136" s="210"/>
      <c r="AM136" s="210"/>
      <c r="AN136" s="211"/>
      <c r="AO136" s="134">
        <f>IF(AW136&lt;=P136,'FACTORS &amp; OPTIONS'!B14,0)</f>
        <v>0</v>
      </c>
      <c r="AP136" s="212">
        <f>'FACTORS &amp; OPTIONS'!L18</f>
        <v>0</v>
      </c>
      <c r="AQ136" s="209"/>
      <c r="AR136" s="209"/>
      <c r="AS136" s="209"/>
      <c r="AT136" s="209"/>
      <c r="AU136" s="209"/>
      <c r="AV136" s="209"/>
      <c r="AW136" s="135">
        <v>3</v>
      </c>
      <c r="AX136" s="137"/>
      <c r="AZ136" s="209" t="s">
        <v>38</v>
      </c>
      <c r="BA136" s="209"/>
      <c r="BB136" s="210">
        <f>'FACTORS &amp; OPTIONS'!L15</f>
        <v>0</v>
      </c>
      <c r="BC136" s="210"/>
      <c r="BD136" s="210"/>
      <c r="BE136" s="211"/>
      <c r="BF136" s="134">
        <f>IF(BN136&lt;=P136,'FACTORS &amp; OPTIONS'!B14,0)</f>
        <v>0</v>
      </c>
      <c r="BG136" s="212">
        <f>'FACTORS &amp; OPTIONS'!L19</f>
        <v>0</v>
      </c>
      <c r="BH136" s="209"/>
      <c r="BI136" s="209"/>
      <c r="BJ136" s="209"/>
      <c r="BK136" s="209"/>
      <c r="BL136" s="209"/>
      <c r="BM136" s="209"/>
      <c r="BN136" s="137">
        <v>4</v>
      </c>
      <c r="BO136" s="137"/>
      <c r="BQ136" s="209" t="s">
        <v>38</v>
      </c>
      <c r="BR136" s="209"/>
      <c r="BS136" s="210">
        <f>'FACTORS &amp; OPTIONS'!L15</f>
        <v>0</v>
      </c>
      <c r="BT136" s="210"/>
      <c r="BU136" s="210"/>
      <c r="BV136" s="211"/>
      <c r="BW136" s="134">
        <f>IF(CE136&lt;=P136,'FACTORS &amp; OPTIONS'!B14,0)</f>
        <v>0</v>
      </c>
      <c r="BX136" s="212">
        <f>'FACTORS &amp; OPTIONS'!L20</f>
        <v>0</v>
      </c>
      <c r="BY136" s="209"/>
      <c r="BZ136" s="209"/>
      <c r="CA136" s="209"/>
      <c r="CB136" s="209"/>
      <c r="CC136" s="209"/>
      <c r="CD136" s="209"/>
      <c r="CE136" s="137">
        <v>5</v>
      </c>
      <c r="CF136" s="137"/>
      <c r="CH136" s="209" t="s">
        <v>38</v>
      </c>
      <c r="CI136" s="209"/>
      <c r="CJ136" s="210">
        <f>'FACTORS &amp; OPTIONS'!L15</f>
        <v>0</v>
      </c>
      <c r="CK136" s="210"/>
      <c r="CL136" s="210"/>
      <c r="CM136" s="211"/>
      <c r="CN136" s="134">
        <f>IF(CV136&lt;=P136,'FACTORS &amp; OPTIONS'!B14,0)</f>
        <v>0</v>
      </c>
      <c r="CO136" s="212">
        <f>'FACTORS &amp; OPTIONS'!L21</f>
        <v>0</v>
      </c>
      <c r="CP136" s="209"/>
      <c r="CQ136" s="209"/>
      <c r="CR136" s="209"/>
      <c r="CS136" s="209"/>
      <c r="CT136" s="209"/>
      <c r="CU136" s="209"/>
      <c r="CV136" s="137">
        <v>6</v>
      </c>
      <c r="CW136" s="137"/>
      <c r="CY136" s="209" t="s">
        <v>38</v>
      </c>
      <c r="CZ136" s="209"/>
      <c r="DA136" s="210">
        <f>'FACTORS &amp; OPTIONS'!L15</f>
        <v>0</v>
      </c>
      <c r="DB136" s="210"/>
      <c r="DC136" s="210"/>
      <c r="DD136" s="211"/>
      <c r="DE136" s="134">
        <f>IF(DM136&lt;=P136,'FACTORS &amp; OPTIONS'!B14,0)</f>
        <v>0</v>
      </c>
      <c r="DF136" s="212">
        <f>'FACTORS &amp; OPTIONS'!L22</f>
        <v>0</v>
      </c>
      <c r="DG136" s="209"/>
      <c r="DH136" s="209"/>
      <c r="DI136" s="209"/>
      <c r="DJ136" s="209"/>
      <c r="DK136" s="209"/>
      <c r="DL136" s="209"/>
      <c r="DM136" s="137">
        <v>7</v>
      </c>
      <c r="DN136" s="137"/>
      <c r="DP136" s="209" t="s">
        <v>38</v>
      </c>
      <c r="DQ136" s="209"/>
      <c r="DR136" s="210">
        <f>'FACTORS &amp; OPTIONS'!L15</f>
        <v>0</v>
      </c>
      <c r="DS136" s="210"/>
      <c r="DT136" s="210"/>
      <c r="DU136" s="211"/>
      <c r="DV136" s="134">
        <f>IF(ED136&lt;=P136,'FACTORS &amp; OPTIONS'!B14,0)</f>
        <v>0</v>
      </c>
      <c r="DW136" s="223">
        <f>'FACTORS &amp; OPTIONS'!L23</f>
        <v>0</v>
      </c>
      <c r="DX136" s="209"/>
      <c r="DY136" s="209"/>
      <c r="DZ136" s="209"/>
      <c r="EA136" s="209"/>
      <c r="EB136" s="209"/>
      <c r="EC136" s="209"/>
      <c r="ED136" s="137">
        <v>8</v>
      </c>
      <c r="EE136" s="137"/>
      <c r="EG136" s="209" t="s">
        <v>38</v>
      </c>
      <c r="EH136" s="209"/>
      <c r="EI136" s="210">
        <f>'FACTORS &amp; OPTIONS'!L15</f>
        <v>0</v>
      </c>
      <c r="EJ136" s="210"/>
      <c r="EK136" s="210"/>
      <c r="EL136" s="211"/>
      <c r="EM136" s="134">
        <f>IF(EU136&lt;=P136,'FACTORS &amp; OPTIONS'!B14,0)</f>
        <v>0</v>
      </c>
      <c r="EN136" s="212">
        <f>'FACTORS &amp; OPTIONS'!L24</f>
        <v>0</v>
      </c>
      <c r="EO136" s="209"/>
      <c r="EP136" s="209"/>
      <c r="EQ136" s="209"/>
      <c r="ER136" s="209"/>
      <c r="ES136" s="209"/>
      <c r="ET136" s="209"/>
      <c r="EU136" s="137">
        <v>9</v>
      </c>
      <c r="EV136" s="137"/>
      <c r="EW136" s="100"/>
      <c r="EX136" s="100"/>
      <c r="EY136" s="100"/>
      <c r="EZ136" s="100"/>
      <c r="FA136" s="100"/>
    </row>
    <row r="137" spans="1:164" x14ac:dyDescent="0.35">
      <c r="A137" s="140" t="b">
        <v>0</v>
      </c>
      <c r="B137" s="141"/>
      <c r="C137" s="141">
        <v>1</v>
      </c>
      <c r="D137" s="141">
        <v>2</v>
      </c>
      <c r="E137" s="141">
        <v>3</v>
      </c>
      <c r="F137" s="141">
        <v>4</v>
      </c>
      <c r="G137" s="141">
        <v>5</v>
      </c>
      <c r="H137" s="141">
        <v>6</v>
      </c>
      <c r="I137" s="141">
        <v>7</v>
      </c>
      <c r="J137" s="141">
        <v>8</v>
      </c>
      <c r="K137" s="141">
        <v>9</v>
      </c>
      <c r="L137" s="141">
        <v>10</v>
      </c>
      <c r="M137" s="142"/>
      <c r="N137" s="142"/>
      <c r="O137" s="142"/>
      <c r="P137" s="143"/>
      <c r="R137" s="140" t="b">
        <v>0</v>
      </c>
      <c r="S137" s="141"/>
      <c r="T137" s="141">
        <v>1</v>
      </c>
      <c r="U137" s="141">
        <v>2</v>
      </c>
      <c r="V137" s="141">
        <v>3</v>
      </c>
      <c r="W137" s="141">
        <v>4</v>
      </c>
      <c r="X137" s="141">
        <v>5</v>
      </c>
      <c r="Y137" s="141">
        <v>6</v>
      </c>
      <c r="Z137" s="141">
        <v>7</v>
      </c>
      <c r="AA137" s="141">
        <v>8</v>
      </c>
      <c r="AB137" s="141">
        <v>9</v>
      </c>
      <c r="AC137" s="141">
        <v>10</v>
      </c>
      <c r="AD137" s="142"/>
      <c r="AE137" s="142"/>
      <c r="AF137" s="142"/>
      <c r="AG137" s="143"/>
      <c r="AI137" s="140" t="b">
        <v>0</v>
      </c>
      <c r="AJ137" s="141"/>
      <c r="AK137" s="141">
        <v>1</v>
      </c>
      <c r="AL137" s="141">
        <v>2</v>
      </c>
      <c r="AM137" s="141">
        <v>3</v>
      </c>
      <c r="AN137" s="141">
        <v>4</v>
      </c>
      <c r="AO137" s="141">
        <v>5</v>
      </c>
      <c r="AP137" s="141">
        <v>6</v>
      </c>
      <c r="AQ137" s="141">
        <v>7</v>
      </c>
      <c r="AR137" s="141">
        <v>8</v>
      </c>
      <c r="AS137" s="141">
        <v>9</v>
      </c>
      <c r="AT137" s="141">
        <v>10</v>
      </c>
      <c r="AU137" s="142"/>
      <c r="AV137" s="142"/>
      <c r="AW137" s="142"/>
      <c r="AX137" s="143"/>
      <c r="AZ137" s="140" t="b">
        <v>0</v>
      </c>
      <c r="BA137" s="141"/>
      <c r="BB137" s="141">
        <v>1</v>
      </c>
      <c r="BC137" s="141">
        <v>2</v>
      </c>
      <c r="BD137" s="141">
        <v>3</v>
      </c>
      <c r="BE137" s="141">
        <v>4</v>
      </c>
      <c r="BF137" s="141">
        <v>5</v>
      </c>
      <c r="BG137" s="141">
        <v>6</v>
      </c>
      <c r="BH137" s="141">
        <v>7</v>
      </c>
      <c r="BI137" s="141">
        <v>8</v>
      </c>
      <c r="BJ137" s="141">
        <v>9</v>
      </c>
      <c r="BK137" s="141">
        <v>10</v>
      </c>
      <c r="BL137" s="142"/>
      <c r="BM137" s="142"/>
      <c r="BN137" s="142"/>
      <c r="BO137" s="143"/>
      <c r="BQ137" s="140" t="b">
        <v>0</v>
      </c>
      <c r="BR137" s="141"/>
      <c r="BS137" s="141">
        <v>1</v>
      </c>
      <c r="BT137" s="141">
        <v>2</v>
      </c>
      <c r="BU137" s="141">
        <v>3</v>
      </c>
      <c r="BV137" s="141">
        <v>4</v>
      </c>
      <c r="BW137" s="141">
        <v>5</v>
      </c>
      <c r="BX137" s="141">
        <v>6</v>
      </c>
      <c r="BY137" s="141">
        <v>7</v>
      </c>
      <c r="BZ137" s="141">
        <v>8</v>
      </c>
      <c r="CA137" s="141">
        <v>9</v>
      </c>
      <c r="CB137" s="141">
        <v>10</v>
      </c>
      <c r="CC137" s="142"/>
      <c r="CD137" s="142"/>
      <c r="CE137" s="142"/>
      <c r="CF137" s="143"/>
      <c r="CH137" s="140" t="b">
        <v>0</v>
      </c>
      <c r="CI137" s="141"/>
      <c r="CJ137" s="141">
        <v>1</v>
      </c>
      <c r="CK137" s="141">
        <v>2</v>
      </c>
      <c r="CL137" s="141">
        <v>3</v>
      </c>
      <c r="CM137" s="141">
        <v>4</v>
      </c>
      <c r="CN137" s="141">
        <v>5</v>
      </c>
      <c r="CO137" s="141">
        <v>6</v>
      </c>
      <c r="CP137" s="141">
        <v>7</v>
      </c>
      <c r="CQ137" s="141">
        <v>8</v>
      </c>
      <c r="CR137" s="141">
        <v>9</v>
      </c>
      <c r="CS137" s="141">
        <v>10</v>
      </c>
      <c r="CT137" s="142"/>
      <c r="CU137" s="142"/>
      <c r="CV137" s="142"/>
      <c r="CW137" s="143"/>
      <c r="CY137" s="140" t="b">
        <v>0</v>
      </c>
      <c r="CZ137" s="141"/>
      <c r="DA137" s="141">
        <v>1</v>
      </c>
      <c r="DB137" s="141">
        <v>2</v>
      </c>
      <c r="DC137" s="141">
        <v>3</v>
      </c>
      <c r="DD137" s="141">
        <v>4</v>
      </c>
      <c r="DE137" s="141">
        <v>5</v>
      </c>
      <c r="DF137" s="141">
        <v>6</v>
      </c>
      <c r="DG137" s="141">
        <v>7</v>
      </c>
      <c r="DH137" s="141">
        <v>8</v>
      </c>
      <c r="DI137" s="141">
        <v>9</v>
      </c>
      <c r="DJ137" s="141">
        <v>10</v>
      </c>
      <c r="DK137" s="142"/>
      <c r="DL137" s="142"/>
      <c r="DM137" s="142"/>
      <c r="DN137" s="143"/>
      <c r="DP137" s="140" t="b">
        <v>0</v>
      </c>
      <c r="DQ137" s="141"/>
      <c r="DR137" s="141">
        <v>1</v>
      </c>
      <c r="DS137" s="141">
        <v>2</v>
      </c>
      <c r="DT137" s="141">
        <v>3</v>
      </c>
      <c r="DU137" s="141">
        <v>4</v>
      </c>
      <c r="DV137" s="141">
        <v>5</v>
      </c>
      <c r="DW137" s="141">
        <v>6</v>
      </c>
      <c r="DX137" s="141">
        <v>7</v>
      </c>
      <c r="DY137" s="141">
        <v>8</v>
      </c>
      <c r="DZ137" s="141">
        <v>9</v>
      </c>
      <c r="EA137" s="141">
        <v>10</v>
      </c>
      <c r="EB137" s="142"/>
      <c r="EC137" s="142"/>
      <c r="ED137" s="142"/>
      <c r="EE137" s="143"/>
      <c r="EG137" s="140" t="b">
        <v>0</v>
      </c>
      <c r="EH137" s="141"/>
      <c r="EI137" s="141">
        <v>1</v>
      </c>
      <c r="EJ137" s="141">
        <v>2</v>
      </c>
      <c r="EK137" s="141">
        <v>3</v>
      </c>
      <c r="EL137" s="141">
        <v>4</v>
      </c>
      <c r="EM137" s="141">
        <v>5</v>
      </c>
      <c r="EN137" s="141">
        <v>6</v>
      </c>
      <c r="EO137" s="141">
        <v>7</v>
      </c>
      <c r="EP137" s="141">
        <v>8</v>
      </c>
      <c r="EQ137" s="141">
        <v>9</v>
      </c>
      <c r="ER137" s="141">
        <v>10</v>
      </c>
      <c r="ES137" s="142"/>
      <c r="ET137" s="142"/>
      <c r="EU137" s="142"/>
      <c r="EV137" s="143"/>
      <c r="EW137" s="100"/>
      <c r="EX137" s="100"/>
      <c r="EY137" s="100"/>
      <c r="EZ137" s="100"/>
      <c r="FA137" s="100"/>
    </row>
    <row r="138" spans="1:164" x14ac:dyDescent="0.35">
      <c r="A138" s="150"/>
      <c r="B138" s="22"/>
      <c r="C138" s="151">
        <f t="array" ref="C138:L138">TRANSPOSE(B139:B148)</f>
        <v>0</v>
      </c>
      <c r="D138" s="151">
        <v>0</v>
      </c>
      <c r="E138" s="151">
        <v>0</v>
      </c>
      <c r="F138" s="151">
        <v>0</v>
      </c>
      <c r="G138" s="151">
        <v>0</v>
      </c>
      <c r="H138" s="151">
        <v>0</v>
      </c>
      <c r="I138" s="151">
        <v>0</v>
      </c>
      <c r="J138" s="151">
        <v>0</v>
      </c>
      <c r="K138" s="151">
        <v>0</v>
      </c>
      <c r="L138" s="151">
        <v>0</v>
      </c>
      <c r="M138" s="148" t="s">
        <v>11</v>
      </c>
      <c r="N138" s="149" t="s">
        <v>2</v>
      </c>
      <c r="O138" s="213" t="s">
        <v>3</v>
      </c>
      <c r="P138" s="214"/>
      <c r="R138" s="150"/>
      <c r="S138" s="22"/>
      <c r="T138" s="151">
        <f t="array" ref="T138:AC138">TRANSPOSE(S139:S148)</f>
        <v>0</v>
      </c>
      <c r="U138" s="151">
        <v>0</v>
      </c>
      <c r="V138" s="151">
        <v>0</v>
      </c>
      <c r="W138" s="151">
        <v>0</v>
      </c>
      <c r="X138" s="151">
        <v>0</v>
      </c>
      <c r="Y138" s="151">
        <v>0</v>
      </c>
      <c r="Z138" s="151">
        <v>0</v>
      </c>
      <c r="AA138" s="151">
        <v>0</v>
      </c>
      <c r="AB138" s="151">
        <v>0</v>
      </c>
      <c r="AC138" s="151">
        <v>0</v>
      </c>
      <c r="AD138" s="148" t="s">
        <v>11</v>
      </c>
      <c r="AE138" s="149" t="s">
        <v>2</v>
      </c>
      <c r="AF138" s="213" t="s">
        <v>3</v>
      </c>
      <c r="AG138" s="214"/>
      <c r="AI138" s="150"/>
      <c r="AJ138" s="22"/>
      <c r="AK138" s="151">
        <f t="array" ref="AK138:AT138">TRANSPOSE(AJ139:AJ148)</f>
        <v>0</v>
      </c>
      <c r="AL138" s="151">
        <v>0</v>
      </c>
      <c r="AM138" s="151">
        <v>0</v>
      </c>
      <c r="AN138" s="151">
        <v>0</v>
      </c>
      <c r="AO138" s="151">
        <v>0</v>
      </c>
      <c r="AP138" s="151">
        <v>0</v>
      </c>
      <c r="AQ138" s="151">
        <v>0</v>
      </c>
      <c r="AR138" s="151">
        <v>0</v>
      </c>
      <c r="AS138" s="151">
        <v>0</v>
      </c>
      <c r="AT138" s="151">
        <v>0</v>
      </c>
      <c r="AU138" s="148" t="s">
        <v>11</v>
      </c>
      <c r="AV138" s="149" t="s">
        <v>2</v>
      </c>
      <c r="AW138" s="213" t="s">
        <v>3</v>
      </c>
      <c r="AX138" s="214"/>
      <c r="AZ138" s="150"/>
      <c r="BA138" s="22"/>
      <c r="BB138" s="151">
        <f t="array" ref="BB138:BK138">TRANSPOSE(BA139:BA148)</f>
        <v>0</v>
      </c>
      <c r="BC138" s="151">
        <v>0</v>
      </c>
      <c r="BD138" s="151">
        <v>0</v>
      </c>
      <c r="BE138" s="151">
        <v>0</v>
      </c>
      <c r="BF138" s="151">
        <v>0</v>
      </c>
      <c r="BG138" s="151">
        <v>0</v>
      </c>
      <c r="BH138" s="151">
        <v>0</v>
      </c>
      <c r="BI138" s="151">
        <v>0</v>
      </c>
      <c r="BJ138" s="151">
        <v>0</v>
      </c>
      <c r="BK138" s="151">
        <v>0</v>
      </c>
      <c r="BL138" s="148" t="s">
        <v>11</v>
      </c>
      <c r="BM138" s="149" t="s">
        <v>2</v>
      </c>
      <c r="BN138" s="213" t="s">
        <v>3</v>
      </c>
      <c r="BO138" s="214"/>
      <c r="BQ138" s="150"/>
      <c r="BR138" s="22"/>
      <c r="BS138" s="151">
        <f t="array" ref="BS138:CB138">TRANSPOSE(BR139:BR148)</f>
        <v>0</v>
      </c>
      <c r="BT138" s="151">
        <v>0</v>
      </c>
      <c r="BU138" s="151">
        <v>0</v>
      </c>
      <c r="BV138" s="151">
        <v>0</v>
      </c>
      <c r="BW138" s="151">
        <v>0</v>
      </c>
      <c r="BX138" s="151">
        <v>0</v>
      </c>
      <c r="BY138" s="151">
        <v>0</v>
      </c>
      <c r="BZ138" s="151">
        <v>0</v>
      </c>
      <c r="CA138" s="151">
        <v>0</v>
      </c>
      <c r="CB138" s="151">
        <v>0</v>
      </c>
      <c r="CC138" s="148" t="s">
        <v>11</v>
      </c>
      <c r="CD138" s="149" t="s">
        <v>2</v>
      </c>
      <c r="CE138" s="213" t="s">
        <v>3</v>
      </c>
      <c r="CF138" s="214"/>
      <c r="CH138" s="150"/>
      <c r="CI138" s="22"/>
      <c r="CJ138" s="151">
        <f t="array" ref="CJ138:CS138">TRANSPOSE(CI139:CI148)</f>
        <v>0</v>
      </c>
      <c r="CK138" s="151">
        <v>0</v>
      </c>
      <c r="CL138" s="151">
        <v>0</v>
      </c>
      <c r="CM138" s="151">
        <v>0</v>
      </c>
      <c r="CN138" s="151">
        <v>0</v>
      </c>
      <c r="CO138" s="151">
        <v>0</v>
      </c>
      <c r="CP138" s="151">
        <v>0</v>
      </c>
      <c r="CQ138" s="151">
        <v>0</v>
      </c>
      <c r="CR138" s="151">
        <v>0</v>
      </c>
      <c r="CS138" s="151">
        <v>0</v>
      </c>
      <c r="CT138" s="148" t="s">
        <v>11</v>
      </c>
      <c r="CU138" s="149" t="s">
        <v>2</v>
      </c>
      <c r="CV138" s="213" t="s">
        <v>3</v>
      </c>
      <c r="CW138" s="214"/>
      <c r="CY138" s="150"/>
      <c r="CZ138" s="22"/>
      <c r="DA138" s="151">
        <f t="array" ref="DA138:DJ138">TRANSPOSE(CZ139:CZ148)</f>
        <v>0</v>
      </c>
      <c r="DB138" s="151">
        <v>0</v>
      </c>
      <c r="DC138" s="151">
        <v>0</v>
      </c>
      <c r="DD138" s="151">
        <v>0</v>
      </c>
      <c r="DE138" s="151">
        <v>0</v>
      </c>
      <c r="DF138" s="151">
        <v>0</v>
      </c>
      <c r="DG138" s="151">
        <v>0</v>
      </c>
      <c r="DH138" s="151">
        <v>0</v>
      </c>
      <c r="DI138" s="151">
        <v>0</v>
      </c>
      <c r="DJ138" s="151">
        <v>0</v>
      </c>
      <c r="DK138" s="148" t="s">
        <v>11</v>
      </c>
      <c r="DL138" s="149" t="s">
        <v>2</v>
      </c>
      <c r="DM138" s="213" t="s">
        <v>3</v>
      </c>
      <c r="DN138" s="214"/>
      <c r="DP138" s="150"/>
      <c r="DQ138" s="22"/>
      <c r="DR138" s="151">
        <f t="array" ref="DR138:EA138">TRANSPOSE(DQ139:DQ148)</f>
        <v>0</v>
      </c>
      <c r="DS138" s="151">
        <v>0</v>
      </c>
      <c r="DT138" s="151">
        <v>0</v>
      </c>
      <c r="DU138" s="151">
        <v>0</v>
      </c>
      <c r="DV138" s="151">
        <v>0</v>
      </c>
      <c r="DW138" s="151">
        <v>0</v>
      </c>
      <c r="DX138" s="151">
        <v>0</v>
      </c>
      <c r="DY138" s="151">
        <v>0</v>
      </c>
      <c r="DZ138" s="151">
        <v>0</v>
      </c>
      <c r="EA138" s="151">
        <v>0</v>
      </c>
      <c r="EB138" s="148" t="s">
        <v>11</v>
      </c>
      <c r="EC138" s="149" t="s">
        <v>2</v>
      </c>
      <c r="ED138" s="213" t="s">
        <v>3</v>
      </c>
      <c r="EE138" s="214"/>
      <c r="EG138" s="150"/>
      <c r="EH138" s="22"/>
      <c r="EI138" s="151">
        <f t="array" ref="EI138:ER138">TRANSPOSE(EH139:EH148)</f>
        <v>0</v>
      </c>
      <c r="EJ138" s="151">
        <v>0</v>
      </c>
      <c r="EK138" s="151">
        <v>0</v>
      </c>
      <c r="EL138" s="151">
        <v>0</v>
      </c>
      <c r="EM138" s="151">
        <v>0</v>
      </c>
      <c r="EN138" s="151">
        <v>0</v>
      </c>
      <c r="EO138" s="151">
        <v>0</v>
      </c>
      <c r="EP138" s="151">
        <v>0</v>
      </c>
      <c r="EQ138" s="151">
        <v>0</v>
      </c>
      <c r="ER138" s="151">
        <v>0</v>
      </c>
      <c r="ES138" s="148" t="s">
        <v>11</v>
      </c>
      <c r="ET138" s="149" t="s">
        <v>2</v>
      </c>
      <c r="EU138" s="213" t="s">
        <v>3</v>
      </c>
      <c r="EV138" s="214"/>
      <c r="EW138" s="100"/>
      <c r="EX138" s="100"/>
      <c r="EY138" s="100"/>
      <c r="EZ138" s="100"/>
      <c r="FA138" s="100"/>
    </row>
    <row r="139" spans="1:164" x14ac:dyDescent="0.35">
      <c r="A139" s="150">
        <v>1</v>
      </c>
      <c r="B139" s="151">
        <f>'FACTORS &amp; OPTIONS'!B15</f>
        <v>0</v>
      </c>
      <c r="C139" s="77">
        <f>IF(A139&lt;=G136,1,0)</f>
        <v>0</v>
      </c>
      <c r="D139" s="7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21" t="e">
        <f>IF(G136=1,AVERAGE(C139/C149),IF(G136=2,AVERAGE(C139/C149,D139/D149),IF(G136=3,AVERAGE(C139/C149,D139/D149,E139/E149),IF(G136=4,AVERAGE(C139/C149,D139/D149,E139/E149,F139/F149),IF(G136=5,AVERAGE(C139/C149,D139/D149,E139/E149,F139/F149,G139/G149),IF(G136=6,AVERAGE(C139/C149,D139/D149,E139/E149,F139/F149,G139/G149,H139/H149),IF(G136=7,AVERAGE(C139/C149,D139/D149,E139/E149,F139/F149,G139/G149,H139/H149,I139/I149),IF(G136=8,AVERAGE(C139/C149,D139/D149,E139/E149,F139/F149,G139/G149,H139/H149,I139/I149,J139/J149),IF(G136=9,AVERAGE(C139/C149,D139/D149,E139/E149,F139/F149,G139/G149,H139/H149,I139/I149,J139/J149,K139/K149),AVERAGE(C139/C149,D139/D149,E139/E149,F139/F149,G139/G149,H139/H149,I139/I149,J139/J149,K139/K149,L139/L149))))))))))</f>
        <v>#DIV/0!</v>
      </c>
      <c r="N139" s="21" t="e">
        <f t="array" ref="N139:N148">MMULT(C139:L148,M139:M148)</f>
        <v>#DIV/0!</v>
      </c>
      <c r="O139" s="152" t="s">
        <v>4</v>
      </c>
      <c r="P139" s="153" t="e">
        <f>(N149-G136)/(G136-1)</f>
        <v>#DIV/0!</v>
      </c>
      <c r="R139" s="150">
        <v>1</v>
      </c>
      <c r="S139" s="151">
        <f>'FACTORS &amp; OPTIONS'!B15</f>
        <v>0</v>
      </c>
      <c r="T139" s="77">
        <f>IF(R139&lt;=X136,1,0)</f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21" t="e">
        <f>IF(X136=1,AVERAGE(T139/T149),IF(X136=2,AVERAGE(T139/T149,U139/U149),IF(X136=3,AVERAGE(T139/T149,U139/U149,V139/V149),IF(X136=4,AVERAGE(T139/T149,U139/U149,V139/V149,W139/W149),IF(X136=5,AVERAGE(T139/T149,U139/U149,V139/V149,W139/W149,X139/X149),IF(X136=6,AVERAGE(T139/T149,U139/U149,V139/V149,W139/W149,X139/X149,Y139/Y149),IF(X136=7,AVERAGE(T139/T149,U139/U149,V139/V149,W139/W149,X139/X149,Y139/Y149,Z139/Z149),IF(X136=8,AVERAGE(T139/T149,U139/U149,V139/V149,W139/W149,X139/X149,Y139/Y149,Z139/Z149,AA139/AA149),IF(X136=9,AVERAGE(T139/T149,U139/U149,V139/V149,W139/W149,X139/X149,Y139/Y149,Z139/Z149,AA139/AA149,AB139/AB149),AVERAGE(T139/T149,U139/U149,V139/V149,W139/W149,X139/X149,Y139/Y149,Z139/Z149,AA139/AA149,AB139/AB149,AC139/AC149))))))))))</f>
        <v>#DIV/0!</v>
      </c>
      <c r="AE139" s="21" t="e">
        <f t="array" ref="AE139:AE148">MMULT(T139:AC148,AD139:AD148)</f>
        <v>#DIV/0!</v>
      </c>
      <c r="AF139" s="152" t="s">
        <v>4</v>
      </c>
      <c r="AG139" s="153" t="e">
        <f>(AE149-X136)/(X136-1)</f>
        <v>#DIV/0!</v>
      </c>
      <c r="AI139" s="150">
        <v>1</v>
      </c>
      <c r="AJ139" s="151">
        <f>'FACTORS &amp; OPTIONS'!B15</f>
        <v>0</v>
      </c>
      <c r="AK139" s="154">
        <f>IF(AI139&lt;=AO136,1,0)</f>
        <v>0</v>
      </c>
      <c r="AL139" s="155">
        <v>0</v>
      </c>
      <c r="AM139" s="155">
        <v>0</v>
      </c>
      <c r="AN139" s="155">
        <v>0</v>
      </c>
      <c r="AO139" s="155">
        <v>0</v>
      </c>
      <c r="AP139" s="155">
        <v>0</v>
      </c>
      <c r="AQ139" s="155">
        <v>0</v>
      </c>
      <c r="AR139" s="155">
        <v>0</v>
      </c>
      <c r="AS139" s="155">
        <v>0</v>
      </c>
      <c r="AT139" s="156">
        <v>0</v>
      </c>
      <c r="AU139" s="21" t="e">
        <f>IF(AO136=1,AVERAGE(AK139/AK149),IF(AO136=2,AVERAGE(AK139/AK149,AL139/AL149),IF(AO136=3,AVERAGE(AK139/AK149,AL139/AL149,AM139/AM149),IF(AO136=4,AVERAGE(AK139/AK149,AL139/AL149,AM139/AM149,AN139/AN149),IF(AO136=5,AVERAGE(AK139/AK149,AL139/AL149,AM139/AM149,AN139/AN149,AO139/AO149),IF(AO136=6,AVERAGE(AK139/AK149,AL139/AL149,AM139/AM149,AN139/AN149,AO139/AO149,AP139/AP149),IF(AO136=7,AVERAGE(AK139/AK149,AL139/AL149,AM139/AM149,AN139/AN149,AO139/AO149,AP139/AP149,AQ139/AQ149),IF(AO136=8,AVERAGE(AK139/AK149,AL139/AL149,AM139/AM149,AN139/AN149,AO139/AO149,AP139/AP149,AQ139/AQ149,AR139/AR149),IF(AO136=9,AVERAGE(AK139/AK149,AL139/AL149,AM139/AM149,AN139/AN149,AO139/AO149,AP139/AP149,AQ139/AQ149,AR139/AR149,AS139/AS149),AVERAGE(AK139/AK149,AL139/AL149,AM139/AM149,AN139/AN149,AO139/AO149,AP139/AP149,AQ139/AQ149,AR139/AR149,AS139/AS149,AT139/AT149))))))))))</f>
        <v>#DIV/0!</v>
      </c>
      <c r="AV139" s="21" t="e">
        <f t="array" ref="AV139:AV148">MMULT(AK139:AT148,AU139:AU148)</f>
        <v>#DIV/0!</v>
      </c>
      <c r="AW139" s="152" t="s">
        <v>4</v>
      </c>
      <c r="AX139" s="153" t="e">
        <f>(AV149-AO136)/(AO136-1)</f>
        <v>#DIV/0!</v>
      </c>
      <c r="AZ139" s="150">
        <v>1</v>
      </c>
      <c r="BA139" s="151">
        <f>'FACTORS &amp; OPTIONS'!B15</f>
        <v>0</v>
      </c>
      <c r="BB139" s="154">
        <f>IF(AZ139&lt;=BF136,1,0)</f>
        <v>0</v>
      </c>
      <c r="BC139" s="155">
        <v>0</v>
      </c>
      <c r="BD139" s="155">
        <v>0</v>
      </c>
      <c r="BE139" s="155">
        <v>0</v>
      </c>
      <c r="BF139" s="155">
        <v>0</v>
      </c>
      <c r="BG139" s="155">
        <v>0</v>
      </c>
      <c r="BH139" s="155">
        <v>0</v>
      </c>
      <c r="BI139" s="155">
        <v>0</v>
      </c>
      <c r="BJ139" s="155">
        <v>0</v>
      </c>
      <c r="BK139" s="156">
        <v>0</v>
      </c>
      <c r="BL139" s="21" t="e">
        <f>IF(BF136=1,AVERAGE(BB139/BB149),IF(BF136=2,AVERAGE(BB139/BB149,BC139/BC149),IF(BF136=3,AVERAGE(BB139/BB149,BC139/BC149,BD139/BD149),IF(BF136=4,AVERAGE(BB139/BB149,BC139/BC149,BD139/BD149,BE139/BE149),IF(BF136=5,AVERAGE(BB139/BB149,BC139/BC149,BD139/BD149,BE139/BE149,BF139/BF149),IF(BF136=6,AVERAGE(BB139/BB149,BC139/BC149,BD139/BD149,BE139/BE149,BF139/BF149,BG139/BG149),IF(BF136=7,AVERAGE(BB139/BB149,BC139/BC149,BD139/BD149,BE139/BE149,BF139/BF149,BG139/BG149,BH139/BH149),IF(BF136=8,AVERAGE(BB139/BB149,BC139/BC149,BD139/BD149,BE139/BE149,BF139/BF149,BG139/BG149,BH139/BH149,BI139/BI149),IF(BF136=9,AVERAGE(BB139/BB149,BC139/BC149,BD139/BD149,BE139/BE149,BF139/BF149,BG139/BG149,BH139/BH149,BI139/BI149,BJ139/BJ149),AVERAGE(BB139/BB149,BC139/BC149,BD139/BD149,BE139/BE149,BF139/BF149,BG139/BG149,BH139/BH149,BI139/BI149,BJ139/BJ149,BK139/BK149))))))))))</f>
        <v>#DIV/0!</v>
      </c>
      <c r="BM139" s="21" t="e">
        <f t="array" ref="BM139:BM148">MMULT(BB139:BK148,BL139:BL148)</f>
        <v>#DIV/0!</v>
      </c>
      <c r="BN139" s="152" t="s">
        <v>4</v>
      </c>
      <c r="BO139" s="153" t="e">
        <f>(BM149-BF136)/(BF136-1)</f>
        <v>#DIV/0!</v>
      </c>
      <c r="BQ139" s="150">
        <v>1</v>
      </c>
      <c r="BR139" s="151">
        <f>'FACTORS &amp; OPTIONS'!B15</f>
        <v>0</v>
      </c>
      <c r="BS139" s="154">
        <f>IF(BQ139&lt;=BW136,1,0)</f>
        <v>0</v>
      </c>
      <c r="BT139" s="155">
        <v>0</v>
      </c>
      <c r="BU139" s="155">
        <v>0</v>
      </c>
      <c r="BV139" s="155">
        <v>0</v>
      </c>
      <c r="BW139" s="155">
        <v>0</v>
      </c>
      <c r="BX139" s="155">
        <v>0</v>
      </c>
      <c r="BY139" s="155">
        <v>0</v>
      </c>
      <c r="BZ139" s="155">
        <v>0</v>
      </c>
      <c r="CA139" s="155">
        <v>0</v>
      </c>
      <c r="CB139" s="156">
        <v>0</v>
      </c>
      <c r="CC139" s="21" t="e">
        <f>IF(BW136=1,AVERAGE(BS139/BS149),IF(BW136=2,AVERAGE(BS139/BS149,BT139/BT149),IF(BW136=3,AVERAGE(BS139/BS149,BT139/BT149,BU139/BU149),IF(BW136=4,AVERAGE(BS139/BS149,BT139/BT149,BU139/BU149,BV139/BV149),IF(BW136=5,AVERAGE(BS139/BS149,BT139/BT149,BU139/BU149,BV139/BV149,BW139/BW149),IF(BW136=6,AVERAGE(BS139/BS149,BT139/BT149,BU139/BU149,BV139/BV149,BW139/BW149,BX139/BX149),IF(BW136=7,AVERAGE(BS139/BS149,BT139/BT149,BU139/BU149,BV139/BV149,BW139/BW149,BX139/BX149,BY139/BY149),IF(BW136=8,AVERAGE(BS139/BS149,BT139/BT149,BU139/BU149,BV139/BV149,BW139/BW149,BX139/BX149,BY139/BY149,BZ139/BZ149),IF(BW136=9,AVERAGE(BS139/BS149,BT139/BT149,BU139/BU149,BV139/BV149,BW139/BW149,BX139/BX149,BY139/BY149,BZ139/BZ149,CA139/CA149),AVERAGE(BS139/BS149,BT139/BT149,BU139/BU149,BV139/BV149,BW139/BW149,BX139/BX149,BY139/BY149,BZ139/BZ149,CA139/CA149,CB139/CB149))))))))))</f>
        <v>#DIV/0!</v>
      </c>
      <c r="CD139" s="21" t="e">
        <f t="array" ref="CD139:CD148">MMULT(BS139:CB148,CC139:CC148)</f>
        <v>#DIV/0!</v>
      </c>
      <c r="CE139" s="152" t="s">
        <v>4</v>
      </c>
      <c r="CF139" s="153" t="e">
        <f>(CD149-BW136)/(BW136-1)</f>
        <v>#DIV/0!</v>
      </c>
      <c r="CH139" s="150">
        <v>1</v>
      </c>
      <c r="CI139" s="151">
        <f>'FACTORS &amp; OPTIONS'!B15</f>
        <v>0</v>
      </c>
      <c r="CJ139" s="154">
        <f>IF(CH139&lt;=CN136,1,0)</f>
        <v>0</v>
      </c>
      <c r="CK139" s="155">
        <v>0</v>
      </c>
      <c r="CL139" s="155">
        <v>0</v>
      </c>
      <c r="CM139" s="155">
        <v>0</v>
      </c>
      <c r="CN139" s="155">
        <v>0</v>
      </c>
      <c r="CO139" s="155">
        <v>0</v>
      </c>
      <c r="CP139" s="155">
        <v>0</v>
      </c>
      <c r="CQ139" s="155">
        <v>0</v>
      </c>
      <c r="CR139" s="155">
        <v>0</v>
      </c>
      <c r="CS139" s="156">
        <v>0</v>
      </c>
      <c r="CT139" s="21" t="e">
        <f>IF(CN136=1,AVERAGE(CJ139/CJ149),IF(CN136=2,AVERAGE(CJ139/CJ149,CK139/CK149),IF(CN136=3,AVERAGE(CJ139/CJ149,CK139/CK149,CL139/CL149),IF(CN136=4,AVERAGE(CJ139/CJ149,CK139/CK149,CL139/CL149,CM139/CM149),IF(CN136=5,AVERAGE(CJ139/CJ149,CK139/CK149,CL139/CL149,CM139/CM149,CN139/CN149),IF(CN136=6,AVERAGE(CJ139/CJ149,CK139/CK149,CL139/CL149,CM139/CM149,CN139/CN149,CO139/CO149),IF(CN136=7,AVERAGE(CJ139/CJ149,CK139/CK149,CL139/CL149,CM139/CM149,CN139/CN149,CO139/CO149,CP139/CP149),IF(CN136=8,AVERAGE(CJ139/CJ149,CK139/CK149,CL139/CL149,CM139/CM149,CN139/CN149,CO139/CO149,CP139/CP149,CQ139/CQ149),IF(CN136=9,AVERAGE(CJ139/CJ149,CK139/CK149,CL139/CL149,CM139/CM149,CN139/CN149,CO139/CO149,CP139/CP149,CQ139/CQ149,CR139/CR149),AVERAGE(CJ139/CJ149,CK139/CK149,CL139/CL149,CM139/CM149,CN139/CN149,CO139/CO149,CP139/CP149,CQ139/CQ149,CR139/CR149,CS139/CS149))))))))))</f>
        <v>#DIV/0!</v>
      </c>
      <c r="CU139" s="21" t="e">
        <f t="array" ref="CU139:CU148">MMULT(CJ139:CS148,CT139:CT148)</f>
        <v>#DIV/0!</v>
      </c>
      <c r="CV139" s="152" t="s">
        <v>4</v>
      </c>
      <c r="CW139" s="153" t="e">
        <f>(CU149-CN136)/(CN136-1)</f>
        <v>#DIV/0!</v>
      </c>
      <c r="CY139" s="150">
        <v>1</v>
      </c>
      <c r="CZ139" s="151">
        <f>'FACTORS &amp; OPTIONS'!B15</f>
        <v>0</v>
      </c>
      <c r="DA139" s="154">
        <f>IF(CY139&lt;=DE136,1,0)</f>
        <v>0</v>
      </c>
      <c r="DB139" s="155">
        <v>0</v>
      </c>
      <c r="DC139" s="155">
        <v>0</v>
      </c>
      <c r="DD139" s="155">
        <v>0</v>
      </c>
      <c r="DE139" s="155">
        <v>0</v>
      </c>
      <c r="DF139" s="155">
        <v>0</v>
      </c>
      <c r="DG139" s="155">
        <v>0</v>
      </c>
      <c r="DH139" s="155">
        <v>0</v>
      </c>
      <c r="DI139" s="155">
        <v>0</v>
      </c>
      <c r="DJ139" s="156">
        <v>0</v>
      </c>
      <c r="DK139" s="21" t="e">
        <f>IF(DE136=1,AVERAGE(DA139/DA149),IF(DE136=2,AVERAGE(DA139/DA149,DB139/DB149),IF(DE136=3,AVERAGE(DA139/DA149,DB139/DB149,DC139/DC149),IF(DE136=4,AVERAGE(DA139/DA149,DB139/DB149,DC139/DC149,DD139/DD149),IF(DE136=5,AVERAGE(DA139/DA149,DB139/DB149,DC139/DC149,DD139/DD149,DE139/DE149),IF(DE136=6,AVERAGE(DA139/DA149,DB139/DB149,DC139/DC149,DD139/DD149,DE139/DE149,DF139/DF149),IF(DE136=7,AVERAGE(DA139/DA149,DB139/DB149,DC139/DC149,DD139/DD149,DE139/DE149,DF139/DF149,DG139/DG149),IF(DE136=8,AVERAGE(DA139/DA149,DB139/DB149,DC139/DC149,DD139/DD149,DE139/DE149,DF139/DF149,DG139/DG149,DH139/DH149),IF(DE136=9,AVERAGE(DA139/DA149,DB139/DB149,DC139/DC149,DD139/DD149,DE139/DE149,DF139/DF149,DG139/DG149,DH139/DH149,DI139/DI149),AVERAGE(DA139/DA149,DB139/DB149,DC139/DC149,DD139/DD149,DE139/DE149,DF139/DF149,DG139/DG149,DH139/DH149,DI139/DI149,DJ139/DJ149))))))))))</f>
        <v>#DIV/0!</v>
      </c>
      <c r="DL139" s="21" t="e">
        <f t="array" ref="DL139:DL148">MMULT(DA139:DJ148,DK139:DK148)</f>
        <v>#DIV/0!</v>
      </c>
      <c r="DM139" s="152" t="s">
        <v>4</v>
      </c>
      <c r="DN139" s="153" t="e">
        <f>(DL149-DE136)/(DE136-1)</f>
        <v>#DIV/0!</v>
      </c>
      <c r="DP139" s="150">
        <v>1</v>
      </c>
      <c r="DQ139" s="151">
        <f>'FACTORS &amp; OPTIONS'!B15</f>
        <v>0</v>
      </c>
      <c r="DR139" s="154">
        <f>IF(DP139&lt;=DV136,1,0)</f>
        <v>0</v>
      </c>
      <c r="DS139" s="155">
        <v>0</v>
      </c>
      <c r="DT139" s="155">
        <v>0</v>
      </c>
      <c r="DU139" s="155">
        <v>0</v>
      </c>
      <c r="DV139" s="155">
        <v>0</v>
      </c>
      <c r="DW139" s="155">
        <v>0</v>
      </c>
      <c r="DX139" s="155">
        <v>0</v>
      </c>
      <c r="DY139" s="155">
        <v>0</v>
      </c>
      <c r="DZ139" s="155">
        <v>0</v>
      </c>
      <c r="EA139" s="156">
        <v>0</v>
      </c>
      <c r="EB139" s="21" t="e">
        <f>IF(DV136=1,AVERAGE(DR139/DR149),IF(DV136=2,AVERAGE(DR139/DR149,DS139/DS149),IF(DV136=3,AVERAGE(DR139/DR149,DS139/DS149,DT139/DT149),IF(DV136=4,AVERAGE(DR139/DR149,DS139/DS149,DT139/DT149,DU139/DU149),IF(DV136=5,AVERAGE(DR139/DR149,DS139/DS149,DT139/DT149,DU139/DU149,DV139/DV149),IF(DV136=6,AVERAGE(DR139/DR149,DS139/DS149,DT139/DT149,DU139/DU149,DV139/DV149,DW139/DW149),IF(DV136=7,AVERAGE(DR139/DR149,DS139/DS149,DT139/DT149,DU139/DU149,DV139/DV149,DW139/DW149,DX139/DX149),IF(DV136=8,AVERAGE(DR139/DR149,DS139/DS149,DT139/DT149,DU139/DU149,DV139/DV149,DW139/DW149,DX139/DX149,DY139/DY149),IF(DV136=9,AVERAGE(DR139/DR149,DS139/DS149,DT139/DT149,DU139/DU149,DV139/DV149,DW139/DW149,DX139/DX149,DY139/DY149,DZ139/DZ149),AVERAGE(DR139/DR149,DS139/DS149,DT139/DT149,DU139/DU149,DV139/DV149,DW139/DW149,DX139/DX149,DY139/DY149,DZ139/DZ149,EA139/EA149))))))))))</f>
        <v>#DIV/0!</v>
      </c>
      <c r="EC139" s="21" t="e">
        <f t="array" ref="EC139:EC148">MMULT(DR139:EA148,EB139:EB148)</f>
        <v>#DIV/0!</v>
      </c>
      <c r="ED139" s="152" t="s">
        <v>4</v>
      </c>
      <c r="EE139" s="153" t="e">
        <f>(EC149-DV136)/(DV136-1)</f>
        <v>#DIV/0!</v>
      </c>
      <c r="EG139" s="150">
        <v>1</v>
      </c>
      <c r="EH139" s="151">
        <f>'FACTORS &amp; OPTIONS'!B15</f>
        <v>0</v>
      </c>
      <c r="EI139" s="154">
        <f>IF(EG139&lt;=EM136,1,0)</f>
        <v>0</v>
      </c>
      <c r="EJ139" s="155">
        <v>0</v>
      </c>
      <c r="EK139" s="155">
        <v>0</v>
      </c>
      <c r="EL139" s="155">
        <v>0</v>
      </c>
      <c r="EM139" s="155">
        <v>0</v>
      </c>
      <c r="EN139" s="155">
        <v>0</v>
      </c>
      <c r="EO139" s="155">
        <v>0</v>
      </c>
      <c r="EP139" s="155">
        <v>0</v>
      </c>
      <c r="EQ139" s="155">
        <v>0</v>
      </c>
      <c r="ER139" s="156">
        <v>0</v>
      </c>
      <c r="ES139" s="21" t="e">
        <f>IF(EM136=1,AVERAGE(EI139/EI149),IF(EM136=2,AVERAGE(EI139/EI149,EJ139/EJ149),IF(EM136=3,AVERAGE(EI139/EI149,EJ139/EJ149,EK139/EK149),IF(EM136=4,AVERAGE(EI139/EI149,EJ139/EJ149,EK139/EK149,EL139/EL149),IF(EM136=5,AVERAGE(EI139/EI149,EJ139/EJ149,EK139/EK149,EL139/EL149,EM139/EM149),IF(EM136=6,AVERAGE(EI139/EI149,EJ139/EJ149,EK139/EK149,EL139/EL149,EM139/EM149,EN139/EN149),IF(EM136=7,AVERAGE(EI139/EI149,EJ139/EJ149,EK139/EK149,EL139/EL149,EM139/EM149,EN139/EN149,EO139/EO149),IF(EM136=8,AVERAGE(EI139/EI149,EJ139/EJ149,EK139/EK149,EL139/EL149,EM139/EM149,EN139/EN149,EO139/EO149,EP139/EP149),IF(EM136=9,AVERAGE(EI139/EI149,EJ139/EJ149,EK139/EK149,EL139/EL149,EM139/EM149,EN139/EN149,EO139/EO149,EP139/EP149,EQ139/EQ149),AVERAGE(EI139/EI149,EJ139/EJ149,EK139/EK149,EL139/EL149,EM139/EM149,EN139/EN149,EO139/EO149,EP139/EP149,EQ139/EQ149,ER139/ER149))))))))))</f>
        <v>#DIV/0!</v>
      </c>
      <c r="ET139" s="21" t="e">
        <f t="array" ref="ET139:ET148">MMULT(EI139:ER148,ES139:ES148)</f>
        <v>#DIV/0!</v>
      </c>
      <c r="EU139" s="152" t="s">
        <v>4</v>
      </c>
      <c r="EV139" s="153" t="e">
        <f>(ET149-EM136)/(EM136-1)</f>
        <v>#DIV/0!</v>
      </c>
      <c r="EW139" s="100"/>
      <c r="EX139" s="100"/>
      <c r="EY139" s="100"/>
      <c r="EZ139" s="100"/>
      <c r="FA139" s="100"/>
    </row>
    <row r="140" spans="1:164" x14ac:dyDescent="0.35">
      <c r="A140" s="150">
        <v>2</v>
      </c>
      <c r="B140" s="151">
        <f>'FACTORS &amp; OPTIONS'!B16</f>
        <v>0</v>
      </c>
      <c r="C140" s="77">
        <f>IF(D139&gt;0,(1/D139),0)</f>
        <v>0</v>
      </c>
      <c r="D140" s="77">
        <f>IF(A140&lt;=G136,1,0)</f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21" t="e">
        <f>IF(G136=1,AVERAGE(C140/C149),IF(G136=2,AVERAGE(C140/C149,D140/D149),IF(G136=3,AVERAGE(C140/C149,D140/D149,E140/E149),IF(G136=4,AVERAGE(C140/C149,D140/D149,E140/E149,F140/F149),IF(G136=5,AVERAGE(C140/C149,D140/D149,E140/E149,F140/F149,G140/G149),IF(G136=6,AVERAGE(C140/C149,D140/D149,E140/E149,F140/F149,G140/G149,H140/H149),IF(G136=7,AVERAGE(C140/C149,D140/D149,E140/E149,F140/F149,G140/G149,H140/H149,I140/I149),IF(G136=8,AVERAGE(C140/C149,D140/D149,E140/E149,F140/F149,G140/G149,H140/H149,I140/I149,J140/J149),IF(G136=9,AVERAGE(C140/C149,D140/D149,E140/E149,F140/F149,G140/G149,H140/H149,I140/I149,J140/J149,K140/K149),AVERAGE(C140/C149,D140/D149,E140/E149,F140/F149,G140/G149,H140/H149,I140/I149,J140/J149,K140/K149,L140/L149))))))))))</f>
        <v>#DIV/0!</v>
      </c>
      <c r="N140" s="21" t="e">
        <v>#DIV/0!</v>
      </c>
      <c r="O140" s="152" t="s">
        <v>5</v>
      </c>
      <c r="P140" s="153">
        <f>IF(G136=1,0,IF(G136=2,0,IF(G136=3,0.58,IF(G136=4,0.9,IF(G136=5,1.12,IF(G136=6,1.24,IF(G136=7,1.32,IF(G136=8,1.41,IF(G136=9,1.45,IF(G136=10,1.49,1))))))))))</f>
        <v>1</v>
      </c>
      <c r="R140" s="150">
        <v>2</v>
      </c>
      <c r="S140" s="151">
        <f>'FACTORS &amp; OPTIONS'!B16</f>
        <v>0</v>
      </c>
      <c r="T140" s="77">
        <f>IF(U139&gt;0,(1/U139),0)</f>
        <v>0</v>
      </c>
      <c r="U140" s="77">
        <f>IF(R140&lt;=X136,1,0)</f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21" t="e">
        <f>IF(X136=1,AVERAGE(T140/T149),IF(X136=2,AVERAGE(T140/T149,U140/U149),IF(X136=3,AVERAGE(T140/T149,U140/U149,V140/V149),IF(X136=4,AVERAGE(T140/T149,U140/U149,V140/V149,W140/W149),IF(X136=5,AVERAGE(T140/T149,U140/U149,V140/V149,W140/W149,X140/X149),IF(X136=6,AVERAGE(T140/T149,U140/U149,V140/V149,W140/W149,X140/X149,Y140/Y149),IF(X136=7,AVERAGE(T140/T149,U140/U149,V140/V149,W140/W149,X140/X149,Y140/Y149,Z140/Z149),IF(X136=8,AVERAGE(T140/T149,U140/U149,V140/V149,W140/W149,X140/X149,Y140/Y149,Z140/Z149,AA140/AA149),IF(X136=9,AVERAGE(T140/T149,U140/U149,V140/V149,W140/W149,X140/X149,Y140/Y149,Z140/Z149,AA140/AA149,AB140/AB149),AVERAGE(T140/T149,U140/U149,V140/V149,W140/W149,X140/X149,Y140/Y149,Z140/Z149,AA140/AA149,AB140/AB149,AC140/AC149))))))))))</f>
        <v>#DIV/0!</v>
      </c>
      <c r="AE140" s="21" t="e">
        <v>#DIV/0!</v>
      </c>
      <c r="AF140" s="152" t="s">
        <v>5</v>
      </c>
      <c r="AG140" s="153">
        <f>IF(X136=1,0,IF(X136=2,0,IF(X136=3,0.58,IF(X136=4,0.9,IF(X136=5,1.12,IF(X136=6,1.24,IF(X136=7,1.32,IF(X136=8,1.41,IF(X136=9,1.45,IF(X136=10,1.49,1))))))))))</f>
        <v>1</v>
      </c>
      <c r="AI140" s="150">
        <v>2</v>
      </c>
      <c r="AJ140" s="151">
        <f>'FACTORS &amp; OPTIONS'!B16</f>
        <v>0</v>
      </c>
      <c r="AK140" s="158">
        <f>IF(AL139&gt;0,(1/AL139),0)</f>
        <v>0</v>
      </c>
      <c r="AL140" s="77">
        <f>IF(AI140&lt;=AO136,1,0)</f>
        <v>0</v>
      </c>
      <c r="AM140" s="78">
        <v>0</v>
      </c>
      <c r="AN140" s="78">
        <v>0</v>
      </c>
      <c r="AO140" s="78">
        <v>0</v>
      </c>
      <c r="AP140" s="78">
        <v>0</v>
      </c>
      <c r="AQ140" s="78">
        <v>0</v>
      </c>
      <c r="AR140" s="78">
        <v>0</v>
      </c>
      <c r="AS140" s="78">
        <v>0</v>
      </c>
      <c r="AT140" s="159">
        <v>0</v>
      </c>
      <c r="AU140" s="21" t="e">
        <f>IF(AO136=1,AVERAGE(AK140/AK149),IF(AO136=2,AVERAGE(AK140/AK149,AL140/AL149),IF(AO136=3,AVERAGE(AK140/AK149,AL140/AL149,AM140/AM149),IF(AO136=4,AVERAGE(AK140/AK149,AL140/AL149,AM140/AM149,AN140/AN149),IF(AO136=5,AVERAGE(AK140/AK149,AL140/AL149,AM140/AM149,AN140/AN149,AO140/AO149),IF(AO136=6,AVERAGE(AK140/AK149,AL140/AL149,AM140/AM149,AN140/AN149,AO140/AO149,AP140/AP149),IF(AO136=7,AVERAGE(AK140/AK149,AL140/AL149,AM140/AM149,AN140/AN149,AO140/AO149,AP140/AP149,AQ140/AQ149),IF(AO136=8,AVERAGE(AK140/AK149,AL140/AL149,AM140/AM149,AN140/AN149,AO140/AO149,AP140/AP149,AQ140/AQ149,AR140/AR149),IF(AO136=9,AVERAGE(AK140/AK149,AL140/AL149,AM140/AM149,AN140/AN149,AO140/AO149,AP140/AP149,AQ140/AQ149,AR140/AR149,AS140/AS149),AVERAGE(AK140/AK149,AL140/AL149,AM140/AM149,AN140/AN149,AO140/AO149,AP140/AP149,AQ140/AQ149,AR140/AR149,AS140/AS149,AT140/AT149))))))))))</f>
        <v>#DIV/0!</v>
      </c>
      <c r="AV140" s="21" t="e">
        <v>#DIV/0!</v>
      </c>
      <c r="AW140" s="152" t="s">
        <v>5</v>
      </c>
      <c r="AX140" s="153">
        <f>IF(AO136=1,0,IF(AO136=2,0,IF(AO136=3,0.58,IF(AO136=4,0.9,IF(AO136=5,1.12,IF(AO136=6,1.24,IF(AO136=7,1.32,IF(AO136=8,1.41,IF(AO136=9,1.45,IF(AO136=10,1.49,1))))))))))</f>
        <v>1</v>
      </c>
      <c r="AZ140" s="150">
        <v>2</v>
      </c>
      <c r="BA140" s="151">
        <f>'FACTORS &amp; OPTIONS'!B16</f>
        <v>0</v>
      </c>
      <c r="BB140" s="158">
        <f>IF(BC139&gt;0,(1/BC139),0)</f>
        <v>0</v>
      </c>
      <c r="BC140" s="77">
        <f>IF(AZ140&lt;=BF136,1,0)</f>
        <v>0</v>
      </c>
      <c r="BD140" s="78">
        <v>0</v>
      </c>
      <c r="BE140" s="78">
        <v>0</v>
      </c>
      <c r="BF140" s="78">
        <v>0</v>
      </c>
      <c r="BG140" s="78">
        <v>0</v>
      </c>
      <c r="BH140" s="78">
        <v>0</v>
      </c>
      <c r="BI140" s="78">
        <v>0</v>
      </c>
      <c r="BJ140" s="78">
        <v>0</v>
      </c>
      <c r="BK140" s="159">
        <v>0</v>
      </c>
      <c r="BL140" s="21" t="e">
        <f>IF(BF136=1,AVERAGE(BB140/BB149),IF(BF136=2,AVERAGE(BB140/BB149,BC140/BC149),IF(BF136=3,AVERAGE(BB140/BB149,BC140/BC149,BD140/BD149),IF(BF136=4,AVERAGE(BB140/BB149,BC140/BC149,BD140/BD149,BE140/BE149),IF(BF136=5,AVERAGE(BB140/BB149,BC140/BC149,BD140/BD149,BE140/BE149,BF140/BF149),IF(BF136=6,AVERAGE(BB140/BB149,BC140/BC149,BD140/BD149,BE140/BE149,BF140/BF149,BG140/BG149),IF(BF136=7,AVERAGE(BB140/BB149,BC140/BC149,BD140/BD149,BE140/BE149,BF140/BF149,BG140/BG149,BH140/BH149),IF(BF136=8,AVERAGE(BB140/BB149,BC140/BC149,BD140/BD149,BE140/BE149,BF140/BF149,BG140/BG149,BH140/BH149,BI140/BI149),IF(BF136=9,AVERAGE(BB140/BB149,BC140/BC149,BD140/BD149,BE140/BE149,BF140/BF149,BG140/BG149,BH140/BH149,BI140/BI149,BJ140/BJ149),AVERAGE(BB140/BB149,BC140/BC149,BD140/BD149,BE140/BE149,BF140/BF149,BG140/BG149,BH140/BH149,BI140/BI149,BJ140/BJ149,BK140/BK149))))))))))</f>
        <v>#DIV/0!</v>
      </c>
      <c r="BM140" s="21" t="e">
        <v>#DIV/0!</v>
      </c>
      <c r="BN140" s="152" t="s">
        <v>5</v>
      </c>
      <c r="BO140" s="153">
        <f>IF(BF136=1,0,IF(BF136=2,0,IF(BF136=3,0.58,IF(BF136=4,0.9,IF(BF136=5,1.12,IF(BF136=6,1.24,IF(BF136=7,1.32,IF(BF136=8,1.41,IF(BF136=9,1.45,IF(BF136=10,1.49,1))))))))))</f>
        <v>1</v>
      </c>
      <c r="BQ140" s="150">
        <v>2</v>
      </c>
      <c r="BR140" s="151">
        <f>'FACTORS &amp; OPTIONS'!B16</f>
        <v>0</v>
      </c>
      <c r="BS140" s="158">
        <f>IF(BT139&gt;0,(1/BT139),0)</f>
        <v>0</v>
      </c>
      <c r="BT140" s="77">
        <f>IF(BQ140&lt;=BW136,1,0)</f>
        <v>0</v>
      </c>
      <c r="BU140" s="78">
        <v>0</v>
      </c>
      <c r="BV140" s="78">
        <v>0</v>
      </c>
      <c r="BW140" s="78">
        <v>0</v>
      </c>
      <c r="BX140" s="78">
        <v>0</v>
      </c>
      <c r="BY140" s="78">
        <v>0</v>
      </c>
      <c r="BZ140" s="78">
        <v>0</v>
      </c>
      <c r="CA140" s="78">
        <v>0</v>
      </c>
      <c r="CB140" s="159">
        <v>0</v>
      </c>
      <c r="CC140" s="21" t="e">
        <f>IF(BW136=1,AVERAGE(BS140/BS149),IF(BW136=2,AVERAGE(BS140/BS149,BT140/BT149),IF(BW136=3,AVERAGE(BS140/BS149,BT140/BT149,BU140/BU149),IF(BW136=4,AVERAGE(BS140/BS149,BT140/BT149,BU140/BU149,BV140/BV149),IF(BW136=5,AVERAGE(BS140/BS149,BT140/BT149,BU140/BU149,BV140/BV149,BW140/BW149),IF(BW136=6,AVERAGE(BS140/BS149,BT140/BT149,BU140/BU149,BV140/BV149,BW140/BW149,BX140/BX149),IF(BW136=7,AVERAGE(BS140/BS149,BT140/BT149,BU140/BU149,BV140/BV149,BW140/BW149,BX140/BX149,BY140/BY149),IF(BW136=8,AVERAGE(BS140/BS149,BT140/BT149,BU140/BU149,BV140/BV149,BW140/BW149,BX140/BX149,BY140/BY149,BZ140/BZ149),IF(BW136=9,AVERAGE(BS140/BS149,BT140/BT149,BU140/BU149,BV140/BV149,BW140/BW149,BX140/BX149,BY140/BY149,BZ140/BZ149,CA140/CA149),AVERAGE(BS140/BS149,BT140/BT149,BU140/BU149,BV140/BV149,BW140/BW149,BX140/BX149,BY140/BY149,BZ140/BZ149,CA140/CA149,CB140/CB149))))))))))</f>
        <v>#DIV/0!</v>
      </c>
      <c r="CD140" s="21" t="e">
        <v>#DIV/0!</v>
      </c>
      <c r="CE140" s="152" t="s">
        <v>5</v>
      </c>
      <c r="CF140" s="153">
        <f>IF(BW136=1,0,IF(BW136=2,0,IF(BW136=3,0.58,IF(BW136=4,0.9,IF(BW136=5,1.12,IF(BW136=6,1.24,IF(BW136=7,1.32,IF(BW136=8,1.41,IF(BW136=9,1.45,IF(BW136=10,1.49,1))))))))))</f>
        <v>1</v>
      </c>
      <c r="CH140" s="150">
        <v>2</v>
      </c>
      <c r="CI140" s="151">
        <f>'FACTORS &amp; OPTIONS'!B16</f>
        <v>0</v>
      </c>
      <c r="CJ140" s="158">
        <f>IF(CK139&gt;0,(1/CK139),0)</f>
        <v>0</v>
      </c>
      <c r="CK140" s="77">
        <f>IF(CH140&lt;=CN136,1,0)</f>
        <v>0</v>
      </c>
      <c r="CL140" s="78">
        <v>0</v>
      </c>
      <c r="CM140" s="78">
        <v>0</v>
      </c>
      <c r="CN140" s="78">
        <v>0</v>
      </c>
      <c r="CO140" s="78">
        <v>0</v>
      </c>
      <c r="CP140" s="78">
        <v>0</v>
      </c>
      <c r="CQ140" s="78">
        <v>0</v>
      </c>
      <c r="CR140" s="78">
        <v>0</v>
      </c>
      <c r="CS140" s="159">
        <v>0</v>
      </c>
      <c r="CT140" s="21" t="e">
        <f>IF(CN136=1,AVERAGE(CJ140/CJ149),IF(CN136=2,AVERAGE(CJ140/CJ149,CK140/CK149),IF(CN136=3,AVERAGE(CJ140/CJ149,CK140/CK149,CL140/CL149),IF(CN136=4,AVERAGE(CJ140/CJ149,CK140/CK149,CL140/CL149,CM140/CM149),IF(CN136=5,AVERAGE(CJ140/CJ149,CK140/CK149,CL140/CL149,CM140/CM149,CN140/CN149),IF(CN136=6,AVERAGE(CJ140/CJ149,CK140/CK149,CL140/CL149,CM140/CM149,CN140/CN149,CO140/CO149),IF(CN136=7,AVERAGE(CJ140/CJ149,CK140/CK149,CL140/CL149,CM140/CM149,CN140/CN149,CO140/CO149,CP140/CP149),IF(CN136=8,AVERAGE(CJ140/CJ149,CK140/CK149,CL140/CL149,CM140/CM149,CN140/CN149,CO140/CO149,CP140/CP149,CQ140/CQ149),IF(CN136=9,AVERAGE(CJ140/CJ149,CK140/CK149,CL140/CL149,CM140/CM149,CN140/CN149,CO140/CO149,CP140/CP149,CQ140/CQ149,CR140/CR149),AVERAGE(CJ140/CJ149,CK140/CK149,CL140/CL149,CM140/CM149,CN140/CN149,CO140/CO149,CP140/CP149,CQ140/CQ149,CR140/CR149,CS140/CS149))))))))))</f>
        <v>#DIV/0!</v>
      </c>
      <c r="CU140" s="21" t="e">
        <v>#DIV/0!</v>
      </c>
      <c r="CV140" s="152" t="s">
        <v>5</v>
      </c>
      <c r="CW140" s="153">
        <f>IF(CN136=1,0,IF(CN136=2,0,IF(CN136=3,0.58,IF(CN136=4,0.9,IF(CN136=5,1.12,IF(CN136=6,1.24,IF(CN136=7,1.32,IF(CN136=8,1.41,IF(CN136=9,1.45,IF(CN136=10,1.49,1))))))))))</f>
        <v>1</v>
      </c>
      <c r="CY140" s="150">
        <v>2</v>
      </c>
      <c r="CZ140" s="151">
        <f>'FACTORS &amp; OPTIONS'!B16</f>
        <v>0</v>
      </c>
      <c r="DA140" s="158">
        <f>IF(DB139&gt;0,(1/DB139),0)</f>
        <v>0</v>
      </c>
      <c r="DB140" s="77">
        <f>IF(CY140&lt;=DE136,1,0)</f>
        <v>0</v>
      </c>
      <c r="DC140" s="78">
        <v>0</v>
      </c>
      <c r="DD140" s="78">
        <v>0</v>
      </c>
      <c r="DE140" s="78">
        <v>0</v>
      </c>
      <c r="DF140" s="78">
        <v>0</v>
      </c>
      <c r="DG140" s="78">
        <v>0</v>
      </c>
      <c r="DH140" s="78">
        <v>0</v>
      </c>
      <c r="DI140" s="78">
        <v>0</v>
      </c>
      <c r="DJ140" s="159">
        <v>0</v>
      </c>
      <c r="DK140" s="21" t="e">
        <f>IF(DE136=1,AVERAGE(DA140/DA149),IF(DE136=2,AVERAGE(DA140/DA149,DB140/DB149),IF(DE136=3,AVERAGE(DA140/DA149,DB140/DB149,DC140/DC149),IF(DE136=4,AVERAGE(DA140/DA149,DB140/DB149,DC140/DC149,DD140/DD149),IF(DE136=5,AVERAGE(DA140/DA149,DB140/DB149,DC140/DC149,DD140/DD149,DE140/DE149),IF(DE136=6,AVERAGE(DA140/DA149,DB140/DB149,DC140/DC149,DD140/DD149,DE140/DE149,DF140/DF149),IF(DE136=7,AVERAGE(DA140/DA149,DB140/DB149,DC140/DC149,DD140/DD149,DE140/DE149,DF140/DF149,DG140/DG149),IF(DE136=8,AVERAGE(DA140/DA149,DB140/DB149,DC140/DC149,DD140/DD149,DE140/DE149,DF140/DF149,DG140/DG149,DH140/DH149),IF(DE136=9,AVERAGE(DA140/DA149,DB140/DB149,DC140/DC149,DD140/DD149,DE140/DE149,DF140/DF149,DG140/DG149,DH140/DH149,DI140/DI149),AVERAGE(DA140/DA149,DB140/DB149,DC140/DC149,DD140/DD149,DE140/DE149,DF140/DF149,DG140/DG149,DH140/DH149,DI140/DI149,DJ140/DJ149))))))))))</f>
        <v>#DIV/0!</v>
      </c>
      <c r="DL140" s="21" t="e">
        <v>#DIV/0!</v>
      </c>
      <c r="DM140" s="152" t="s">
        <v>5</v>
      </c>
      <c r="DN140" s="153">
        <f>IF(DE136=1,0,IF(DE136=2,0,IF(DE136=3,0.58,IF(DE136=4,0.9,IF(DE136=5,1.12,IF(DE136=6,1.24,IF(DE136=7,1.32,IF(DE136=8,1.41,IF(DE136=9,1.45,IF(DE136=10,1.49,1))))))))))</f>
        <v>1</v>
      </c>
      <c r="DP140" s="150">
        <v>2</v>
      </c>
      <c r="DQ140" s="151">
        <f>'FACTORS &amp; OPTIONS'!B16</f>
        <v>0</v>
      </c>
      <c r="DR140" s="158">
        <f>IF(DS139&gt;0,(1/DS139),0)</f>
        <v>0</v>
      </c>
      <c r="DS140" s="77">
        <f>IF(DP140&lt;=DV136,1,0)</f>
        <v>0</v>
      </c>
      <c r="DT140" s="78">
        <v>0</v>
      </c>
      <c r="DU140" s="78">
        <v>0</v>
      </c>
      <c r="DV140" s="78">
        <v>0</v>
      </c>
      <c r="DW140" s="78">
        <v>0</v>
      </c>
      <c r="DX140" s="78">
        <v>0</v>
      </c>
      <c r="DY140" s="78">
        <v>0</v>
      </c>
      <c r="DZ140" s="78">
        <v>0</v>
      </c>
      <c r="EA140" s="159">
        <v>0</v>
      </c>
      <c r="EB140" s="21" t="e">
        <f>IF(DV136=1,AVERAGE(DR140/DR149),IF(DV136=2,AVERAGE(DR140/DR149,DS140/DS149),IF(DV136=3,AVERAGE(DR140/DR149,DS140/DS149,DT140/DT149),IF(DV136=4,AVERAGE(DR140/DR149,DS140/DS149,DT140/DT149,DU140/DU149),IF(DV136=5,AVERAGE(DR140/DR149,DS140/DS149,DT140/DT149,DU140/DU149,DV140/DV149),IF(DV136=6,AVERAGE(DR140/DR149,DS140/DS149,DT140/DT149,DU140/DU149,DV140/DV149,DW140/DW149),IF(DV136=7,AVERAGE(DR140/DR149,DS140/DS149,DT140/DT149,DU140/DU149,DV140/DV149,DW140/DW149,DX140/DX149),IF(DV136=8,AVERAGE(DR140/DR149,DS140/DS149,DT140/DT149,DU140/DU149,DV140/DV149,DW140/DW149,DX140/DX149,DY140/DY149),IF(DV136=9,AVERAGE(DR140/DR149,DS140/DS149,DT140/DT149,DU140/DU149,DV140/DV149,DW140/DW149,DX140/DX149,DY140/DY149,DZ140/DZ149),AVERAGE(DR140/DR149,DS140/DS149,DT140/DT149,DU140/DU149,DV140/DV149,DW140/DW149,DX140/DX149,DY140/DY149,DZ140/DZ149,EA140/EA149))))))))))</f>
        <v>#DIV/0!</v>
      </c>
      <c r="EC140" s="21" t="e">
        <v>#DIV/0!</v>
      </c>
      <c r="ED140" s="152" t="s">
        <v>5</v>
      </c>
      <c r="EE140" s="153">
        <f>IF(DV136=1,0,IF(DV136=2,0,IF(DV136=3,0.58,IF(DV136=4,0.9,IF(DV136=5,1.12,IF(DV136=6,1.24,IF(DV136=7,1.32,IF(DV136=8,1.41,IF(DV136=9,1.45,IF(DV136=10,1.49,1))))))))))</f>
        <v>1</v>
      </c>
      <c r="EG140" s="150">
        <v>2</v>
      </c>
      <c r="EH140" s="151">
        <f>'FACTORS &amp; OPTIONS'!B16</f>
        <v>0</v>
      </c>
      <c r="EI140" s="158">
        <f>IF(EJ139&gt;0,(1/EJ139),0)</f>
        <v>0</v>
      </c>
      <c r="EJ140" s="77">
        <f>IF(EG140&lt;=EM136,1,0)</f>
        <v>0</v>
      </c>
      <c r="EK140" s="78">
        <v>0</v>
      </c>
      <c r="EL140" s="78">
        <v>0</v>
      </c>
      <c r="EM140" s="78">
        <v>0</v>
      </c>
      <c r="EN140" s="78">
        <v>0</v>
      </c>
      <c r="EO140" s="78">
        <v>0</v>
      </c>
      <c r="EP140" s="78">
        <v>0</v>
      </c>
      <c r="EQ140" s="78">
        <v>0</v>
      </c>
      <c r="ER140" s="159">
        <v>0</v>
      </c>
      <c r="ES140" s="21" t="e">
        <f>IF(EM136=1,AVERAGE(EI140/EI149),IF(EM136=2,AVERAGE(EI140/EI149,EJ140/EJ149),IF(EM136=3,AVERAGE(EI140/EI149,EJ140/EJ149,EK140/EK149),IF(EM136=4,AVERAGE(EI140/EI149,EJ140/EJ149,EK140/EK149,EL140/EL149),IF(EM136=5,AVERAGE(EI140/EI149,EJ140/EJ149,EK140/EK149,EL140/EL149,EM140/EM149),IF(EM136=6,AVERAGE(EI140/EI149,EJ140/EJ149,EK140/EK149,EL140/EL149,EM140/EM149,EN140/EN149),IF(EM136=7,AVERAGE(EI140/EI149,EJ140/EJ149,EK140/EK149,EL140/EL149,EM140/EM149,EN140/EN149,EO140/EO149),IF(EM136=8,AVERAGE(EI140/EI149,EJ140/EJ149,EK140/EK149,EL140/EL149,EM140/EM149,EN140/EN149,EO140/EO149,EP140/EP149),IF(EM136=9,AVERAGE(EI140/EI149,EJ140/EJ149,EK140/EK149,EL140/EL149,EM140/EM149,EN140/EN149,EO140/EO149,EP140/EP149,EQ140/EQ149),AVERAGE(EI140/EI149,EJ140/EJ149,EK140/EK149,EL140/EL149,EM140/EM149,EN140/EN149,EO140/EO149,EP140/EP149,EQ140/EQ149,ER140/ER149))))))))))</f>
        <v>#DIV/0!</v>
      </c>
      <c r="ET140" s="21" t="e">
        <v>#DIV/0!</v>
      </c>
      <c r="EU140" s="152" t="s">
        <v>5</v>
      </c>
      <c r="EV140" s="153">
        <f>IF(EM136=1,0,IF(EM136=2,0,IF(EM136=3,0.58,IF(EM136=4,0.9,IF(EM136=5,1.12,IF(EM136=6,1.24,IF(EM136=7,1.32,IF(EM136=8,1.41,IF(EM136=9,1.45,IF(EM136=10,1.49,1))))))))))</f>
        <v>1</v>
      </c>
      <c r="EW140" s="100">
        <v>10</v>
      </c>
      <c r="EX140" s="100"/>
      <c r="EY140" s="100"/>
      <c r="EZ140" s="100"/>
      <c r="FA140" s="100"/>
    </row>
    <row r="141" spans="1:164" x14ac:dyDescent="0.35">
      <c r="A141" s="150">
        <v>3</v>
      </c>
      <c r="B141" s="151">
        <f>'FACTORS &amp; OPTIONS'!B17</f>
        <v>0</v>
      </c>
      <c r="C141" s="77">
        <f>IF(E139&gt;0,(1/E139),0)</f>
        <v>0</v>
      </c>
      <c r="D141" s="77">
        <f>IF(E140&gt;0,1/E140,0)</f>
        <v>0</v>
      </c>
      <c r="E141" s="77">
        <f>IF(A141&lt;=G136,1,0)</f>
        <v>0</v>
      </c>
      <c r="F141" s="78">
        <v>0</v>
      </c>
      <c r="G141" s="78">
        <v>0</v>
      </c>
      <c r="H141" s="78">
        <v>0</v>
      </c>
      <c r="I141" s="78">
        <v>0</v>
      </c>
      <c r="J141" s="78">
        <v>0</v>
      </c>
      <c r="K141" s="78">
        <v>0</v>
      </c>
      <c r="L141" s="78">
        <v>0</v>
      </c>
      <c r="M141" s="21" t="e">
        <f>IF(G136=1,AVERAGE(C141/C149),IF(G136=2,AVERAGE(C141/C149,D141/D149),IF(G136=3,AVERAGE(C141/C149,D141/D149,E141/E149),IF(G136=4,AVERAGE(C141/C149,D141/D149,E141/E149,F141/F149),IF(G136=5,AVERAGE(C141/C149,D141/D149,E141/E149,F141/F149,G141/G149),IF(G136=6,AVERAGE(C141/C149,D141/D149,E141/E149,F141/F149,G141/G149,H141/H149),IF(G136=7,AVERAGE(C141/C149,D141/D149,E141/E149,F141/F149,G141/G149,H141/H149,I141/I149),IF(G136=8,AVERAGE(C141/C149,D141/D149,E141/E149,F141/F149,G141/G149,H141/H149,I141/I149,J141/J149),IF(G136=9,AVERAGE(C141/C149,D141/D149,E141/E149,F141/F149,G141/G149,H141/H149,I141/I149,J141/J149,K141/K149),AVERAGE(C141/C149,D141/D149,E141/E149,F141/F149,G141/G149,H141/H149,I141/I149,J141/J149,K141/K149,L141/L149))))))))))</f>
        <v>#DIV/0!</v>
      </c>
      <c r="N141" s="21" t="e">
        <v>#DIV/0!</v>
      </c>
      <c r="O141" s="152" t="s">
        <v>6</v>
      </c>
      <c r="P141" s="153">
        <f>IFERROR(P139/P140,0)</f>
        <v>0</v>
      </c>
      <c r="R141" s="150">
        <v>3</v>
      </c>
      <c r="S141" s="151">
        <f>'FACTORS &amp; OPTIONS'!B17</f>
        <v>0</v>
      </c>
      <c r="T141" s="77">
        <f>IF(V139&gt;0,(1/V139),0)</f>
        <v>0</v>
      </c>
      <c r="U141" s="77">
        <f>IF(V140&gt;0,1/V140,0)</f>
        <v>0</v>
      </c>
      <c r="V141" s="77">
        <f>IF(R141&lt;=X136,1,0)</f>
        <v>0</v>
      </c>
      <c r="W141" s="78">
        <v>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21" t="e">
        <f>IF(X136=1,AVERAGE(T141/T149),IF(X136=2,AVERAGE(T141/T149,U141/U149),IF(X136=3,AVERAGE(T141/T149,U141/U149,V141/V149),IF(X136=4,AVERAGE(T141/T149,U141/U149,V141/V149,W141/W149),IF(X136=5,AVERAGE(T141/T149,U141/U149,V141/V149,W141/W149,X141/X149),IF(X136=6,AVERAGE(T141/T149,U141/U149,V141/V149,W141/W149,X141/X149,Y141/Y149),IF(X136=7,AVERAGE(T141/T149,U141/U149,V141/V149,W141/W149,X141/X149,Y141/Y149,Z141/Z149),IF(X136=8,AVERAGE(T141/T149,U141/U149,V141/V149,W141/W149,X141/X149,Y141/Y149,Z141/Z149,AA141/AA149),IF(X136=9,AVERAGE(T141/T149,U141/U149,V141/V149,W141/W149,X141/X149,Y141/Y149,Z141/Z149,AA141/AA149,AB141/AB149),AVERAGE(T141/T149,U141/U149,V141/V149,W141/W149,X141/X149,Y141/Y149,Z141/Z149,AA141/AA149,AB141/AB149,AC141/AC149))))))))))</f>
        <v>#DIV/0!</v>
      </c>
      <c r="AE141" s="21" t="e">
        <v>#DIV/0!</v>
      </c>
      <c r="AF141" s="152" t="s">
        <v>6</v>
      </c>
      <c r="AG141" s="153">
        <f>IFERROR(AG139/AG140,0)</f>
        <v>0</v>
      </c>
      <c r="AI141" s="150">
        <v>3</v>
      </c>
      <c r="AJ141" s="151">
        <f>'FACTORS &amp; OPTIONS'!B17</f>
        <v>0</v>
      </c>
      <c r="AK141" s="158">
        <f>IF(AM139&gt;0,(1/AM139),0)</f>
        <v>0</v>
      </c>
      <c r="AL141" s="77">
        <f>IF(AM140&gt;0,1/AM140,0)</f>
        <v>0</v>
      </c>
      <c r="AM141" s="77">
        <f>IF(AI141&lt;=AO136,1,0)</f>
        <v>0</v>
      </c>
      <c r="AN141" s="78">
        <v>0</v>
      </c>
      <c r="AO141" s="78">
        <v>0</v>
      </c>
      <c r="AP141" s="78">
        <v>0</v>
      </c>
      <c r="AQ141" s="78">
        <v>0</v>
      </c>
      <c r="AR141" s="78">
        <v>0</v>
      </c>
      <c r="AS141" s="78">
        <v>0</v>
      </c>
      <c r="AT141" s="159">
        <v>0</v>
      </c>
      <c r="AU141" s="21" t="e">
        <f>IF(AO136=1,AVERAGE(AK141/AK149),IF(AO136=2,AVERAGE(AK141/AK149,AL141/AL149),IF(AO136=3,AVERAGE(AK141/AK149,AL141/AL149,AM141/AM149),IF(AO136=4,AVERAGE(AK141/AK149,AL141/AL149,AM141/AM149,AN141/AN149),IF(AO136=5,AVERAGE(AK141/AK149,AL141/AL149,AM141/AM149,AN141/AN149,AO141/AO149),IF(AO136=6,AVERAGE(AK141/AK149,AL141/AL149,AM141/AM149,AN141/AN149,AO141/AO149,AP141/AP149),IF(AO136=7,AVERAGE(AK141/AK149,AL141/AL149,AM141/AM149,AN141/AN149,AO141/AO149,AP141/AP149,AQ141/AQ149),IF(AO136=8,AVERAGE(AK141/AK149,AL141/AL149,AM141/AM149,AN141/AN149,AO141/AO149,AP141/AP149,AQ141/AQ149,AR141/AR149),IF(AO136=9,AVERAGE(AK141/AK149,AL141/AL149,AM141/AM149,AN141/AN149,AO141/AO149,AP141/AP149,AQ141/AQ149,AR141/AR149,AS141/AS149),AVERAGE(AK141/AK149,AL141/AL149,AM141/AM149,AN141/AN149,AO141/AO149,AP141/AP149,AQ141/AQ149,AR141/AR149,AS141/AS149,AT141/AT149))))))))))</f>
        <v>#DIV/0!</v>
      </c>
      <c r="AV141" s="21" t="e">
        <v>#DIV/0!</v>
      </c>
      <c r="AW141" s="152" t="s">
        <v>6</v>
      </c>
      <c r="AX141" s="153">
        <f>IFERROR(AX139/AX140,0)</f>
        <v>0</v>
      </c>
      <c r="AZ141" s="150">
        <v>3</v>
      </c>
      <c r="BA141" s="151">
        <f>'FACTORS &amp; OPTIONS'!B17</f>
        <v>0</v>
      </c>
      <c r="BB141" s="158">
        <f>IF(BD139&gt;0,(1/BD139),0)</f>
        <v>0</v>
      </c>
      <c r="BC141" s="77">
        <f>IF(BD140&gt;0,1/BD140,0)</f>
        <v>0</v>
      </c>
      <c r="BD141" s="77">
        <f>IF(AZ141&lt;=BF136,1,0)</f>
        <v>0</v>
      </c>
      <c r="BE141" s="78">
        <v>0</v>
      </c>
      <c r="BF141" s="78">
        <v>0</v>
      </c>
      <c r="BG141" s="78">
        <v>0</v>
      </c>
      <c r="BH141" s="78">
        <v>0</v>
      </c>
      <c r="BI141" s="78">
        <v>0</v>
      </c>
      <c r="BJ141" s="78">
        <v>0</v>
      </c>
      <c r="BK141" s="159">
        <v>0</v>
      </c>
      <c r="BL141" s="21" t="e">
        <f>IF(BF136=1,AVERAGE(BB141/BB149),IF(BF136=2,AVERAGE(BB141/BB149,BC141/BC149),IF(BF136=3,AVERAGE(BB141/BB149,BC141/BC149,BD141/BD149),IF(BF136=4,AVERAGE(BB141/BB149,BC141/BC149,BD141/BD149,BE141/BE149),IF(BF136=5,AVERAGE(BB141/BB149,BC141/BC149,BD141/BD149,BE141/BE149,BF141/BF149),IF(BF136=6,AVERAGE(BB141/BB149,BC141/BC149,BD141/BD149,BE141/BE149,BF141/BF149,BG141/BG149),IF(BF136=7,AVERAGE(BB141/BB149,BC141/BC149,BD141/BD149,BE141/BE149,BF141/BF149,BG141/BG149,BH141/BH149),IF(BF136=8,AVERAGE(BB141/BB149,BC141/BC149,BD141/BD149,BE141/BE149,BF141/BF149,BG141/BG149,BH141/BH149,BI141/BI149),IF(BF136=9,AVERAGE(BB141/BB149,BC141/BC149,BD141/BD149,BE141/BE149,BF141/BF149,BG141/BG149,BH141/BH149,BI141/BI149,BJ141/BJ149),AVERAGE(BB141/BB149,BC141/BC149,BD141/BD149,BE141/BE149,BF141/BF149,BG141/BG149,BH141/BH149,BI141/BI149,BJ141/BJ149,BK141/BK149))))))))))</f>
        <v>#DIV/0!</v>
      </c>
      <c r="BM141" s="21" t="e">
        <v>#DIV/0!</v>
      </c>
      <c r="BN141" s="152" t="s">
        <v>6</v>
      </c>
      <c r="BO141" s="153">
        <f>IFERROR(BO139/BO140,0)</f>
        <v>0</v>
      </c>
      <c r="BQ141" s="150">
        <v>3</v>
      </c>
      <c r="BR141" s="151">
        <f>'FACTORS &amp; OPTIONS'!B17</f>
        <v>0</v>
      </c>
      <c r="BS141" s="158">
        <f>IF(BU139&gt;0,(1/BU139),0)</f>
        <v>0</v>
      </c>
      <c r="BT141" s="77">
        <f>IF(BU140&gt;0,1/BU140,0)</f>
        <v>0</v>
      </c>
      <c r="BU141" s="77">
        <f>IF(BQ141&lt;=BW136,1,0)</f>
        <v>0</v>
      </c>
      <c r="BV141" s="78">
        <v>0</v>
      </c>
      <c r="BW141" s="78">
        <v>0</v>
      </c>
      <c r="BX141" s="78">
        <v>0</v>
      </c>
      <c r="BY141" s="78">
        <v>0</v>
      </c>
      <c r="BZ141" s="78">
        <v>0</v>
      </c>
      <c r="CA141" s="78">
        <v>0</v>
      </c>
      <c r="CB141" s="159">
        <v>0</v>
      </c>
      <c r="CC141" s="21" t="e">
        <f>IF(BW136=1,AVERAGE(BS141/BS149),IF(BW136=2,AVERAGE(BS141/BS149,BT141/BT149),IF(BW136=3,AVERAGE(BS141/BS149,BT141/BT149,BU141/BU149),IF(BW136=4,AVERAGE(BS141/BS149,BT141/BT149,BU141/BU149,BV141/BV149),IF(BW136=5,AVERAGE(BS141/BS149,BT141/BT149,BU141/BU149,BV141/BV149,BW141/BW149),IF(BW136=6,AVERAGE(BS141/BS149,BT141/BT149,BU141/BU149,BV141/BV149,BW141/BW149,BX141/BX149),IF(BW136=7,AVERAGE(BS141/BS149,BT141/BT149,BU141/BU149,BV141/BV149,BW141/BW149,BX141/BX149,BY141/BY149),IF(BW136=8,AVERAGE(BS141/BS149,BT141/BT149,BU141/BU149,BV141/BV149,BW141/BW149,BX141/BX149,BY141/BY149,BZ141/BZ149),IF(BW136=9,AVERAGE(BS141/BS149,BT141/BT149,BU141/BU149,BV141/BV149,BW141/BW149,BX141/BX149,BY141/BY149,BZ141/BZ149,CA141/CA149),AVERAGE(BS141/BS149,BT141/BT149,BU141/BU149,BV141/BV149,BW141/BW149,BX141/BX149,BY141/BY149,BZ141/BZ149,CA141/CA149,CB141/CB149))))))))))</f>
        <v>#DIV/0!</v>
      </c>
      <c r="CD141" s="21" t="e">
        <v>#DIV/0!</v>
      </c>
      <c r="CE141" s="152" t="s">
        <v>6</v>
      </c>
      <c r="CF141" s="153">
        <f>IFERROR(CF139/CF140,0)</f>
        <v>0</v>
      </c>
      <c r="CH141" s="150">
        <v>3</v>
      </c>
      <c r="CI141" s="151">
        <f>'FACTORS &amp; OPTIONS'!B17</f>
        <v>0</v>
      </c>
      <c r="CJ141" s="158">
        <f>IF(CL139&gt;0,(1/CL139),0)</f>
        <v>0</v>
      </c>
      <c r="CK141" s="77">
        <f>IF(CL140&gt;0,1/CL140,0)</f>
        <v>0</v>
      </c>
      <c r="CL141" s="77">
        <f>IF(CH141&lt;=CN136,1,0)</f>
        <v>0</v>
      </c>
      <c r="CM141" s="78">
        <v>0</v>
      </c>
      <c r="CN141" s="78">
        <v>0</v>
      </c>
      <c r="CO141" s="78">
        <v>0</v>
      </c>
      <c r="CP141" s="78">
        <v>0</v>
      </c>
      <c r="CQ141" s="78">
        <v>0</v>
      </c>
      <c r="CR141" s="78">
        <v>0</v>
      </c>
      <c r="CS141" s="159">
        <v>0</v>
      </c>
      <c r="CT141" s="21" t="e">
        <f>IF(CN136=1,AVERAGE(CJ141/CJ149),IF(CN136=2,AVERAGE(CJ141/CJ149,CK141/CK149),IF(CN136=3,AVERAGE(CJ141/CJ149,CK141/CK149,CL141/CL149),IF(CN136=4,AVERAGE(CJ141/CJ149,CK141/CK149,CL141/CL149,CM141/CM149),IF(CN136=5,AVERAGE(CJ141/CJ149,CK141/CK149,CL141/CL149,CM141/CM149,CN141/CN149),IF(CN136=6,AVERAGE(CJ141/CJ149,CK141/CK149,CL141/CL149,CM141/CM149,CN141/CN149,CO141/CO149),IF(CN136=7,AVERAGE(CJ141/CJ149,CK141/CK149,CL141/CL149,CM141/CM149,CN141/CN149,CO141/CO149,CP141/CP149),IF(CN136=8,AVERAGE(CJ141/CJ149,CK141/CK149,CL141/CL149,CM141/CM149,CN141/CN149,CO141/CO149,CP141/CP149,CQ141/CQ149),IF(CN136=9,AVERAGE(CJ141/CJ149,CK141/CK149,CL141/CL149,CM141/CM149,CN141/CN149,CO141/CO149,CP141/CP149,CQ141/CQ149,CR141/CR149),AVERAGE(CJ141/CJ149,CK141/CK149,CL141/CL149,CM141/CM149,CN141/CN149,CO141/CO149,CP141/CP149,CQ141/CQ149,CR141/CR149,CS141/CS149))))))))))</f>
        <v>#DIV/0!</v>
      </c>
      <c r="CU141" s="21" t="e">
        <v>#DIV/0!</v>
      </c>
      <c r="CV141" s="152" t="s">
        <v>6</v>
      </c>
      <c r="CW141" s="153">
        <f>IFERROR(CW139/CW140,0)</f>
        <v>0</v>
      </c>
      <c r="CY141" s="150">
        <v>3</v>
      </c>
      <c r="CZ141" s="151">
        <f>'FACTORS &amp; OPTIONS'!B17</f>
        <v>0</v>
      </c>
      <c r="DA141" s="158">
        <f>IF(DC139&gt;0,(1/DC139),0)</f>
        <v>0</v>
      </c>
      <c r="DB141" s="77">
        <f>IF(DC140&gt;0,1/DC140,0)</f>
        <v>0</v>
      </c>
      <c r="DC141" s="77">
        <f>IF(CY141&lt;=DE136,1,0)</f>
        <v>0</v>
      </c>
      <c r="DD141" s="78">
        <v>0</v>
      </c>
      <c r="DE141" s="78">
        <v>0</v>
      </c>
      <c r="DF141" s="78">
        <v>0</v>
      </c>
      <c r="DG141" s="78">
        <v>0</v>
      </c>
      <c r="DH141" s="78">
        <v>0</v>
      </c>
      <c r="DI141" s="78">
        <v>0</v>
      </c>
      <c r="DJ141" s="159">
        <v>0</v>
      </c>
      <c r="DK141" s="21" t="e">
        <f>IF(DE136=1,AVERAGE(DA141/DA149),IF(DE136=2,AVERAGE(DA141/DA149,DB141/DB149),IF(DE136=3,AVERAGE(DA141/DA149,DB141/DB149,DC141/DC149),IF(DE136=4,AVERAGE(DA141/DA149,DB141/DB149,DC141/DC149,DD141/DD149),IF(DE136=5,AVERAGE(DA141/DA149,DB141/DB149,DC141/DC149,DD141/DD149,DE141/DE149),IF(DE136=6,AVERAGE(DA141/DA149,DB141/DB149,DC141/DC149,DD141/DD149,DE141/DE149,DF141/DF149),IF(DE136=7,AVERAGE(DA141/DA149,DB141/DB149,DC141/DC149,DD141/DD149,DE141/DE149,DF141/DF149,DG141/DG149),IF(DE136=8,AVERAGE(DA141/DA149,DB141/DB149,DC141/DC149,DD141/DD149,DE141/DE149,DF141/DF149,DG141/DG149,DH141/DH149),IF(DE136=9,AVERAGE(DA141/DA149,DB141/DB149,DC141/DC149,DD141/DD149,DE141/DE149,DF141/DF149,DG141/DG149,DH141/DH149,DI141/DI149),AVERAGE(DA141/DA149,DB141/DB149,DC141/DC149,DD141/DD149,DE141/DE149,DF141/DF149,DG141/DG149,DH141/DH149,DI141/DI149,DJ141/DJ149))))))))))</f>
        <v>#DIV/0!</v>
      </c>
      <c r="DL141" s="21" t="e">
        <v>#DIV/0!</v>
      </c>
      <c r="DM141" s="152" t="s">
        <v>6</v>
      </c>
      <c r="DN141" s="153">
        <f>IFERROR(DN139/DN140,0)</f>
        <v>0</v>
      </c>
      <c r="DP141" s="150">
        <v>3</v>
      </c>
      <c r="DQ141" s="151">
        <f>'FACTORS &amp; OPTIONS'!B17</f>
        <v>0</v>
      </c>
      <c r="DR141" s="158">
        <f>IF(DT139&gt;0,(1/DT139),0)</f>
        <v>0</v>
      </c>
      <c r="DS141" s="77">
        <f>IF(DT140&gt;0,1/DT140,0)</f>
        <v>0</v>
      </c>
      <c r="DT141" s="77">
        <f>IF(DP141&lt;=DV136,1,0)</f>
        <v>0</v>
      </c>
      <c r="DU141" s="78">
        <v>0</v>
      </c>
      <c r="DV141" s="78">
        <v>0</v>
      </c>
      <c r="DW141" s="78">
        <v>0</v>
      </c>
      <c r="DX141" s="78">
        <v>0</v>
      </c>
      <c r="DY141" s="78">
        <v>0</v>
      </c>
      <c r="DZ141" s="78">
        <v>0</v>
      </c>
      <c r="EA141" s="159">
        <v>0</v>
      </c>
      <c r="EB141" s="21" t="e">
        <f>IF(DV136=1,AVERAGE(DR141/DR149),IF(DV136=2,AVERAGE(DR141/DR149,DS141/DS149),IF(DV136=3,AVERAGE(DR141/DR149,DS141/DS149,DT141/DT149),IF(DV136=4,AVERAGE(DR141/DR149,DS141/DS149,DT141/DT149,DU141/DU149),IF(DV136=5,AVERAGE(DR141/DR149,DS141/DS149,DT141/DT149,DU141/DU149,DV141/DV149),IF(DV136=6,AVERAGE(DR141/DR149,DS141/DS149,DT141/DT149,DU141/DU149,DV141/DV149,DW141/DW149),IF(DV136=7,AVERAGE(DR141/DR149,DS141/DS149,DT141/DT149,DU141/DU149,DV141/DV149,DW141/DW149,DX141/DX149),IF(DV136=8,AVERAGE(DR141/DR149,DS141/DS149,DT141/DT149,DU141/DU149,DV141/DV149,DW141/DW149,DX141/DX149,DY141/DY149),IF(DV136=9,AVERAGE(DR141/DR149,DS141/DS149,DT141/DT149,DU141/DU149,DV141/DV149,DW141/DW149,DX141/DX149,DY141/DY149,DZ141/DZ149),AVERAGE(DR141/DR149,DS141/DS149,DT141/DT149,DU141/DU149,DV141/DV149,DW141/DW149,DX141/DX149,DY141/DY149,DZ141/DZ149,EA141/EA149))))))))))</f>
        <v>#DIV/0!</v>
      </c>
      <c r="EC141" s="21" t="e">
        <v>#DIV/0!</v>
      </c>
      <c r="ED141" s="152" t="s">
        <v>6</v>
      </c>
      <c r="EE141" s="153">
        <f>IFERROR(EE139/EE140,0)</f>
        <v>0</v>
      </c>
      <c r="EG141" s="150">
        <v>3</v>
      </c>
      <c r="EH141" s="151">
        <f>'FACTORS &amp; OPTIONS'!B17</f>
        <v>0</v>
      </c>
      <c r="EI141" s="158">
        <f>IF(EK139&gt;0,(1/EK139),0)</f>
        <v>0</v>
      </c>
      <c r="EJ141" s="77">
        <f>IF(EK140&gt;0,1/EK140,0)</f>
        <v>0</v>
      </c>
      <c r="EK141" s="77">
        <f>IF(EG141&lt;=EM136,1,0)</f>
        <v>0</v>
      </c>
      <c r="EL141" s="78">
        <v>0</v>
      </c>
      <c r="EM141" s="78">
        <v>0</v>
      </c>
      <c r="EN141" s="78">
        <v>0</v>
      </c>
      <c r="EO141" s="78">
        <v>0</v>
      </c>
      <c r="EP141" s="78">
        <v>0</v>
      </c>
      <c r="EQ141" s="78">
        <v>0</v>
      </c>
      <c r="ER141" s="159">
        <v>0</v>
      </c>
      <c r="ES141" s="21" t="e">
        <f>IF(EM136=1,AVERAGE(EI141/EI149),IF(EM136=2,AVERAGE(EI141/EI149,EJ141/EJ149),IF(EM136=3,AVERAGE(EI141/EI149,EJ141/EJ149,EK141/EK149),IF(EM136=4,AVERAGE(EI141/EI149,EJ141/EJ149,EK141/EK149,EL141/EL149),IF(EM136=5,AVERAGE(EI141/EI149,EJ141/EJ149,EK141/EK149,EL141/EL149,EM141/EM149),IF(EM136=6,AVERAGE(EI141/EI149,EJ141/EJ149,EK141/EK149,EL141/EL149,EM141/EM149,EN141/EN149),IF(EM136=7,AVERAGE(EI141/EI149,EJ141/EJ149,EK141/EK149,EL141/EL149,EM141/EM149,EN141/EN149,EO141/EO149),IF(EM136=8,AVERAGE(EI141/EI149,EJ141/EJ149,EK141/EK149,EL141/EL149,EM141/EM149,EN141/EN149,EO141/EO149,EP141/EP149),IF(EM136=9,AVERAGE(EI141/EI149,EJ141/EJ149,EK141/EK149,EL141/EL149,EM141/EM149,EN141/EN149,EO141/EO149,EP141/EP149,EQ141/EQ149),AVERAGE(EI141/EI149,EJ141/EJ149,EK141/EK149,EL141/EL149,EM141/EM149,EN141/EN149,EO141/EO149,EP141/EP149,EQ141/EQ149,ER141/ER149))))))))))</f>
        <v>#DIV/0!</v>
      </c>
      <c r="ET141" s="21" t="e">
        <v>#DIV/0!</v>
      </c>
      <c r="EU141" s="152" t="s">
        <v>6</v>
      </c>
      <c r="EV141" s="153">
        <f>IFERROR(EV139/EV140,0)</f>
        <v>0</v>
      </c>
      <c r="EW141" s="100" t="str">
        <f>P145</f>
        <v/>
      </c>
      <c r="EX141" s="100">
        <f>P147</f>
        <v>0.1111111111111111</v>
      </c>
      <c r="EY141" s="100"/>
      <c r="EZ141" s="100">
        <f>LEN(EW141)</f>
        <v>0</v>
      </c>
      <c r="FA141" s="100"/>
    </row>
    <row r="142" spans="1:164" x14ac:dyDescent="0.35">
      <c r="A142" s="150">
        <v>4</v>
      </c>
      <c r="B142" s="151">
        <f>'FACTORS &amp; OPTIONS'!B18</f>
        <v>0</v>
      </c>
      <c r="C142" s="77">
        <f>IF(F139&gt;0,(1/F139),0)</f>
        <v>0</v>
      </c>
      <c r="D142" s="77">
        <f>IF(F140&gt;0,1/F140,0)</f>
        <v>0</v>
      </c>
      <c r="E142" s="77">
        <f>IF(F141&gt;0,1/F141,0)</f>
        <v>0</v>
      </c>
      <c r="F142" s="77">
        <f>IF(A142&lt;=G136,1,0)</f>
        <v>0</v>
      </c>
      <c r="G142" s="78">
        <v>0</v>
      </c>
      <c r="H142" s="78">
        <v>0</v>
      </c>
      <c r="I142" s="78">
        <v>0</v>
      </c>
      <c r="J142" s="78">
        <v>0</v>
      </c>
      <c r="K142" s="78">
        <v>0</v>
      </c>
      <c r="L142" s="78">
        <v>0</v>
      </c>
      <c r="M142" s="21" t="e">
        <f>IF(G136=1,AVERAGE(C142/C149),IF(G136=2,AVERAGE(C142/C149,D142/D149),IF(G136=3,AVERAGE(C142/C149,D142/D149,E142/E149),IF(G136=4,AVERAGE(C142/C149,D142/D149,E142/E149,F142/F149),IF(G136=5,AVERAGE(C142/C149,D142/D149,E142/E149,F142/F149,G142/G149),IF(G136=6,AVERAGE(C142/C149,D142/D149,E142/E149,F142/F149,G142/G149,H142/H149),IF(G136=7,AVERAGE(C142/C149,D142/D149,E142/E149,F142/F149,G142/G149,H142/H149,I142/I149),IF(G136=8,AVERAGE(C142/C149,D142/D149,E142/E149,F142/F149,G142/G149,H142/H149,I142/I149,J142/J149),IF(G136=9,AVERAGE(C142/C149,D142/D149,E142/E149,F142/F149,G142/G149,H142/H149,I142/I149,J142/J149,K142/K149),AVERAGE(C142/C149,D142/D149,E142/E149,F142/F149,G142/G149,H142/H149,I142/I149,J142/J149,K142/K149,L142/L149))))))))))</f>
        <v>#DIV/0!</v>
      </c>
      <c r="N142" s="21" t="e">
        <v>#DIV/0!</v>
      </c>
      <c r="O142" s="152" t="s">
        <v>7</v>
      </c>
      <c r="P142" s="160" t="str">
        <f>IF(P141&lt;0.1,"YES","NO")</f>
        <v>YES</v>
      </c>
      <c r="R142" s="150">
        <v>4</v>
      </c>
      <c r="S142" s="151">
        <f>'FACTORS &amp; OPTIONS'!B18</f>
        <v>0</v>
      </c>
      <c r="T142" s="77">
        <f>IF(W139&gt;0,(1/W139),0)</f>
        <v>0</v>
      </c>
      <c r="U142" s="77">
        <f>IF(W140&gt;0,1/W140,0)</f>
        <v>0</v>
      </c>
      <c r="V142" s="77">
        <f>IF(W141&gt;0,1/W141,0)</f>
        <v>0</v>
      </c>
      <c r="W142" s="77">
        <f>IF(R142&lt;=X136,1,0)</f>
        <v>0</v>
      </c>
      <c r="X142" s="78">
        <v>0</v>
      </c>
      <c r="Y142" s="78">
        <v>0</v>
      </c>
      <c r="Z142" s="78">
        <v>0</v>
      </c>
      <c r="AA142" s="78">
        <v>0</v>
      </c>
      <c r="AB142" s="78">
        <v>0</v>
      </c>
      <c r="AC142" s="78">
        <v>0</v>
      </c>
      <c r="AD142" s="21" t="e">
        <f>IF(X136=1,AVERAGE(T142/T149),IF(X136=2,AVERAGE(T142/T149,U142/U149),IF(X136=3,AVERAGE(T142/T149,U142/U149,V142/V149),IF(X136=4,AVERAGE(T142/T149,U142/U149,V142/V149,W142/W149),IF(X136=5,AVERAGE(T142/T149,U142/U149,V142/V149,W142/W149,X142/X149),IF(X136=6,AVERAGE(T142/T149,U142/U149,V142/V149,W142/W149,X142/X149,Y142/Y149),IF(X136=7,AVERAGE(T142/T149,U142/U149,V142/V149,W142/W149,X142/X149,Y142/Y149,Z142/Z149),IF(X136=8,AVERAGE(T142/T149,U142/U149,V142/V149,W142/W149,X142/X149,Y142/Y149,Z142/Z149,AA142/AA149),IF(X136=9,AVERAGE(T142/T149,U142/U149,V142/V149,W142/W149,X142/X149,Y142/Y149,Z142/Z149,AA142/AA149,AB142/AB149),AVERAGE(T142/T149,U142/U149,V142/V149,W142/W149,X142/X149,Y142/Y149,Z142/Z149,AA142/AA149,AB142/AB149,AC142/AC149))))))))))</f>
        <v>#DIV/0!</v>
      </c>
      <c r="AE142" s="21" t="e">
        <v>#DIV/0!</v>
      </c>
      <c r="AF142" s="152" t="s">
        <v>7</v>
      </c>
      <c r="AG142" s="160" t="str">
        <f>IF(AG141&lt;0.1,"YES","NO")</f>
        <v>YES</v>
      </c>
      <c r="AI142" s="150">
        <v>4</v>
      </c>
      <c r="AJ142" s="151">
        <f>'FACTORS &amp; OPTIONS'!B18</f>
        <v>0</v>
      </c>
      <c r="AK142" s="158">
        <f>IF(AN139&gt;0,(1/AN139),0)</f>
        <v>0</v>
      </c>
      <c r="AL142" s="77">
        <f>IF(AN140&gt;0,1/AN140,0)</f>
        <v>0</v>
      </c>
      <c r="AM142" s="77">
        <f>IF(AN141&gt;0,1/AN141,0)</f>
        <v>0</v>
      </c>
      <c r="AN142" s="77">
        <f>IF(AI142&lt;=AO136,1,0)</f>
        <v>0</v>
      </c>
      <c r="AO142" s="78">
        <v>0</v>
      </c>
      <c r="AP142" s="78">
        <v>0</v>
      </c>
      <c r="AQ142" s="78">
        <v>0</v>
      </c>
      <c r="AR142" s="78">
        <v>0</v>
      </c>
      <c r="AS142" s="78">
        <v>0</v>
      </c>
      <c r="AT142" s="159">
        <v>0</v>
      </c>
      <c r="AU142" s="21" t="e">
        <f>IF(AO136=1,AVERAGE(AK142/AK149),IF(AO136=2,AVERAGE(AK142/AK149,AL142/AL149),IF(AO136=3,AVERAGE(AK142/AK149,AL142/AL149,AM142/AM149),IF(AO136=4,AVERAGE(AK142/AK149,AL142/AL149,AM142/AM149,AN142/AN149),IF(AO136=5,AVERAGE(AK142/AK149,AL142/AL149,AM142/AM149,AN142/AN149,AO142/AO149),IF(AO136=6,AVERAGE(AK142/AK149,AL142/AL149,AM142/AM149,AN142/AN149,AO142/AO149,AP142/AP149),IF(AO136=7,AVERAGE(AK142/AK149,AL142/AL149,AM142/AM149,AN142/AN149,AO142/AO149,AP142/AP149,AQ142/AQ149),IF(AO136=8,AVERAGE(AK142/AK149,AL142/AL149,AM142/AM149,AN142/AN149,AO142/AO149,AP142/AP149,AQ142/AQ149,AR142/AR149),IF(AO136=9,AVERAGE(AK142/AK149,AL142/AL149,AM142/AM149,AN142/AN149,AO142/AO149,AP142/AP149,AQ142/AQ149,AR142/AR149,AS142/AS149),AVERAGE(AK142/AK149,AL142/AL149,AM142/AM149,AN142/AN149,AO142/AO149,AP142/AP149,AQ142/AQ149,AR142/AR149,AS142/AS149,AT142/AT149))))))))))</f>
        <v>#DIV/0!</v>
      </c>
      <c r="AV142" s="21" t="e">
        <v>#DIV/0!</v>
      </c>
      <c r="AW142" s="152" t="s">
        <v>7</v>
      </c>
      <c r="AX142" s="160" t="str">
        <f>IF(AX141&lt;0.1,"YES","NO")</f>
        <v>YES</v>
      </c>
      <c r="AZ142" s="150">
        <v>4</v>
      </c>
      <c r="BA142" s="151">
        <f>'FACTORS &amp; OPTIONS'!B18</f>
        <v>0</v>
      </c>
      <c r="BB142" s="158">
        <f>IF(BE139&gt;0,(1/BE139),0)</f>
        <v>0</v>
      </c>
      <c r="BC142" s="77">
        <f>IF(BE140&gt;0,1/BE140,0)</f>
        <v>0</v>
      </c>
      <c r="BD142" s="77">
        <f>IF(BE141&gt;0,1/BE141,0)</f>
        <v>0</v>
      </c>
      <c r="BE142" s="77">
        <f>IF(AZ142&lt;=BF136,1,0)</f>
        <v>0</v>
      </c>
      <c r="BF142" s="78">
        <v>0</v>
      </c>
      <c r="BG142" s="78">
        <v>0</v>
      </c>
      <c r="BH142" s="78">
        <v>0</v>
      </c>
      <c r="BI142" s="78">
        <v>0</v>
      </c>
      <c r="BJ142" s="78">
        <v>0</v>
      </c>
      <c r="BK142" s="159">
        <v>0</v>
      </c>
      <c r="BL142" s="21" t="e">
        <f>IF(BF136=1,AVERAGE(BB142/BB149),IF(BF136=2,AVERAGE(BB142/BB149,BC142/BC149),IF(BF136=3,AVERAGE(BB142/BB149,BC142/BC149,BD142/BD149),IF(BF136=4,AVERAGE(BB142/BB149,BC142/BC149,BD142/BD149,BE142/BE149),IF(BF136=5,AVERAGE(BB142/BB149,BC142/BC149,BD142/BD149,BE142/BE149,BF142/BF149),IF(BF136=6,AVERAGE(BB142/BB149,BC142/BC149,BD142/BD149,BE142/BE149,BF142/BF149,BG142/BG149),IF(BF136=7,AVERAGE(BB142/BB149,BC142/BC149,BD142/BD149,BE142/BE149,BF142/BF149,BG142/BG149,BH142/BH149),IF(BF136=8,AVERAGE(BB142/BB149,BC142/BC149,BD142/BD149,BE142/BE149,BF142/BF149,BG142/BG149,BH142/BH149,BI142/BI149),IF(BF136=9,AVERAGE(BB142/BB149,BC142/BC149,BD142/BD149,BE142/BE149,BF142/BF149,BG142/BG149,BH142/BH149,BI142/BI149,BJ142/BJ149),AVERAGE(BB142/BB149,BC142/BC149,BD142/BD149,BE142/BE149,BF142/BF149,BG142/BG149,BH142/BH149,BI142/BI149,BJ142/BJ149,BK142/BK149))))))))))</f>
        <v>#DIV/0!</v>
      </c>
      <c r="BM142" s="21" t="e">
        <v>#DIV/0!</v>
      </c>
      <c r="BN142" s="152" t="s">
        <v>7</v>
      </c>
      <c r="BO142" s="160" t="str">
        <f>IF(BO141&lt;0.1,"YES","NO")</f>
        <v>YES</v>
      </c>
      <c r="BQ142" s="150">
        <v>4</v>
      </c>
      <c r="BR142" s="151">
        <f>'FACTORS &amp; OPTIONS'!B18</f>
        <v>0</v>
      </c>
      <c r="BS142" s="158">
        <f>IF(BV139&gt;0,(1/BV139),0)</f>
        <v>0</v>
      </c>
      <c r="BT142" s="77">
        <f>IF(BV140&gt;0,1/BV140,0)</f>
        <v>0</v>
      </c>
      <c r="BU142" s="77">
        <f>IF(BV141&gt;0,1/BV141,0)</f>
        <v>0</v>
      </c>
      <c r="BV142" s="77">
        <f>IF(BQ142&lt;=BW136,1,0)</f>
        <v>0</v>
      </c>
      <c r="BW142" s="78">
        <v>0</v>
      </c>
      <c r="BX142" s="78">
        <v>0</v>
      </c>
      <c r="BY142" s="78">
        <v>0</v>
      </c>
      <c r="BZ142" s="78">
        <v>0</v>
      </c>
      <c r="CA142" s="78">
        <v>0</v>
      </c>
      <c r="CB142" s="159">
        <v>0</v>
      </c>
      <c r="CC142" s="21" t="e">
        <f>IF(BW136=1,AVERAGE(BS142/BS149),IF(BW136=2,AVERAGE(BS142/BS149,BT142/BT149),IF(BW136=3,AVERAGE(BS142/BS149,BT142/BT149,BU142/BU149),IF(BW136=4,AVERAGE(BS142/BS149,BT142/BT149,BU142/BU149,BV142/BV149),IF(BW136=5,AVERAGE(BS142/BS149,BT142/BT149,BU142/BU149,BV142/BV149,BW142/BW149),IF(BW136=6,AVERAGE(BS142/BS149,BT142/BT149,BU142/BU149,BV142/BV149,BW142/BW149,BX142/BX149),IF(BW136=7,AVERAGE(BS142/BS149,BT142/BT149,BU142/BU149,BV142/BV149,BW142/BW149,BX142/BX149,BY142/BY149),IF(BW136=8,AVERAGE(BS142/BS149,BT142/BT149,BU142/BU149,BV142/BV149,BW142/BW149,BX142/BX149,BY142/BY149,BZ142/BZ149),IF(BW136=9,AVERAGE(BS142/BS149,BT142/BT149,BU142/BU149,BV142/BV149,BW142/BW149,BX142/BX149,BY142/BY149,BZ142/BZ149,CA142/CA149),AVERAGE(BS142/BS149,BT142/BT149,BU142/BU149,BV142/BV149,BW142/BW149,BX142/BX149,BY142/BY149,BZ142/BZ149,CA142/CA149,CB142/CB149))))))))))</f>
        <v>#DIV/0!</v>
      </c>
      <c r="CD142" s="21" t="e">
        <v>#DIV/0!</v>
      </c>
      <c r="CE142" s="152" t="s">
        <v>7</v>
      </c>
      <c r="CF142" s="160" t="str">
        <f>IF(CF141&lt;0.1,"YES","NO")</f>
        <v>YES</v>
      </c>
      <c r="CH142" s="150">
        <v>4</v>
      </c>
      <c r="CI142" s="151">
        <f>'FACTORS &amp; OPTIONS'!B18</f>
        <v>0</v>
      </c>
      <c r="CJ142" s="158">
        <f>IF(CM139&gt;0,(1/CM139),0)</f>
        <v>0</v>
      </c>
      <c r="CK142" s="77">
        <f>IF(CM140&gt;0,1/CM140,0)</f>
        <v>0</v>
      </c>
      <c r="CL142" s="77">
        <f>IF(CM141&gt;0,1/CM141,0)</f>
        <v>0</v>
      </c>
      <c r="CM142" s="77">
        <f>IF(CH142&lt;=CN136,1,0)</f>
        <v>0</v>
      </c>
      <c r="CN142" s="78">
        <v>0</v>
      </c>
      <c r="CO142" s="78">
        <v>0</v>
      </c>
      <c r="CP142" s="78">
        <v>0</v>
      </c>
      <c r="CQ142" s="78">
        <v>0</v>
      </c>
      <c r="CR142" s="78">
        <v>0</v>
      </c>
      <c r="CS142" s="159">
        <v>0</v>
      </c>
      <c r="CT142" s="21" t="e">
        <f>IF(CN136=1,AVERAGE(CJ142/CJ149),IF(CN136=2,AVERAGE(CJ142/CJ149,CK142/CK149),IF(CN136=3,AVERAGE(CJ142/CJ149,CK142/CK149,CL142/CL149),IF(CN136=4,AVERAGE(CJ142/CJ149,CK142/CK149,CL142/CL149,CM142/CM149),IF(CN136=5,AVERAGE(CJ142/CJ149,CK142/CK149,CL142/CL149,CM142/CM149,CN142/CN149),IF(CN136=6,AVERAGE(CJ142/CJ149,CK142/CK149,CL142/CL149,CM142/CM149,CN142/CN149,CO142/CO149),IF(CN136=7,AVERAGE(CJ142/CJ149,CK142/CK149,CL142/CL149,CM142/CM149,CN142/CN149,CO142/CO149,CP142/CP149),IF(CN136=8,AVERAGE(CJ142/CJ149,CK142/CK149,CL142/CL149,CM142/CM149,CN142/CN149,CO142/CO149,CP142/CP149,CQ142/CQ149),IF(CN136=9,AVERAGE(CJ142/CJ149,CK142/CK149,CL142/CL149,CM142/CM149,CN142/CN149,CO142/CO149,CP142/CP149,CQ142/CQ149,CR142/CR149),AVERAGE(CJ142/CJ149,CK142/CK149,CL142/CL149,CM142/CM149,CN142/CN149,CO142/CO149,CP142/CP149,CQ142/CQ149,CR142/CR149,CS142/CS149))))))))))</f>
        <v>#DIV/0!</v>
      </c>
      <c r="CU142" s="21" t="e">
        <v>#DIV/0!</v>
      </c>
      <c r="CV142" s="152" t="s">
        <v>7</v>
      </c>
      <c r="CW142" s="160" t="str">
        <f>IF(CW141&lt;0.1,"YES","NO")</f>
        <v>YES</v>
      </c>
      <c r="CY142" s="150">
        <v>4</v>
      </c>
      <c r="CZ142" s="151">
        <f>'FACTORS &amp; OPTIONS'!B18</f>
        <v>0</v>
      </c>
      <c r="DA142" s="158">
        <f>IF(DD139&gt;0,(1/DD139),0)</f>
        <v>0</v>
      </c>
      <c r="DB142" s="77">
        <f>IF(DD140&gt;0,1/DD140,0)</f>
        <v>0</v>
      </c>
      <c r="DC142" s="77">
        <f>IF(DD141&gt;0,1/DD141,0)</f>
        <v>0</v>
      </c>
      <c r="DD142" s="77">
        <f>IF(CY142&lt;=DE136,1,0)</f>
        <v>0</v>
      </c>
      <c r="DE142" s="78">
        <v>0</v>
      </c>
      <c r="DF142" s="78">
        <v>0</v>
      </c>
      <c r="DG142" s="78">
        <v>0</v>
      </c>
      <c r="DH142" s="78">
        <v>0</v>
      </c>
      <c r="DI142" s="78">
        <v>0</v>
      </c>
      <c r="DJ142" s="159">
        <v>0</v>
      </c>
      <c r="DK142" s="21" t="e">
        <f>IF(DE136=1,AVERAGE(DA142/DA149),IF(DE136=2,AVERAGE(DA142/DA149,DB142/DB149),IF(DE136=3,AVERAGE(DA142/DA149,DB142/DB149,DC142/DC149),IF(DE136=4,AVERAGE(DA142/DA149,DB142/DB149,DC142/DC149,DD142/DD149),IF(DE136=5,AVERAGE(DA142/DA149,DB142/DB149,DC142/DC149,DD142/DD149,DE142/DE149),IF(DE136=6,AVERAGE(DA142/DA149,DB142/DB149,DC142/DC149,DD142/DD149,DE142/DE149,DF142/DF149),IF(DE136=7,AVERAGE(DA142/DA149,DB142/DB149,DC142/DC149,DD142/DD149,DE142/DE149,DF142/DF149,DG142/DG149),IF(DE136=8,AVERAGE(DA142/DA149,DB142/DB149,DC142/DC149,DD142/DD149,DE142/DE149,DF142/DF149,DG142/DG149,DH142/DH149),IF(DE136=9,AVERAGE(DA142/DA149,DB142/DB149,DC142/DC149,DD142/DD149,DE142/DE149,DF142/DF149,DG142/DG149,DH142/DH149,DI142/DI149),AVERAGE(DA142/DA149,DB142/DB149,DC142/DC149,DD142/DD149,DE142/DE149,DF142/DF149,DG142/DG149,DH142/DH149,DI142/DI149,DJ142/DJ149))))))))))</f>
        <v>#DIV/0!</v>
      </c>
      <c r="DL142" s="21" t="e">
        <v>#DIV/0!</v>
      </c>
      <c r="DM142" s="152" t="s">
        <v>7</v>
      </c>
      <c r="DN142" s="160" t="str">
        <f>IF(DN141&lt;0.1,"YES","NO")</f>
        <v>YES</v>
      </c>
      <c r="DP142" s="150">
        <v>4</v>
      </c>
      <c r="DQ142" s="151">
        <f>'FACTORS &amp; OPTIONS'!B18</f>
        <v>0</v>
      </c>
      <c r="DR142" s="158">
        <f>IF(DU139&gt;0,(1/DU139),0)</f>
        <v>0</v>
      </c>
      <c r="DS142" s="77">
        <f>IF(DU140&gt;0,1/DU140,0)</f>
        <v>0</v>
      </c>
      <c r="DT142" s="77">
        <f>IF(DU141&gt;0,1/DU141,0)</f>
        <v>0</v>
      </c>
      <c r="DU142" s="77">
        <f>IF(DP142&lt;=DV136,1,0)</f>
        <v>0</v>
      </c>
      <c r="DV142" s="78">
        <v>0</v>
      </c>
      <c r="DW142" s="78">
        <v>0</v>
      </c>
      <c r="DX142" s="78">
        <v>0</v>
      </c>
      <c r="DY142" s="78">
        <v>0</v>
      </c>
      <c r="DZ142" s="78">
        <v>0</v>
      </c>
      <c r="EA142" s="159">
        <v>0</v>
      </c>
      <c r="EB142" s="21" t="e">
        <f>IF(DV136=1,AVERAGE(DR142/DR149),IF(DV136=2,AVERAGE(DR142/DR149,DS142/DS149),IF(DV136=3,AVERAGE(DR142/DR149,DS142/DS149,DT142/DT149),IF(DV136=4,AVERAGE(DR142/DR149,DS142/DS149,DT142/DT149,DU142/DU149),IF(DV136=5,AVERAGE(DR142/DR149,DS142/DS149,DT142/DT149,DU142/DU149,DV142/DV149),IF(DV136=6,AVERAGE(DR142/DR149,DS142/DS149,DT142/DT149,DU142/DU149,DV142/DV149,DW142/DW149),IF(DV136=7,AVERAGE(DR142/DR149,DS142/DS149,DT142/DT149,DU142/DU149,DV142/DV149,DW142/DW149,DX142/DX149),IF(DV136=8,AVERAGE(DR142/DR149,DS142/DS149,DT142/DT149,DU142/DU149,DV142/DV149,DW142/DW149,DX142/DX149,DY142/DY149),IF(DV136=9,AVERAGE(DR142/DR149,DS142/DS149,DT142/DT149,DU142/DU149,DV142/DV149,DW142/DW149,DX142/DX149,DY142/DY149,DZ142/DZ149),AVERAGE(DR142/DR149,DS142/DS149,DT142/DT149,DU142/DU149,DV142/DV149,DW142/DW149,DX142/DX149,DY142/DY149,DZ142/DZ149,EA142/EA149))))))))))</f>
        <v>#DIV/0!</v>
      </c>
      <c r="EC142" s="21" t="e">
        <v>#DIV/0!</v>
      </c>
      <c r="ED142" s="152" t="s">
        <v>7</v>
      </c>
      <c r="EE142" s="160" t="str">
        <f>IF(EE141&lt;0.1,"YES","NO")</f>
        <v>YES</v>
      </c>
      <c r="EG142" s="150">
        <v>4</v>
      </c>
      <c r="EH142" s="151">
        <f>'FACTORS &amp; OPTIONS'!B18</f>
        <v>0</v>
      </c>
      <c r="EI142" s="158">
        <f>IF(EL139&gt;0,(1/EL139),0)</f>
        <v>0</v>
      </c>
      <c r="EJ142" s="77">
        <f>IF(EL140&gt;0,1/EL140,0)</f>
        <v>0</v>
      </c>
      <c r="EK142" s="77">
        <f>IF(EL141&gt;0,1/EL141,0)</f>
        <v>0</v>
      </c>
      <c r="EL142" s="77">
        <f>IF(EG142&lt;=EM136,1,0)</f>
        <v>0</v>
      </c>
      <c r="EM142" s="78">
        <v>0</v>
      </c>
      <c r="EN142" s="78">
        <v>0</v>
      </c>
      <c r="EO142" s="78">
        <v>0</v>
      </c>
      <c r="EP142" s="78">
        <v>0</v>
      </c>
      <c r="EQ142" s="78">
        <v>0</v>
      </c>
      <c r="ER142" s="159">
        <v>0</v>
      </c>
      <c r="ES142" s="21" t="e">
        <f>IF(EM136=1,AVERAGE(EI142/EI149),IF(EM136=2,AVERAGE(EI142/EI149,EJ142/EJ149),IF(EM136=3,AVERAGE(EI142/EI149,EJ142/EJ149,EK142/EK149),IF(EM136=4,AVERAGE(EI142/EI149,EJ142/EJ149,EK142/EK149,EL142/EL149),IF(EM136=5,AVERAGE(EI142/EI149,EJ142/EJ149,EK142/EK149,EL142/EL149,EM142/EM149),IF(EM136=6,AVERAGE(EI142/EI149,EJ142/EJ149,EK142/EK149,EL142/EL149,EM142/EM149,EN142/EN149),IF(EM136=7,AVERAGE(EI142/EI149,EJ142/EJ149,EK142/EK149,EL142/EL149,EM142/EM149,EN142/EN149,EO142/EO149),IF(EM136=8,AVERAGE(EI142/EI149,EJ142/EJ149,EK142/EK149,EL142/EL149,EM142/EM149,EN142/EN149,EO142/EO149,EP142/EP149),IF(EM136=9,AVERAGE(EI142/EI149,EJ142/EJ149,EK142/EK149,EL142/EL149,EM142/EM149,EN142/EN149,EO142/EO149,EP142/EP149,EQ142/EQ149),AVERAGE(EI142/EI149,EJ142/EJ149,EK142/EK149,EL142/EL149,EM142/EM149,EN142/EN149,EO142/EO149,EP142/EP149,EQ142/EQ149,ER142/ER149))))))))))</f>
        <v>#DIV/0!</v>
      </c>
      <c r="ET142" s="21" t="e">
        <v>#DIV/0!</v>
      </c>
      <c r="EU142" s="152" t="s">
        <v>7</v>
      </c>
      <c r="EV142" s="160" t="str">
        <f>IF(EV141&lt;0.1,"YES","NO")</f>
        <v>YES</v>
      </c>
      <c r="EW142" s="100" t="str">
        <f>AG145</f>
        <v/>
      </c>
      <c r="EX142" s="100">
        <f>AG147</f>
        <v>1</v>
      </c>
      <c r="EY142" s="100"/>
      <c r="EZ142" s="100">
        <f t="shared" ref="EZ142:EZ149" si="90">LEN(EW142)</f>
        <v>0</v>
      </c>
      <c r="FA142" s="100"/>
    </row>
    <row r="143" spans="1:164" x14ac:dyDescent="0.35">
      <c r="A143" s="150">
        <v>5</v>
      </c>
      <c r="B143" s="151">
        <f>'FACTORS &amp; OPTIONS'!B19</f>
        <v>0</v>
      </c>
      <c r="C143" s="77">
        <f>IF(G139&gt;0,(1/G139),0)</f>
        <v>0</v>
      </c>
      <c r="D143" s="77">
        <f>IF(G140&gt;0,1/G140,0)</f>
        <v>0</v>
      </c>
      <c r="E143" s="77">
        <f>IF(G141&gt;0,1/G141,0)</f>
        <v>0</v>
      </c>
      <c r="F143" s="77">
        <f>IF(G142&gt;0,1/G142,0)</f>
        <v>0</v>
      </c>
      <c r="G143" s="77">
        <f>IF(A143&lt;=G136,1,0)</f>
        <v>0</v>
      </c>
      <c r="H143" s="78">
        <v>0</v>
      </c>
      <c r="I143" s="78">
        <v>0</v>
      </c>
      <c r="J143" s="78">
        <v>0</v>
      </c>
      <c r="K143" s="78">
        <v>0</v>
      </c>
      <c r="L143" s="78">
        <v>0</v>
      </c>
      <c r="M143" s="21" t="e">
        <f>IF(G136=1,AVERAGE(C143/C149),IF(G136=2,AVERAGE(C143/C149,D143/D149),IF(G136=3,AVERAGE(C143/C149,D143/D149,E143/E149),IF(G136=4,AVERAGE(C143/C149,D143/D149,E143/E149,F143/F149),IF(G136=5,AVERAGE(C143/C149,D143/D149,E143/E149,F143/F149,G143/G149),IF(G136=6,AVERAGE(C143/C149,D143/D149,E143/E149,F143/F149,G143/G149,H143/H149),IF(G136=7,AVERAGE(C143/C149,D143/D149,E143/E149,F143/F149,G143/G149,H143/H149,I143/I149),IF(G136=8,AVERAGE(C143/C149,D143/D149,E143/E149,F143/F149,G143/G149,H143/H149,I143/I149,J143/J149),IF(G136=9,AVERAGE(C143/C149,D143/D149,E143/E149,F143/F149,G143/G149,H143/H149,I143/I149,J143/J149,K143/K149),AVERAGE(C143/C149,D143/D149,E143/E149,F143/F149,G143/G149,H143/H149,I143/I149,J143/J149,K143/K149,L143/L149))))))))))</f>
        <v>#DIV/0!</v>
      </c>
      <c r="N143" s="21" t="e">
        <v>#DIV/0!</v>
      </c>
      <c r="O143" s="215" t="str">
        <f>IF(P141&lt;0.1,"CONSISTENT","NON CONSISTENT")</f>
        <v>CONSISTENT</v>
      </c>
      <c r="P143" s="216"/>
      <c r="R143" s="150">
        <v>5</v>
      </c>
      <c r="S143" s="151">
        <f>'FACTORS &amp; OPTIONS'!B19</f>
        <v>0</v>
      </c>
      <c r="T143" s="77">
        <f>IF(X139&gt;0,(1/X139),0)</f>
        <v>0</v>
      </c>
      <c r="U143" s="77">
        <f>IF(X140&gt;0,1/X140,0)</f>
        <v>0</v>
      </c>
      <c r="V143" s="77">
        <f>IF(X141&gt;0,1/X141,0)</f>
        <v>0</v>
      </c>
      <c r="W143" s="77">
        <f>IF(X142&gt;0,1/X142,0)</f>
        <v>0</v>
      </c>
      <c r="X143" s="77">
        <f>IF(R143&lt;=X136,1,0)</f>
        <v>0</v>
      </c>
      <c r="Y143" s="78">
        <v>0</v>
      </c>
      <c r="Z143" s="78">
        <v>0</v>
      </c>
      <c r="AA143" s="78">
        <v>0</v>
      </c>
      <c r="AB143" s="78">
        <v>0</v>
      </c>
      <c r="AC143" s="78">
        <v>0</v>
      </c>
      <c r="AD143" s="21" t="e">
        <f>IF(X136=1,AVERAGE(T143/T149),IF(X136=2,AVERAGE(T143/T149,U143/U149),IF(X136=3,AVERAGE(T143/T149,U143/U149,V143/V149),IF(X136=4,AVERAGE(T143/T149,U143/U149,V143/V149,W143/W149),IF(X136=5,AVERAGE(T143/T149,U143/U149,V143/V149,W143/W149,X143/X149),IF(X136=6,AVERAGE(T143/T149,U143/U149,V143/V149,W143/W149,X143/X149,Y143/Y149),IF(X136=7,AVERAGE(T143/T149,U143/U149,V143/V149,W143/W149,X143/X149,Y143/Y149,Z143/Z149),IF(X136=8,AVERAGE(T143/T149,U143/U149,V143/V149,W143/W149,X143/X149,Y143/Y149,Z143/Z149,AA143/AA149),IF(X136=9,AVERAGE(T143/T149,U143/U149,V143/V149,W143/W149,X143/X149,Y143/Y149,Z143/Z149,AA143/AA149,AB143/AB149),AVERAGE(T143/T149,U143/U149,V143/V149,W143/W149,X143/X149,Y143/Y149,Z143/Z149,AA143/AA149,AB143/AB149,AC143/AC149))))))))))</f>
        <v>#DIV/0!</v>
      </c>
      <c r="AE143" s="21" t="e">
        <v>#DIV/0!</v>
      </c>
      <c r="AF143" s="215" t="str">
        <f>IF(AG141&lt;0.1,"CONSISTENT","NON CONSISTENT")</f>
        <v>CONSISTENT</v>
      </c>
      <c r="AG143" s="216"/>
      <c r="AI143" s="150">
        <v>5</v>
      </c>
      <c r="AJ143" s="151">
        <f>'FACTORS &amp; OPTIONS'!B19</f>
        <v>0</v>
      </c>
      <c r="AK143" s="158">
        <f>IF(AO139&gt;0,(1/AO139),0)</f>
        <v>0</v>
      </c>
      <c r="AL143" s="77">
        <f>IF(AO140&gt;0,1/AO140,0)</f>
        <v>0</v>
      </c>
      <c r="AM143" s="77">
        <f>IF(AO141&gt;0,1/AO141,0)</f>
        <v>0</v>
      </c>
      <c r="AN143" s="77">
        <f>IF(AO142&gt;0,1/AO142,0)</f>
        <v>0</v>
      </c>
      <c r="AO143" s="77">
        <f>IF(AI143&lt;=AO136,1,0)</f>
        <v>0</v>
      </c>
      <c r="AP143" s="78">
        <v>0</v>
      </c>
      <c r="AQ143" s="78">
        <v>0</v>
      </c>
      <c r="AR143" s="78">
        <v>0</v>
      </c>
      <c r="AS143" s="78">
        <v>0</v>
      </c>
      <c r="AT143" s="159">
        <v>0</v>
      </c>
      <c r="AU143" s="21" t="e">
        <f>IF(AO136=1,AVERAGE(AK143/AK149),IF(AO136=2,AVERAGE(AK143/AK149,AL143/AL149),IF(AO136=3,AVERAGE(AK143/AK149,AL143/AL149,AM143/AM149),IF(AO136=4,AVERAGE(AK143/AK149,AL143/AL149,AM143/AM149,AN143/AN149),IF(AO136=5,AVERAGE(AK143/AK149,AL143/AL149,AM143/AM149,AN143/AN149,AO143/AO149),IF(AO136=6,AVERAGE(AK143/AK149,AL143/AL149,AM143/AM149,AN143/AN149,AO143/AO149,AP143/AP149),IF(AO136=7,AVERAGE(AK143/AK149,AL143/AL149,AM143/AM149,AN143/AN149,AO143/AO149,AP143/AP149,AQ143/AQ149),IF(AO136=8,AVERAGE(AK143/AK149,AL143/AL149,AM143/AM149,AN143/AN149,AO143/AO149,AP143/AP149,AQ143/AQ149,AR143/AR149),IF(AO136=9,AVERAGE(AK143/AK149,AL143/AL149,AM143/AM149,AN143/AN149,AO143/AO149,AP143/AP149,AQ143/AQ149,AR143/AR149,AS143/AS149),AVERAGE(AK143/AK149,AL143/AL149,AM143/AM149,AN143/AN149,AO143/AO149,AP143/AP149,AQ143/AQ149,AR143/AR149,AS143/AS149,AT143/AT149))))))))))</f>
        <v>#DIV/0!</v>
      </c>
      <c r="AV143" s="21" t="e">
        <v>#DIV/0!</v>
      </c>
      <c r="AW143" s="215" t="str">
        <f>IF(AX141&lt;0.1,"CONSISTENT","NON CONSISTENT")</f>
        <v>CONSISTENT</v>
      </c>
      <c r="AX143" s="216"/>
      <c r="AZ143" s="150">
        <v>5</v>
      </c>
      <c r="BA143" s="151">
        <f>'FACTORS &amp; OPTIONS'!B19</f>
        <v>0</v>
      </c>
      <c r="BB143" s="158">
        <f>IF(BF139&gt;0,(1/BF139),0)</f>
        <v>0</v>
      </c>
      <c r="BC143" s="77">
        <f>IF(BF140&gt;0,1/BF140,0)</f>
        <v>0</v>
      </c>
      <c r="BD143" s="77">
        <f>IF(BF141&gt;0,1/BF141,0)</f>
        <v>0</v>
      </c>
      <c r="BE143" s="77">
        <f>IF(BF142&gt;0,1/BF142,0)</f>
        <v>0</v>
      </c>
      <c r="BF143" s="77">
        <f>IF(AZ143&lt;=BF136,1,0)</f>
        <v>0</v>
      </c>
      <c r="BG143" s="78">
        <v>0</v>
      </c>
      <c r="BH143" s="78">
        <v>0</v>
      </c>
      <c r="BI143" s="78">
        <v>0</v>
      </c>
      <c r="BJ143" s="78">
        <v>0</v>
      </c>
      <c r="BK143" s="159">
        <v>0</v>
      </c>
      <c r="BL143" s="21" t="e">
        <f>IF(BF136=1,AVERAGE(BB143/BB149),IF(BF136=2,AVERAGE(BB143/BB149,BC143/BC149),IF(BF136=3,AVERAGE(BB143/BB149,BC143/BC149,BD143/BD149),IF(BF136=4,AVERAGE(BB143/BB149,BC143/BC149,BD143/BD149,BE143/BE149),IF(BF136=5,AVERAGE(BB143/BB149,BC143/BC149,BD143/BD149,BE143/BE149,BF143/BF149),IF(BF136=6,AVERAGE(BB143/BB149,BC143/BC149,BD143/BD149,BE143/BE149,BF143/BF149,BG143/BG149),IF(BF136=7,AVERAGE(BB143/BB149,BC143/BC149,BD143/BD149,BE143/BE149,BF143/BF149,BG143/BG149,BH143/BH149),IF(BF136=8,AVERAGE(BB143/BB149,BC143/BC149,BD143/BD149,BE143/BE149,BF143/BF149,BG143/BG149,BH143/BH149,BI143/BI149),IF(BF136=9,AVERAGE(BB143/BB149,BC143/BC149,BD143/BD149,BE143/BE149,BF143/BF149,BG143/BG149,BH143/BH149,BI143/BI149,BJ143/BJ149),AVERAGE(BB143/BB149,BC143/BC149,BD143/BD149,BE143/BE149,BF143/BF149,BG143/BG149,BH143/BH149,BI143/BI149,BJ143/BJ149,BK143/BK149))))))))))</f>
        <v>#DIV/0!</v>
      </c>
      <c r="BM143" s="21" t="e">
        <v>#DIV/0!</v>
      </c>
      <c r="BN143" s="215" t="str">
        <f>IF(BO141&lt;0.1,"CONSISTENT","NON CONSISTENT")</f>
        <v>CONSISTENT</v>
      </c>
      <c r="BO143" s="216"/>
      <c r="BQ143" s="150">
        <v>5</v>
      </c>
      <c r="BR143" s="151">
        <f>'FACTORS &amp; OPTIONS'!B19</f>
        <v>0</v>
      </c>
      <c r="BS143" s="158">
        <f>IF(BW139&gt;0,(1/BW139),0)</f>
        <v>0</v>
      </c>
      <c r="BT143" s="77">
        <f>IF(BW140&gt;0,1/BW140,0)</f>
        <v>0</v>
      </c>
      <c r="BU143" s="77">
        <f>IF(BW141&gt;0,1/BW141,0)</f>
        <v>0</v>
      </c>
      <c r="BV143" s="77">
        <f>IF(BW142&gt;0,1/BW142,0)</f>
        <v>0</v>
      </c>
      <c r="BW143" s="77">
        <f>IF(BQ143&lt;=BW136,1,0)</f>
        <v>0</v>
      </c>
      <c r="BX143" s="78">
        <v>0</v>
      </c>
      <c r="BY143" s="78">
        <v>0</v>
      </c>
      <c r="BZ143" s="78">
        <v>0</v>
      </c>
      <c r="CA143" s="78">
        <v>0</v>
      </c>
      <c r="CB143" s="159">
        <v>0</v>
      </c>
      <c r="CC143" s="21" t="e">
        <f>IF(BW136=1,AVERAGE(BS143/BS149),IF(BW136=2,AVERAGE(BS143/BS149,BT143/BT149),IF(BW136=3,AVERAGE(BS143/BS149,BT143/BT149,BU143/BU149),IF(BW136=4,AVERAGE(BS143/BS149,BT143/BT149,BU143/BU149,BV143/BV149),IF(BW136=5,AVERAGE(BS143/BS149,BT143/BT149,BU143/BU149,BV143/BV149,BW143/BW149),IF(BW136=6,AVERAGE(BS143/BS149,BT143/BT149,BU143/BU149,BV143/BV149,BW143/BW149,BX143/BX149),IF(BW136=7,AVERAGE(BS143/BS149,BT143/BT149,BU143/BU149,BV143/BV149,BW143/BW149,BX143/BX149,BY143/BY149),IF(BW136=8,AVERAGE(BS143/BS149,BT143/BT149,BU143/BU149,BV143/BV149,BW143/BW149,BX143/BX149,BY143/BY149,BZ143/BZ149),IF(BW136=9,AVERAGE(BS143/BS149,BT143/BT149,BU143/BU149,BV143/BV149,BW143/BW149,BX143/BX149,BY143/BY149,BZ143/BZ149,CA143/CA149),AVERAGE(BS143/BS149,BT143/BT149,BU143/BU149,BV143/BV149,BW143/BW149,BX143/BX149,BY143/BY149,BZ143/BZ149,CA143/CA149,CB143/CB149))))))))))</f>
        <v>#DIV/0!</v>
      </c>
      <c r="CD143" s="21" t="e">
        <v>#DIV/0!</v>
      </c>
      <c r="CE143" s="215" t="str">
        <f>IF(CF141&lt;0.1,"CONSISTENT","NON CONSISTENT")</f>
        <v>CONSISTENT</v>
      </c>
      <c r="CF143" s="216"/>
      <c r="CH143" s="150">
        <v>5</v>
      </c>
      <c r="CI143" s="151">
        <f>'FACTORS &amp; OPTIONS'!B19</f>
        <v>0</v>
      </c>
      <c r="CJ143" s="158">
        <f>IF(CN139&gt;0,(1/CN139),0)</f>
        <v>0</v>
      </c>
      <c r="CK143" s="77">
        <f>IF(CN140&gt;0,1/CN140,0)</f>
        <v>0</v>
      </c>
      <c r="CL143" s="77">
        <f>IF(CN141&gt;0,1/CN141,0)</f>
        <v>0</v>
      </c>
      <c r="CM143" s="77">
        <f>IF(CN142&gt;0,1/CN142,0)</f>
        <v>0</v>
      </c>
      <c r="CN143" s="77">
        <f>IF(CH143&lt;=CN136,1,0)</f>
        <v>0</v>
      </c>
      <c r="CO143" s="78">
        <v>0</v>
      </c>
      <c r="CP143" s="78">
        <v>0</v>
      </c>
      <c r="CQ143" s="78">
        <v>0</v>
      </c>
      <c r="CR143" s="78">
        <v>0</v>
      </c>
      <c r="CS143" s="159">
        <v>0</v>
      </c>
      <c r="CT143" s="21" t="e">
        <f>IF(CN136=1,AVERAGE(CJ143/CJ149),IF(CN136=2,AVERAGE(CJ143/CJ149,CK143/CK149),IF(CN136=3,AVERAGE(CJ143/CJ149,CK143/CK149,CL143/CL149),IF(CN136=4,AVERAGE(CJ143/CJ149,CK143/CK149,CL143/CL149,CM143/CM149),IF(CN136=5,AVERAGE(CJ143/CJ149,CK143/CK149,CL143/CL149,CM143/CM149,CN143/CN149),IF(CN136=6,AVERAGE(CJ143/CJ149,CK143/CK149,CL143/CL149,CM143/CM149,CN143/CN149,CO143/CO149),IF(CN136=7,AVERAGE(CJ143/CJ149,CK143/CK149,CL143/CL149,CM143/CM149,CN143/CN149,CO143/CO149,CP143/CP149),IF(CN136=8,AVERAGE(CJ143/CJ149,CK143/CK149,CL143/CL149,CM143/CM149,CN143/CN149,CO143/CO149,CP143/CP149,CQ143/CQ149),IF(CN136=9,AVERAGE(CJ143/CJ149,CK143/CK149,CL143/CL149,CM143/CM149,CN143/CN149,CO143/CO149,CP143/CP149,CQ143/CQ149,CR143/CR149),AVERAGE(CJ143/CJ149,CK143/CK149,CL143/CL149,CM143/CM149,CN143/CN149,CO143/CO149,CP143/CP149,CQ143/CQ149,CR143/CR149,CS143/CS149))))))))))</f>
        <v>#DIV/0!</v>
      </c>
      <c r="CU143" s="21" t="e">
        <v>#DIV/0!</v>
      </c>
      <c r="CV143" s="215" t="str">
        <f>IF(CW141&lt;0.1,"CONSISTENT","NON CONSISTENT")</f>
        <v>CONSISTENT</v>
      </c>
      <c r="CW143" s="216"/>
      <c r="CY143" s="150">
        <v>5</v>
      </c>
      <c r="CZ143" s="151">
        <f>'FACTORS &amp; OPTIONS'!B19</f>
        <v>0</v>
      </c>
      <c r="DA143" s="158">
        <f>IF(DE139&gt;0,(1/DE139),0)</f>
        <v>0</v>
      </c>
      <c r="DB143" s="77">
        <f>IF(DE140&gt;0,1/DE140,0)</f>
        <v>0</v>
      </c>
      <c r="DC143" s="77">
        <f>IF(DE141&gt;0,1/DE141,0)</f>
        <v>0</v>
      </c>
      <c r="DD143" s="77">
        <f>IF(DE142&gt;0,1/DE142,0)</f>
        <v>0</v>
      </c>
      <c r="DE143" s="77">
        <f>IF(CY143&lt;=DE136,1,0)</f>
        <v>0</v>
      </c>
      <c r="DF143" s="78">
        <v>0</v>
      </c>
      <c r="DG143" s="78">
        <v>0</v>
      </c>
      <c r="DH143" s="78">
        <v>0</v>
      </c>
      <c r="DI143" s="78">
        <v>0</v>
      </c>
      <c r="DJ143" s="159">
        <v>0</v>
      </c>
      <c r="DK143" s="21" t="e">
        <f>IF(DE136=1,AVERAGE(DA143/DA149),IF(DE136=2,AVERAGE(DA143/DA149,DB143/DB149),IF(DE136=3,AVERAGE(DA143/DA149,DB143/DB149,DC143/DC149),IF(DE136=4,AVERAGE(DA143/DA149,DB143/DB149,DC143/DC149,DD143/DD149),IF(DE136=5,AVERAGE(DA143/DA149,DB143/DB149,DC143/DC149,DD143/DD149,DE143/DE149),IF(DE136=6,AVERAGE(DA143/DA149,DB143/DB149,DC143/DC149,DD143/DD149,DE143/DE149,DF143/DF149),IF(DE136=7,AVERAGE(DA143/DA149,DB143/DB149,DC143/DC149,DD143/DD149,DE143/DE149,DF143/DF149,DG143/DG149),IF(DE136=8,AVERAGE(DA143/DA149,DB143/DB149,DC143/DC149,DD143/DD149,DE143/DE149,DF143/DF149,DG143/DG149,DH143/DH149),IF(DE136=9,AVERAGE(DA143/DA149,DB143/DB149,DC143/DC149,DD143/DD149,DE143/DE149,DF143/DF149,DG143/DG149,DH143/DH149,DI143/DI149),AVERAGE(DA143/DA149,DB143/DB149,DC143/DC149,DD143/DD149,DE143/DE149,DF143/DF149,DG143/DG149,DH143/DH149,DI143/DI149,DJ143/DJ149))))))))))</f>
        <v>#DIV/0!</v>
      </c>
      <c r="DL143" s="21" t="e">
        <v>#DIV/0!</v>
      </c>
      <c r="DM143" s="215" t="str">
        <f>IF(DN141&lt;0.1,"CONSISTENT","NON CONSISTENT")</f>
        <v>CONSISTENT</v>
      </c>
      <c r="DN143" s="216"/>
      <c r="DP143" s="150">
        <v>5</v>
      </c>
      <c r="DQ143" s="151">
        <f>'FACTORS &amp; OPTIONS'!B19</f>
        <v>0</v>
      </c>
      <c r="DR143" s="158">
        <f>IF(DV139&gt;0,(1/DV139),0)</f>
        <v>0</v>
      </c>
      <c r="DS143" s="77">
        <f>IF(DV140&gt;0,1/DV140,0)</f>
        <v>0</v>
      </c>
      <c r="DT143" s="77">
        <f>IF(DV141&gt;0,1/DV141,0)</f>
        <v>0</v>
      </c>
      <c r="DU143" s="77">
        <f>IF(DV142&gt;0,1/DV142,0)</f>
        <v>0</v>
      </c>
      <c r="DV143" s="77">
        <f>IF(DP143&lt;=DV136,1,0)</f>
        <v>0</v>
      </c>
      <c r="DW143" s="78">
        <v>0</v>
      </c>
      <c r="DX143" s="78">
        <v>0</v>
      </c>
      <c r="DY143" s="78">
        <v>0</v>
      </c>
      <c r="DZ143" s="78">
        <v>0</v>
      </c>
      <c r="EA143" s="159">
        <v>0</v>
      </c>
      <c r="EB143" s="21" t="e">
        <f>IF(DV136=1,AVERAGE(DR143/DR149),IF(DV136=2,AVERAGE(DR143/DR149,DS143/DS149),IF(DV136=3,AVERAGE(DR143/DR149,DS143/DS149,DT143/DT149),IF(DV136=4,AVERAGE(DR143/DR149,DS143/DS149,DT143/DT149,DU143/DU149),IF(DV136=5,AVERAGE(DR143/DR149,DS143/DS149,DT143/DT149,DU143/DU149,DV143/DV149),IF(DV136=6,AVERAGE(DR143/DR149,DS143/DS149,DT143/DT149,DU143/DU149,DV143/DV149,DW143/DW149),IF(DV136=7,AVERAGE(DR143/DR149,DS143/DS149,DT143/DT149,DU143/DU149,DV143/DV149,DW143/DW149,DX143/DX149),IF(DV136=8,AVERAGE(DR143/DR149,DS143/DS149,DT143/DT149,DU143/DU149,DV143/DV149,DW143/DW149,DX143/DX149,DY143/DY149),IF(DV136=9,AVERAGE(DR143/DR149,DS143/DS149,DT143/DT149,DU143/DU149,DV143/DV149,DW143/DW149,DX143/DX149,DY143/DY149,DZ143/DZ149),AVERAGE(DR143/DR149,DS143/DS149,DT143/DT149,DU143/DU149,DV143/DV149,DW143/DW149,DX143/DX149,DY143/DY149,DZ143/DZ149,EA143/EA149))))))))))</f>
        <v>#DIV/0!</v>
      </c>
      <c r="EC143" s="21" t="e">
        <v>#DIV/0!</v>
      </c>
      <c r="ED143" s="215" t="str">
        <f>IF(EE141&lt;0.1,"CONSISTENT","NON CONSISTENT")</f>
        <v>CONSISTENT</v>
      </c>
      <c r="EE143" s="216"/>
      <c r="EG143" s="150">
        <v>5</v>
      </c>
      <c r="EH143" s="151">
        <f>'FACTORS &amp; OPTIONS'!B19</f>
        <v>0</v>
      </c>
      <c r="EI143" s="158">
        <f>IF(EM139&gt;0,(1/EM139),0)</f>
        <v>0</v>
      </c>
      <c r="EJ143" s="77">
        <f>IF(EM140&gt;0,1/EM140,0)</f>
        <v>0</v>
      </c>
      <c r="EK143" s="77">
        <f>IF(EM141&gt;0,1/EM141,0)</f>
        <v>0</v>
      </c>
      <c r="EL143" s="77">
        <f>IF(EM142&gt;0,1/EM142,0)</f>
        <v>0</v>
      </c>
      <c r="EM143" s="77">
        <f>IF(EG143&lt;=EM136,1,0)</f>
        <v>0</v>
      </c>
      <c r="EN143" s="78">
        <v>0</v>
      </c>
      <c r="EO143" s="78">
        <v>0</v>
      </c>
      <c r="EP143" s="78">
        <v>0</v>
      </c>
      <c r="EQ143" s="78">
        <v>0</v>
      </c>
      <c r="ER143" s="159">
        <v>0</v>
      </c>
      <c r="ES143" s="21" t="e">
        <f>IF(EM136=1,AVERAGE(EI143/EI149),IF(EM136=2,AVERAGE(EI143/EI149,EJ143/EJ149),IF(EM136=3,AVERAGE(EI143/EI149,EJ143/EJ149,EK143/EK149),IF(EM136=4,AVERAGE(EI143/EI149,EJ143/EJ149,EK143/EK149,EL143/EL149),IF(EM136=5,AVERAGE(EI143/EI149,EJ143/EJ149,EK143/EK149,EL143/EL149,EM143/EM149),IF(EM136=6,AVERAGE(EI143/EI149,EJ143/EJ149,EK143/EK149,EL143/EL149,EM143/EM149,EN143/EN149),IF(EM136=7,AVERAGE(EI143/EI149,EJ143/EJ149,EK143/EK149,EL143/EL149,EM143/EM149,EN143/EN149,EO143/EO149),IF(EM136=8,AVERAGE(EI143/EI149,EJ143/EJ149,EK143/EK149,EL143/EL149,EM143/EM149,EN143/EN149,EO143/EO149,EP143/EP149),IF(EM136=9,AVERAGE(EI143/EI149,EJ143/EJ149,EK143/EK149,EL143/EL149,EM143/EM149,EN143/EN149,EO143/EO149,EP143/EP149,EQ143/EQ149),AVERAGE(EI143/EI149,EJ143/EJ149,EK143/EK149,EL143/EL149,EM143/EM149,EN143/EN149,EO143/EO149,EP143/EP149,EQ143/EQ149,ER143/ER149))))))))))</f>
        <v>#DIV/0!</v>
      </c>
      <c r="ET143" s="21" t="e">
        <v>#DIV/0!</v>
      </c>
      <c r="EU143" s="215" t="str">
        <f>IF(EV141&lt;0.1,"CONSISTENT","NON CONSISTENT")</f>
        <v>CONSISTENT</v>
      </c>
      <c r="EV143" s="216"/>
      <c r="EW143" s="100" t="str">
        <f>AX145</f>
        <v/>
      </c>
      <c r="EX143" s="100">
        <f>AX147</f>
        <v>0.14285714285714285</v>
      </c>
      <c r="EY143" s="100">
        <f>IF(EZ141&lt;&gt;0,EX141,IF(EZ142&lt;&gt;0,EX142,IF(EZ143&lt;&gt;0,EX143,IF(EZ144&lt;&gt;0,EX144,IF(EZ145&lt;&gt;0,EX145,IF(EZ146&lt;&gt;0,EX146,IF(EZ147&lt;&gt;0,EX147,IF(EZ148&lt;&gt;0,EX148,IF(EZ149&lt;&gt;0,EX149,0)))))))))</f>
        <v>0</v>
      </c>
      <c r="EZ143" s="100">
        <f t="shared" si="90"/>
        <v>0</v>
      </c>
      <c r="FA143" s="100"/>
    </row>
    <row r="144" spans="1:164" x14ac:dyDescent="0.35">
      <c r="A144" s="150">
        <v>6</v>
      </c>
      <c r="B144" s="151">
        <f>'FACTORS &amp; OPTIONS'!B20</f>
        <v>0</v>
      </c>
      <c r="C144" s="77">
        <f>IF(H139&gt;0,(1/H139),0)</f>
        <v>0</v>
      </c>
      <c r="D144" s="77">
        <f>IF(H140&gt;0,1/H140,0)</f>
        <v>0</v>
      </c>
      <c r="E144" s="77">
        <f>IF(H141&gt;0,1/H141,0)</f>
        <v>0</v>
      </c>
      <c r="F144" s="77">
        <f>IF(H142&gt;0,1/H142,0)</f>
        <v>0</v>
      </c>
      <c r="G144" s="77">
        <f>IF(H143&gt;0,1/H143,0)</f>
        <v>0</v>
      </c>
      <c r="H144" s="77">
        <f>IF(A144&lt;=G136,1,0)</f>
        <v>0</v>
      </c>
      <c r="I144" s="78">
        <v>0</v>
      </c>
      <c r="J144" s="78">
        <v>0</v>
      </c>
      <c r="K144" s="78">
        <v>0</v>
      </c>
      <c r="L144" s="78">
        <v>0</v>
      </c>
      <c r="M144" s="21" t="e">
        <f>IF(G136=1,AVERAGE(C144/C149),IF(G136=2,AVERAGE(C144/C149,D144/D149),IF(G136=3,AVERAGE(C144/C149,D144/D149,E144/E149),IF(G136=4,AVERAGE(C144/C149,D144/D149,E144/E149,F144/F149),IF(G136=5,AVERAGE(C144/C149,D144/D149,E144/E149,F144/F149,G144/G149),IF(G136=6,AVERAGE(C144/C149,D144/D149,E144/E149,F144/F149,G144/G149,H144/H149),IF(G136=7,AVERAGE(C144/C149,D144/D149,E144/E149,F144/F149,G144/G149,H144/H149,I144/I149),IF(G136=8,AVERAGE(C144/C149,D144/D149,E144/E149,F144/F149,G144/G149,H144/H149,I144/I149,J144/J149),IF(G136=9,AVERAGE(C144/C149,D144/D149,E144/E149,F144/F149,G144/G149,H144/H149,I144/I149,J144/J149,K144/K149),AVERAGE(C144/C149,D144/D149,E144/E149,F144/F149,G144/G149,H144/H149,I144/I149,J144/J149,K144/K149,L144/L149))))))))))</f>
        <v>#DIV/0!</v>
      </c>
      <c r="N144" s="21" t="e">
        <v>#DIV/0!</v>
      </c>
      <c r="O144" s="162" t="e">
        <f>INDEX(B139:B148,$Q$2-138,1)</f>
        <v>#VALUE!</v>
      </c>
      <c r="P144" s="163" t="str">
        <f>IFERROR(O144,"")</f>
        <v/>
      </c>
      <c r="R144" s="150">
        <v>6</v>
      </c>
      <c r="S144" s="151">
        <f>'FACTORS &amp; OPTIONS'!B20</f>
        <v>0</v>
      </c>
      <c r="T144" s="77">
        <f>IF(Y139&gt;0,(1/Y139),0)</f>
        <v>0</v>
      </c>
      <c r="U144" s="77">
        <f>IF(Y140&gt;0,1/Y140,0)</f>
        <v>0</v>
      </c>
      <c r="V144" s="77">
        <f>IF(Y141&gt;0,1/Y141,0)</f>
        <v>0</v>
      </c>
      <c r="W144" s="77">
        <f>IF(Y142&gt;0,1/Y142,0)</f>
        <v>0</v>
      </c>
      <c r="X144" s="77">
        <f>IF(Y143&gt;0,1/Y143,0)</f>
        <v>0</v>
      </c>
      <c r="Y144" s="77">
        <f>IF(R144&lt;=X136,1,0)</f>
        <v>0</v>
      </c>
      <c r="Z144" s="78">
        <v>0</v>
      </c>
      <c r="AA144" s="78">
        <v>0</v>
      </c>
      <c r="AB144" s="78">
        <v>0</v>
      </c>
      <c r="AC144" s="78">
        <v>0</v>
      </c>
      <c r="AD144" s="21" t="e">
        <f>IF(X136=1,AVERAGE(T144/T149),IF(X136=2,AVERAGE(T144/T149,U144/U149),IF(X136=3,AVERAGE(T144/T149,U144/U149,V144/V149),IF(X136=4,AVERAGE(T144/T149,U144/U149,V144/V149,W144/W149),IF(X136=5,AVERAGE(T144/T149,U144/U149,V144/V149,W144/W149,X144/X149),IF(X136=6,AVERAGE(T144/T149,U144/U149,V144/V149,W144/W149,X144/X149,Y144/Y149),IF(X136=7,AVERAGE(T144/T149,U144/U149,V144/V149,W144/W149,X144/X149,Y144/Y149,Z144/Z149),IF(X136=8,AVERAGE(T144/T149,U144/U149,V144/V149,W144/W149,X144/X149,Y144/Y149,Z144/Z149,AA144/AA149),IF(X136=9,AVERAGE(T144/T149,U144/U149,V144/V149,W144/W149,X144/X149,Y144/Y149,Z144/Z149,AA144/AA149,AB144/AB149),AVERAGE(T144/T149,U144/U149,V144/V149,W144/W149,X144/X149,Y144/Y149,Z144/Z149,AA144/AA149,AB144/AB149,AC144/AC149))))))))))</f>
        <v>#DIV/0!</v>
      </c>
      <c r="AE144" s="21" t="e">
        <v>#DIV/0!</v>
      </c>
      <c r="AF144" s="162" t="e">
        <f>INDEX(S139:S148,$Q$2-138,1)</f>
        <v>#VALUE!</v>
      </c>
      <c r="AG144" s="163" t="str">
        <f>IFERROR(AF144,"")</f>
        <v/>
      </c>
      <c r="AI144" s="150">
        <v>6</v>
      </c>
      <c r="AJ144" s="151">
        <f>'FACTORS &amp; OPTIONS'!B20</f>
        <v>0</v>
      </c>
      <c r="AK144" s="158">
        <f>IF(AP139&gt;0,(1/AP139),0)</f>
        <v>0</v>
      </c>
      <c r="AL144" s="77">
        <f>IF(AP140&gt;0,1/AP140,0)</f>
        <v>0</v>
      </c>
      <c r="AM144" s="77">
        <f>IF(AP141&gt;0,1/AP141,0)</f>
        <v>0</v>
      </c>
      <c r="AN144" s="77">
        <f>IF(AP142&gt;0,1/AP142,0)</f>
        <v>0</v>
      </c>
      <c r="AO144" s="77">
        <f>IF(AP143&gt;0,1/AP143,0)</f>
        <v>0</v>
      </c>
      <c r="AP144" s="77">
        <f>IF(AI144&lt;=AO136,1,0)</f>
        <v>0</v>
      </c>
      <c r="AQ144" s="78">
        <v>0</v>
      </c>
      <c r="AR144" s="78">
        <v>0</v>
      </c>
      <c r="AS144" s="78">
        <v>0</v>
      </c>
      <c r="AT144" s="159">
        <v>0</v>
      </c>
      <c r="AU144" s="21" t="e">
        <f>IF(AO136=1,AVERAGE(AK144/AK149),IF(AO136=2,AVERAGE(AK144/AK149,AL144/AL149),IF(AO136=3,AVERAGE(AK144/AK149,AL144/AL149,AM144/AM149),IF(AO136=4,AVERAGE(AK144/AK149,AL144/AL149,AM144/AM149,AN144/AN149),IF(AO136=5,AVERAGE(AK144/AK149,AL144/AL149,AM144/AM149,AN144/AN149,AO144/AO149),IF(AO136=6,AVERAGE(AK144/AK149,AL144/AL149,AM144/AM149,AN144/AN149,AO144/AO149,AP144/AP149),IF(AO136=7,AVERAGE(AK144/AK149,AL144/AL149,AM144/AM149,AN144/AN149,AO144/AO149,AP144/AP149,AQ144/AQ149),IF(AO136=8,AVERAGE(AK144/AK149,AL144/AL149,AM144/AM149,AN144/AN149,AO144/AO149,AP144/AP149,AQ144/AQ149,AR144/AR149),IF(AO136=9,AVERAGE(AK144/AK149,AL144/AL149,AM144/AM149,AN144/AN149,AO144/AO149,AP144/AP149,AQ144/AQ149,AR144/AR149,AS144/AS149),AVERAGE(AK144/AK149,AL144/AL149,AM144/AM149,AN144/AN149,AO144/AO149,AP144/AP149,AQ144/AQ149,AR144/AR149,AS144/AS149,AT144/AT149))))))))))</f>
        <v>#DIV/0!</v>
      </c>
      <c r="AV144" s="21" t="e">
        <v>#DIV/0!</v>
      </c>
      <c r="AW144" s="162" t="e">
        <f>INDEX(AJ139:AJ148,$Q$2-138,1)</f>
        <v>#VALUE!</v>
      </c>
      <c r="AX144" s="163" t="str">
        <f>IFERROR(AW144,"")</f>
        <v/>
      </c>
      <c r="AZ144" s="150">
        <v>6</v>
      </c>
      <c r="BA144" s="151">
        <f>'FACTORS &amp; OPTIONS'!B20</f>
        <v>0</v>
      </c>
      <c r="BB144" s="158">
        <f>IF(BG139&gt;0,(1/BG139),0)</f>
        <v>0</v>
      </c>
      <c r="BC144" s="77">
        <f>IF(BG140&gt;0,1/BG140,0)</f>
        <v>0</v>
      </c>
      <c r="BD144" s="77">
        <f>IF(BG141&gt;0,1/BG141,0)</f>
        <v>0</v>
      </c>
      <c r="BE144" s="77">
        <f>IF(BG142&gt;0,1/BG142,0)</f>
        <v>0</v>
      </c>
      <c r="BF144" s="77">
        <f>IF(BG143&gt;0,1/BG143,0)</f>
        <v>0</v>
      </c>
      <c r="BG144" s="77">
        <f>IF(AZ144&lt;=BF136,1,0)</f>
        <v>0</v>
      </c>
      <c r="BH144" s="78">
        <v>0</v>
      </c>
      <c r="BI144" s="78">
        <v>0</v>
      </c>
      <c r="BJ144" s="78">
        <v>0</v>
      </c>
      <c r="BK144" s="159">
        <v>0</v>
      </c>
      <c r="BL144" s="21" t="e">
        <f>IF(BF136=1,AVERAGE(BB144/BB149),IF(BF136=2,AVERAGE(BB144/BB149,BC144/BC149),IF(BF136=3,AVERAGE(BB144/BB149,BC144/BC149,BD144/BD149),IF(BF136=4,AVERAGE(BB144/BB149,BC144/BC149,BD144/BD149,BE144/BE149),IF(BF136=5,AVERAGE(BB144/BB149,BC144/BC149,BD144/BD149,BE144/BE149,BF144/BF149),IF(BF136=6,AVERAGE(BB144/BB149,BC144/BC149,BD144/BD149,BE144/BE149,BF144/BF149,BG144/BG149),IF(BF136=7,AVERAGE(BB144/BB149,BC144/BC149,BD144/BD149,BE144/BE149,BF144/BF149,BG144/BG149,BH144/BH149),IF(BF136=8,AVERAGE(BB144/BB149,BC144/BC149,BD144/BD149,BE144/BE149,BF144/BF149,BG144/BG149,BH144/BH149,BI144/BI149),IF(BF136=9,AVERAGE(BB144/BB149,BC144/BC149,BD144/BD149,BE144/BE149,BF144/BF149,BG144/BG149,BH144/BH149,BI144/BI149,BJ144/BJ149),AVERAGE(BB144/BB149,BC144/BC149,BD144/BD149,BE144/BE149,BF144/BF149,BG144/BG149,BH144/BH149,BI144/BI149,BJ144/BJ149,BK144/BK149))))))))))</f>
        <v>#DIV/0!</v>
      </c>
      <c r="BM144" s="21" t="e">
        <v>#DIV/0!</v>
      </c>
      <c r="BN144" s="162" t="e">
        <f>INDEX(BA139:BA148,$Q$2-138,1)</f>
        <v>#VALUE!</v>
      </c>
      <c r="BO144" s="163" t="str">
        <f>IFERROR(BN144,"")</f>
        <v/>
      </c>
      <c r="BQ144" s="150">
        <v>6</v>
      </c>
      <c r="BR144" s="151">
        <f>'FACTORS &amp; OPTIONS'!B20</f>
        <v>0</v>
      </c>
      <c r="BS144" s="158">
        <f>IF(BX139&gt;0,(1/BX139),0)</f>
        <v>0</v>
      </c>
      <c r="BT144" s="77">
        <f>IF(BX140&gt;0,1/BX140,0)</f>
        <v>0</v>
      </c>
      <c r="BU144" s="77">
        <f>IF(BX141&gt;0,1/BX141,0)</f>
        <v>0</v>
      </c>
      <c r="BV144" s="77">
        <f>IF(BX142&gt;0,1/BX142,0)</f>
        <v>0</v>
      </c>
      <c r="BW144" s="77">
        <f>IF(BX143&gt;0,1/BX143,0)</f>
        <v>0</v>
      </c>
      <c r="BX144" s="77">
        <f>IF(BQ144&lt;=BW136,1,0)</f>
        <v>0</v>
      </c>
      <c r="BY144" s="78">
        <v>0</v>
      </c>
      <c r="BZ144" s="78">
        <v>0</v>
      </c>
      <c r="CA144" s="78">
        <v>0</v>
      </c>
      <c r="CB144" s="159">
        <v>0</v>
      </c>
      <c r="CC144" s="21" t="e">
        <f>IF(BW136=1,AVERAGE(BS144/BS149),IF(BW136=2,AVERAGE(BS144/BS149,BT144/BT149),IF(BW136=3,AVERAGE(BS144/BS149,BT144/BT149,BU144/BU149),IF(BW136=4,AVERAGE(BS144/BS149,BT144/BT149,BU144/BU149,BV144/BV149),IF(BW136=5,AVERAGE(BS144/BS149,BT144/BT149,BU144/BU149,BV144/BV149,BW144/BW149),IF(BW136=6,AVERAGE(BS144/BS149,BT144/BT149,BU144/BU149,BV144/BV149,BW144/BW149,BX144/BX149),IF(BW136=7,AVERAGE(BS144/BS149,BT144/BT149,BU144/BU149,BV144/BV149,BW144/BW149,BX144/BX149,BY144/BY149),IF(BW136=8,AVERAGE(BS144/BS149,BT144/BT149,BU144/BU149,BV144/BV149,BW144/BW149,BX144/BX149,BY144/BY149,BZ144/BZ149),IF(BW136=9,AVERAGE(BS144/BS149,BT144/BT149,BU144/BU149,BV144/BV149,BW144/BW149,BX144/BX149,BY144/BY149,BZ144/BZ149,CA144/CA149),AVERAGE(BS144/BS149,BT144/BT149,BU144/BU149,BV144/BV149,BW144/BW149,BX144/BX149,BY144/BY149,BZ144/BZ149,CA144/CA149,CB144/CB149))))))))))</f>
        <v>#DIV/0!</v>
      </c>
      <c r="CD144" s="21" t="e">
        <v>#DIV/0!</v>
      </c>
      <c r="CE144" s="162" t="e">
        <f>INDEX(BR139:BR148,$Q$2-138,1)</f>
        <v>#VALUE!</v>
      </c>
      <c r="CF144" s="163" t="str">
        <f>IFERROR(CE144,"")</f>
        <v/>
      </c>
      <c r="CH144" s="150">
        <v>6</v>
      </c>
      <c r="CI144" s="151">
        <f>'FACTORS &amp; OPTIONS'!B20</f>
        <v>0</v>
      </c>
      <c r="CJ144" s="158">
        <f>IF(CO139&gt;0,(1/CO139),0)</f>
        <v>0</v>
      </c>
      <c r="CK144" s="77">
        <f>IF(CO140&gt;0,1/CO140,0)</f>
        <v>0</v>
      </c>
      <c r="CL144" s="77">
        <f>IF(CO141&gt;0,1/CO141,0)</f>
        <v>0</v>
      </c>
      <c r="CM144" s="77">
        <f>IF(CO142&gt;0,1/CO142,0)</f>
        <v>0</v>
      </c>
      <c r="CN144" s="77">
        <f>IF(CO143&gt;0,1/CO143,0)</f>
        <v>0</v>
      </c>
      <c r="CO144" s="77">
        <f>IF(CH144&lt;=CN136,1,0)</f>
        <v>0</v>
      </c>
      <c r="CP144" s="78">
        <v>0</v>
      </c>
      <c r="CQ144" s="78">
        <v>0</v>
      </c>
      <c r="CR144" s="78">
        <v>0</v>
      </c>
      <c r="CS144" s="159">
        <v>0</v>
      </c>
      <c r="CT144" s="21" t="e">
        <f>IF(CN136=1,AVERAGE(CJ144/CJ149),IF(CN136=2,AVERAGE(CJ144/CJ149,CK144/CK149),IF(CN136=3,AVERAGE(CJ144/CJ149,CK144/CK149,CL144/CL149),IF(CN136=4,AVERAGE(CJ144/CJ149,CK144/CK149,CL144/CL149,CM144/CM149),IF(CN136=5,AVERAGE(CJ144/CJ149,CK144/CK149,CL144/CL149,CM144/CM149,CN144/CN149),IF(CN136=6,AVERAGE(CJ144/CJ149,CK144/CK149,CL144/CL149,CM144/CM149,CN144/CN149,CO144/CO149),IF(CN136=7,AVERAGE(CJ144/CJ149,CK144/CK149,CL144/CL149,CM144/CM149,CN144/CN149,CO144/CO149,CP144/CP149),IF(CN136=8,AVERAGE(CJ144/CJ149,CK144/CK149,CL144/CL149,CM144/CM149,CN144/CN149,CO144/CO149,CP144/CP149,CQ144/CQ149),IF(CN136=9,AVERAGE(CJ144/CJ149,CK144/CK149,CL144/CL149,CM144/CM149,CN144/CN149,CO144/CO149,CP144/CP149,CQ144/CQ149,CR144/CR149),AVERAGE(CJ144/CJ149,CK144/CK149,CL144/CL149,CM144/CM149,CN144/CN149,CO144/CO149,CP144/CP149,CQ144/CQ149,CR144/CR149,CS144/CS149))))))))))</f>
        <v>#DIV/0!</v>
      </c>
      <c r="CU144" s="21" t="e">
        <v>#DIV/0!</v>
      </c>
      <c r="CV144" s="162" t="e">
        <f>INDEX(CI139:CI148,$Q$2-138,1)</f>
        <v>#VALUE!</v>
      </c>
      <c r="CW144" s="163" t="str">
        <f>IFERROR(CV144,"")</f>
        <v/>
      </c>
      <c r="CY144" s="150">
        <v>6</v>
      </c>
      <c r="CZ144" s="151">
        <f>'FACTORS &amp; OPTIONS'!B20</f>
        <v>0</v>
      </c>
      <c r="DA144" s="158">
        <f>IF(DF139&gt;0,(1/DF139),0)</f>
        <v>0</v>
      </c>
      <c r="DB144" s="77">
        <f>IF(DF140&gt;0,1/DF140,0)</f>
        <v>0</v>
      </c>
      <c r="DC144" s="77">
        <f>IF(DF141&gt;0,1/DF141,0)</f>
        <v>0</v>
      </c>
      <c r="DD144" s="77">
        <f>IF(DF142&gt;0,1/DF142,0)</f>
        <v>0</v>
      </c>
      <c r="DE144" s="77">
        <f>IF(DF143&gt;0,1/DF143,0)</f>
        <v>0</v>
      </c>
      <c r="DF144" s="77">
        <f>IF(CY144&lt;=DE136,1,0)</f>
        <v>0</v>
      </c>
      <c r="DG144" s="78">
        <v>0</v>
      </c>
      <c r="DH144" s="78">
        <v>0</v>
      </c>
      <c r="DI144" s="78">
        <v>0</v>
      </c>
      <c r="DJ144" s="159">
        <v>0</v>
      </c>
      <c r="DK144" s="21" t="e">
        <f>IF(DE136=1,AVERAGE(DA144/DA149),IF(DE136=2,AVERAGE(DA144/DA149,DB144/DB149),IF(DE136=3,AVERAGE(DA144/DA149,DB144/DB149,DC144/DC149),IF(DE136=4,AVERAGE(DA144/DA149,DB144/DB149,DC144/DC149,DD144/DD149),IF(DE136=5,AVERAGE(DA144/DA149,DB144/DB149,DC144/DC149,DD144/DD149,DE144/DE149),IF(DE136=6,AVERAGE(DA144/DA149,DB144/DB149,DC144/DC149,DD144/DD149,DE144/DE149,DF144/DF149),IF(DE136=7,AVERAGE(DA144/DA149,DB144/DB149,DC144/DC149,DD144/DD149,DE144/DE149,DF144/DF149,DG144/DG149),IF(DE136=8,AVERAGE(DA144/DA149,DB144/DB149,DC144/DC149,DD144/DD149,DE144/DE149,DF144/DF149,DG144/DG149,DH144/DH149),IF(DE136=9,AVERAGE(DA144/DA149,DB144/DB149,DC144/DC149,DD144/DD149,DE144/DE149,DF144/DF149,DG144/DG149,DH144/DH149,DI144/DI149),AVERAGE(DA144/DA149,DB144/DB149,DC144/DC149,DD144/DD149,DE144/DE149,DF144/DF149,DG144/DG149,DH144/DH149,DI144/DI149,DJ144/DJ149))))))))))</f>
        <v>#DIV/0!</v>
      </c>
      <c r="DL144" s="21" t="e">
        <v>#DIV/0!</v>
      </c>
      <c r="DM144" s="162" t="e">
        <f>INDEX(CZ139:CZ148,$Q$2-138,1)</f>
        <v>#VALUE!</v>
      </c>
      <c r="DN144" s="163" t="str">
        <f>IFERROR(DM144,"")</f>
        <v/>
      </c>
      <c r="DP144" s="150">
        <v>6</v>
      </c>
      <c r="DQ144" s="151">
        <f>'FACTORS &amp; OPTIONS'!B20</f>
        <v>0</v>
      </c>
      <c r="DR144" s="158">
        <f>IF(DW139&gt;0,(1/DW139),0)</f>
        <v>0</v>
      </c>
      <c r="DS144" s="77">
        <f>IF(DW140&gt;0,1/DW140,0)</f>
        <v>0</v>
      </c>
      <c r="DT144" s="77">
        <f>IF(DW141&gt;0,1/DW141,0)</f>
        <v>0</v>
      </c>
      <c r="DU144" s="77">
        <f>IF(DW142&gt;0,1/DW142,0)</f>
        <v>0</v>
      </c>
      <c r="DV144" s="77">
        <f>IF(DW143&gt;0,1/DW143,0)</f>
        <v>0</v>
      </c>
      <c r="DW144" s="77">
        <f>IF(DP144&lt;=DV136,1,0)</f>
        <v>0</v>
      </c>
      <c r="DX144" s="78">
        <v>0</v>
      </c>
      <c r="DY144" s="78">
        <v>0</v>
      </c>
      <c r="DZ144" s="78">
        <v>0</v>
      </c>
      <c r="EA144" s="159">
        <v>0</v>
      </c>
      <c r="EB144" s="21" t="e">
        <f>IF(DV136=1,AVERAGE(DR144/DR149),IF(DV136=2,AVERAGE(DR144/DR149,DS144/DS149),IF(DV136=3,AVERAGE(DR144/DR149,DS144/DS149,DT144/DT149),IF(DV136=4,AVERAGE(DR144/DR149,DS144/DS149,DT144/DT149,DU144/DU149),IF(DV136=5,AVERAGE(DR144/DR149,DS144/DS149,DT144/DT149,DU144/DU149,DV144/DV149),IF(DV136=6,AVERAGE(DR144/DR149,DS144/DS149,DT144/DT149,DU144/DU149,DV144/DV149,DW144/DW149),IF(DV136=7,AVERAGE(DR144/DR149,DS144/DS149,DT144/DT149,DU144/DU149,DV144/DV149,DW144/DW149,DX144/DX149),IF(DV136=8,AVERAGE(DR144/DR149,DS144/DS149,DT144/DT149,DU144/DU149,DV144/DV149,DW144/DW149,DX144/DX149,DY144/DY149),IF(DV136=9,AVERAGE(DR144/DR149,DS144/DS149,DT144/DT149,DU144/DU149,DV144/DV149,DW144/DW149,DX144/DX149,DY144/DY149,DZ144/DZ149),AVERAGE(DR144/DR149,DS144/DS149,DT144/DT149,DU144/DU149,DV144/DV149,DW144/DW149,DX144/DX149,DY144/DY149,DZ144/DZ149,EA144/EA149))))))))))</f>
        <v>#DIV/0!</v>
      </c>
      <c r="EC144" s="21" t="e">
        <v>#DIV/0!</v>
      </c>
      <c r="ED144" s="162" t="e">
        <f>INDEX(DQ139:DQ148,$Q$2-138,1)</f>
        <v>#VALUE!</v>
      </c>
      <c r="EE144" s="163" t="str">
        <f>IFERROR(ED144,"")</f>
        <v/>
      </c>
      <c r="EG144" s="150">
        <v>6</v>
      </c>
      <c r="EH144" s="151">
        <f>'FACTORS &amp; OPTIONS'!B20</f>
        <v>0</v>
      </c>
      <c r="EI144" s="158">
        <f>IF(EN139&gt;0,(1/EN139),0)</f>
        <v>0</v>
      </c>
      <c r="EJ144" s="77">
        <f>IF(EN140&gt;0,1/EN140,0)</f>
        <v>0</v>
      </c>
      <c r="EK144" s="77">
        <f>IF(EN141&gt;0,1/EN141,0)</f>
        <v>0</v>
      </c>
      <c r="EL144" s="77">
        <f>IF(EN142&gt;0,1/EN142,0)</f>
        <v>0</v>
      </c>
      <c r="EM144" s="77">
        <f>IF(EN143&gt;0,1/EN143,0)</f>
        <v>0</v>
      </c>
      <c r="EN144" s="77">
        <f>IF(EG144&lt;=EM136,1,0)</f>
        <v>0</v>
      </c>
      <c r="EO144" s="78">
        <v>0</v>
      </c>
      <c r="EP144" s="78">
        <v>0</v>
      </c>
      <c r="EQ144" s="78">
        <v>0</v>
      </c>
      <c r="ER144" s="159">
        <v>0</v>
      </c>
      <c r="ES144" s="21" t="e">
        <f>IF(EM136=1,AVERAGE(EI144/EI149),IF(EM136=2,AVERAGE(EI144/EI149,EJ144/EJ149),IF(EM136=3,AVERAGE(EI144/EI149,EJ144/EJ149,EK144/EK149),IF(EM136=4,AVERAGE(EI144/EI149,EJ144/EJ149,EK144/EK149,EL144/EL149),IF(EM136=5,AVERAGE(EI144/EI149,EJ144/EJ149,EK144/EK149,EL144/EL149,EM144/EM149),IF(EM136=6,AVERAGE(EI144/EI149,EJ144/EJ149,EK144/EK149,EL144/EL149,EM144/EM149,EN144/EN149),IF(EM136=7,AVERAGE(EI144/EI149,EJ144/EJ149,EK144/EK149,EL144/EL149,EM144/EM149,EN144/EN149,EO144/EO149),IF(EM136=8,AVERAGE(EI144/EI149,EJ144/EJ149,EK144/EK149,EL144/EL149,EM144/EM149,EN144/EN149,EO144/EO149,EP144/EP149),IF(EM136=9,AVERAGE(EI144/EI149,EJ144/EJ149,EK144/EK149,EL144/EL149,EM144/EM149,EN144/EN149,EO144/EO149,EP144/EP149,EQ144/EQ149),AVERAGE(EI144/EI149,EJ144/EJ149,EK144/EK149,EL144/EL149,EM144/EM149,EN144/EN149,EO144/EO149,EP144/EP149,EQ144/EQ149,ER144/ER149))))))))))</f>
        <v>#DIV/0!</v>
      </c>
      <c r="ET144" s="21" t="e">
        <v>#DIV/0!</v>
      </c>
      <c r="EU144" s="162" t="e">
        <f>INDEX(EH139:EH148,$Q$2-138,1)</f>
        <v>#VALUE!</v>
      </c>
      <c r="EV144" s="163" t="str">
        <f>IFERROR(EU144,"")</f>
        <v/>
      </c>
      <c r="EW144" s="100" t="str">
        <f>BO145</f>
        <v/>
      </c>
      <c r="EX144" s="100">
        <f>BO147</f>
        <v>3</v>
      </c>
      <c r="EY144" s="100"/>
      <c r="EZ144" s="100">
        <f t="shared" si="90"/>
        <v>0</v>
      </c>
      <c r="FA144" s="100"/>
    </row>
    <row r="145" spans="1:157" x14ac:dyDescent="0.35">
      <c r="A145" s="150">
        <v>7</v>
      </c>
      <c r="B145" s="151">
        <f>'FACTORS &amp; OPTIONS'!B21</f>
        <v>0</v>
      </c>
      <c r="C145" s="77">
        <f>IF(I139&gt;0,(1/I139),0)</f>
        <v>0</v>
      </c>
      <c r="D145" s="77">
        <f>IF(I140&gt;0,1/I140,0)</f>
        <v>0</v>
      </c>
      <c r="E145" s="77">
        <f>IF(I141&gt;0,1/I141,0)</f>
        <v>0</v>
      </c>
      <c r="F145" s="77">
        <f>IF(I142&gt;0,1/I142,0)</f>
        <v>0</v>
      </c>
      <c r="G145" s="77">
        <f>IF(I143&gt;0,1/I143,0)</f>
        <v>0</v>
      </c>
      <c r="H145" s="77">
        <f>IF(I144&gt;0,1/I144,0)</f>
        <v>0</v>
      </c>
      <c r="I145" s="77">
        <f>IF(A145&lt;=G136,1,0)</f>
        <v>0</v>
      </c>
      <c r="J145" s="78">
        <v>0</v>
      </c>
      <c r="K145" s="78">
        <v>0</v>
      </c>
      <c r="L145" s="78">
        <v>0</v>
      </c>
      <c r="M145" s="21" t="e">
        <f>IF(G136=1,AVERAGE(C145/C149),IF(G136=2,AVERAGE(C145/C149,D145/D149),IF(G136=3,AVERAGE(C145/C149,D145/D149,E145/E149),IF(G136=4,AVERAGE(C145/C149,D145/D149,E145/E149,F145/F149),IF(G136=5,AVERAGE(C145/C149,D145/D149,E145/E149,F145/F149,G145/G149),IF(G136=6,AVERAGE(C145/C149,D145/D149,E145/E149,F145/F149,G145/G149,H145/H149),IF(G136=7,AVERAGE(C145/C149,D145/D149,E145/E149,F145/F149,G145/G149,H145/H149,I145/I149),IF(G136=8,AVERAGE(C145/C149,D145/D149,E145/E149,F145/F149,G145/G149,H145/H149,I145/I149,J145/J149),IF(G136=9,AVERAGE(C145/C149,D145/D149,E145/E149,F145/F149,G145/G149,H145/H149,I145/I149,J145/J149,K145/K149),AVERAGE(C145/C149,D145/D149,E145/E149,F145/F149,G145/G149,H145/H149,I145/I149,J145/J149,K145/K149,L145/L149))))))))))</f>
        <v>#DIV/0!</v>
      </c>
      <c r="N145" s="21" t="e">
        <v>#DIV/0!</v>
      </c>
      <c r="O145" s="164">
        <f>INDEX(C138:L138,1,$Q$3-2)</f>
        <v>0</v>
      </c>
      <c r="P145" s="165" t="str">
        <f>IF($Q$2&gt;=139,IF($Q$2&lt;=148,IF($Q$3&gt;=3,IF($Q$3&lt;=12,P144,""),""),""),"")</f>
        <v/>
      </c>
      <c r="R145" s="150">
        <v>7</v>
      </c>
      <c r="S145" s="151">
        <f>'FACTORS &amp; OPTIONS'!B21</f>
        <v>0</v>
      </c>
      <c r="T145" s="77">
        <f>IF(Z139&gt;0,(1/Z139),0)</f>
        <v>0</v>
      </c>
      <c r="U145" s="77">
        <f>IF(Z140&gt;0,1/Z140,0)</f>
        <v>0</v>
      </c>
      <c r="V145" s="77">
        <f>IF(Z141&gt;0,1/Z141,0)</f>
        <v>0</v>
      </c>
      <c r="W145" s="77">
        <f>IF(Z142&gt;0,1/Z142,0)</f>
        <v>0</v>
      </c>
      <c r="X145" s="77">
        <f>IF(Z143&gt;0,1/Z143,0)</f>
        <v>0</v>
      </c>
      <c r="Y145" s="77">
        <f>IF(Z144&gt;0,1/Z144,0)</f>
        <v>0</v>
      </c>
      <c r="Z145" s="77">
        <f>IF(R145&lt;=X136,1,0)</f>
        <v>0</v>
      </c>
      <c r="AA145" s="78">
        <v>0</v>
      </c>
      <c r="AB145" s="78">
        <v>0</v>
      </c>
      <c r="AC145" s="78">
        <v>0</v>
      </c>
      <c r="AD145" s="21" t="e">
        <f>IF(X136=1,AVERAGE(T145/T149),IF(X136=2,AVERAGE(T145/T149,U145/U149),IF(X136=3,AVERAGE(T145/T149,U145/U149,V145/V149),IF(X136=4,AVERAGE(T145/T149,U145/U149,V145/V149,W145/W149),IF(X136=5,AVERAGE(T145/T149,U145/U149,V145/V149,W145/W149,X145/X149),IF(X136=6,AVERAGE(T145/T149,U145/U149,V145/V149,W145/W149,X145/X149,Y145/Y149),IF(X136=7,AVERAGE(T145/T149,U145/U149,V145/V149,W145/W149,X145/X149,Y145/Y149,Z145/Z149),IF(X136=8,AVERAGE(T145/T149,U145/U149,V145/V149,W145/W149,X145/X149,Y145/Y149,Z145/Z149,AA145/AA149),IF(X136=9,AVERAGE(T145/T149,U145/U149,V145/V149,W145/W149,X145/X149,Y145/Y149,Z145/Z149,AA145/AA149,AB145/AB149),AVERAGE(T145/T149,U145/U149,V145/V149,W145/W149,X145/X149,Y145/Y149,Z145/Z149,AA145/AA149,AB145/AB149,AC145/AC149))))))))))</f>
        <v>#DIV/0!</v>
      </c>
      <c r="AE145" s="21" t="e">
        <v>#DIV/0!</v>
      </c>
      <c r="AF145" s="164" t="e">
        <f>INDEX(T138:AC138,1,$Q$3-19)</f>
        <v>#VALUE!</v>
      </c>
      <c r="AG145" s="165" t="str">
        <f>IF($Q$2&gt;=139,IF($Q$2&lt;=148,IF($Q$3&gt;=20,IF($Q$3&lt;=29,AG144,""),""),""),"")</f>
        <v/>
      </c>
      <c r="AI145" s="150">
        <v>7</v>
      </c>
      <c r="AJ145" s="151">
        <f>'FACTORS &amp; OPTIONS'!B21</f>
        <v>0</v>
      </c>
      <c r="AK145" s="158">
        <f>IF(AQ139&gt;0,(1/AQ139),0)</f>
        <v>0</v>
      </c>
      <c r="AL145" s="77">
        <f>IF(AQ140&gt;0,1/AQ140,0)</f>
        <v>0</v>
      </c>
      <c r="AM145" s="77">
        <f>IF(AQ141&gt;0,1/AQ141,0)</f>
        <v>0</v>
      </c>
      <c r="AN145" s="77">
        <f>IF(AQ142&gt;0,1/AQ142,0)</f>
        <v>0</v>
      </c>
      <c r="AO145" s="77">
        <f>IF(AQ143&gt;0,1/AQ143,0)</f>
        <v>0</v>
      </c>
      <c r="AP145" s="77">
        <f>IF(AQ144&gt;0,1/AQ144,0)</f>
        <v>0</v>
      </c>
      <c r="AQ145" s="77">
        <f>IF(AI145&lt;=AO136,1,0)</f>
        <v>0</v>
      </c>
      <c r="AR145" s="78">
        <v>0</v>
      </c>
      <c r="AS145" s="78">
        <v>0</v>
      </c>
      <c r="AT145" s="159">
        <v>0</v>
      </c>
      <c r="AU145" s="21" t="e">
        <f>IF(AO136=1,AVERAGE(AK145/AK149),IF(AO136=2,AVERAGE(AK145/AK149,AL145/AL149),IF(AO136=3,AVERAGE(AK145/AK149,AL145/AL149,AM145/AM149),IF(AO136=4,AVERAGE(AK145/AK149,AL145/AL149,AM145/AM149,AN145/AN149),IF(AO136=5,AVERAGE(AK145/AK149,AL145/AL149,AM145/AM149,AN145/AN149,AO145/AO149),IF(AO136=6,AVERAGE(AK145/AK149,AL145/AL149,AM145/AM149,AN145/AN149,AO145/AO149,AP145/AP149),IF(AO136=7,AVERAGE(AK145/AK149,AL145/AL149,AM145/AM149,AN145/AN149,AO145/AO149,AP145/AP149,AQ145/AQ149),IF(AO136=8,AVERAGE(AK145/AK149,AL145/AL149,AM145/AM149,AN145/AN149,AO145/AO149,AP145/AP149,AQ145/AQ149,AR145/AR149),IF(AO136=9,AVERAGE(AK145/AK149,AL145/AL149,AM145/AM149,AN145/AN149,AO145/AO149,AP145/AP149,AQ145/AQ149,AR145/AR149,AS145/AS149),AVERAGE(AK145/AK149,AL145/AL149,AM145/AM149,AN145/AN149,AO145/AO149,AP145/AP149,AQ145/AQ149,AR145/AR149,AS145/AS149,AT145/AT149))))))))))</f>
        <v>#DIV/0!</v>
      </c>
      <c r="AV145" s="21" t="e">
        <v>#DIV/0!</v>
      </c>
      <c r="AW145" s="164" t="e">
        <f>INDEX(AK138:AT138,1,$Q$3-36)</f>
        <v>#VALUE!</v>
      </c>
      <c r="AX145" s="165" t="str">
        <f>IF($Q$2&gt;=139,IF($Q$2&lt;=148,IF($Q$3&gt;=37,IF($Q$3&lt;=46,AX144,""),""),""),"")</f>
        <v/>
      </c>
      <c r="AZ145" s="150">
        <v>7</v>
      </c>
      <c r="BA145" s="151">
        <f>'FACTORS &amp; OPTIONS'!B21</f>
        <v>0</v>
      </c>
      <c r="BB145" s="158">
        <f>IF(BH139&gt;0,(1/BH139),0)</f>
        <v>0</v>
      </c>
      <c r="BC145" s="77">
        <f>IF(BH140&gt;0,1/BH140,0)</f>
        <v>0</v>
      </c>
      <c r="BD145" s="77">
        <f>IF(BH141&gt;0,1/BH141,0)</f>
        <v>0</v>
      </c>
      <c r="BE145" s="77">
        <f>IF(BH142&gt;0,1/BH142,0)</f>
        <v>0</v>
      </c>
      <c r="BF145" s="77">
        <f>IF(BH143&gt;0,1/BH143,0)</f>
        <v>0</v>
      </c>
      <c r="BG145" s="77">
        <f>IF(BH144&gt;0,1/BH144,0)</f>
        <v>0</v>
      </c>
      <c r="BH145" s="77">
        <f>IF(AZ145&lt;=BF136,1,0)</f>
        <v>0</v>
      </c>
      <c r="BI145" s="78">
        <v>0</v>
      </c>
      <c r="BJ145" s="78">
        <v>0</v>
      </c>
      <c r="BK145" s="159">
        <v>0</v>
      </c>
      <c r="BL145" s="21" t="e">
        <f>IF(BF136=1,AVERAGE(BB145/BB149),IF(BF136=2,AVERAGE(BB145/BB149,BC145/BC149),IF(BF136=3,AVERAGE(BB145/BB149,BC145/BC149,BD145/BD149),IF(BF136=4,AVERAGE(BB145/BB149,BC145/BC149,BD145/BD149,BE145/BE149),IF(BF136=5,AVERAGE(BB145/BB149,BC145/BC149,BD145/BD149,BE145/BE149,BF145/BF149),IF(BF136=6,AVERAGE(BB145/BB149,BC145/BC149,BD145/BD149,BE145/BE149,BF145/BF149,BG145/BG149),IF(BF136=7,AVERAGE(BB145/BB149,BC145/BC149,BD145/BD149,BE145/BE149,BF145/BF149,BG145/BG149,BH145/BH149),IF(BF136=8,AVERAGE(BB145/BB149,BC145/BC149,BD145/BD149,BE145/BE149,BF145/BF149,BG145/BG149,BH145/BH149,BI145/BI149),IF(BF136=9,AVERAGE(BB145/BB149,BC145/BC149,BD145/BD149,BE145/BE149,BF145/BF149,BG145/BG149,BH145/BH149,BI145/BI149,BJ145/BJ149),AVERAGE(BB145/BB149,BC145/BC149,BD145/BD149,BE145/BE149,BF145/BF149,BG145/BG149,BH145/BH149,BI145/BI149,BJ145/BJ149,BK145/BK149))))))))))</f>
        <v>#DIV/0!</v>
      </c>
      <c r="BM145" s="21" t="e">
        <v>#DIV/0!</v>
      </c>
      <c r="BN145" s="164" t="e">
        <f>INDEX(BB138:BK138,1,$Q$3-53)</f>
        <v>#VALUE!</v>
      </c>
      <c r="BO145" s="165" t="str">
        <f>IF($Q$2&gt;=139,IF($Q$2&lt;=148,IF($Q$3&gt;=54,IF($Q$3&lt;=63,BO144,""),""),""),"")</f>
        <v/>
      </c>
      <c r="BQ145" s="150">
        <v>7</v>
      </c>
      <c r="BR145" s="151">
        <f>'FACTORS &amp; OPTIONS'!B21</f>
        <v>0</v>
      </c>
      <c r="BS145" s="158">
        <f>IF(BY139&gt;0,(1/BY139),0)</f>
        <v>0</v>
      </c>
      <c r="BT145" s="77">
        <f>IF(BY140&gt;0,1/BY140,0)</f>
        <v>0</v>
      </c>
      <c r="BU145" s="77">
        <f>IF(BY141&gt;0,1/BY141,0)</f>
        <v>0</v>
      </c>
      <c r="BV145" s="77">
        <f>IF(BY142&gt;0,1/BY142,0)</f>
        <v>0</v>
      </c>
      <c r="BW145" s="77">
        <f>IF(BY143&gt;0,1/BY143,0)</f>
        <v>0</v>
      </c>
      <c r="BX145" s="77">
        <f>IF(BY144&gt;0,1/BY144,0)</f>
        <v>0</v>
      </c>
      <c r="BY145" s="77">
        <f>IF(BQ145&lt;=BW136,1,0)</f>
        <v>0</v>
      </c>
      <c r="BZ145" s="78">
        <v>0</v>
      </c>
      <c r="CA145" s="78">
        <v>0</v>
      </c>
      <c r="CB145" s="159">
        <v>0</v>
      </c>
      <c r="CC145" s="21" t="e">
        <f>IF(BW136=1,AVERAGE(BS145/BS149),IF(BW136=2,AVERAGE(BS145/BS149,BT145/BT149),IF(BW136=3,AVERAGE(BS145/BS149,BT145/BT149,BU145/BU149),IF(BW136=4,AVERAGE(BS145/BS149,BT145/BT149,BU145/BU149,BV145/BV149),IF(BW136=5,AVERAGE(BS145/BS149,BT145/BT149,BU145/BU149,BV145/BV149,BW145/BW149),IF(BW136=6,AVERAGE(BS145/BS149,BT145/BT149,BU145/BU149,BV145/BV149,BW145/BW149,BX145/BX149),IF(BW136=7,AVERAGE(BS145/BS149,BT145/BT149,BU145/BU149,BV145/BV149,BW145/BW149,BX145/BX149,BY145/BY149),IF(BW136=8,AVERAGE(BS145/BS149,BT145/BT149,BU145/BU149,BV145/BV149,BW145/BW149,BX145/BX149,BY145/BY149,BZ145/BZ149),IF(BW136=9,AVERAGE(BS145/BS149,BT145/BT149,BU145/BU149,BV145/BV149,BW145/BW149,BX145/BX149,BY145/BY149,BZ145/BZ149,CA145/CA149),AVERAGE(BS145/BS149,BT145/BT149,BU145/BU149,BV145/BV149,BW145/BW149,BX145/BX149,BY145/BY149,BZ145/BZ149,CA145/CA149,CB145/CB149))))))))))</f>
        <v>#DIV/0!</v>
      </c>
      <c r="CD145" s="21" t="e">
        <v>#DIV/0!</v>
      </c>
      <c r="CE145" s="164" t="e">
        <f>INDEX(BS138:CB138,1,$Q$3-70)</f>
        <v>#VALUE!</v>
      </c>
      <c r="CF145" s="165" t="str">
        <f>IF($Q$2&gt;=139,IF($Q$2&lt;=148,IF($Q$3&gt;=71,IF($Q$3&lt;=80,CF144,""),""),""),"")</f>
        <v/>
      </c>
      <c r="CH145" s="150">
        <v>7</v>
      </c>
      <c r="CI145" s="151">
        <f>'FACTORS &amp; OPTIONS'!B21</f>
        <v>0</v>
      </c>
      <c r="CJ145" s="158">
        <f>IF(CP139&gt;0,(1/CP139),0)</f>
        <v>0</v>
      </c>
      <c r="CK145" s="77">
        <f>IF(CP140&gt;0,1/CP140,0)</f>
        <v>0</v>
      </c>
      <c r="CL145" s="77">
        <f>IF(CP141&gt;0,1/CP141,0)</f>
        <v>0</v>
      </c>
      <c r="CM145" s="77">
        <f>IF(CP142&gt;0,1/CP142,0)</f>
        <v>0</v>
      </c>
      <c r="CN145" s="77">
        <f>IF(CP143&gt;0,1/CP143,0)</f>
        <v>0</v>
      </c>
      <c r="CO145" s="77">
        <f>IF(CP144&gt;0,1/CP144,0)</f>
        <v>0</v>
      </c>
      <c r="CP145" s="77">
        <f>IF(CH145&lt;=CN136,1,0)</f>
        <v>0</v>
      </c>
      <c r="CQ145" s="78">
        <v>0</v>
      </c>
      <c r="CR145" s="78">
        <v>0</v>
      </c>
      <c r="CS145" s="159">
        <v>0</v>
      </c>
      <c r="CT145" s="21" t="e">
        <f>IF(CN136=1,AVERAGE(CJ145/CJ149),IF(CN136=2,AVERAGE(CJ145/CJ149,CK145/CK149),IF(CN136=3,AVERAGE(CJ145/CJ149,CK145/CK149,CL145/CL149),IF(CN136=4,AVERAGE(CJ145/CJ149,CK145/CK149,CL145/CL149,CM145/CM149),IF(CN136=5,AVERAGE(CJ145/CJ149,CK145/CK149,CL145/CL149,CM145/CM149,CN145/CN149),IF(CN136=6,AVERAGE(CJ145/CJ149,CK145/CK149,CL145/CL149,CM145/CM149,CN145/CN149,CO145/CO149),IF(CN136=7,AVERAGE(CJ145/CJ149,CK145/CK149,CL145/CL149,CM145/CM149,CN145/CN149,CO145/CO149,CP145/CP149),IF(CN136=8,AVERAGE(CJ145/CJ149,CK145/CK149,CL145/CL149,CM145/CM149,CN145/CN149,CO145/CO149,CP145/CP149,CQ145/CQ149),IF(CN136=9,AVERAGE(CJ145/CJ149,CK145/CK149,CL145/CL149,CM145/CM149,CN145/CN149,CO145/CO149,CP145/CP149,CQ145/CQ149,CR145/CR149),AVERAGE(CJ145/CJ149,CK145/CK149,CL145/CL149,CM145/CM149,CN145/CN149,CO145/CO149,CP145/CP149,CQ145/CQ149,CR145/CR149,CS145/CS149))))))))))</f>
        <v>#DIV/0!</v>
      </c>
      <c r="CU145" s="21" t="e">
        <v>#DIV/0!</v>
      </c>
      <c r="CV145" s="164" t="e">
        <f>INDEX(CJ138:CS138,1,$Q$3-87)</f>
        <v>#VALUE!</v>
      </c>
      <c r="CW145" s="165" t="str">
        <f>IF($Q$2&gt;=139,IF($Q$2&lt;=148,IF($Q$3&gt;=88,IF($Q$3&lt;=97,CW144,""),""),""),"")</f>
        <v/>
      </c>
      <c r="CY145" s="150">
        <v>7</v>
      </c>
      <c r="CZ145" s="151">
        <f>'FACTORS &amp; OPTIONS'!B21</f>
        <v>0</v>
      </c>
      <c r="DA145" s="158">
        <f>IF(DG139&gt;0,(1/DG139),0)</f>
        <v>0</v>
      </c>
      <c r="DB145" s="77">
        <f>IF(DG140&gt;0,1/DG140,0)</f>
        <v>0</v>
      </c>
      <c r="DC145" s="77">
        <f>IF(DG141&gt;0,1/DG141,0)</f>
        <v>0</v>
      </c>
      <c r="DD145" s="77">
        <f>IF(DG142&gt;0,1/DG142,0)</f>
        <v>0</v>
      </c>
      <c r="DE145" s="77">
        <f>IF(DG143&gt;0,1/DG143,0)</f>
        <v>0</v>
      </c>
      <c r="DF145" s="77">
        <f>IF(DG144&gt;0,1/DG144,0)</f>
        <v>0</v>
      </c>
      <c r="DG145" s="77">
        <f>IF(CY145&lt;=DE136,1,0)</f>
        <v>0</v>
      </c>
      <c r="DH145" s="78">
        <v>0</v>
      </c>
      <c r="DI145" s="78">
        <v>0</v>
      </c>
      <c r="DJ145" s="159">
        <v>0</v>
      </c>
      <c r="DK145" s="21" t="e">
        <f>IF(DE136=1,AVERAGE(DA145/DA149),IF(DE136=2,AVERAGE(DA145/DA149,DB145/DB149),IF(DE136=3,AVERAGE(DA145/DA149,DB145/DB149,DC145/DC149),IF(DE136=4,AVERAGE(DA145/DA149,DB145/DB149,DC145/DC149,DD145/DD149),IF(DE136=5,AVERAGE(DA145/DA149,DB145/DB149,DC145/DC149,DD145/DD149,DE145/DE149),IF(DE136=6,AVERAGE(DA145/DA149,DB145/DB149,DC145/DC149,DD145/DD149,DE145/DE149,DF145/DF149),IF(DE136=7,AVERAGE(DA145/DA149,DB145/DB149,DC145/DC149,DD145/DD149,DE145/DE149,DF145/DF149,DG145/DG149),IF(DE136=8,AVERAGE(DA145/DA149,DB145/DB149,DC145/DC149,DD145/DD149,DE145/DE149,DF145/DF149,DG145/DG149,DH145/DH149),IF(DE136=9,AVERAGE(DA145/DA149,DB145/DB149,DC145/DC149,DD145/DD149,DE145/DE149,DF145/DF149,DG145/DG149,DH145/DH149,DI145/DI149),AVERAGE(DA145/DA149,DB145/DB149,DC145/DC149,DD145/DD149,DE145/DE149,DF145/DF149,DG145/DG149,DH145/DH149,DI145/DI149,DJ145/DJ149))))))))))</f>
        <v>#DIV/0!</v>
      </c>
      <c r="DL145" s="21" t="e">
        <v>#DIV/0!</v>
      </c>
      <c r="DM145" s="164" t="e">
        <f>INDEX(DA138:DJ138,1,$Q$3-104)</f>
        <v>#VALUE!</v>
      </c>
      <c r="DN145" s="165" t="str">
        <f>IF($Q$2&gt;=139,IF($Q$2&lt;=148,IF($Q$3&gt;=105,IF($Q$3&lt;=114,DN144,""),""),""),"")</f>
        <v/>
      </c>
      <c r="DP145" s="150">
        <v>7</v>
      </c>
      <c r="DQ145" s="151">
        <f>'FACTORS &amp; OPTIONS'!B21</f>
        <v>0</v>
      </c>
      <c r="DR145" s="158">
        <f>IF(DX139&gt;0,(1/DX139),0)</f>
        <v>0</v>
      </c>
      <c r="DS145" s="77">
        <f>IF(DX140&gt;0,1/DX140,0)</f>
        <v>0</v>
      </c>
      <c r="DT145" s="77">
        <f>IF(DX141&gt;0,1/DX141,0)</f>
        <v>0</v>
      </c>
      <c r="DU145" s="77">
        <f>IF(DX142&gt;0,1/DX142,0)</f>
        <v>0</v>
      </c>
      <c r="DV145" s="77">
        <f>IF(DX143&gt;0,1/DX143,0)</f>
        <v>0</v>
      </c>
      <c r="DW145" s="77">
        <f>IF(DX144&gt;0,1/DX144,0)</f>
        <v>0</v>
      </c>
      <c r="DX145" s="77">
        <f>IF(DP145&lt;=DV136,1,0)</f>
        <v>0</v>
      </c>
      <c r="DY145" s="78">
        <v>0</v>
      </c>
      <c r="DZ145" s="78">
        <v>0</v>
      </c>
      <c r="EA145" s="159">
        <v>0</v>
      </c>
      <c r="EB145" s="21" t="e">
        <f>IF(DV136=1,AVERAGE(DR145/DR149),IF(DV136=2,AVERAGE(DR145/DR149,DS145/DS149),IF(DV136=3,AVERAGE(DR145/DR149,DS145/DS149,DT145/DT149),IF(DV136=4,AVERAGE(DR145/DR149,DS145/DS149,DT145/DT149,DU145/DU149),IF(DV136=5,AVERAGE(DR145/DR149,DS145/DS149,DT145/DT149,DU145/DU149,DV145/DV149),IF(DV136=6,AVERAGE(DR145/DR149,DS145/DS149,DT145/DT149,DU145/DU149,DV145/DV149,DW145/DW149),IF(DV136=7,AVERAGE(DR145/DR149,DS145/DS149,DT145/DT149,DU145/DU149,DV145/DV149,DW145/DW149,DX145/DX149),IF(DV136=8,AVERAGE(DR145/DR149,DS145/DS149,DT145/DT149,DU145/DU149,DV145/DV149,DW145/DW149,DX145/DX149,DY145/DY149),IF(DV136=9,AVERAGE(DR145/DR149,DS145/DS149,DT145/DT149,DU145/DU149,DV145/DV149,DW145/DW149,DX145/DX149,DY145/DY149,DZ145/DZ149),AVERAGE(DR145/DR149,DS145/DS149,DT145/DT149,DU145/DU149,DV145/DV149,DW145/DW149,DX145/DX149,DY145/DY149,DZ145/DZ149,EA145/EA149))))))))))</f>
        <v>#DIV/0!</v>
      </c>
      <c r="EC145" s="21" t="e">
        <v>#DIV/0!</v>
      </c>
      <c r="ED145" s="164" t="e">
        <f>INDEX(DR138:EA138,1,$Q$3-121)</f>
        <v>#VALUE!</v>
      </c>
      <c r="EE145" s="165" t="str">
        <f>IF($Q$2&gt;=139,IF($Q$2&lt;=148,IF($Q$3&gt;=122,IF($Q$3&lt;=131,EE144,""),""),""),"")</f>
        <v/>
      </c>
      <c r="EG145" s="150">
        <v>7</v>
      </c>
      <c r="EH145" s="151">
        <f>'FACTORS &amp; OPTIONS'!B21</f>
        <v>0</v>
      </c>
      <c r="EI145" s="158">
        <f>IF(EO139&gt;0,(1/EO139),0)</f>
        <v>0</v>
      </c>
      <c r="EJ145" s="77">
        <f>IF(EO140&gt;0,1/EO140,0)</f>
        <v>0</v>
      </c>
      <c r="EK145" s="77">
        <f>IF(EO141&gt;0,1/EO141,0)</f>
        <v>0</v>
      </c>
      <c r="EL145" s="77">
        <f>IF(EO142&gt;0,1/EO142,0)</f>
        <v>0</v>
      </c>
      <c r="EM145" s="77">
        <f>IF(EO143&gt;0,1/EO143,0)</f>
        <v>0</v>
      </c>
      <c r="EN145" s="77">
        <f>IF(EO144&gt;0,1/EO144,0)</f>
        <v>0</v>
      </c>
      <c r="EO145" s="77">
        <f>IF(EG145&lt;=EM136,1,0)</f>
        <v>0</v>
      </c>
      <c r="EP145" s="78">
        <v>0</v>
      </c>
      <c r="EQ145" s="78">
        <v>0</v>
      </c>
      <c r="ER145" s="159">
        <v>0</v>
      </c>
      <c r="ES145" s="21" t="e">
        <f>IF(EM136=1,AVERAGE(EI145/EI149),IF(EM136=2,AVERAGE(EI145/EI149,EJ145/EJ149),IF(EM136=3,AVERAGE(EI145/EI149,EJ145/EJ149,EK145/EK149),IF(EM136=4,AVERAGE(EI145/EI149,EJ145/EJ149,EK145/EK149,EL145/EL149),IF(EM136=5,AVERAGE(EI145/EI149,EJ145/EJ149,EK145/EK149,EL145/EL149,EM145/EM149),IF(EM136=6,AVERAGE(EI145/EI149,EJ145/EJ149,EK145/EK149,EL145/EL149,EM145/EM149,EN145/EN149),IF(EM136=7,AVERAGE(EI145/EI149,EJ145/EJ149,EK145/EK149,EL145/EL149,EM145/EM149,EN145/EN149,EO145/EO149),IF(EM136=8,AVERAGE(EI145/EI149,EJ145/EJ149,EK145/EK149,EL145/EL149,EM145/EM149,EN145/EN149,EO145/EO149,EP145/EP149),IF(EM136=9,AVERAGE(EI145/EI149,EJ145/EJ149,EK145/EK149,EL145/EL149,EM145/EM149,EN145/EN149,EO145/EO149,EP145/EP149,EQ145/EQ149),AVERAGE(EI145/EI149,EJ145/EJ149,EK145/EK149,EL145/EL149,EM145/EM149,EN145/EN149,EO145/EO149,EP145/EP149,EQ145/EQ149,ER145/ER149))))))))))</f>
        <v>#DIV/0!</v>
      </c>
      <c r="ET145" s="21" t="e">
        <v>#DIV/0!</v>
      </c>
      <c r="EU145" s="164" t="e">
        <f>INDEX(EI138:ER138,1,$Q$3-138)</f>
        <v>#VALUE!</v>
      </c>
      <c r="EV145" s="165" t="str">
        <f>IF($Q$2&gt;=139,IF($Q$2&lt;=148,IF($Q$3&gt;=139,IF($Q$3&lt;=148,EV144,""),""),""),"")</f>
        <v/>
      </c>
      <c r="EW145" s="100" t="str">
        <f>CF145</f>
        <v/>
      </c>
      <c r="EX145" s="100">
        <f>CF147</f>
        <v>5</v>
      </c>
      <c r="EY145" s="100"/>
      <c r="EZ145" s="100">
        <f t="shared" si="90"/>
        <v>0</v>
      </c>
      <c r="FA145" s="100"/>
    </row>
    <row r="146" spans="1:157" x14ac:dyDescent="0.35">
      <c r="A146" s="150">
        <v>8</v>
      </c>
      <c r="B146" s="151">
        <f>'FACTORS &amp; OPTIONS'!B22</f>
        <v>0</v>
      </c>
      <c r="C146" s="77">
        <f>IF(J139&gt;0,(1/J139),0)</f>
        <v>0</v>
      </c>
      <c r="D146" s="77">
        <f>IF(J140&gt;0,1/J140,0)</f>
        <v>0</v>
      </c>
      <c r="E146" s="77">
        <f>IF(J141&gt;0,1/J141,0)</f>
        <v>0</v>
      </c>
      <c r="F146" s="77">
        <f>IF(J142&gt;0,1/J142,0)</f>
        <v>0</v>
      </c>
      <c r="G146" s="77">
        <f>IF(J143&gt;0,1/J143,0)</f>
        <v>0</v>
      </c>
      <c r="H146" s="77">
        <f>IF(J144&gt;0,1/J144,0)</f>
        <v>0</v>
      </c>
      <c r="I146" s="77">
        <f>IF(J145&gt;0,1/J145,0)</f>
        <v>0</v>
      </c>
      <c r="J146" s="77">
        <f>IF(A146&lt;=G136,1,0)</f>
        <v>0</v>
      </c>
      <c r="K146" s="78">
        <v>0</v>
      </c>
      <c r="L146" s="78">
        <v>0</v>
      </c>
      <c r="M146" s="21" t="e">
        <f>IF(G136=1,AVERAGE(C146/C149),IF(G136=2,AVERAGE(C146/C149,D146/D149),IF(G136=3,AVERAGE(C146/C149,D146/D149,E146/E149),IF(G136=4,AVERAGE(C146/C149,D146/D149,E146/E149,F146/F149),IF(G136=5,AVERAGE(C146/C149,D146/D149,E146/E149,F146/F149,G146/G149),IF(G136=6,AVERAGE(C146/C149,D146/D149,E146/E149,F146/F149,G146/G149,H146/H149),IF(G136=7,AVERAGE(C146/C149,D146/D149,E146/E149,F146/F149,G146/G149,H146/H149,I146/I149),IF(G136=8,AVERAGE(C146/C149,D146/D149,E146/E149,F146/F149,G146/G149,H146/H149,I146/I149,J146/J149),IF(G136=9,AVERAGE(C146/C149,D146/D149,E146/E149,F146/F149,G146/G149,H146/H149,I146/I149,J146/J149,K146/K149),AVERAGE(C146/C149,D146/D149,E146/E149,F146/F149,G146/G149,H146/H149,I146/I149,J146/J149,K146/K149,L146/L149))))))))))</f>
        <v>#DIV/0!</v>
      </c>
      <c r="N146" s="21" t="e">
        <v>#DIV/0!</v>
      </c>
      <c r="O146" s="164">
        <f>IFERROR(O145,"")</f>
        <v>0</v>
      </c>
      <c r="P146" s="165" t="str">
        <f>IF($Q$2&gt;=139,IF($Q$2&lt;=148,O146,""),"")</f>
        <v/>
      </c>
      <c r="R146" s="150">
        <v>8</v>
      </c>
      <c r="S146" s="151">
        <f>'FACTORS &amp; OPTIONS'!B22</f>
        <v>0</v>
      </c>
      <c r="T146" s="77">
        <f>IF(AA139&gt;0,(1/AA139),0)</f>
        <v>0</v>
      </c>
      <c r="U146" s="77">
        <f>IF(AA140&gt;0,1/AA140,0)</f>
        <v>0</v>
      </c>
      <c r="V146" s="77">
        <f>IF(AA141&gt;0,1/AA141,0)</f>
        <v>0</v>
      </c>
      <c r="W146" s="77">
        <f>IF(AA142&gt;0,1/AA142,0)</f>
        <v>0</v>
      </c>
      <c r="X146" s="77">
        <f>IF(AA143&gt;0,1/AA143,0)</f>
        <v>0</v>
      </c>
      <c r="Y146" s="77">
        <f>IF(AA144&gt;0,1/AA144,0)</f>
        <v>0</v>
      </c>
      <c r="Z146" s="77">
        <f>IF(AA145&gt;0,1/AA145,0)</f>
        <v>0</v>
      </c>
      <c r="AA146" s="77">
        <f>IF(R146&lt;=X136,1,0)</f>
        <v>0</v>
      </c>
      <c r="AB146" s="78">
        <v>0</v>
      </c>
      <c r="AC146" s="78">
        <v>0</v>
      </c>
      <c r="AD146" s="21" t="e">
        <f>IF(X136=1,AVERAGE(T146/T149),IF(X136=2,AVERAGE(T146/T149,U146/U149),IF(X136=3,AVERAGE(T146/T149,U146/U149,V146/V149),IF(X136=4,AVERAGE(T146/T149,U146/U149,V146/V149,W146/W149),IF(X136=5,AVERAGE(T146/T149,U146/U149,V146/V149,W146/W149,X146/X149),IF(X136=6,AVERAGE(T146/T149,U146/U149,V146/V149,W146/W149,X146/X149,Y146/Y149),IF(X136=7,AVERAGE(T146/T149,U146/U149,V146/V149,W146/W149,X146/X149,Y146/Y149,Z146/Z149),IF(X136=8,AVERAGE(T146/T149,U146/U149,V146/V149,W146/W149,X146/X149,Y146/Y149,Z146/Z149,AA146/AA149),IF(X136=9,AVERAGE(T146/T149,U146/U149,V146/V149,W146/W149,X146/X149,Y146/Y149,Z146/Z149,AA146/AA149,AB146/AB149),AVERAGE(T146/T149,U146/U149,V146/V149,W146/W149,X146/X149,Y146/Y149,Z146/Z149,AA146/AA149,AB146/AB149,AC146/AC149))))))))))</f>
        <v>#DIV/0!</v>
      </c>
      <c r="AE146" s="21" t="e">
        <v>#DIV/0!</v>
      </c>
      <c r="AF146" s="164" t="str">
        <f>IFERROR(AF145,"")</f>
        <v/>
      </c>
      <c r="AG146" s="165" t="str">
        <f>IF($Q$2&gt;=139,IF($Q$2&lt;=148,AF146,""),"")</f>
        <v/>
      </c>
      <c r="AI146" s="150">
        <v>8</v>
      </c>
      <c r="AJ146" s="151">
        <f>'FACTORS &amp; OPTIONS'!B22</f>
        <v>0</v>
      </c>
      <c r="AK146" s="158">
        <f>IF(AR139&gt;0,(1/AR139),0)</f>
        <v>0</v>
      </c>
      <c r="AL146" s="77">
        <f>IF(AR140&gt;0,1/AR140,0)</f>
        <v>0</v>
      </c>
      <c r="AM146" s="77">
        <f>IF(AR141&gt;0,1/AR141,0)</f>
        <v>0</v>
      </c>
      <c r="AN146" s="77">
        <f>IF(AR142&gt;0,1/AR142,0)</f>
        <v>0</v>
      </c>
      <c r="AO146" s="77">
        <f>IF(AR143&gt;0,1/AR143,0)</f>
        <v>0</v>
      </c>
      <c r="AP146" s="77">
        <f>IF(AR144&gt;0,1/AR144,0)</f>
        <v>0</v>
      </c>
      <c r="AQ146" s="77">
        <f>IF(AR145&gt;0,1/AR145,0)</f>
        <v>0</v>
      </c>
      <c r="AR146" s="77">
        <f>IF(AI146&lt;=AO136,1,0)</f>
        <v>0</v>
      </c>
      <c r="AS146" s="78">
        <v>0</v>
      </c>
      <c r="AT146" s="159">
        <v>0</v>
      </c>
      <c r="AU146" s="21" t="e">
        <f>IF(AO136=1,AVERAGE(AK146/AK149),IF(AO136=2,AVERAGE(AK146/AK149,AL146/AL149),IF(AO136=3,AVERAGE(AK146/AK149,AL146/AL149,AM146/AM149),IF(AO136=4,AVERAGE(AK146/AK149,AL146/AL149,AM146/AM149,AN146/AN149),IF(AO136=5,AVERAGE(AK146/AK149,AL146/AL149,AM146/AM149,AN146/AN149,AO146/AO149),IF(AO136=6,AVERAGE(AK146/AK149,AL146/AL149,AM146/AM149,AN146/AN149,AO146/AO149,AP146/AP149),IF(AO136=7,AVERAGE(AK146/AK149,AL146/AL149,AM146/AM149,AN146/AN149,AO146/AO149,AP146/AP149,AQ146/AQ149),IF(AO136=8,AVERAGE(AK146/AK149,AL146/AL149,AM146/AM149,AN146/AN149,AO146/AO149,AP146/AP149,AQ146/AQ149,AR146/AR149),IF(AO136=9,AVERAGE(AK146/AK149,AL146/AL149,AM146/AM149,AN146/AN149,AO146/AO149,AP146/AP149,AQ146/AQ149,AR146/AR149,AS146/AS149),AVERAGE(AK146/AK149,AL146/AL149,AM146/AM149,AN146/AN149,AO146/AO149,AP146/AP149,AQ146/AQ149,AR146/AR149,AS146/AS149,AT146/AT149))))))))))</f>
        <v>#DIV/0!</v>
      </c>
      <c r="AV146" s="21" t="e">
        <v>#DIV/0!</v>
      </c>
      <c r="AW146" s="164" t="str">
        <f>IFERROR(AW145,"")</f>
        <v/>
      </c>
      <c r="AX146" s="165" t="str">
        <f>IF($Q$2&gt;=139,IF($Q$2&lt;=148,AW146,""),"")</f>
        <v/>
      </c>
      <c r="AZ146" s="150">
        <v>8</v>
      </c>
      <c r="BA146" s="151">
        <f>'FACTORS &amp; OPTIONS'!B22</f>
        <v>0</v>
      </c>
      <c r="BB146" s="158">
        <f>IF(BI139&gt;0,(1/BI139),0)</f>
        <v>0</v>
      </c>
      <c r="BC146" s="77">
        <f>IF(BI140&gt;0,1/BI140,0)</f>
        <v>0</v>
      </c>
      <c r="BD146" s="77">
        <f>IF(BI141&gt;0,1/BI141,0)</f>
        <v>0</v>
      </c>
      <c r="BE146" s="77">
        <f>IF(BI142&gt;0,1/BI142,0)</f>
        <v>0</v>
      </c>
      <c r="BF146" s="77">
        <f>IF(BI143&gt;0,1/BI143,0)</f>
        <v>0</v>
      </c>
      <c r="BG146" s="77">
        <f>IF(BI144&gt;0,1/BI144,0)</f>
        <v>0</v>
      </c>
      <c r="BH146" s="77">
        <f>IF(BI145&gt;0,1/BI145,0)</f>
        <v>0</v>
      </c>
      <c r="BI146" s="77">
        <f>IF(AZ146&lt;=BF136,1,0)</f>
        <v>0</v>
      </c>
      <c r="BJ146" s="78">
        <v>0</v>
      </c>
      <c r="BK146" s="159">
        <v>0</v>
      </c>
      <c r="BL146" s="21" t="e">
        <f>IF(BF136=1,AVERAGE(BB146/BB149),IF(BF136=2,AVERAGE(BB146/BB149,BC146/BC149),IF(BF136=3,AVERAGE(BB146/BB149,BC146/BC149,BD146/BD149),IF(BF136=4,AVERAGE(BB146/BB149,BC146/BC149,BD146/BD149,BE146/BE149),IF(BF136=5,AVERAGE(BB146/BB149,BC146/BC149,BD146/BD149,BE146/BE149,BF146/BF149),IF(BF136=6,AVERAGE(BB146/BB149,BC146/BC149,BD146/BD149,BE146/BE149,BF146/BF149,BG146/BG149),IF(BF136=7,AVERAGE(BB146/BB149,BC146/BC149,BD146/BD149,BE146/BE149,BF146/BF149,BG146/BG149,BH146/BH149),IF(BF136=8,AVERAGE(BB146/BB149,BC146/BC149,BD146/BD149,BE146/BE149,BF146/BF149,BG146/BG149,BH146/BH149,BI146/BI149),IF(BF136=9,AVERAGE(BB146/BB149,BC146/BC149,BD146/BD149,BE146/BE149,BF146/BF149,BG146/BG149,BH146/BH149,BI146/BI149,BJ146/BJ149),AVERAGE(BB146/BB149,BC146/BC149,BD146/BD149,BE146/BE149,BF146/BF149,BG146/BG149,BH146/BH149,BI146/BI149,BJ146/BJ149,BK146/BK149))))))))))</f>
        <v>#DIV/0!</v>
      </c>
      <c r="BM146" s="21" t="e">
        <v>#DIV/0!</v>
      </c>
      <c r="BN146" s="164" t="str">
        <f>IFERROR(BN145,"")</f>
        <v/>
      </c>
      <c r="BO146" s="165" t="str">
        <f>IF($Q$2&gt;=139,IF($Q$2&lt;=148,BN146,""),"")</f>
        <v/>
      </c>
      <c r="BQ146" s="150">
        <v>8</v>
      </c>
      <c r="BR146" s="151">
        <f>'FACTORS &amp; OPTIONS'!B22</f>
        <v>0</v>
      </c>
      <c r="BS146" s="158">
        <f>IF(BZ139&gt;0,(1/BZ139),0)</f>
        <v>0</v>
      </c>
      <c r="BT146" s="77">
        <f>IF(BZ140&gt;0,1/BZ140,0)</f>
        <v>0</v>
      </c>
      <c r="BU146" s="77">
        <f>IF(BZ141&gt;0,1/BZ141,0)</f>
        <v>0</v>
      </c>
      <c r="BV146" s="77">
        <f>IF(BZ142&gt;0,1/BZ142,0)</f>
        <v>0</v>
      </c>
      <c r="BW146" s="77">
        <f>IF(BZ143&gt;0,1/BZ143,0)</f>
        <v>0</v>
      </c>
      <c r="BX146" s="77">
        <f>IF(BZ144&gt;0,1/BZ144,0)</f>
        <v>0</v>
      </c>
      <c r="BY146" s="77">
        <f>IF(BZ145&gt;0,1/BZ145,0)</f>
        <v>0</v>
      </c>
      <c r="BZ146" s="77">
        <f>IF(BQ146&lt;=BW136,1,0)</f>
        <v>0</v>
      </c>
      <c r="CA146" s="78">
        <v>0</v>
      </c>
      <c r="CB146" s="159">
        <v>0</v>
      </c>
      <c r="CC146" s="21" t="e">
        <f>IF(BW136=1,AVERAGE(BS146/BS149),IF(BW136=2,AVERAGE(BS146/BS149,BT146/BT149),IF(BW136=3,AVERAGE(BS146/BS149,BT146/BT149,BU146/BU149),IF(BW136=4,AVERAGE(BS146/BS149,BT146/BT149,BU146/BU149,BV146/BV149),IF(BW136=5,AVERAGE(BS146/BS149,BT146/BT149,BU146/BU149,BV146/BV149,BW146/BW149),IF(BW136=6,AVERAGE(BS146/BS149,BT146/BT149,BU146/BU149,BV146/BV149,BW146/BW149,BX146/BX149),IF(BW136=7,AVERAGE(BS146/BS149,BT146/BT149,BU146/BU149,BV146/BV149,BW146/BW149,BX146/BX149,BY146/BY149),IF(BW136=8,AVERAGE(BS146/BS149,BT146/BT149,BU146/BU149,BV146/BV149,BW146/BW149,BX146/BX149,BY146/BY149,BZ146/BZ149),IF(BW136=9,AVERAGE(BS146/BS149,BT146/BT149,BU146/BU149,BV146/BV149,BW146/BW149,BX146/BX149,BY146/BY149,BZ146/BZ149,CA146/CA149),AVERAGE(BS146/BS149,BT146/BT149,BU146/BU149,BV146/BV149,BW146/BW149,BX146/BX149,BY146/BY149,BZ146/BZ149,CA146/CA149,CB146/CB149))))))))))</f>
        <v>#DIV/0!</v>
      </c>
      <c r="CD146" s="21" t="e">
        <v>#DIV/0!</v>
      </c>
      <c r="CE146" s="164" t="str">
        <f>IFERROR(CE145,"")</f>
        <v/>
      </c>
      <c r="CF146" s="165" t="str">
        <f>IF($Q$2&gt;=139,IF($Q$2&lt;=148,CE146,""),"")</f>
        <v/>
      </c>
      <c r="CH146" s="150">
        <v>8</v>
      </c>
      <c r="CI146" s="151">
        <f>'FACTORS &amp; OPTIONS'!B22</f>
        <v>0</v>
      </c>
      <c r="CJ146" s="158">
        <f>IF(CQ139&gt;0,(1/CQ139),0)</f>
        <v>0</v>
      </c>
      <c r="CK146" s="77">
        <f>IF(CQ140&gt;0,1/CQ140,0)</f>
        <v>0</v>
      </c>
      <c r="CL146" s="77">
        <f>IF(CQ141&gt;0,1/CQ141,0)</f>
        <v>0</v>
      </c>
      <c r="CM146" s="77">
        <f>IF(CQ142&gt;0,1/CQ142,0)</f>
        <v>0</v>
      </c>
      <c r="CN146" s="77">
        <f>IF(CQ143&gt;0,1/CQ143,0)</f>
        <v>0</v>
      </c>
      <c r="CO146" s="77">
        <f>IF(CQ144&gt;0,1/CQ144,0)</f>
        <v>0</v>
      </c>
      <c r="CP146" s="77">
        <f>IF(CQ145&gt;0,1/CQ145,0)</f>
        <v>0</v>
      </c>
      <c r="CQ146" s="77">
        <f>IF(CH146&lt;=CN136,1,0)</f>
        <v>0</v>
      </c>
      <c r="CR146" s="78">
        <v>0</v>
      </c>
      <c r="CS146" s="159">
        <v>0</v>
      </c>
      <c r="CT146" s="21" t="e">
        <f>IF(CN136=1,AVERAGE(CJ146/CJ149),IF(CN136=2,AVERAGE(CJ146/CJ149,CK146/CK149),IF(CN136=3,AVERAGE(CJ146/CJ149,CK146/CK149,CL146/CL149),IF(CN136=4,AVERAGE(CJ146/CJ149,CK146/CK149,CL146/CL149,CM146/CM149),IF(CN136=5,AVERAGE(CJ146/CJ149,CK146/CK149,CL146/CL149,CM146/CM149,CN146/CN149),IF(CN136=6,AVERAGE(CJ146/CJ149,CK146/CK149,CL146/CL149,CM146/CM149,CN146/CN149,CO146/CO149),IF(CN136=7,AVERAGE(CJ146/CJ149,CK146/CK149,CL146/CL149,CM146/CM149,CN146/CN149,CO146/CO149,CP146/CP149),IF(CN136=8,AVERAGE(CJ146/CJ149,CK146/CK149,CL146/CL149,CM146/CM149,CN146/CN149,CO146/CO149,CP146/CP149,CQ146/CQ149),IF(CN136=9,AVERAGE(CJ146/CJ149,CK146/CK149,CL146/CL149,CM146/CM149,CN146/CN149,CO146/CO149,CP146/CP149,CQ146/CQ149,CR146/CR149),AVERAGE(CJ146/CJ149,CK146/CK149,CL146/CL149,CM146/CM149,CN146/CN149,CO146/CO149,CP146/CP149,CQ146/CQ149,CR146/CR149,CS146/CS149))))))))))</f>
        <v>#DIV/0!</v>
      </c>
      <c r="CU146" s="21" t="e">
        <v>#DIV/0!</v>
      </c>
      <c r="CV146" s="164" t="str">
        <f>IFERROR(CV145,"")</f>
        <v/>
      </c>
      <c r="CW146" s="165" t="str">
        <f>IF($Q$2&gt;=139,IF($Q$2&lt;=148,CV146,""),"")</f>
        <v/>
      </c>
      <c r="CY146" s="150">
        <v>8</v>
      </c>
      <c r="CZ146" s="151">
        <f>'FACTORS &amp; OPTIONS'!B22</f>
        <v>0</v>
      </c>
      <c r="DA146" s="158">
        <f>IF(DH139&gt;0,(1/DH139),0)</f>
        <v>0</v>
      </c>
      <c r="DB146" s="77">
        <f>IF(DH140&gt;0,1/DH140,0)</f>
        <v>0</v>
      </c>
      <c r="DC146" s="77">
        <f>IF(DH141&gt;0,1/DH141,0)</f>
        <v>0</v>
      </c>
      <c r="DD146" s="77">
        <f>IF(DH142&gt;0,1/DH142,0)</f>
        <v>0</v>
      </c>
      <c r="DE146" s="77">
        <f>IF(DH143&gt;0,1/DH143,0)</f>
        <v>0</v>
      </c>
      <c r="DF146" s="77">
        <f>IF(DH144&gt;0,1/DH144,0)</f>
        <v>0</v>
      </c>
      <c r="DG146" s="77">
        <f>IF(DH145&gt;0,1/DH145,0)</f>
        <v>0</v>
      </c>
      <c r="DH146" s="77">
        <f>IF(CY146&lt;=DE136,1,0)</f>
        <v>0</v>
      </c>
      <c r="DI146" s="78">
        <v>0</v>
      </c>
      <c r="DJ146" s="159">
        <v>0</v>
      </c>
      <c r="DK146" s="21" t="e">
        <f>IF(DE136=1,AVERAGE(DA146/DA149),IF(DE136=2,AVERAGE(DA146/DA149,DB146/DB149),IF(DE136=3,AVERAGE(DA146/DA149,DB146/DB149,DC146/DC149),IF(DE136=4,AVERAGE(DA146/DA149,DB146/DB149,DC146/DC149,DD146/DD149),IF(DE136=5,AVERAGE(DA146/DA149,DB146/DB149,DC146/DC149,DD146/DD149,DE146/DE149),IF(DE136=6,AVERAGE(DA146/DA149,DB146/DB149,DC146/DC149,DD146/DD149,DE146/DE149,DF146/DF149),IF(DE136=7,AVERAGE(DA146/DA149,DB146/DB149,DC146/DC149,DD146/DD149,DE146/DE149,DF146/DF149,DG146/DG149),IF(DE136=8,AVERAGE(DA146/DA149,DB146/DB149,DC146/DC149,DD146/DD149,DE146/DE149,DF146/DF149,DG146/DG149,DH146/DH149),IF(DE136=9,AVERAGE(DA146/DA149,DB146/DB149,DC146/DC149,DD146/DD149,DE146/DE149,DF146/DF149,DG146/DG149,DH146/DH149,DI146/DI149),AVERAGE(DA146/DA149,DB146/DB149,DC146/DC149,DD146/DD149,DE146/DE149,DF146/DF149,DG146/DG149,DH146/DH149,DI146/DI149,DJ146/DJ149))))))))))</f>
        <v>#DIV/0!</v>
      </c>
      <c r="DL146" s="21" t="e">
        <v>#DIV/0!</v>
      </c>
      <c r="DM146" s="164" t="str">
        <f>IFERROR(DM145,"")</f>
        <v/>
      </c>
      <c r="DN146" s="165" t="str">
        <f>IF($Q$2&gt;=139,IF($Q$2&lt;=148,DM146,""),"")</f>
        <v/>
      </c>
      <c r="DP146" s="150">
        <v>8</v>
      </c>
      <c r="DQ146" s="151">
        <f>'FACTORS &amp; OPTIONS'!B22</f>
        <v>0</v>
      </c>
      <c r="DR146" s="158">
        <f>IF(DY139&gt;0,(1/DY139),0)</f>
        <v>0</v>
      </c>
      <c r="DS146" s="77">
        <f>IF(DY140&gt;0,1/DY140,0)</f>
        <v>0</v>
      </c>
      <c r="DT146" s="77">
        <f>IF(DY141&gt;0,1/DY141,0)</f>
        <v>0</v>
      </c>
      <c r="DU146" s="77">
        <f>IF(DY142&gt;0,1/DY142,0)</f>
        <v>0</v>
      </c>
      <c r="DV146" s="77">
        <f>IF(DY143&gt;0,1/DY143,0)</f>
        <v>0</v>
      </c>
      <c r="DW146" s="77">
        <f>IF(DY144&gt;0,1/DY144,0)</f>
        <v>0</v>
      </c>
      <c r="DX146" s="77">
        <f>IF(DY145&gt;0,1/DY145,0)</f>
        <v>0</v>
      </c>
      <c r="DY146" s="77">
        <f>IF(DP146&lt;=DV136,1,0)</f>
        <v>0</v>
      </c>
      <c r="DZ146" s="78">
        <v>0</v>
      </c>
      <c r="EA146" s="159">
        <v>0</v>
      </c>
      <c r="EB146" s="21" t="e">
        <f>IF(DV136=1,AVERAGE(DR146/DR149),IF(DV136=2,AVERAGE(DR146/DR149,DS146/DS149),IF(DV136=3,AVERAGE(DR146/DR149,DS146/DS149,DT146/DT149),IF(DV136=4,AVERAGE(DR146/DR149,DS146/DS149,DT146/DT149,DU146/DU149),IF(DV136=5,AVERAGE(DR146/DR149,DS146/DS149,DT146/DT149,DU146/DU149,DV146/DV149),IF(DV136=6,AVERAGE(DR146/DR149,DS146/DS149,DT146/DT149,DU146/DU149,DV146/DV149,DW146/DW149),IF(DV136=7,AVERAGE(DR146/DR149,DS146/DS149,DT146/DT149,DU146/DU149,DV146/DV149,DW146/DW149,DX146/DX149),IF(DV136=8,AVERAGE(DR146/DR149,DS146/DS149,DT146/DT149,DU146/DU149,DV146/DV149,DW146/DW149,DX146/DX149,DY146/DY149),IF(DV136=9,AVERAGE(DR146/DR149,DS146/DS149,DT146/DT149,DU146/DU149,DV146/DV149,DW146/DW149,DX146/DX149,DY146/DY149,DZ146/DZ149),AVERAGE(DR146/DR149,DS146/DS149,DT146/DT149,DU146/DU149,DV146/DV149,DW146/DW149,DX146/DX149,DY146/DY149,DZ146/DZ149,EA146/EA149))))))))))</f>
        <v>#DIV/0!</v>
      </c>
      <c r="EC146" s="21" t="e">
        <v>#DIV/0!</v>
      </c>
      <c r="ED146" s="164" t="str">
        <f>IFERROR(ED145,"")</f>
        <v/>
      </c>
      <c r="EE146" s="165" t="str">
        <f>IF($Q$2&gt;=139,IF($Q$2&lt;=148,ED146,""),"")</f>
        <v/>
      </c>
      <c r="EG146" s="150">
        <v>8</v>
      </c>
      <c r="EH146" s="151">
        <f>'FACTORS &amp; OPTIONS'!B22</f>
        <v>0</v>
      </c>
      <c r="EI146" s="158">
        <f>IF(EP139&gt;0,(1/EP139),0)</f>
        <v>0</v>
      </c>
      <c r="EJ146" s="77">
        <f>IF(EP140&gt;0,1/EP140,0)</f>
        <v>0</v>
      </c>
      <c r="EK146" s="77">
        <f>IF(EP141&gt;0,1/EP141,0)</f>
        <v>0</v>
      </c>
      <c r="EL146" s="77">
        <f>IF(EP142&gt;0,1/EP142,0)</f>
        <v>0</v>
      </c>
      <c r="EM146" s="77">
        <f>IF(EP143&gt;0,1/EP143,0)</f>
        <v>0</v>
      </c>
      <c r="EN146" s="77">
        <f>IF(EP144&gt;0,1/EP144,0)</f>
        <v>0</v>
      </c>
      <c r="EO146" s="77">
        <f>IF(EP145&gt;0,1/EP145,0)</f>
        <v>0</v>
      </c>
      <c r="EP146" s="77">
        <f>IF(EG146&lt;=EM136,1,0)</f>
        <v>0</v>
      </c>
      <c r="EQ146" s="78">
        <v>0</v>
      </c>
      <c r="ER146" s="159">
        <v>0</v>
      </c>
      <c r="ES146" s="21" t="e">
        <f>IF(EM136=1,AVERAGE(EI146/EI149),IF(EM136=2,AVERAGE(EI146/EI149,EJ146/EJ149),IF(EM136=3,AVERAGE(EI146/EI149,EJ146/EJ149,EK146/EK149),IF(EM136=4,AVERAGE(EI146/EI149,EJ146/EJ149,EK146/EK149,EL146/EL149),IF(EM136=5,AVERAGE(EI146/EI149,EJ146/EJ149,EK146/EK149,EL146/EL149,EM146/EM149),IF(EM136=6,AVERAGE(EI146/EI149,EJ146/EJ149,EK146/EK149,EL146/EL149,EM146/EM149,EN146/EN149),IF(EM136=7,AVERAGE(EI146/EI149,EJ146/EJ149,EK146/EK149,EL146/EL149,EM146/EM149,EN146/EN149,EO146/EO149),IF(EM136=8,AVERAGE(EI146/EI149,EJ146/EJ149,EK146/EK149,EL146/EL149,EM146/EM149,EN146/EN149,EO146/EO149,EP146/EP149),IF(EM136=9,AVERAGE(EI146/EI149,EJ146/EJ149,EK146/EK149,EL146/EL149,EM146/EM149,EN146/EN149,EO146/EO149,EP146/EP149,EQ146/EQ149),AVERAGE(EI146/EI149,EJ146/EJ149,EK146/EK149,EL146/EL149,EM146/EM149,EN146/EN149,EO146/EO149,EP146/EP149,EQ146/EQ149,ER146/ER149))))))))))</f>
        <v>#DIV/0!</v>
      </c>
      <c r="ET146" s="21" t="e">
        <v>#DIV/0!</v>
      </c>
      <c r="EU146" s="164" t="str">
        <f>IFERROR(EU145,"")</f>
        <v/>
      </c>
      <c r="EV146" s="165" t="str">
        <f>IF($Q$2&gt;=139,IF($Q$2&lt;=148,EU146,""),"")</f>
        <v/>
      </c>
      <c r="EW146" s="100" t="str">
        <f>CW145</f>
        <v/>
      </c>
      <c r="EX146" s="100">
        <f>CW147</f>
        <v>0.33333333333333331</v>
      </c>
      <c r="EY146" s="100"/>
      <c r="EZ146" s="100">
        <f t="shared" si="90"/>
        <v>0</v>
      </c>
      <c r="FA146" s="100"/>
    </row>
    <row r="147" spans="1:157" x14ac:dyDescent="0.35">
      <c r="A147" s="150">
        <v>9</v>
      </c>
      <c r="B147" s="151">
        <f>'FACTORS &amp; OPTIONS'!B23</f>
        <v>0</v>
      </c>
      <c r="C147" s="77">
        <f>IF(K139&gt;0,(1/K139),0)</f>
        <v>0</v>
      </c>
      <c r="D147" s="77">
        <f>IF(K140&gt;0,1/K140,0)</f>
        <v>0</v>
      </c>
      <c r="E147" s="77">
        <f>IF(K141&gt;0,1/K141,0)</f>
        <v>0</v>
      </c>
      <c r="F147" s="77">
        <f>IF(K142&gt;0,1/K142,0)</f>
        <v>0</v>
      </c>
      <c r="G147" s="77">
        <f>IF(K143&gt;0,1/K143,0)</f>
        <v>0</v>
      </c>
      <c r="H147" s="77">
        <f>IF(K144&gt;0,1/K144,0)</f>
        <v>0</v>
      </c>
      <c r="I147" s="77">
        <f>IF(K145&gt;0,1/K145,0)</f>
        <v>0</v>
      </c>
      <c r="J147" s="77">
        <f>IF(K146&gt;0,1/K146,0)</f>
        <v>0</v>
      </c>
      <c r="K147" s="77">
        <f>IF(A147&lt;=G136,1,0)</f>
        <v>0</v>
      </c>
      <c r="L147" s="78">
        <v>0</v>
      </c>
      <c r="M147" s="21" t="e">
        <f>IF(G136=1,AVERAGE(C147/C149),IF(G136=2,AVERAGE(C147/C149,D147/D149),IF(G136=3,AVERAGE(C147/C149,D147/D149,E147/E149),IF(G136=4,AVERAGE(C147/C149,D147/D149,E147/E149,F147/F149),IF(G136=5,AVERAGE(C147/C149,D147/D149,E147/E149,F147/F149,G147/G149),IF(G136=6,AVERAGE(C147/C149,D147/D149,E147/E149,F147/F149,G147/G149,H147/H149),IF(G136=7,AVERAGE(C147/C149,D147/D149,E147/E149,F147/F149,G147/G149,H147/H149,I147/I149),IF(G136=8,AVERAGE(C147/C149,D147/D149,E147/E149,F147/F149,G147/G149,H147/H149,I147/I149,J147/J149),IF(G136=9,AVERAGE(C147/C149,D147/D149,E147/E149,F147/F149,G147/G149,H147/H149,I147/I149,J147/J149,K147/K149),AVERAGE(C147/C149,D147/D149,E147/E149,F147/F149,G147/G149,H147/H149,I147/I149,J147/J149,K147/K149,L147/L149))))))))))</f>
        <v>#DIV/0!</v>
      </c>
      <c r="N147" s="21" t="e">
        <v>#DIV/0!</v>
      </c>
      <c r="O147" s="164">
        <v>1</v>
      </c>
      <c r="P147" s="165">
        <f>IF(O147=1,1/9,IF(O147=2,1/7,IF(O147=3,1/5,IF(O147=4,1/3,IF(O147=5,1,IF(O147=6,3,IF(O147=7,5,IF(O147=8,7,IF(O147=9,9,0)))))))))</f>
        <v>0.1111111111111111</v>
      </c>
      <c r="R147" s="150">
        <v>9</v>
      </c>
      <c r="S147" s="151">
        <f>'FACTORS &amp; OPTIONS'!B23</f>
        <v>0</v>
      </c>
      <c r="T147" s="77">
        <f>IF(AB139&gt;0,(1/AB139),0)</f>
        <v>0</v>
      </c>
      <c r="U147" s="77">
        <f>IF(AB140&gt;0,1/AB140,0)</f>
        <v>0</v>
      </c>
      <c r="V147" s="77">
        <f>IF(AB141&gt;0,1/AB141,0)</f>
        <v>0</v>
      </c>
      <c r="W147" s="77">
        <f>IF(AB142&gt;0,1/AB142,0)</f>
        <v>0</v>
      </c>
      <c r="X147" s="77">
        <f>IF(AB143&gt;0,1/AB143,0)</f>
        <v>0</v>
      </c>
      <c r="Y147" s="77">
        <f>IF(AB144&gt;0,1/AB144,0)</f>
        <v>0</v>
      </c>
      <c r="Z147" s="77">
        <f>IF(AB145&gt;0,1/AB145,0)</f>
        <v>0</v>
      </c>
      <c r="AA147" s="77">
        <f>IF(AB146&gt;0,1/AB146,0)</f>
        <v>0</v>
      </c>
      <c r="AB147" s="77">
        <f>IF(R147&lt;=X136,1,0)</f>
        <v>0</v>
      </c>
      <c r="AC147" s="78">
        <v>0</v>
      </c>
      <c r="AD147" s="21" t="e">
        <f>IF(X136=1,AVERAGE(T147/T149),IF(X136=2,AVERAGE(T147/T149,U147/U149),IF(X136=3,AVERAGE(T147/T149,U147/U149,V147/V149),IF(X136=4,AVERAGE(T147/T149,U147/U149,V147/V149,W147/W149),IF(X136=5,AVERAGE(T147/T149,U147/U149,V147/V149,W147/W149,X147/X149),IF(X136=6,AVERAGE(T147/T149,U147/U149,V147/V149,W147/W149,X147/X149,Y147/Y149),IF(X136=7,AVERAGE(T147/T149,U147/U149,V147/V149,W147/W149,X147/X149,Y147/Y149,Z147/Z149),IF(X136=8,AVERAGE(T147/T149,U147/U149,V147/V149,W147/W149,X147/X149,Y147/Y149,Z147/Z149,AA147/AA149),IF(X136=9,AVERAGE(T147/T149,U147/U149,V147/V149,W147/W149,X147/X149,Y147/Y149,Z147/Z149,AA147/AA149,AB147/AB149),AVERAGE(T147/T149,U147/U149,V147/V149,W147/W149,X147/X149,Y147/Y149,Z147/Z149,AA147/AA149,AB147/AB149,AC147/AC149))))))))))</f>
        <v>#DIV/0!</v>
      </c>
      <c r="AE147" s="21" t="e">
        <v>#DIV/0!</v>
      </c>
      <c r="AF147" s="164">
        <v>5</v>
      </c>
      <c r="AG147" s="165">
        <f>IF(AF147=1,1/9,IF(AF147=2,1/7,IF(AF147=3,1/5,IF(AF147=4,1/3,IF(AF147=5,1,IF(AF147=6,3,IF(AF147=7,5,IF(AF147=8,7,IF(AF147=9,9,0)))))))))</f>
        <v>1</v>
      </c>
      <c r="AI147" s="150">
        <v>9</v>
      </c>
      <c r="AJ147" s="151">
        <f>'FACTORS &amp; OPTIONS'!B23</f>
        <v>0</v>
      </c>
      <c r="AK147" s="158">
        <f>IF(AS139&gt;0,(1/AS139),0)</f>
        <v>0</v>
      </c>
      <c r="AL147" s="77">
        <f>IF(AS140&gt;0,1/AS140,0)</f>
        <v>0</v>
      </c>
      <c r="AM147" s="77">
        <f>IF(AS141&gt;0,1/AS141,0)</f>
        <v>0</v>
      </c>
      <c r="AN147" s="77">
        <f>IF(AS142&gt;0,1/AS142,0)</f>
        <v>0</v>
      </c>
      <c r="AO147" s="77">
        <f>IF(AS143&gt;0,1/AS143,0)</f>
        <v>0</v>
      </c>
      <c r="AP147" s="77">
        <f>IF(AS144&gt;0,1/AS144,0)</f>
        <v>0</v>
      </c>
      <c r="AQ147" s="77">
        <f>IF(AS145&gt;0,1/AS145,0)</f>
        <v>0</v>
      </c>
      <c r="AR147" s="77">
        <f>IF(AS146&gt;0,1/AS146,0)</f>
        <v>0</v>
      </c>
      <c r="AS147" s="77">
        <f>IF(AI147&lt;=AO136,1,0)</f>
        <v>0</v>
      </c>
      <c r="AT147" s="159">
        <v>0</v>
      </c>
      <c r="AU147" s="21" t="e">
        <f>IF(AO136=1,AVERAGE(AK147/AK149),IF(AO136=2,AVERAGE(AK147/AK149,AL147/AL149),IF(AO136=3,AVERAGE(AK147/AK149,AL147/AL149,AM147/AM149),IF(AO136=4,AVERAGE(AK147/AK149,AL147/AL149,AM147/AM149,AN147/AN149),IF(AO136=5,AVERAGE(AK147/AK149,AL147/AL149,AM147/AM149,AN147/AN149,AO147/AO149),IF(AO136=6,AVERAGE(AK147/AK149,AL147/AL149,AM147/AM149,AN147/AN149,AO147/AO149,AP147/AP149),IF(AO136=7,AVERAGE(AK147/AK149,AL147/AL149,AM147/AM149,AN147/AN149,AO147/AO149,AP147/AP149,AQ147/AQ149),IF(AO136=8,AVERAGE(AK147/AK149,AL147/AL149,AM147/AM149,AN147/AN149,AO147/AO149,AP147/AP149,AQ147/AQ149,AR147/AR149),IF(AO136=9,AVERAGE(AK147/AK149,AL147/AL149,AM147/AM149,AN147/AN149,AO147/AO149,AP147/AP149,AQ147/AQ149,AR147/AR149,AS147/AS149),AVERAGE(AK147/AK149,AL147/AL149,AM147/AM149,AN147/AN149,AO147/AO149,AP147/AP149,AQ147/AQ149,AR147/AR149,AS147/AS149,AT147/AT149))))))))))</f>
        <v>#DIV/0!</v>
      </c>
      <c r="AV147" s="21" t="e">
        <v>#DIV/0!</v>
      </c>
      <c r="AW147" s="164">
        <v>2</v>
      </c>
      <c r="AX147" s="165">
        <f>IF(AW147=1,1/9,IF(AW147=2,1/7,IF(AW147=3,1/5,IF(AW147=4,1/3,IF(AW147=5,1,IF(AW147=6,3,IF(AW147=7,5,IF(AW147=8,7,IF(AW147=9,9,0)))))))))</f>
        <v>0.14285714285714285</v>
      </c>
      <c r="AZ147" s="150">
        <v>9</v>
      </c>
      <c r="BA147" s="151">
        <f>'FACTORS &amp; OPTIONS'!B23</f>
        <v>0</v>
      </c>
      <c r="BB147" s="158">
        <f>IF(BJ139&gt;0,(1/BJ139),0)</f>
        <v>0</v>
      </c>
      <c r="BC147" s="77">
        <f>IF(BJ140&gt;0,1/BJ140,0)</f>
        <v>0</v>
      </c>
      <c r="BD147" s="77">
        <f>IF(BJ141&gt;0,1/BJ141,0)</f>
        <v>0</v>
      </c>
      <c r="BE147" s="77">
        <f>IF(BJ142&gt;0,1/BJ142,0)</f>
        <v>0</v>
      </c>
      <c r="BF147" s="77">
        <f>IF(BJ143&gt;0,1/BJ143,0)</f>
        <v>0</v>
      </c>
      <c r="BG147" s="77">
        <f>IF(BJ144&gt;0,1/BJ144,0)</f>
        <v>0</v>
      </c>
      <c r="BH147" s="77">
        <f>IF(BJ145&gt;0,1/BJ145,0)</f>
        <v>0</v>
      </c>
      <c r="BI147" s="77">
        <f>IF(BJ146&gt;0,1/BJ146,0)</f>
        <v>0</v>
      </c>
      <c r="BJ147" s="77">
        <f>IF(AZ147&lt;=BF136,1,0)</f>
        <v>0</v>
      </c>
      <c r="BK147" s="159">
        <v>0</v>
      </c>
      <c r="BL147" s="21" t="e">
        <f>IF(BF136=1,AVERAGE(BB147/BB149),IF(BF136=2,AVERAGE(BB147/BB149,BC147/BC149),IF(BF136=3,AVERAGE(BB147/BB149,BC147/BC149,BD147/BD149),IF(BF136=4,AVERAGE(BB147/BB149,BC147/BC149,BD147/BD149,BE147/BE149),IF(BF136=5,AVERAGE(BB147/BB149,BC147/BC149,BD147/BD149,BE147/BE149,BF147/BF149),IF(BF136=6,AVERAGE(BB147/BB149,BC147/BC149,BD147/BD149,BE147/BE149,BF147/BF149,BG147/BG149),IF(BF136=7,AVERAGE(BB147/BB149,BC147/BC149,BD147/BD149,BE147/BE149,BF147/BF149,BG147/BG149,BH147/BH149),IF(BF136=8,AVERAGE(BB147/BB149,BC147/BC149,BD147/BD149,BE147/BE149,BF147/BF149,BG147/BG149,BH147/BH149,BI147/BI149),IF(BF136=9,AVERAGE(BB147/BB149,BC147/BC149,BD147/BD149,BE147/BE149,BF147/BF149,BG147/BG149,BH147/BH149,BI147/BI149,BJ147/BJ149),AVERAGE(BB147/BB149,BC147/BC149,BD147/BD149,BE147/BE149,BF147/BF149,BG147/BG149,BH147/BH149,BI147/BI149,BJ147/BJ149,BK147/BK149))))))))))</f>
        <v>#DIV/0!</v>
      </c>
      <c r="BM147" s="21" t="e">
        <v>#DIV/0!</v>
      </c>
      <c r="BN147" s="164">
        <v>6</v>
      </c>
      <c r="BO147" s="165">
        <f>IF(BN147=1,1/9,IF(BN147=2,1/7,IF(BN147=3,1/5,IF(BN147=4,1/3,IF(BN147=5,1,IF(BN147=6,3,IF(BN147=7,5,IF(BN147=8,7,IF(BN147=9,9,0)))))))))</f>
        <v>3</v>
      </c>
      <c r="BQ147" s="150">
        <v>9</v>
      </c>
      <c r="BR147" s="151">
        <f>'FACTORS &amp; OPTIONS'!B23</f>
        <v>0</v>
      </c>
      <c r="BS147" s="158">
        <f>IF(CA139&gt;0,(1/CA139),0)</f>
        <v>0</v>
      </c>
      <c r="BT147" s="77">
        <f>IF(CA140&gt;0,1/CA140,0)</f>
        <v>0</v>
      </c>
      <c r="BU147" s="77">
        <f>IF(CA141&gt;0,1/CA141,0)</f>
        <v>0</v>
      </c>
      <c r="BV147" s="77">
        <f>IF(CA142&gt;0,1/CA142,0)</f>
        <v>0</v>
      </c>
      <c r="BW147" s="77">
        <f>IF(CA143&gt;0,1/CA143,0)</f>
        <v>0</v>
      </c>
      <c r="BX147" s="77">
        <f>IF(CA144&gt;0,1/CA144,0)</f>
        <v>0</v>
      </c>
      <c r="BY147" s="77">
        <f>IF(CA145&gt;0,1/CA145,0)</f>
        <v>0</v>
      </c>
      <c r="BZ147" s="77">
        <f>IF(CA146&gt;0,1/CA146,0)</f>
        <v>0</v>
      </c>
      <c r="CA147" s="77">
        <f>IF(BQ147&lt;=BW136,1,0)</f>
        <v>0</v>
      </c>
      <c r="CB147" s="159">
        <v>0</v>
      </c>
      <c r="CC147" s="21" t="e">
        <f>IF(BW136=1,AVERAGE(BS147/BS149),IF(BW136=2,AVERAGE(BS147/BS149,BT147/BT149),IF(BW136=3,AVERAGE(BS147/BS149,BT147/BT149,BU147/BU149),IF(BW136=4,AVERAGE(BS147/BS149,BT147/BT149,BU147/BU149,BV147/BV149),IF(BW136=5,AVERAGE(BS147/BS149,BT147/BT149,BU147/BU149,BV147/BV149,BW147/BW149),IF(BW136=6,AVERAGE(BS147/BS149,BT147/BT149,BU147/BU149,BV147/BV149,BW147/BW149,BX147/BX149),IF(BW136=7,AVERAGE(BS147/BS149,BT147/BT149,BU147/BU149,BV147/BV149,BW147/BW149,BX147/BX149,BY147/BY149),IF(BW136=8,AVERAGE(BS147/BS149,BT147/BT149,BU147/BU149,BV147/BV149,BW147/BW149,BX147/BX149,BY147/BY149,BZ147/BZ149),IF(BW136=9,AVERAGE(BS147/BS149,BT147/BT149,BU147/BU149,BV147/BV149,BW147/BW149,BX147/BX149,BY147/BY149,BZ147/BZ149,CA147/CA149),AVERAGE(BS147/BS149,BT147/BT149,BU147/BU149,BV147/BV149,BW147/BW149,BX147/BX149,BY147/BY149,BZ147/BZ149,CA147/CA149,CB147/CB149))))))))))</f>
        <v>#DIV/0!</v>
      </c>
      <c r="CD147" s="21" t="e">
        <v>#DIV/0!</v>
      </c>
      <c r="CE147" s="164">
        <v>7</v>
      </c>
      <c r="CF147" s="165">
        <f>IF(CE147=1,1/9,IF(CE147=2,1/7,IF(CE147=3,1/5,IF(CE147=4,1/3,IF(CE147=5,1,IF(CE147=6,3,IF(CE147=7,5,IF(CE147=8,7,IF(CE147=9,9,0)))))))))</f>
        <v>5</v>
      </c>
      <c r="CH147" s="150">
        <v>9</v>
      </c>
      <c r="CI147" s="151">
        <f>'FACTORS &amp; OPTIONS'!B23</f>
        <v>0</v>
      </c>
      <c r="CJ147" s="158">
        <f>IF(CR139&gt;0,(1/CR139),0)</f>
        <v>0</v>
      </c>
      <c r="CK147" s="77">
        <f>IF(CR140&gt;0,1/CR140,0)</f>
        <v>0</v>
      </c>
      <c r="CL147" s="77">
        <f>IF(CR141&gt;0,1/CR141,0)</f>
        <v>0</v>
      </c>
      <c r="CM147" s="77">
        <f>IF(CR142&gt;0,1/CR142,0)</f>
        <v>0</v>
      </c>
      <c r="CN147" s="77">
        <f>IF(CR143&gt;0,1/CR143,0)</f>
        <v>0</v>
      </c>
      <c r="CO147" s="77">
        <f>IF(CR144&gt;0,1/CR144,0)</f>
        <v>0</v>
      </c>
      <c r="CP147" s="77">
        <f>IF(CR145&gt;0,1/CR145,0)</f>
        <v>0</v>
      </c>
      <c r="CQ147" s="77">
        <f>IF(CR146&gt;0,1/CR146,0)</f>
        <v>0</v>
      </c>
      <c r="CR147" s="77">
        <f>IF(CH147&lt;=CN136,1,0)</f>
        <v>0</v>
      </c>
      <c r="CS147" s="159">
        <v>0</v>
      </c>
      <c r="CT147" s="21" t="e">
        <f>IF(CN136=1,AVERAGE(CJ147/CJ149),IF(CN136=2,AVERAGE(CJ147/CJ149,CK147/CK149),IF(CN136=3,AVERAGE(CJ147/CJ149,CK147/CK149,CL147/CL149),IF(CN136=4,AVERAGE(CJ147/CJ149,CK147/CK149,CL147/CL149,CM147/CM149),IF(CN136=5,AVERAGE(CJ147/CJ149,CK147/CK149,CL147/CL149,CM147/CM149,CN147/CN149),IF(CN136=6,AVERAGE(CJ147/CJ149,CK147/CK149,CL147/CL149,CM147/CM149,CN147/CN149,CO147/CO149),IF(CN136=7,AVERAGE(CJ147/CJ149,CK147/CK149,CL147/CL149,CM147/CM149,CN147/CN149,CO147/CO149,CP147/CP149),IF(CN136=8,AVERAGE(CJ147/CJ149,CK147/CK149,CL147/CL149,CM147/CM149,CN147/CN149,CO147/CO149,CP147/CP149,CQ147/CQ149),IF(CN136=9,AVERAGE(CJ147/CJ149,CK147/CK149,CL147/CL149,CM147/CM149,CN147/CN149,CO147/CO149,CP147/CP149,CQ147/CQ149,CR147/CR149),AVERAGE(CJ147/CJ149,CK147/CK149,CL147/CL149,CM147/CM149,CN147/CN149,CO147/CO149,CP147/CP149,CQ147/CQ149,CR147/CR149,CS147/CS149))))))))))</f>
        <v>#DIV/0!</v>
      </c>
      <c r="CU147" s="21" t="e">
        <v>#DIV/0!</v>
      </c>
      <c r="CV147" s="164">
        <v>4</v>
      </c>
      <c r="CW147" s="165">
        <f>IF(CV147=1,1/9,IF(CV147=2,1/7,IF(CV147=3,1/5,IF(CV147=4,1/3,IF(CV147=5,1,IF(CV147=6,3,IF(CV147=7,5,IF(CV147=8,7,IF(CV147=9,9,0)))))))))</f>
        <v>0.33333333333333331</v>
      </c>
      <c r="CY147" s="150">
        <v>9</v>
      </c>
      <c r="CZ147" s="151">
        <f>'FACTORS &amp; OPTIONS'!B23</f>
        <v>0</v>
      </c>
      <c r="DA147" s="158">
        <f>IF(DI139&gt;0,(1/DI139),0)</f>
        <v>0</v>
      </c>
      <c r="DB147" s="77">
        <f>IF(DI140&gt;0,1/DI140,0)</f>
        <v>0</v>
      </c>
      <c r="DC147" s="77">
        <f>IF(DI141&gt;0,1/DI141,0)</f>
        <v>0</v>
      </c>
      <c r="DD147" s="77">
        <f>IF(DI142&gt;0,1/DI142,0)</f>
        <v>0</v>
      </c>
      <c r="DE147" s="77">
        <f>IF(DI143&gt;0,1/DI143,0)</f>
        <v>0</v>
      </c>
      <c r="DF147" s="77">
        <f>IF(DI144&gt;0,1/DI144,0)</f>
        <v>0</v>
      </c>
      <c r="DG147" s="77">
        <f>IF(DI145&gt;0,1/DI145,0)</f>
        <v>0</v>
      </c>
      <c r="DH147" s="77">
        <f>IF(DI146&gt;0,1/DI146,0)</f>
        <v>0</v>
      </c>
      <c r="DI147" s="77">
        <f>IF(CY147&lt;=DE136,1,0)</f>
        <v>0</v>
      </c>
      <c r="DJ147" s="159">
        <v>0</v>
      </c>
      <c r="DK147" s="21" t="e">
        <f>IF(DE136=1,AVERAGE(DA147/DA149),IF(DE136=2,AVERAGE(DA147/DA149,DB147/DB149),IF(DE136=3,AVERAGE(DA147/DA149,DB147/DB149,DC147/DC149),IF(DE136=4,AVERAGE(DA147/DA149,DB147/DB149,DC147/DC149,DD147/DD149),IF(DE136=5,AVERAGE(DA147/DA149,DB147/DB149,DC147/DC149,DD147/DD149,DE147/DE149),IF(DE136=6,AVERAGE(DA147/DA149,DB147/DB149,DC147/DC149,DD147/DD149,DE147/DE149,DF147/DF149),IF(DE136=7,AVERAGE(DA147/DA149,DB147/DB149,DC147/DC149,DD147/DD149,DE147/DE149,DF147/DF149,DG147/DG149),IF(DE136=8,AVERAGE(DA147/DA149,DB147/DB149,DC147/DC149,DD147/DD149,DE147/DE149,DF147/DF149,DG147/DG149,DH147/DH149),IF(DE136=9,AVERAGE(DA147/DA149,DB147/DB149,DC147/DC149,DD147/DD149,DE147/DE149,DF147/DF149,DG147/DG149,DH147/DH149,DI147/DI149),AVERAGE(DA147/DA149,DB147/DB149,DC147/DC149,DD147/DD149,DE147/DE149,DF147/DF149,DG147/DG149,DH147/DH149,DI147/DI149,DJ147/DJ149))))))))))</f>
        <v>#DIV/0!</v>
      </c>
      <c r="DL147" s="21" t="e">
        <v>#DIV/0!</v>
      </c>
      <c r="DM147" s="164">
        <v>6</v>
      </c>
      <c r="DN147" s="165">
        <f>IF(DM147=1,1/9,IF(DM147=2,1/7,IF(DM147=3,1/5,IF(DM147=4,1/3,IF(DM147=5,1,IF(DM147=6,3,IF(DM147=7,5,IF(DM147=8,7,IF(DM147=9,9,0)))))))))</f>
        <v>3</v>
      </c>
      <c r="DP147" s="150">
        <v>9</v>
      </c>
      <c r="DQ147" s="151">
        <f>'FACTORS &amp; OPTIONS'!B23</f>
        <v>0</v>
      </c>
      <c r="DR147" s="158">
        <f>IF(DZ139&gt;0,(1/DZ139),0)</f>
        <v>0</v>
      </c>
      <c r="DS147" s="77">
        <f>IF(DZ140&gt;0,1/DZ140,0)</f>
        <v>0</v>
      </c>
      <c r="DT147" s="77">
        <f>IF(DZ141&gt;0,1/DZ141,0)</f>
        <v>0</v>
      </c>
      <c r="DU147" s="77">
        <f>IF(DZ142&gt;0,1/DZ142,0)</f>
        <v>0</v>
      </c>
      <c r="DV147" s="77">
        <f>IF(DZ143&gt;0,1/DZ143,0)</f>
        <v>0</v>
      </c>
      <c r="DW147" s="77">
        <f>IF(DZ144&gt;0,1/DZ144,0)</f>
        <v>0</v>
      </c>
      <c r="DX147" s="77">
        <f>IF(DZ145&gt;0,1/DZ145,0)</f>
        <v>0</v>
      </c>
      <c r="DY147" s="77">
        <f>IF(DZ146&gt;0,1/DZ146,0)</f>
        <v>0</v>
      </c>
      <c r="DZ147" s="77">
        <f>IF(DP147&lt;=DV136,1,0)</f>
        <v>0</v>
      </c>
      <c r="EA147" s="159">
        <v>0</v>
      </c>
      <c r="EB147" s="21" t="e">
        <f>IF(DV136=1,AVERAGE(DR147/DR149),IF(DV136=2,AVERAGE(DR147/DR149,DS147/DS149),IF(DV136=3,AVERAGE(DR147/DR149,DS147/DS149,DT147/DT149),IF(DV136=4,AVERAGE(DR147/DR149,DS147/DS149,DT147/DT149,DU147/DU149),IF(DV136=5,AVERAGE(DR147/DR149,DS147/DS149,DT147/DT149,DU147/DU149,DV147/DV149),IF(DV136=6,AVERAGE(DR147/DR149,DS147/DS149,DT147/DT149,DU147/DU149,DV147/DV149,DW147/DW149),IF(DV136=7,AVERAGE(DR147/DR149,DS147/DS149,DT147/DT149,DU147/DU149,DV147/DV149,DW147/DW149,DX147/DX149),IF(DV136=8,AVERAGE(DR147/DR149,DS147/DS149,DT147/DT149,DU147/DU149,DV147/DV149,DW147/DW149,DX147/DX149,DY147/DY149),IF(DV136=9,AVERAGE(DR147/DR149,DS147/DS149,DT147/DT149,DU147/DU149,DV147/DV149,DW147/DW149,DX147/DX149,DY147/DY149,DZ147/DZ149),AVERAGE(DR147/DR149,DS147/DS149,DT147/DT149,DU147/DU149,DV147/DV149,DW147/DW149,DX147/DX149,DY147/DY149,DZ147/DZ149,EA147/EA149))))))))))</f>
        <v>#DIV/0!</v>
      </c>
      <c r="EC147" s="21" t="e">
        <v>#DIV/0!</v>
      </c>
      <c r="ED147" s="164">
        <v>6</v>
      </c>
      <c r="EE147" s="165">
        <f>IF(ED147=1,1/9,IF(ED147=2,1/7,IF(ED147=3,1/5,IF(ED147=4,1/3,IF(ED147=5,1,IF(ED147=6,3,IF(ED147=7,5,IF(ED147=8,7,IF(ED147=9,9,0)))))))))</f>
        <v>3</v>
      </c>
      <c r="EG147" s="150">
        <v>9</v>
      </c>
      <c r="EH147" s="151">
        <f>'FACTORS &amp; OPTIONS'!B23</f>
        <v>0</v>
      </c>
      <c r="EI147" s="158">
        <f>IF(EQ139&gt;0,(1/EQ139),0)</f>
        <v>0</v>
      </c>
      <c r="EJ147" s="77">
        <f>IF(EQ140&gt;0,1/EQ140,0)</f>
        <v>0</v>
      </c>
      <c r="EK147" s="77">
        <f>IF(EQ141&gt;0,1/EQ141,0)</f>
        <v>0</v>
      </c>
      <c r="EL147" s="77">
        <f>IF(EQ142&gt;0,1/EQ142,0)</f>
        <v>0</v>
      </c>
      <c r="EM147" s="77">
        <f>IF(EQ143&gt;0,1/EQ143,0)</f>
        <v>0</v>
      </c>
      <c r="EN147" s="77">
        <f>IF(EQ144&gt;0,1/EQ144,0)</f>
        <v>0</v>
      </c>
      <c r="EO147" s="77">
        <f>IF(EQ145&gt;0,1/EQ145,0)</f>
        <v>0</v>
      </c>
      <c r="EP147" s="77">
        <f>IF(EQ146&gt;0,1/EQ146,0)</f>
        <v>0</v>
      </c>
      <c r="EQ147" s="77">
        <f>IF(EG147&lt;=EM136,1,0)</f>
        <v>0</v>
      </c>
      <c r="ER147" s="159">
        <v>0</v>
      </c>
      <c r="ES147" s="21" t="e">
        <f>IF(EM136=1,AVERAGE(EI147/EI149),IF(EM136=2,AVERAGE(EI147/EI149,EJ147/EJ149),IF(EM136=3,AVERAGE(EI147/EI149,EJ147/EJ149,EK147/EK149),IF(EM136=4,AVERAGE(EI147/EI149,EJ147/EJ149,EK147/EK149,EL147/EL149),IF(EM136=5,AVERAGE(EI147/EI149,EJ147/EJ149,EK147/EK149,EL147/EL149,EM147/EM149),IF(EM136=6,AVERAGE(EI147/EI149,EJ147/EJ149,EK147/EK149,EL147/EL149,EM147/EM149,EN147/EN149),IF(EM136=7,AVERAGE(EI147/EI149,EJ147/EJ149,EK147/EK149,EL147/EL149,EM147/EM149,EN147/EN149,EO147/EO149),IF(EM136=8,AVERAGE(EI147/EI149,EJ147/EJ149,EK147/EK149,EL147/EL149,EM147/EM149,EN147/EN149,EO147/EO149,EP147/EP149),IF(EM136=9,AVERAGE(EI147/EI149,EJ147/EJ149,EK147/EK149,EL147/EL149,EM147/EM149,EN147/EN149,EO147/EO149,EP147/EP149,EQ147/EQ149),AVERAGE(EI147/EI149,EJ147/EJ149,EK147/EK149,EL147/EL149,EM147/EM149,EN147/EN149,EO147/EO149,EP147/EP149,EQ147/EQ149,ER147/ER149))))))))))</f>
        <v>#DIV/0!</v>
      </c>
      <c r="ET147" s="21" t="e">
        <v>#DIV/0!</v>
      </c>
      <c r="EU147" s="164">
        <v>6</v>
      </c>
      <c r="EV147" s="165">
        <f>IF(EU147=1,1/9,IF(EU147=2,1/7,IF(EU147=3,1/5,IF(EU147=4,1/3,IF(EU147=5,1,IF(EU147=6,3,IF(EU147=7,5,IF(EU147=8,7,IF(EU147=9,9,0)))))))))</f>
        <v>3</v>
      </c>
      <c r="EW147" s="100" t="str">
        <f>DN145</f>
        <v/>
      </c>
      <c r="EX147" s="100">
        <f>DN147</f>
        <v>3</v>
      </c>
      <c r="EY147" s="100"/>
      <c r="EZ147" s="100">
        <f t="shared" si="90"/>
        <v>0</v>
      </c>
      <c r="FA147" s="100"/>
    </row>
    <row r="148" spans="1:157" x14ac:dyDescent="0.35">
      <c r="A148" s="150">
        <v>10</v>
      </c>
      <c r="B148" s="151">
        <f>'FACTORS &amp; OPTIONS'!B24</f>
        <v>0</v>
      </c>
      <c r="C148" s="77">
        <f>IF(L139&gt;0,(1/L139),0)</f>
        <v>0</v>
      </c>
      <c r="D148" s="77">
        <f>IF(L140&gt;0,1/L140,0)</f>
        <v>0</v>
      </c>
      <c r="E148" s="77">
        <f>IF(L141&gt;0,1/L141,0)</f>
        <v>0</v>
      </c>
      <c r="F148" s="77">
        <f>IF(L142&gt;0,1/L142,0)</f>
        <v>0</v>
      </c>
      <c r="G148" s="77">
        <f>IF(L143&gt;0,1/L143,0)</f>
        <v>0</v>
      </c>
      <c r="H148" s="77">
        <f>IF(L144&gt;0,1/L144,0)</f>
        <v>0</v>
      </c>
      <c r="I148" s="77">
        <f>IF(L145&gt;0,1/L145,0)</f>
        <v>0</v>
      </c>
      <c r="J148" s="77">
        <f>IF(L147&gt;0,1/L147,0)</f>
        <v>0</v>
      </c>
      <c r="K148" s="77">
        <f>IF(L147&gt;0,1/L147,0)</f>
        <v>0</v>
      </c>
      <c r="L148" s="77">
        <f>IF(A148&lt;=G136,1,0)</f>
        <v>0</v>
      </c>
      <c r="M148" s="21" t="e">
        <f>IF(G136=1,AVERAGE(C148/C149),IF(G136=2,AVERAGE(C148/C149,D148/D149),IF(G136=3,AVERAGE(C148/C149,D148/D149,E148/E149),IF(G136=4,AVERAGE(C148/C149,D148/D149,E148/E149,F148/F149),IF(G136=5,AVERAGE(C148/C149,D148/D149,E148/E149,F148/F149,G148/G149),IF(G136=6,AVERAGE(C148/C149,D148/D149,E148/E149,F148/F149,G148/G149,H148/H149),IF(G136=7,AVERAGE(C148/C149,D148/D149,E148/E149,F148/F149,G148/G149,H148/H149,I148/I149),IF(G136=8,AVERAGE(C148/C149,D148/D149,E148/E149,F148/F149,G148/G149,H148/H149,I148/I149,J148/J149),IF(G136=9,AVERAGE(C148/C149,D148/D149,E148/E149,F148/F149,G148/G149,H148/H149,I148/I149,J148/J149,K148/K149),AVERAGE(C148/C149,D148/D149,E148/E149,F148/F149,G148/G149,H148/H149,I148/I149,J148/J149,K148/K149,L148/L149))))))))))</f>
        <v>#DIV/0!</v>
      </c>
      <c r="N148" s="21" t="e">
        <v>#DIV/0!</v>
      </c>
      <c r="O148" s="164">
        <f>O147</f>
        <v>1</v>
      </c>
      <c r="P148" s="165">
        <f>10-O148</f>
        <v>9</v>
      </c>
      <c r="R148" s="150">
        <v>10</v>
      </c>
      <c r="S148" s="151">
        <f>'FACTORS &amp; OPTIONS'!B24</f>
        <v>0</v>
      </c>
      <c r="T148" s="77">
        <f>IF(AC139&gt;0,(1/AC139),0)</f>
        <v>0</v>
      </c>
      <c r="U148" s="77">
        <f>IF(AC140&gt;0,1/AC140,0)</f>
        <v>0</v>
      </c>
      <c r="V148" s="77">
        <f>IF(AC141&gt;0,1/AC141,0)</f>
        <v>0</v>
      </c>
      <c r="W148" s="77">
        <f>IF(AC142&gt;0,1/AC142,0)</f>
        <v>0</v>
      </c>
      <c r="X148" s="77">
        <f>IF(AC143&gt;0,1/AC143,0)</f>
        <v>0</v>
      </c>
      <c r="Y148" s="77">
        <f>IF(AC144&gt;0,1/AC144,0)</f>
        <v>0</v>
      </c>
      <c r="Z148" s="77">
        <f>IF(AC145&gt;0,1/AC145,0)</f>
        <v>0</v>
      </c>
      <c r="AA148" s="77">
        <f>IF(AC147&gt;0,1/AC147,0)</f>
        <v>0</v>
      </c>
      <c r="AB148" s="77">
        <f>IF(AC147&gt;0,1/AC147,0)</f>
        <v>0</v>
      </c>
      <c r="AC148" s="77">
        <f>IF(R148&lt;=X136,1,0)</f>
        <v>0</v>
      </c>
      <c r="AD148" s="21" t="e">
        <f>IF(X136=1,AVERAGE(T148/T149),IF(X136=2,AVERAGE(T148/T149,U148/U149),IF(X136=3,AVERAGE(T148/T149,U148/U149,V148/V149),IF(X136=4,AVERAGE(T148/T149,U148/U149,V148/V149,W148/W149),IF(X136=5,AVERAGE(T148/T149,U148/U149,V148/V149,W148/W149,X148/X149),IF(X136=6,AVERAGE(T148/T149,U148/U149,V148/V149,W148/W149,X148/X149,Y148/Y149),IF(X136=7,AVERAGE(T148/T149,U148/U149,V148/V149,W148/W149,X148/X149,Y148/Y149,Z148/Z149),IF(X136=8,AVERAGE(T148/T149,U148/U149,V148/V149,W148/W149,X148/X149,Y148/Y149,Z148/Z149,AA148/AA149),IF(X136=9,AVERAGE(T148/T149,U148/U149,V148/V149,W148/W149,X148/X149,Y148/Y149,Z148/Z149,AA148/AA149,AB148/AB149),AVERAGE(T148/T149,U148/U149,V148/V149,W148/W149,X148/X149,Y148/Y149,Z148/Z149,AA148/AA149,AB148/AB149,AC148/AC149))))))))))</f>
        <v>#DIV/0!</v>
      </c>
      <c r="AE148" s="21" t="e">
        <v>#DIV/0!</v>
      </c>
      <c r="AF148" s="164">
        <f>AF147</f>
        <v>5</v>
      </c>
      <c r="AG148" s="165">
        <f>10-AF148</f>
        <v>5</v>
      </c>
      <c r="AI148" s="150">
        <v>10</v>
      </c>
      <c r="AJ148" s="151">
        <f>'FACTORS &amp; OPTIONS'!B24</f>
        <v>0</v>
      </c>
      <c r="AK148" s="166">
        <f>IF(AT139&gt;0,(1/AT139),0)</f>
        <v>0</v>
      </c>
      <c r="AL148" s="167">
        <f>IF(AT140&gt;0,1/AT140,0)</f>
        <v>0</v>
      </c>
      <c r="AM148" s="167">
        <f>IF(AT141&gt;0,1/AT141,0)</f>
        <v>0</v>
      </c>
      <c r="AN148" s="167">
        <f>IF(AT142&gt;0,1/AT142,0)</f>
        <v>0</v>
      </c>
      <c r="AO148" s="167">
        <f>IF(AT143&gt;0,1/AT143,0)</f>
        <v>0</v>
      </c>
      <c r="AP148" s="167">
        <f>IF(AT144&gt;0,1/AT144,0)</f>
        <v>0</v>
      </c>
      <c r="AQ148" s="167">
        <f>IF(AT145&gt;0,1/AT145,0)</f>
        <v>0</v>
      </c>
      <c r="AR148" s="167">
        <f>IF(AT147&gt;0,1/AT147,0)</f>
        <v>0</v>
      </c>
      <c r="AS148" s="167">
        <f>IF(AT147&gt;0,1/AT147,0)</f>
        <v>0</v>
      </c>
      <c r="AT148" s="168">
        <f>IF(AI148&lt;=AO136,1,0)</f>
        <v>0</v>
      </c>
      <c r="AU148" s="21" t="e">
        <f>IF(AO136=1,AVERAGE(AK148/AK149),IF(AO136=2,AVERAGE(AK148/AK149,AL148/AL149),IF(AO136=3,AVERAGE(AK148/AK149,AL148/AL149,AM148/AM149),IF(AO136=4,AVERAGE(AK148/AK149,AL148/AL149,AM148/AM149,AN148/AN149),IF(AO136=5,AVERAGE(AK148/AK149,AL148/AL149,AM148/AM149,AN148/AN149,AO148/AO149),IF(AO136=6,AVERAGE(AK148/AK149,AL148/AL149,AM148/AM149,AN148/AN149,AO148/AO149,AP148/AP149),IF(AO136=7,AVERAGE(AK148/AK149,AL148/AL149,AM148/AM149,AN148/AN149,AO148/AO149,AP148/AP149,AQ148/AQ149),IF(AO136=8,AVERAGE(AK148/AK149,AL148/AL149,AM148/AM149,AN148/AN149,AO148/AO149,AP148/AP149,AQ148/AQ149,AR148/AR149),IF(AO136=9,AVERAGE(AK148/AK149,AL148/AL149,AM148/AM149,AN148/AN149,AO148/AO149,AP148/AP149,AQ148/AQ149,AR148/AR149,AS148/AS149),AVERAGE(AK148/AK149,AL148/AL149,AM148/AM149,AN148/AN149,AO148/AO149,AP148/AP149,AQ148/AQ149,AR148/AR149,AS148/AS149,AT148/AT149))))))))))</f>
        <v>#DIV/0!</v>
      </c>
      <c r="AV148" s="21" t="e">
        <v>#DIV/0!</v>
      </c>
      <c r="AW148" s="164">
        <f>AW147</f>
        <v>2</v>
      </c>
      <c r="AX148" s="165">
        <f>10-AW148</f>
        <v>8</v>
      </c>
      <c r="AZ148" s="150">
        <v>10</v>
      </c>
      <c r="BA148" s="151">
        <f>'FACTORS &amp; OPTIONS'!B24</f>
        <v>0</v>
      </c>
      <c r="BB148" s="166">
        <f>IF(BK139&gt;0,(1/BK139),0)</f>
        <v>0</v>
      </c>
      <c r="BC148" s="167">
        <f>IF(BK140&gt;0,1/BK140,0)</f>
        <v>0</v>
      </c>
      <c r="BD148" s="167">
        <f>IF(BK141&gt;0,1/BK141,0)</f>
        <v>0</v>
      </c>
      <c r="BE148" s="167">
        <f>IF(BK142&gt;0,1/BK142,0)</f>
        <v>0</v>
      </c>
      <c r="BF148" s="167">
        <f>IF(BK143&gt;0,1/BK143,0)</f>
        <v>0</v>
      </c>
      <c r="BG148" s="167">
        <f>IF(BK144&gt;0,1/BK144,0)</f>
        <v>0</v>
      </c>
      <c r="BH148" s="167">
        <f>IF(BK145&gt;0,1/BK145,0)</f>
        <v>0</v>
      </c>
      <c r="BI148" s="167">
        <f>IF(BK147&gt;0,1/BK147,0)</f>
        <v>0</v>
      </c>
      <c r="BJ148" s="167">
        <f>IF(BK147&gt;0,1/BK147,0)</f>
        <v>0</v>
      </c>
      <c r="BK148" s="168">
        <f>IF(AZ148&lt;=BF136,1,0)</f>
        <v>0</v>
      </c>
      <c r="BL148" s="21" t="e">
        <f>IF(BF136=1,AVERAGE(BB148/BB149),IF(BF136=2,AVERAGE(BB148/BB149,BC148/BC149),IF(BF136=3,AVERAGE(BB148/BB149,BC148/BC149,BD148/BD149),IF(BF136=4,AVERAGE(BB148/BB149,BC148/BC149,BD148/BD149,BE148/BE149),IF(BF136=5,AVERAGE(BB148/BB149,BC148/BC149,BD148/BD149,BE148/BE149,BF148/BF149),IF(BF136=6,AVERAGE(BB148/BB149,BC148/BC149,BD148/BD149,BE148/BE149,BF148/BF149,BG148/BG149),IF(BF136=7,AVERAGE(BB148/BB149,BC148/BC149,BD148/BD149,BE148/BE149,BF148/BF149,BG148/BG149,BH148/BH149),IF(BF136=8,AVERAGE(BB148/BB149,BC148/BC149,BD148/BD149,BE148/BE149,BF148/BF149,BG148/BG149,BH148/BH149,BI148/BI149),IF(BF136=9,AVERAGE(BB148/BB149,BC148/BC149,BD148/BD149,BE148/BE149,BF148/BF149,BG148/BG149,BH148/BH149,BI148/BI149,BJ148/BJ149),AVERAGE(BB148/BB149,BC148/BC149,BD148/BD149,BE148/BE149,BF148/BF149,BG148/BG149,BH148/BH149,BI148/BI149,BJ148/BJ149,BK148/BK149))))))))))</f>
        <v>#DIV/0!</v>
      </c>
      <c r="BM148" s="21" t="e">
        <v>#DIV/0!</v>
      </c>
      <c r="BN148" s="164">
        <f>BN147</f>
        <v>6</v>
      </c>
      <c r="BO148" s="165">
        <f>10-BN148</f>
        <v>4</v>
      </c>
      <c r="BQ148" s="150">
        <v>10</v>
      </c>
      <c r="BR148" s="151">
        <f>'FACTORS &amp; OPTIONS'!B24</f>
        <v>0</v>
      </c>
      <c r="BS148" s="166">
        <f>IF(CB139&gt;0,(1/CB139),0)</f>
        <v>0</v>
      </c>
      <c r="BT148" s="167">
        <f>IF(CB140&gt;0,1/CB140,0)</f>
        <v>0</v>
      </c>
      <c r="BU148" s="167">
        <f>IF(CB141&gt;0,1/CB141,0)</f>
        <v>0</v>
      </c>
      <c r="BV148" s="167">
        <f>IF(CB142&gt;0,1/CB142,0)</f>
        <v>0</v>
      </c>
      <c r="BW148" s="167">
        <f>IF(CB143&gt;0,1/CB143,0)</f>
        <v>0</v>
      </c>
      <c r="BX148" s="167">
        <f>IF(CB144&gt;0,1/CB144,0)</f>
        <v>0</v>
      </c>
      <c r="BY148" s="167">
        <f>IF(CB145&gt;0,1/CB145,0)</f>
        <v>0</v>
      </c>
      <c r="BZ148" s="167">
        <f>IF(CB147&gt;0,1/CB147,0)</f>
        <v>0</v>
      </c>
      <c r="CA148" s="167">
        <f>IF(CB147&gt;0,1/CB147,0)</f>
        <v>0</v>
      </c>
      <c r="CB148" s="168">
        <f>IF(BQ148&lt;=BW136,1,0)</f>
        <v>0</v>
      </c>
      <c r="CC148" s="21" t="e">
        <f>IF(BW136=1,AVERAGE(BS148/BS149),IF(BW136=2,AVERAGE(BS148/BS149,BT148/BT149),IF(BW136=3,AVERAGE(BS148/BS149,BT148/BT149,BU148/BU149),IF(BW136=4,AVERAGE(BS148/BS149,BT148/BT149,BU148/BU149,BV148/BV149),IF(BW136=5,AVERAGE(BS148/BS149,BT148/BT149,BU148/BU149,BV148/BV149,BW148/BW149),IF(BW136=6,AVERAGE(BS148/BS149,BT148/BT149,BU148/BU149,BV148/BV149,BW148/BW149,BX148/BX149),IF(BW136=7,AVERAGE(BS148/BS149,BT148/BT149,BU148/BU149,BV148/BV149,BW148/BW149,BX148/BX149,BY148/BY149),IF(BW136=8,AVERAGE(BS148/BS149,BT148/BT149,BU148/BU149,BV148/BV149,BW148/BW149,BX148/BX149,BY148/BY149,BZ148/BZ149),IF(BW136=9,AVERAGE(BS148/BS149,BT148/BT149,BU148/BU149,BV148/BV149,BW148/BW149,BX148/BX149,BY148/BY149,BZ148/BZ149,CA148/CA149),AVERAGE(BS148/BS149,BT148/BT149,BU148/BU149,BV148/BV149,BW148/BW149,BX148/BX149,BY148/BY149,BZ148/BZ149,CA148/CA149,CB148/CB149))))))))))</f>
        <v>#DIV/0!</v>
      </c>
      <c r="CD148" s="21" t="e">
        <v>#DIV/0!</v>
      </c>
      <c r="CE148" s="164">
        <f>CE147</f>
        <v>7</v>
      </c>
      <c r="CF148" s="165">
        <f>10-CE148</f>
        <v>3</v>
      </c>
      <c r="CH148" s="150">
        <v>10</v>
      </c>
      <c r="CI148" s="151">
        <f>'FACTORS &amp; OPTIONS'!B24</f>
        <v>0</v>
      </c>
      <c r="CJ148" s="166">
        <f>IF(CS139&gt;0,(1/CS139),0)</f>
        <v>0</v>
      </c>
      <c r="CK148" s="167">
        <f>IF(CS140&gt;0,1/CS140,0)</f>
        <v>0</v>
      </c>
      <c r="CL148" s="167">
        <f>IF(CS141&gt;0,1/CS141,0)</f>
        <v>0</v>
      </c>
      <c r="CM148" s="167">
        <f>IF(CS142&gt;0,1/CS142,0)</f>
        <v>0</v>
      </c>
      <c r="CN148" s="167">
        <f>IF(CS143&gt;0,1/CS143,0)</f>
        <v>0</v>
      </c>
      <c r="CO148" s="167">
        <f>IF(CS144&gt;0,1/CS144,0)</f>
        <v>0</v>
      </c>
      <c r="CP148" s="167">
        <f>IF(CS145&gt;0,1/CS145,0)</f>
        <v>0</v>
      </c>
      <c r="CQ148" s="167">
        <f>IF(CS147&gt;0,1/CS147,0)</f>
        <v>0</v>
      </c>
      <c r="CR148" s="167">
        <f>IF(CS147&gt;0,1/CS147,0)</f>
        <v>0</v>
      </c>
      <c r="CS148" s="168">
        <f>IF(CH148&lt;=CN136,1,0)</f>
        <v>0</v>
      </c>
      <c r="CT148" s="21" t="e">
        <f>IF(CN136=1,AVERAGE(CJ148/CJ149),IF(CN136=2,AVERAGE(CJ148/CJ149,CK148/CK149),IF(CN136=3,AVERAGE(CJ148/CJ149,CK148/CK149,CL148/CL149),IF(CN136=4,AVERAGE(CJ148/CJ149,CK148/CK149,CL148/CL149,CM148/CM149),IF(CN136=5,AVERAGE(CJ148/CJ149,CK148/CK149,CL148/CL149,CM148/CM149,CN148/CN149),IF(CN136=6,AVERAGE(CJ148/CJ149,CK148/CK149,CL148/CL149,CM148/CM149,CN148/CN149,CO148/CO149),IF(CN136=7,AVERAGE(CJ148/CJ149,CK148/CK149,CL148/CL149,CM148/CM149,CN148/CN149,CO148/CO149,CP148/CP149),IF(CN136=8,AVERAGE(CJ148/CJ149,CK148/CK149,CL148/CL149,CM148/CM149,CN148/CN149,CO148/CO149,CP148/CP149,CQ148/CQ149),IF(CN136=9,AVERAGE(CJ148/CJ149,CK148/CK149,CL148/CL149,CM148/CM149,CN148/CN149,CO148/CO149,CP148/CP149,CQ148/CQ149,CR148/CR149),AVERAGE(CJ148/CJ149,CK148/CK149,CL148/CL149,CM148/CM149,CN148/CN149,CO148/CO149,CP148/CP149,CQ148/CQ149,CR148/CR149,CS148/CS149))))))))))</f>
        <v>#DIV/0!</v>
      </c>
      <c r="CU148" s="21" t="e">
        <v>#DIV/0!</v>
      </c>
      <c r="CV148" s="164">
        <f>CV147</f>
        <v>4</v>
      </c>
      <c r="CW148" s="165">
        <f>10-CV148</f>
        <v>6</v>
      </c>
      <c r="CY148" s="150">
        <v>10</v>
      </c>
      <c r="CZ148" s="151">
        <f>'FACTORS &amp; OPTIONS'!B24</f>
        <v>0</v>
      </c>
      <c r="DA148" s="166">
        <f>IF(DJ139&gt;0,(1/DJ139),0)</f>
        <v>0</v>
      </c>
      <c r="DB148" s="167">
        <f>IF(DJ140&gt;0,1/DJ140,0)</f>
        <v>0</v>
      </c>
      <c r="DC148" s="167">
        <f>IF(DJ141&gt;0,1/DJ141,0)</f>
        <v>0</v>
      </c>
      <c r="DD148" s="167">
        <f>IF(DJ142&gt;0,1/DJ142,0)</f>
        <v>0</v>
      </c>
      <c r="DE148" s="167">
        <f>IF(DJ143&gt;0,1/DJ143,0)</f>
        <v>0</v>
      </c>
      <c r="DF148" s="167">
        <f>IF(DJ144&gt;0,1/DJ144,0)</f>
        <v>0</v>
      </c>
      <c r="DG148" s="167">
        <f>IF(DJ145&gt;0,1/DJ145,0)</f>
        <v>0</v>
      </c>
      <c r="DH148" s="167">
        <f>IF(DJ147&gt;0,1/DJ147,0)</f>
        <v>0</v>
      </c>
      <c r="DI148" s="167">
        <f>IF(DJ147&gt;0,1/DJ147,0)</f>
        <v>0</v>
      </c>
      <c r="DJ148" s="168">
        <f>IF(CY148&lt;=DE136,1,0)</f>
        <v>0</v>
      </c>
      <c r="DK148" s="21" t="e">
        <f>IF(DE136=1,AVERAGE(DA148/DA149),IF(DE136=2,AVERAGE(DA148/DA149,DB148/DB149),IF(DE136=3,AVERAGE(DA148/DA149,DB148/DB149,DC148/DC149),IF(DE136=4,AVERAGE(DA148/DA149,DB148/DB149,DC148/DC149,DD148/DD149),IF(DE136=5,AVERAGE(DA148/DA149,DB148/DB149,DC148/DC149,DD148/DD149,DE148/DE149),IF(DE136=6,AVERAGE(DA148/DA149,DB148/DB149,DC148/DC149,DD148/DD149,DE148/DE149,DF148/DF149),IF(DE136=7,AVERAGE(DA148/DA149,DB148/DB149,DC148/DC149,DD148/DD149,DE148/DE149,DF148/DF149,DG148/DG149),IF(DE136=8,AVERAGE(DA148/DA149,DB148/DB149,DC148/DC149,DD148/DD149,DE148/DE149,DF148/DF149,DG148/DG149,DH148/DH149),IF(DE136=9,AVERAGE(DA148/DA149,DB148/DB149,DC148/DC149,DD148/DD149,DE148/DE149,DF148/DF149,DG148/DG149,DH148/DH149,DI148/DI149),AVERAGE(DA148/DA149,DB148/DB149,DC148/DC149,DD148/DD149,DE148/DE149,DF148/DF149,DG148/DG149,DH148/DH149,DI148/DI149,DJ148/DJ149))))))))))</f>
        <v>#DIV/0!</v>
      </c>
      <c r="DL148" s="21" t="e">
        <v>#DIV/0!</v>
      </c>
      <c r="DM148" s="164">
        <f>DM147</f>
        <v>6</v>
      </c>
      <c r="DN148" s="165">
        <f>10-DM148</f>
        <v>4</v>
      </c>
      <c r="DP148" s="150">
        <v>10</v>
      </c>
      <c r="DQ148" s="151">
        <f>'FACTORS &amp; OPTIONS'!B24</f>
        <v>0</v>
      </c>
      <c r="DR148" s="166">
        <f>IF(EA139&gt;0,(1/EA139),0)</f>
        <v>0</v>
      </c>
      <c r="DS148" s="167">
        <f>IF(EA140&gt;0,1/EA140,0)</f>
        <v>0</v>
      </c>
      <c r="DT148" s="167">
        <f>IF(EA141&gt;0,1/EA141,0)</f>
        <v>0</v>
      </c>
      <c r="DU148" s="167">
        <f>IF(EA142&gt;0,1/EA142,0)</f>
        <v>0</v>
      </c>
      <c r="DV148" s="167">
        <f>IF(EA143&gt;0,1/EA143,0)</f>
        <v>0</v>
      </c>
      <c r="DW148" s="167">
        <f>IF(EA144&gt;0,1/EA144,0)</f>
        <v>0</v>
      </c>
      <c r="DX148" s="167">
        <f>IF(EA145&gt;0,1/EA145,0)</f>
        <v>0</v>
      </c>
      <c r="DY148" s="167">
        <f>IF(EA147&gt;0,1/EA147,0)</f>
        <v>0</v>
      </c>
      <c r="DZ148" s="167">
        <f>IF(EA147&gt;0,1/EA147,0)</f>
        <v>0</v>
      </c>
      <c r="EA148" s="168">
        <f>IF(DP148&lt;=DV136,1,0)</f>
        <v>0</v>
      </c>
      <c r="EB148" s="21" t="e">
        <f>IF(DV136=1,AVERAGE(DR148/DR149),IF(DV136=2,AVERAGE(DR148/DR149,DS148/DS149),IF(DV136=3,AVERAGE(DR148/DR149,DS148/DS149,DT148/DT149),IF(DV136=4,AVERAGE(DR148/DR149,DS148/DS149,DT148/DT149,DU148/DU149),IF(DV136=5,AVERAGE(DR148/DR149,DS148/DS149,DT148/DT149,DU148/DU149,DV148/DV149),IF(DV136=6,AVERAGE(DR148/DR149,DS148/DS149,DT148/DT149,DU148/DU149,DV148/DV149,DW148/DW149),IF(DV136=7,AVERAGE(DR148/DR149,DS148/DS149,DT148/DT149,DU148/DU149,DV148/DV149,DW148/DW149,DX148/DX149),IF(DV136=8,AVERAGE(DR148/DR149,DS148/DS149,DT148/DT149,DU148/DU149,DV148/DV149,DW148/DW149,DX148/DX149,DY148/DY149),IF(DV136=9,AVERAGE(DR148/DR149,DS148/DS149,DT148/DT149,DU148/DU149,DV148/DV149,DW148/DW149,DX148/DX149,DY148/DY149,DZ148/DZ149),AVERAGE(DR148/DR149,DS148/DS149,DT148/DT149,DU148/DU149,DV148/DV149,DW148/DW149,DX148/DX149,DY148/DY149,DZ148/DZ149,EA148/EA149))))))))))</f>
        <v>#DIV/0!</v>
      </c>
      <c r="EC148" s="21" t="e">
        <v>#DIV/0!</v>
      </c>
      <c r="ED148" s="164">
        <f>ED147</f>
        <v>6</v>
      </c>
      <c r="EE148" s="165">
        <f>10-ED148</f>
        <v>4</v>
      </c>
      <c r="EG148" s="150">
        <v>10</v>
      </c>
      <c r="EH148" s="151">
        <f>'FACTORS &amp; OPTIONS'!B24</f>
        <v>0</v>
      </c>
      <c r="EI148" s="166">
        <f>IF(ER139&gt;0,(1/ER139),0)</f>
        <v>0</v>
      </c>
      <c r="EJ148" s="167">
        <f>IF(ER140&gt;0,1/ER140,0)</f>
        <v>0</v>
      </c>
      <c r="EK148" s="167">
        <f>IF(ER141&gt;0,1/ER141,0)</f>
        <v>0</v>
      </c>
      <c r="EL148" s="167">
        <f>IF(ER142&gt;0,1/ER142,0)</f>
        <v>0</v>
      </c>
      <c r="EM148" s="167">
        <f>IF(ER143&gt;0,1/ER143,0)</f>
        <v>0</v>
      </c>
      <c r="EN148" s="167">
        <f>IF(ER144&gt;0,1/ER144,0)</f>
        <v>0</v>
      </c>
      <c r="EO148" s="167">
        <f>IF(ER145&gt;0,1/ER145,0)</f>
        <v>0</v>
      </c>
      <c r="EP148" s="167">
        <f>IF(ER147&gt;0,1/ER147,0)</f>
        <v>0</v>
      </c>
      <c r="EQ148" s="167">
        <f>IF(ER147&gt;0,1/ER147,0)</f>
        <v>0</v>
      </c>
      <c r="ER148" s="168">
        <f>IF(EG148&lt;=EM136,1,0)</f>
        <v>0</v>
      </c>
      <c r="ES148" s="21" t="e">
        <f>IF(EM136=1,AVERAGE(EI148/EI149),IF(EM136=2,AVERAGE(EI148/EI149,EJ148/EJ149),IF(EM136=3,AVERAGE(EI148/EI149,EJ148/EJ149,EK148/EK149),IF(EM136=4,AVERAGE(EI148/EI149,EJ148/EJ149,EK148/EK149,EL148/EL149),IF(EM136=5,AVERAGE(EI148/EI149,EJ148/EJ149,EK148/EK149,EL148/EL149,EM148/EM149),IF(EM136=6,AVERAGE(EI148/EI149,EJ148/EJ149,EK148/EK149,EL148/EL149,EM148/EM149,EN148/EN149),IF(EM136=7,AVERAGE(EI148/EI149,EJ148/EJ149,EK148/EK149,EL148/EL149,EM148/EM149,EN148/EN149,EO148/EO149),IF(EM136=8,AVERAGE(EI148/EI149,EJ148/EJ149,EK148/EK149,EL148/EL149,EM148/EM149,EN148/EN149,EO148/EO149,EP148/EP149),IF(EM136=9,AVERAGE(EI148/EI149,EJ148/EJ149,EK148/EK149,EL148/EL149,EM148/EM149,EN148/EN149,EO148/EO149,EP148/EP149,EQ148/EQ149),AVERAGE(EI148/EI149,EJ148/EJ149,EK148/EK149,EL148/EL149,EM148/EM149,EN148/EN149,EO148/EO149,EP148/EP149,EQ148/EQ149,ER148/ER149))))))))))</f>
        <v>#DIV/0!</v>
      </c>
      <c r="ET148" s="21" t="e">
        <v>#DIV/0!</v>
      </c>
      <c r="EU148" s="164">
        <f>EU147</f>
        <v>6</v>
      </c>
      <c r="EV148" s="165">
        <f>10-EU148</f>
        <v>4</v>
      </c>
      <c r="EW148" s="100" t="str">
        <f>EE145</f>
        <v/>
      </c>
      <c r="EX148" s="100">
        <f>EE147</f>
        <v>3</v>
      </c>
      <c r="EY148" s="100"/>
      <c r="EZ148" s="100">
        <f t="shared" si="90"/>
        <v>0</v>
      </c>
      <c r="FA148" s="100"/>
    </row>
    <row r="149" spans="1:157" ht="80.25" customHeight="1" thickBot="1" x14ac:dyDescent="0.5">
      <c r="A149" s="174"/>
      <c r="B149" s="170" t="s">
        <v>1</v>
      </c>
      <c r="C149" s="170">
        <f>SUM(C139:C148)</f>
        <v>0</v>
      </c>
      <c r="D149" s="170">
        <f t="shared" ref="D149:L149" si="91">SUM(D139:D148)</f>
        <v>0</v>
      </c>
      <c r="E149" s="170">
        <f t="shared" si="91"/>
        <v>0</v>
      </c>
      <c r="F149" s="170">
        <f t="shared" si="91"/>
        <v>0</v>
      </c>
      <c r="G149" s="170">
        <f t="shared" si="91"/>
        <v>0</v>
      </c>
      <c r="H149" s="170">
        <f t="shared" si="91"/>
        <v>0</v>
      </c>
      <c r="I149" s="170">
        <f t="shared" si="91"/>
        <v>0</v>
      </c>
      <c r="J149" s="170">
        <f t="shared" si="91"/>
        <v>0</v>
      </c>
      <c r="K149" s="170">
        <f t="shared" si="91"/>
        <v>0</v>
      </c>
      <c r="L149" s="170">
        <f t="shared" si="91"/>
        <v>0</v>
      </c>
      <c r="M149" s="171" t="e">
        <f>SUM(M139:M148)</f>
        <v>#DIV/0!</v>
      </c>
      <c r="N149" s="171" t="e">
        <f>SUM(N139:N148)</f>
        <v>#DIV/0!</v>
      </c>
      <c r="O149" s="172"/>
      <c r="P149" s="173"/>
      <c r="R149" s="174"/>
      <c r="S149" s="170" t="s">
        <v>1</v>
      </c>
      <c r="T149" s="170">
        <f>SUM(T139:T148)</f>
        <v>0</v>
      </c>
      <c r="U149" s="170">
        <f t="shared" ref="U149:AC149" si="92">SUM(U139:U148)</f>
        <v>0</v>
      </c>
      <c r="V149" s="170">
        <f t="shared" si="92"/>
        <v>0</v>
      </c>
      <c r="W149" s="170">
        <f t="shared" si="92"/>
        <v>0</v>
      </c>
      <c r="X149" s="170">
        <f t="shared" si="92"/>
        <v>0</v>
      </c>
      <c r="Y149" s="170">
        <f t="shared" si="92"/>
        <v>0</v>
      </c>
      <c r="Z149" s="170">
        <f t="shared" si="92"/>
        <v>0</v>
      </c>
      <c r="AA149" s="170">
        <f t="shared" si="92"/>
        <v>0</v>
      </c>
      <c r="AB149" s="170">
        <f t="shared" si="92"/>
        <v>0</v>
      </c>
      <c r="AC149" s="170">
        <f t="shared" si="92"/>
        <v>0</v>
      </c>
      <c r="AD149" s="171" t="e">
        <f>SUM(AD139:AD148)</f>
        <v>#DIV/0!</v>
      </c>
      <c r="AE149" s="171" t="e">
        <f>SUM(AE139:AE148)</f>
        <v>#DIV/0!</v>
      </c>
      <c r="AF149" s="172"/>
      <c r="AG149" s="173"/>
      <c r="AI149" s="174"/>
      <c r="AJ149" s="170" t="s">
        <v>1</v>
      </c>
      <c r="AK149" s="170">
        <f>SUM(AK139:AK148)</f>
        <v>0</v>
      </c>
      <c r="AL149" s="170">
        <f t="shared" ref="AL149:AT149" si="93">SUM(AL139:AL148)</f>
        <v>0</v>
      </c>
      <c r="AM149" s="170">
        <f t="shared" si="93"/>
        <v>0</v>
      </c>
      <c r="AN149" s="170">
        <f t="shared" si="93"/>
        <v>0</v>
      </c>
      <c r="AO149" s="170">
        <f t="shared" si="93"/>
        <v>0</v>
      </c>
      <c r="AP149" s="170">
        <f t="shared" si="93"/>
        <v>0</v>
      </c>
      <c r="AQ149" s="170">
        <f t="shared" si="93"/>
        <v>0</v>
      </c>
      <c r="AR149" s="170">
        <f t="shared" si="93"/>
        <v>0</v>
      </c>
      <c r="AS149" s="170">
        <f t="shared" si="93"/>
        <v>0</v>
      </c>
      <c r="AT149" s="170">
        <f t="shared" si="93"/>
        <v>0</v>
      </c>
      <c r="AU149" s="171" t="e">
        <f>SUM(AU139:AU148)</f>
        <v>#DIV/0!</v>
      </c>
      <c r="AV149" s="171" t="e">
        <f>SUM(AV139:AV148)</f>
        <v>#DIV/0!</v>
      </c>
      <c r="AW149" s="172"/>
      <c r="AX149" s="173"/>
      <c r="AZ149" s="174"/>
      <c r="BA149" s="170" t="s">
        <v>1</v>
      </c>
      <c r="BB149" s="170">
        <f>SUM(BB139:BB148)</f>
        <v>0</v>
      </c>
      <c r="BC149" s="170">
        <f t="shared" ref="BC149:BK149" si="94">SUM(BC139:BC148)</f>
        <v>0</v>
      </c>
      <c r="BD149" s="170">
        <f t="shared" si="94"/>
        <v>0</v>
      </c>
      <c r="BE149" s="170">
        <f t="shared" si="94"/>
        <v>0</v>
      </c>
      <c r="BF149" s="170">
        <f t="shared" si="94"/>
        <v>0</v>
      </c>
      <c r="BG149" s="170">
        <f t="shared" si="94"/>
        <v>0</v>
      </c>
      <c r="BH149" s="170">
        <f t="shared" si="94"/>
        <v>0</v>
      </c>
      <c r="BI149" s="170">
        <f t="shared" si="94"/>
        <v>0</v>
      </c>
      <c r="BJ149" s="170">
        <f t="shared" si="94"/>
        <v>0</v>
      </c>
      <c r="BK149" s="170">
        <f t="shared" si="94"/>
        <v>0</v>
      </c>
      <c r="BL149" s="171" t="e">
        <f>SUM(BL139:BL148)</f>
        <v>#DIV/0!</v>
      </c>
      <c r="BM149" s="171" t="e">
        <f>SUM(BM139:BM148)</f>
        <v>#DIV/0!</v>
      </c>
      <c r="BN149" s="172"/>
      <c r="BO149" s="173"/>
      <c r="BQ149" s="174"/>
      <c r="BR149" s="170" t="s">
        <v>1</v>
      </c>
      <c r="BS149" s="170">
        <f>SUM(BS139:BS148)</f>
        <v>0</v>
      </c>
      <c r="BT149" s="170">
        <f t="shared" ref="BT149:CB149" si="95">SUM(BT139:BT148)</f>
        <v>0</v>
      </c>
      <c r="BU149" s="170">
        <f t="shared" si="95"/>
        <v>0</v>
      </c>
      <c r="BV149" s="170">
        <f t="shared" si="95"/>
        <v>0</v>
      </c>
      <c r="BW149" s="170">
        <f t="shared" si="95"/>
        <v>0</v>
      </c>
      <c r="BX149" s="170">
        <f t="shared" si="95"/>
        <v>0</v>
      </c>
      <c r="BY149" s="170">
        <f t="shared" si="95"/>
        <v>0</v>
      </c>
      <c r="BZ149" s="170">
        <f t="shared" si="95"/>
        <v>0</v>
      </c>
      <c r="CA149" s="170">
        <f t="shared" si="95"/>
        <v>0</v>
      </c>
      <c r="CB149" s="170">
        <f t="shared" si="95"/>
        <v>0</v>
      </c>
      <c r="CC149" s="171" t="e">
        <f>SUM(CC139:CC148)</f>
        <v>#DIV/0!</v>
      </c>
      <c r="CD149" s="171" t="e">
        <f>SUM(CD139:CD148)</f>
        <v>#DIV/0!</v>
      </c>
      <c r="CE149" s="172"/>
      <c r="CF149" s="173"/>
      <c r="CH149" s="174"/>
      <c r="CI149" s="170" t="s">
        <v>1</v>
      </c>
      <c r="CJ149" s="170">
        <f>SUM(CJ139:CJ148)</f>
        <v>0</v>
      </c>
      <c r="CK149" s="170">
        <f t="shared" ref="CK149:CS149" si="96">SUM(CK139:CK148)</f>
        <v>0</v>
      </c>
      <c r="CL149" s="170">
        <f t="shared" si="96"/>
        <v>0</v>
      </c>
      <c r="CM149" s="170">
        <f t="shared" si="96"/>
        <v>0</v>
      </c>
      <c r="CN149" s="170">
        <f t="shared" si="96"/>
        <v>0</v>
      </c>
      <c r="CO149" s="170">
        <f t="shared" si="96"/>
        <v>0</v>
      </c>
      <c r="CP149" s="170">
        <f t="shared" si="96"/>
        <v>0</v>
      </c>
      <c r="CQ149" s="170">
        <f t="shared" si="96"/>
        <v>0</v>
      </c>
      <c r="CR149" s="170">
        <f t="shared" si="96"/>
        <v>0</v>
      </c>
      <c r="CS149" s="170">
        <f t="shared" si="96"/>
        <v>0</v>
      </c>
      <c r="CT149" s="171" t="e">
        <f>SUM(CT139:CT148)</f>
        <v>#DIV/0!</v>
      </c>
      <c r="CU149" s="171" t="e">
        <f>SUM(CU139:CU148)</f>
        <v>#DIV/0!</v>
      </c>
      <c r="CV149" s="172"/>
      <c r="CW149" s="173"/>
      <c r="CY149" s="174"/>
      <c r="CZ149" s="170" t="s">
        <v>1</v>
      </c>
      <c r="DA149" s="170">
        <f>SUM(DA139:DA148)</f>
        <v>0</v>
      </c>
      <c r="DB149" s="170">
        <f t="shared" ref="DB149:DJ149" si="97">SUM(DB139:DB148)</f>
        <v>0</v>
      </c>
      <c r="DC149" s="170">
        <f t="shared" si="97"/>
        <v>0</v>
      </c>
      <c r="DD149" s="170">
        <f t="shared" si="97"/>
        <v>0</v>
      </c>
      <c r="DE149" s="170">
        <f t="shared" si="97"/>
        <v>0</v>
      </c>
      <c r="DF149" s="170">
        <f t="shared" si="97"/>
        <v>0</v>
      </c>
      <c r="DG149" s="170">
        <f t="shared" si="97"/>
        <v>0</v>
      </c>
      <c r="DH149" s="170">
        <f t="shared" si="97"/>
        <v>0</v>
      </c>
      <c r="DI149" s="170">
        <f t="shared" si="97"/>
        <v>0</v>
      </c>
      <c r="DJ149" s="170">
        <f t="shared" si="97"/>
        <v>0</v>
      </c>
      <c r="DK149" s="171" t="e">
        <f>SUM(DK139:DK148)</f>
        <v>#DIV/0!</v>
      </c>
      <c r="DL149" s="171" t="e">
        <f>SUM(DL139:DL148)</f>
        <v>#DIV/0!</v>
      </c>
      <c r="DM149" s="172"/>
      <c r="DN149" s="173"/>
      <c r="DP149" s="174"/>
      <c r="DQ149" s="170" t="s">
        <v>1</v>
      </c>
      <c r="DR149" s="170">
        <f>SUM(DR139:DR148)</f>
        <v>0</v>
      </c>
      <c r="DS149" s="170">
        <f t="shared" ref="DS149:EA149" si="98">SUM(DS139:DS148)</f>
        <v>0</v>
      </c>
      <c r="DT149" s="170">
        <f t="shared" si="98"/>
        <v>0</v>
      </c>
      <c r="DU149" s="170">
        <f t="shared" si="98"/>
        <v>0</v>
      </c>
      <c r="DV149" s="170">
        <f t="shared" si="98"/>
        <v>0</v>
      </c>
      <c r="DW149" s="170">
        <f t="shared" si="98"/>
        <v>0</v>
      </c>
      <c r="DX149" s="170">
        <f t="shared" si="98"/>
        <v>0</v>
      </c>
      <c r="DY149" s="170">
        <f t="shared" si="98"/>
        <v>0</v>
      </c>
      <c r="DZ149" s="170">
        <f t="shared" si="98"/>
        <v>0</v>
      </c>
      <c r="EA149" s="170">
        <f t="shared" si="98"/>
        <v>0</v>
      </c>
      <c r="EB149" s="171" t="e">
        <f>SUM(EB139:EB148)</f>
        <v>#DIV/0!</v>
      </c>
      <c r="EC149" s="171" t="e">
        <f>SUM(EC139:EC148)</f>
        <v>#DIV/0!</v>
      </c>
      <c r="ED149" s="172"/>
      <c r="EE149" s="173"/>
      <c r="EG149" s="174"/>
      <c r="EH149" s="170" t="s">
        <v>1</v>
      </c>
      <c r="EI149" s="170">
        <f>SUM(EI139:EI148)</f>
        <v>0</v>
      </c>
      <c r="EJ149" s="170">
        <f t="shared" ref="EJ149:ER149" si="99">SUM(EJ139:EJ148)</f>
        <v>0</v>
      </c>
      <c r="EK149" s="170">
        <f t="shared" si="99"/>
        <v>0</v>
      </c>
      <c r="EL149" s="170">
        <f t="shared" si="99"/>
        <v>0</v>
      </c>
      <c r="EM149" s="170">
        <f t="shared" si="99"/>
        <v>0</v>
      </c>
      <c r="EN149" s="170">
        <f t="shared" si="99"/>
        <v>0</v>
      </c>
      <c r="EO149" s="170">
        <f t="shared" si="99"/>
        <v>0</v>
      </c>
      <c r="EP149" s="170">
        <f t="shared" si="99"/>
        <v>0</v>
      </c>
      <c r="EQ149" s="170">
        <f t="shared" si="99"/>
        <v>0</v>
      </c>
      <c r="ER149" s="170">
        <f t="shared" si="99"/>
        <v>0</v>
      </c>
      <c r="ES149" s="171" t="e">
        <f>SUM(ES139:ES148)</f>
        <v>#DIV/0!</v>
      </c>
      <c r="ET149" s="171" t="e">
        <f>SUM(ET139:ET148)</f>
        <v>#DIV/0!</v>
      </c>
      <c r="EU149" s="172"/>
      <c r="EV149" s="173"/>
      <c r="EW149" s="100" t="str">
        <f>EV145</f>
        <v/>
      </c>
      <c r="EX149" s="100">
        <f>EV147</f>
        <v>3</v>
      </c>
      <c r="EY149" s="100"/>
      <c r="EZ149" s="100">
        <f t="shared" si="90"/>
        <v>0</v>
      </c>
      <c r="FA149" s="100"/>
    </row>
    <row r="150" spans="1:157" s="110" customFormat="1" x14ac:dyDescent="0.35"/>
    <row r="151" spans="1:157" s="110" customFormat="1" x14ac:dyDescent="0.35"/>
    <row r="152" spans="1:157" s="110" customFormat="1" x14ac:dyDescent="0.35">
      <c r="T152" s="110" t="s">
        <v>0</v>
      </c>
      <c r="U152" s="77"/>
      <c r="V152" s="78"/>
      <c r="W152" s="78"/>
      <c r="X152" s="78"/>
      <c r="Y152" s="78"/>
      <c r="Z152" s="78"/>
      <c r="AA152" s="78"/>
      <c r="AB152" s="78"/>
      <c r="AC152" s="78"/>
    </row>
    <row r="153" spans="1:157" s="110" customFormat="1" x14ac:dyDescent="0.35">
      <c r="U153" s="77"/>
      <c r="V153" s="77"/>
      <c r="W153" s="78"/>
      <c r="X153" s="78"/>
      <c r="Y153" s="78"/>
      <c r="Z153" s="78"/>
      <c r="AA153" s="78"/>
      <c r="AB153" s="78"/>
      <c r="AC153" s="78"/>
    </row>
    <row r="154" spans="1:157" s="110" customFormat="1" x14ac:dyDescent="0.35">
      <c r="U154" s="77"/>
      <c r="V154" s="77"/>
      <c r="W154" s="77"/>
      <c r="X154" s="78"/>
      <c r="Y154" s="78"/>
      <c r="Z154" s="78"/>
      <c r="AA154" s="78"/>
      <c r="AB154" s="78"/>
      <c r="AC154" s="78"/>
    </row>
    <row r="155" spans="1:157" s="110" customFormat="1" x14ac:dyDescent="0.35">
      <c r="U155" s="77"/>
      <c r="V155" s="77"/>
      <c r="W155" s="77"/>
      <c r="X155" s="77"/>
      <c r="Y155" s="78"/>
      <c r="Z155" s="78"/>
      <c r="AA155" s="78"/>
      <c r="AB155" s="78"/>
      <c r="AC155" s="78"/>
      <c r="AL155" s="127">
        <f>IF(AJ155&lt;=AP152,1,0)</f>
        <v>1</v>
      </c>
      <c r="AM155" s="129">
        <v>0.14285714285714285</v>
      </c>
      <c r="AN155" s="129">
        <v>0.2</v>
      </c>
      <c r="AO155" s="128">
        <v>8</v>
      </c>
      <c r="AP155" s="128">
        <v>0</v>
      </c>
      <c r="AQ155" s="128">
        <v>0</v>
      </c>
      <c r="AR155" s="128">
        <v>0</v>
      </c>
      <c r="AS155" s="128">
        <v>0</v>
      </c>
      <c r="AT155" s="128">
        <v>0</v>
      </c>
      <c r="AU155" s="128">
        <v>0</v>
      </c>
    </row>
    <row r="156" spans="1:157" s="110" customFormat="1" x14ac:dyDescent="0.35">
      <c r="U156" s="77"/>
      <c r="V156" s="77"/>
      <c r="W156" s="77"/>
      <c r="X156" s="77"/>
      <c r="Y156" s="77"/>
      <c r="Z156" s="78"/>
      <c r="AA156" s="78"/>
      <c r="AB156" s="78"/>
      <c r="AC156" s="78"/>
      <c r="AL156" s="127">
        <f>IF(AM155&gt;0,(1/AM155),0)</f>
        <v>7</v>
      </c>
      <c r="AM156" s="127">
        <f>IF(AJ156&lt;=AP152,1,0)</f>
        <v>1</v>
      </c>
      <c r="AN156" s="128">
        <v>3</v>
      </c>
      <c r="AO156" s="128">
        <v>0</v>
      </c>
      <c r="AP156" s="128">
        <v>0</v>
      </c>
      <c r="AQ156" s="128">
        <v>0</v>
      </c>
      <c r="AR156" s="128">
        <v>0</v>
      </c>
      <c r="AS156" s="128">
        <v>0</v>
      </c>
      <c r="AT156" s="128">
        <v>0</v>
      </c>
      <c r="AU156" s="128">
        <v>0</v>
      </c>
    </row>
    <row r="157" spans="1:157" s="110" customFormat="1" x14ac:dyDescent="0.35">
      <c r="U157" s="77"/>
      <c r="V157" s="77"/>
      <c r="W157" s="77"/>
      <c r="X157" s="77"/>
      <c r="Y157" s="77"/>
      <c r="Z157" s="77"/>
      <c r="AA157" s="78"/>
      <c r="AB157" s="78"/>
      <c r="AC157" s="78"/>
      <c r="AL157" s="127">
        <f>IF(AN155&gt;0,(1/AN155),0)</f>
        <v>5</v>
      </c>
      <c r="AM157" s="127">
        <f>IF(AN156&gt;0,1/AN156,0)</f>
        <v>0.33333333333333331</v>
      </c>
      <c r="AN157" s="127">
        <f>IF(AJ157&lt;=AP152,1,0)</f>
        <v>1</v>
      </c>
      <c r="AO157" s="128">
        <v>0</v>
      </c>
      <c r="AP157" s="128">
        <v>0</v>
      </c>
      <c r="AQ157" s="128">
        <v>0</v>
      </c>
      <c r="AR157" s="128">
        <v>0</v>
      </c>
      <c r="AS157" s="128">
        <v>0</v>
      </c>
      <c r="AT157" s="128">
        <v>0</v>
      </c>
      <c r="AU157" s="128">
        <v>0</v>
      </c>
    </row>
    <row r="158" spans="1:157" x14ac:dyDescent="0.35">
      <c r="U158" s="77"/>
      <c r="V158" s="77"/>
      <c r="W158" s="77"/>
      <c r="X158" s="77"/>
      <c r="Y158" s="77"/>
      <c r="Z158" s="77"/>
      <c r="AA158" s="77"/>
      <c r="AB158" s="78"/>
      <c r="AC158" s="78"/>
      <c r="AL158" s="127">
        <f>IF(AO155&gt;0,(1/AO155),0)</f>
        <v>0.125</v>
      </c>
      <c r="AM158" s="127">
        <f>IF(AO156&gt;0,1/AO156,0)</f>
        <v>0</v>
      </c>
      <c r="AN158" s="127">
        <f>IF(AO157&gt;0,1/AO157,0)</f>
        <v>0</v>
      </c>
      <c r="AO158" s="127">
        <f>IF(AJ158&lt;=AP152,1,0)</f>
        <v>1</v>
      </c>
      <c r="AP158" s="128">
        <v>0</v>
      </c>
      <c r="AQ158" s="128">
        <v>0</v>
      </c>
      <c r="AR158" s="128">
        <v>0</v>
      </c>
      <c r="AS158" s="128">
        <v>0</v>
      </c>
      <c r="AT158" s="128">
        <v>8</v>
      </c>
      <c r="AU158" s="128">
        <v>0</v>
      </c>
    </row>
    <row r="159" spans="1:157" x14ac:dyDescent="0.35">
      <c r="U159" s="77"/>
      <c r="V159" s="77"/>
      <c r="W159" s="77"/>
      <c r="X159" s="77"/>
      <c r="Y159" s="77"/>
      <c r="Z159" s="77"/>
      <c r="AA159" s="77"/>
      <c r="AB159" s="77"/>
      <c r="AC159" s="78"/>
      <c r="AL159" s="127">
        <f>IF(AP155&gt;0,(1/AP155),0)</f>
        <v>0</v>
      </c>
      <c r="AM159" s="127">
        <f>IF(AP156&gt;0,1/AP156,0)</f>
        <v>0</v>
      </c>
      <c r="AN159" s="127">
        <f>IF(AP157&gt;0,1/AP157,0)</f>
        <v>0</v>
      </c>
      <c r="AO159" s="127">
        <f>IF(AP158&gt;0,1/AP158,0)</f>
        <v>0</v>
      </c>
      <c r="AP159" s="127">
        <f>IF(AJ159&lt;=AP152,1,0)</f>
        <v>1</v>
      </c>
      <c r="AQ159" s="128">
        <v>0</v>
      </c>
      <c r="AR159" s="128">
        <v>0</v>
      </c>
      <c r="AS159" s="128">
        <v>0</v>
      </c>
      <c r="AT159" s="128">
        <v>0</v>
      </c>
      <c r="AU159" s="128">
        <v>0</v>
      </c>
    </row>
    <row r="160" spans="1:157" x14ac:dyDescent="0.35">
      <c r="U160" s="77"/>
      <c r="V160" s="77"/>
      <c r="W160" s="77"/>
      <c r="X160" s="77"/>
      <c r="Y160" s="77"/>
      <c r="Z160" s="77"/>
      <c r="AA160" s="77"/>
      <c r="AB160" s="77"/>
      <c r="AC160" s="77"/>
      <c r="AL160" s="127">
        <f>IF(AQ155&gt;0,(1/AQ155),0)</f>
        <v>0</v>
      </c>
      <c r="AM160" s="127">
        <f>IF(AQ156&gt;0,1/AQ156,0)</f>
        <v>0</v>
      </c>
      <c r="AN160" s="127">
        <f>IF(AQ157&gt;0,1/AQ157,0)</f>
        <v>0</v>
      </c>
      <c r="AO160" s="127">
        <f>IF(AQ158&gt;0,1/AQ158,0)</f>
        <v>0</v>
      </c>
      <c r="AP160" s="127">
        <f>IF(AQ159&gt;0,1/AQ159,0)</f>
        <v>0</v>
      </c>
      <c r="AQ160" s="127">
        <f>IF(AJ160&lt;=AP152,1,0)</f>
        <v>1</v>
      </c>
      <c r="AR160" s="128">
        <v>0</v>
      </c>
      <c r="AS160" s="128">
        <v>0</v>
      </c>
      <c r="AT160" s="128">
        <v>8</v>
      </c>
      <c r="AU160" s="128">
        <v>0</v>
      </c>
    </row>
    <row r="161" spans="21:47" x14ac:dyDescent="0.35">
      <c r="U161" s="77"/>
      <c r="V161" s="77"/>
      <c r="W161" s="77"/>
      <c r="X161" s="77"/>
      <c r="Y161" s="77"/>
      <c r="Z161" s="77"/>
      <c r="AA161" s="77"/>
      <c r="AB161" s="77"/>
      <c r="AC161" s="77"/>
      <c r="AL161" s="127">
        <f>IF(AR155&gt;0,(1/AR155),0)</f>
        <v>0</v>
      </c>
      <c r="AM161" s="127">
        <f>IF(AR156&gt;0,1/AR156,0)</f>
        <v>0</v>
      </c>
      <c r="AN161" s="127">
        <f>IF(AR157&gt;0,1/AR157,0)</f>
        <v>0</v>
      </c>
      <c r="AO161" s="127">
        <f>IF(AR158&gt;0,1/AR158,0)</f>
        <v>0</v>
      </c>
      <c r="AP161" s="127">
        <f>IF(AR159&gt;0,1/AR159,0)</f>
        <v>0</v>
      </c>
      <c r="AQ161" s="127">
        <f>IF(AR160&gt;0,1/AR160,0)</f>
        <v>0</v>
      </c>
      <c r="AR161" s="127">
        <f>IF(AJ161&lt;=AP152,1,0)</f>
        <v>1</v>
      </c>
      <c r="AS161" s="128">
        <v>0</v>
      </c>
      <c r="AT161" s="128">
        <v>0</v>
      </c>
      <c r="AU161" s="128">
        <v>0</v>
      </c>
    </row>
    <row r="162" spans="21:47" x14ac:dyDescent="0.35">
      <c r="AL162" s="127">
        <f>IF(AS155&gt;0,(1/AS155),0)</f>
        <v>0</v>
      </c>
      <c r="AM162" s="127">
        <f>IF(AS156&gt;0,1/AS156,0)</f>
        <v>0</v>
      </c>
      <c r="AN162" s="127">
        <f>IF(AS157&gt;0,1/AS157,0)</f>
        <v>0</v>
      </c>
      <c r="AO162" s="127">
        <f>IF(AS158&gt;0,1/AS158,0)</f>
        <v>0</v>
      </c>
      <c r="AP162" s="127">
        <f>IF(AS159&gt;0,1/AS159,0)</f>
        <v>0</v>
      </c>
      <c r="AQ162" s="127">
        <f>IF(AS160&gt;0,1/AS160,0)</f>
        <v>0</v>
      </c>
      <c r="AR162" s="127">
        <f>IF(AS161&gt;0,1/AS161,0)</f>
        <v>0</v>
      </c>
      <c r="AS162" s="127">
        <f>IF(AJ162&lt;=AP152,1,0)</f>
        <v>1</v>
      </c>
      <c r="AT162" s="128">
        <v>0</v>
      </c>
      <c r="AU162" s="128">
        <v>0</v>
      </c>
    </row>
    <row r="163" spans="21:47" x14ac:dyDescent="0.35">
      <c r="U163" s="77"/>
      <c r="V163" s="78"/>
      <c r="W163" s="78"/>
      <c r="X163" s="78"/>
      <c r="Y163" s="78"/>
      <c r="Z163" s="78"/>
      <c r="AA163" s="78"/>
      <c r="AB163" s="78"/>
      <c r="AC163" s="78"/>
      <c r="AD163" s="78"/>
      <c r="AL163" s="127">
        <f>IF(AT155&gt;0,(1/AT155),0)</f>
        <v>0</v>
      </c>
      <c r="AM163" s="127">
        <f>IF(AT156&gt;0,1/AT156,0)</f>
        <v>0</v>
      </c>
      <c r="AN163" s="127">
        <f>IF(AT157&gt;0,1/AT157,0)</f>
        <v>0</v>
      </c>
      <c r="AO163" s="127">
        <f>IF(AT158&gt;0,1/AT158,0)</f>
        <v>0.125</v>
      </c>
      <c r="AP163" s="127">
        <f>IF(AT159&gt;0,1/AT159,0)</f>
        <v>0</v>
      </c>
      <c r="AQ163" s="127">
        <f>IF(AT160&gt;0,1/AT160,0)</f>
        <v>0.125</v>
      </c>
      <c r="AR163" s="127">
        <f>IF(AT161&gt;0,1/AT161,0)</f>
        <v>0</v>
      </c>
      <c r="AS163" s="127">
        <f>IF(AT162&gt;0,1/AT162,0)</f>
        <v>0</v>
      </c>
      <c r="AT163" s="127">
        <f>IF(AJ163&lt;=AP152,1,0)</f>
        <v>1</v>
      </c>
      <c r="AU163" s="128">
        <v>8</v>
      </c>
    </row>
    <row r="164" spans="21:47" x14ac:dyDescent="0.35">
      <c r="U164" s="77"/>
      <c r="V164" s="77"/>
      <c r="W164" s="78"/>
      <c r="X164" s="78"/>
      <c r="Y164" s="78"/>
      <c r="Z164" s="78"/>
      <c r="AA164" s="78"/>
      <c r="AB164" s="78"/>
      <c r="AC164" s="78"/>
      <c r="AD164" s="78"/>
      <c r="AL164" s="127">
        <f>IF(AU155&gt;0,(1/AU155),0)</f>
        <v>0</v>
      </c>
      <c r="AM164" s="127">
        <f>IF(AU156&gt;0,1/AU156,0)</f>
        <v>0</v>
      </c>
      <c r="AN164" s="127">
        <f>IF(AU157&gt;0,1/AU157,0)</f>
        <v>0</v>
      </c>
      <c r="AO164" s="127">
        <f>IF(AU158&gt;0,1/AU158,0)</f>
        <v>0</v>
      </c>
      <c r="AP164" s="127">
        <f>IF(AU159&gt;0,1/AU159,0)</f>
        <v>0</v>
      </c>
      <c r="AQ164" s="127">
        <f>IF(AU160&gt;0,1/AU160,0)</f>
        <v>0</v>
      </c>
      <c r="AR164" s="127">
        <f>IF(AU161&gt;0,1/AU161,0)</f>
        <v>0</v>
      </c>
      <c r="AS164" s="127">
        <f>IF(AU163&gt;0,1/AU163,0)</f>
        <v>0.125</v>
      </c>
      <c r="AT164" s="127">
        <f>IF(AU163&gt;0,1/AU163,0)</f>
        <v>0.125</v>
      </c>
      <c r="AU164" s="127">
        <f>IF(AJ164&lt;=AP152,1,0)</f>
        <v>1</v>
      </c>
    </row>
    <row r="165" spans="21:47" x14ac:dyDescent="0.35">
      <c r="U165" s="77"/>
      <c r="V165" s="77"/>
      <c r="W165" s="77"/>
      <c r="X165" s="78"/>
      <c r="Y165" s="78"/>
      <c r="Z165" s="78"/>
      <c r="AA165" s="78"/>
      <c r="AB165" s="78"/>
      <c r="AC165" s="78"/>
      <c r="AD165" s="78"/>
    </row>
    <row r="166" spans="21:47" x14ac:dyDescent="0.35">
      <c r="U166" s="77"/>
      <c r="V166" s="77"/>
      <c r="W166" s="77"/>
      <c r="X166" s="77"/>
      <c r="Y166" s="78"/>
      <c r="Z166" s="78"/>
      <c r="AA166" s="78"/>
      <c r="AB166" s="78"/>
      <c r="AC166" s="78"/>
      <c r="AD166" s="78"/>
    </row>
    <row r="167" spans="21:47" x14ac:dyDescent="0.35">
      <c r="U167" s="77"/>
      <c r="V167" s="77"/>
      <c r="W167" s="77"/>
      <c r="X167" s="77"/>
      <c r="Y167" s="77"/>
      <c r="Z167" s="78"/>
      <c r="AA167" s="78"/>
      <c r="AB167" s="78"/>
      <c r="AC167" s="78"/>
      <c r="AD167" s="78"/>
    </row>
    <row r="168" spans="21:47" x14ac:dyDescent="0.35">
      <c r="U168" s="77"/>
      <c r="V168" s="77"/>
      <c r="W168" s="77"/>
      <c r="X168" s="77"/>
      <c r="Y168" s="77"/>
      <c r="Z168" s="77"/>
      <c r="AA168" s="78"/>
      <c r="AB168" s="78"/>
      <c r="AC168" s="78"/>
      <c r="AD168" s="78"/>
    </row>
    <row r="169" spans="21:47" x14ac:dyDescent="0.35">
      <c r="U169" s="77"/>
      <c r="V169" s="77"/>
      <c r="W169" s="77"/>
      <c r="X169" s="77"/>
      <c r="Y169" s="77"/>
      <c r="Z169" s="77"/>
      <c r="AA169" s="77"/>
      <c r="AB169" s="78"/>
      <c r="AC169" s="78"/>
      <c r="AD169" s="78"/>
    </row>
    <row r="170" spans="21:47" x14ac:dyDescent="0.35">
      <c r="U170" s="77"/>
      <c r="V170" s="77"/>
      <c r="W170" s="77"/>
      <c r="X170" s="77"/>
      <c r="Y170" s="77"/>
      <c r="Z170" s="77"/>
      <c r="AA170" s="77"/>
      <c r="AB170" s="77"/>
      <c r="AC170" s="78"/>
      <c r="AD170" s="78"/>
    </row>
    <row r="171" spans="21:47" x14ac:dyDescent="0.35">
      <c r="U171" s="77"/>
      <c r="V171" s="77"/>
      <c r="W171" s="77"/>
      <c r="X171" s="77"/>
      <c r="Y171" s="77"/>
      <c r="Z171" s="77"/>
      <c r="AA171" s="77"/>
      <c r="AB171" s="77"/>
      <c r="AC171" s="77"/>
      <c r="AD171" s="78"/>
    </row>
    <row r="172" spans="21:47" x14ac:dyDescent="0.35"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</row>
  </sheetData>
  <sheetProtection algorithmName="SHA-512" hashValue="ZD4N/SMRTkbZhjoNT4tWag/WpOy93lA8eR+1vR/6PXN/JzmH7DBfH67eR9e1h1nIDNV4pI52GKwG4cqvUcmPng==" saltValue="rIvQa9hUOJO0rwdIZXFxxA==" spinCount="100000" sheet="1" objects="1" scenarios="1" selectLockedCells="1"/>
  <mergeCells count="450">
    <mergeCell ref="ED53:EE53"/>
    <mergeCell ref="ED48:EE48"/>
    <mergeCell ref="EU143:EV143"/>
    <mergeCell ref="ED138:EE138"/>
    <mergeCell ref="EU138:EV138"/>
    <mergeCell ref="O143:P143"/>
    <mergeCell ref="AF143:AG143"/>
    <mergeCell ref="AW143:AX143"/>
    <mergeCell ref="BN143:BO143"/>
    <mergeCell ref="CE143:CF143"/>
    <mergeCell ref="CV143:CW143"/>
    <mergeCell ref="DM143:DN143"/>
    <mergeCell ref="ED143:EE143"/>
    <mergeCell ref="EG136:EH136"/>
    <mergeCell ref="EI136:EL136"/>
    <mergeCell ref="EN136:ET136"/>
    <mergeCell ref="O138:P138"/>
    <mergeCell ref="AF138:AG138"/>
    <mergeCell ref="AW138:AX138"/>
    <mergeCell ref="BN138:BO138"/>
    <mergeCell ref="CE138:CF138"/>
    <mergeCell ref="CV138:CW138"/>
    <mergeCell ref="DM138:DN138"/>
    <mergeCell ref="CY136:CZ136"/>
    <mergeCell ref="DA136:DD136"/>
    <mergeCell ref="DF136:DL136"/>
    <mergeCell ref="DP136:DQ136"/>
    <mergeCell ref="DR136:DU136"/>
    <mergeCell ref="DW136:EC136"/>
    <mergeCell ref="BQ136:BR136"/>
    <mergeCell ref="BS136:BV136"/>
    <mergeCell ref="BX136:CD136"/>
    <mergeCell ref="CH136:CI136"/>
    <mergeCell ref="CJ136:CM136"/>
    <mergeCell ref="CO136:CU136"/>
    <mergeCell ref="AI136:AJ136"/>
    <mergeCell ref="AK136:AN136"/>
    <mergeCell ref="AP136:AV136"/>
    <mergeCell ref="AZ136:BA136"/>
    <mergeCell ref="BB136:BE136"/>
    <mergeCell ref="BG136:BM136"/>
    <mergeCell ref="A136:B136"/>
    <mergeCell ref="C136:F136"/>
    <mergeCell ref="H136:N136"/>
    <mergeCell ref="R136:S136"/>
    <mergeCell ref="T136:W136"/>
    <mergeCell ref="Y136:AE136"/>
    <mergeCell ref="EU123:EV123"/>
    <mergeCell ref="O128:P128"/>
    <mergeCell ref="AF128:AG128"/>
    <mergeCell ref="AW128:AX128"/>
    <mergeCell ref="BN128:BO128"/>
    <mergeCell ref="CE128:CF128"/>
    <mergeCell ref="CV128:CW128"/>
    <mergeCell ref="DM128:DN128"/>
    <mergeCell ref="ED128:EE128"/>
    <mergeCell ref="EU128:EV128"/>
    <mergeCell ref="O123:P123"/>
    <mergeCell ref="AF123:AG123"/>
    <mergeCell ref="AW123:AX123"/>
    <mergeCell ref="BN123:BO123"/>
    <mergeCell ref="CE123:CF123"/>
    <mergeCell ref="CV123:CW123"/>
    <mergeCell ref="DM123:DN123"/>
    <mergeCell ref="ED123:EE123"/>
    <mergeCell ref="BS121:BV121"/>
    <mergeCell ref="ED113:EE113"/>
    <mergeCell ref="EU113:EV113"/>
    <mergeCell ref="A121:B121"/>
    <mergeCell ref="C121:F121"/>
    <mergeCell ref="H121:N121"/>
    <mergeCell ref="R121:S121"/>
    <mergeCell ref="T121:W121"/>
    <mergeCell ref="Y121:AE121"/>
    <mergeCell ref="AI121:AJ121"/>
    <mergeCell ref="AK121:AN121"/>
    <mergeCell ref="EN121:ET121"/>
    <mergeCell ref="EG121:EH121"/>
    <mergeCell ref="EI121:EL121"/>
    <mergeCell ref="DF121:DL121"/>
    <mergeCell ref="DP121:DQ121"/>
    <mergeCell ref="DR121:DU121"/>
    <mergeCell ref="DW121:EC121"/>
    <mergeCell ref="BX121:CD121"/>
    <mergeCell ref="CH121:CI121"/>
    <mergeCell ref="CJ121:CM121"/>
    <mergeCell ref="CO121:CU121"/>
    <mergeCell ref="CY121:CZ121"/>
    <mergeCell ref="DA121:DD121"/>
    <mergeCell ref="AZ106:BA106"/>
    <mergeCell ref="BB106:BE106"/>
    <mergeCell ref="BG106:BM106"/>
    <mergeCell ref="BQ106:BR106"/>
    <mergeCell ref="AP121:AV121"/>
    <mergeCell ref="AZ121:BA121"/>
    <mergeCell ref="BB121:BE121"/>
    <mergeCell ref="BG121:BM121"/>
    <mergeCell ref="BQ121:BR121"/>
    <mergeCell ref="DM108:DN108"/>
    <mergeCell ref="ED108:EE108"/>
    <mergeCell ref="EU108:EV108"/>
    <mergeCell ref="O113:P113"/>
    <mergeCell ref="AF113:AG113"/>
    <mergeCell ref="AW113:AX113"/>
    <mergeCell ref="BN113:BO113"/>
    <mergeCell ref="CE113:CF113"/>
    <mergeCell ref="CV113:CW113"/>
    <mergeCell ref="DM113:DN113"/>
    <mergeCell ref="O108:P108"/>
    <mergeCell ref="AF108:AG108"/>
    <mergeCell ref="AW108:AX108"/>
    <mergeCell ref="BN108:BO108"/>
    <mergeCell ref="CE108:CF108"/>
    <mergeCell ref="CV108:CW108"/>
    <mergeCell ref="BS106:BV106"/>
    <mergeCell ref="BX106:CD106"/>
    <mergeCell ref="EU98:EV98"/>
    <mergeCell ref="A106:B106"/>
    <mergeCell ref="C106:F106"/>
    <mergeCell ref="H106:N106"/>
    <mergeCell ref="R106:S106"/>
    <mergeCell ref="T106:W106"/>
    <mergeCell ref="Y106:AE106"/>
    <mergeCell ref="AI106:AJ106"/>
    <mergeCell ref="AK106:AN106"/>
    <mergeCell ref="AP106:AV106"/>
    <mergeCell ref="DP106:DQ106"/>
    <mergeCell ref="DR106:DU106"/>
    <mergeCell ref="DW106:EC106"/>
    <mergeCell ref="EG106:EH106"/>
    <mergeCell ref="EI106:EL106"/>
    <mergeCell ref="EN106:ET106"/>
    <mergeCell ref="CH106:CI106"/>
    <mergeCell ref="CJ106:CM106"/>
    <mergeCell ref="CO106:CU106"/>
    <mergeCell ref="CY106:CZ106"/>
    <mergeCell ref="DA106:DD106"/>
    <mergeCell ref="DF106:DL106"/>
    <mergeCell ref="ED93:EE93"/>
    <mergeCell ref="EU93:EV93"/>
    <mergeCell ref="O98:P98"/>
    <mergeCell ref="AF98:AG98"/>
    <mergeCell ref="AW98:AX98"/>
    <mergeCell ref="BN98:BO98"/>
    <mergeCell ref="CE98:CF98"/>
    <mergeCell ref="CV98:CW98"/>
    <mergeCell ref="DM98:DN98"/>
    <mergeCell ref="ED98:EE98"/>
    <mergeCell ref="EG91:EH91"/>
    <mergeCell ref="EI91:EL91"/>
    <mergeCell ref="EN91:ET91"/>
    <mergeCell ref="O93:P93"/>
    <mergeCell ref="AF93:AG93"/>
    <mergeCell ref="AW93:AX93"/>
    <mergeCell ref="BN93:BO93"/>
    <mergeCell ref="CE93:CF93"/>
    <mergeCell ref="CV93:CW93"/>
    <mergeCell ref="DM93:DN93"/>
    <mergeCell ref="CY91:CZ91"/>
    <mergeCell ref="DA91:DD91"/>
    <mergeCell ref="DF91:DL91"/>
    <mergeCell ref="DP91:DQ91"/>
    <mergeCell ref="DR91:DU91"/>
    <mergeCell ref="DW91:EC91"/>
    <mergeCell ref="BQ91:BR91"/>
    <mergeCell ref="BS91:BV91"/>
    <mergeCell ref="BX91:CD91"/>
    <mergeCell ref="CH91:CI91"/>
    <mergeCell ref="CJ91:CM91"/>
    <mergeCell ref="CO91:CU91"/>
    <mergeCell ref="AI91:AJ91"/>
    <mergeCell ref="AK91:AN91"/>
    <mergeCell ref="AP91:AV91"/>
    <mergeCell ref="AZ91:BA91"/>
    <mergeCell ref="BB91:BE91"/>
    <mergeCell ref="BG91:BM91"/>
    <mergeCell ref="A91:B91"/>
    <mergeCell ref="C91:F91"/>
    <mergeCell ref="H91:N91"/>
    <mergeCell ref="R91:S91"/>
    <mergeCell ref="T91:W91"/>
    <mergeCell ref="Y91:AE91"/>
    <mergeCell ref="EU78:EV78"/>
    <mergeCell ref="O83:P83"/>
    <mergeCell ref="AF83:AG83"/>
    <mergeCell ref="AW83:AX83"/>
    <mergeCell ref="BN83:BO83"/>
    <mergeCell ref="CE83:CF83"/>
    <mergeCell ref="CV83:CW83"/>
    <mergeCell ref="DM83:DN83"/>
    <mergeCell ref="ED83:EE83"/>
    <mergeCell ref="EU83:EV83"/>
    <mergeCell ref="O78:P78"/>
    <mergeCell ref="AF78:AG78"/>
    <mergeCell ref="AW78:AX78"/>
    <mergeCell ref="BN78:BO78"/>
    <mergeCell ref="CE78:CF78"/>
    <mergeCell ref="CV78:CW78"/>
    <mergeCell ref="DM78:DN78"/>
    <mergeCell ref="ED78:EE78"/>
    <mergeCell ref="BS76:BV76"/>
    <mergeCell ref="ED68:EE68"/>
    <mergeCell ref="EU68:EV68"/>
    <mergeCell ref="A76:B76"/>
    <mergeCell ref="C76:F76"/>
    <mergeCell ref="H76:N76"/>
    <mergeCell ref="R76:S76"/>
    <mergeCell ref="T76:W76"/>
    <mergeCell ref="Y76:AE76"/>
    <mergeCell ref="AI76:AJ76"/>
    <mergeCell ref="AK76:AN76"/>
    <mergeCell ref="EN76:ET76"/>
    <mergeCell ref="EG76:EH76"/>
    <mergeCell ref="EI76:EL76"/>
    <mergeCell ref="DF76:DL76"/>
    <mergeCell ref="DP76:DQ76"/>
    <mergeCell ref="DR76:DU76"/>
    <mergeCell ref="DW76:EC76"/>
    <mergeCell ref="BX76:CD76"/>
    <mergeCell ref="CH76:CI76"/>
    <mergeCell ref="CJ76:CM76"/>
    <mergeCell ref="CO76:CU76"/>
    <mergeCell ref="CY76:CZ76"/>
    <mergeCell ref="DA76:DD76"/>
    <mergeCell ref="AZ61:BA61"/>
    <mergeCell ref="BB61:BE61"/>
    <mergeCell ref="BG61:BM61"/>
    <mergeCell ref="BQ61:BR61"/>
    <mergeCell ref="AP76:AV76"/>
    <mergeCell ref="AZ76:BA76"/>
    <mergeCell ref="BB76:BE76"/>
    <mergeCell ref="BG76:BM76"/>
    <mergeCell ref="BQ76:BR76"/>
    <mergeCell ref="DM63:DN63"/>
    <mergeCell ref="ED63:EE63"/>
    <mergeCell ref="EU63:EV63"/>
    <mergeCell ref="O68:P68"/>
    <mergeCell ref="AF68:AG68"/>
    <mergeCell ref="AW68:AX68"/>
    <mergeCell ref="BN68:BO68"/>
    <mergeCell ref="CE68:CF68"/>
    <mergeCell ref="CV68:CW68"/>
    <mergeCell ref="DM68:DN68"/>
    <mergeCell ref="O63:P63"/>
    <mergeCell ref="AF63:AG63"/>
    <mergeCell ref="AW63:AX63"/>
    <mergeCell ref="BN63:BO63"/>
    <mergeCell ref="CE63:CF63"/>
    <mergeCell ref="CV63:CW63"/>
    <mergeCell ref="BS61:BV61"/>
    <mergeCell ref="BX61:CD61"/>
    <mergeCell ref="EU53:EV53"/>
    <mergeCell ref="A61:B61"/>
    <mergeCell ref="C61:F61"/>
    <mergeCell ref="H61:N61"/>
    <mergeCell ref="R61:S61"/>
    <mergeCell ref="T61:W61"/>
    <mergeCell ref="Y61:AE61"/>
    <mergeCell ref="AI61:AJ61"/>
    <mergeCell ref="AK61:AN61"/>
    <mergeCell ref="AP61:AV61"/>
    <mergeCell ref="DP61:DQ61"/>
    <mergeCell ref="DR61:DU61"/>
    <mergeCell ref="DW61:EC61"/>
    <mergeCell ref="EG61:EH61"/>
    <mergeCell ref="EI61:EL61"/>
    <mergeCell ref="EN61:ET61"/>
    <mergeCell ref="CH61:CI61"/>
    <mergeCell ref="CJ61:CM61"/>
    <mergeCell ref="CO61:CU61"/>
    <mergeCell ref="CY61:CZ61"/>
    <mergeCell ref="DA61:DD61"/>
    <mergeCell ref="DF61:DL61"/>
    <mergeCell ref="EU48:EV48"/>
    <mergeCell ref="O53:P53"/>
    <mergeCell ref="AF53:AG53"/>
    <mergeCell ref="AW53:AX53"/>
    <mergeCell ref="BN53:BO53"/>
    <mergeCell ref="CE53:CF53"/>
    <mergeCell ref="CV53:CW53"/>
    <mergeCell ref="DM53:DN53"/>
    <mergeCell ref="EG46:EH46"/>
    <mergeCell ref="EI46:EL46"/>
    <mergeCell ref="EN46:ET46"/>
    <mergeCell ref="O48:P48"/>
    <mergeCell ref="AF48:AG48"/>
    <mergeCell ref="AW48:AX48"/>
    <mergeCell ref="BN48:BO48"/>
    <mergeCell ref="CE48:CF48"/>
    <mergeCell ref="CV48:CW48"/>
    <mergeCell ref="DM48:DN48"/>
    <mergeCell ref="CY46:CZ46"/>
    <mergeCell ref="DA46:DD46"/>
    <mergeCell ref="DF46:DL46"/>
    <mergeCell ref="DP46:DQ46"/>
    <mergeCell ref="DR46:DU46"/>
    <mergeCell ref="DW46:EC46"/>
    <mergeCell ref="BQ46:BR46"/>
    <mergeCell ref="BS46:BV46"/>
    <mergeCell ref="BX46:CD46"/>
    <mergeCell ref="CH46:CI46"/>
    <mergeCell ref="CJ46:CM46"/>
    <mergeCell ref="CO46:CU46"/>
    <mergeCell ref="AI46:AJ46"/>
    <mergeCell ref="AK46:AN46"/>
    <mergeCell ref="AP46:AV46"/>
    <mergeCell ref="AZ46:BA46"/>
    <mergeCell ref="BB46:BE46"/>
    <mergeCell ref="BG46:BM46"/>
    <mergeCell ref="A46:B46"/>
    <mergeCell ref="C46:F46"/>
    <mergeCell ref="H46:N46"/>
    <mergeCell ref="R46:S46"/>
    <mergeCell ref="T46:W46"/>
    <mergeCell ref="Y46:AE46"/>
    <mergeCell ref="AK31:AN31"/>
    <mergeCell ref="AP31:AV31"/>
    <mergeCell ref="AZ31:BA31"/>
    <mergeCell ref="EU33:EV33"/>
    <mergeCell ref="AF38:AG38"/>
    <mergeCell ref="AW38:AX38"/>
    <mergeCell ref="BN38:BO38"/>
    <mergeCell ref="CE38:CF38"/>
    <mergeCell ref="CV38:CW38"/>
    <mergeCell ref="DM38:DN38"/>
    <mergeCell ref="ED38:EE38"/>
    <mergeCell ref="EU38:EV38"/>
    <mergeCell ref="DP31:DQ31"/>
    <mergeCell ref="DR31:DU31"/>
    <mergeCell ref="DW31:EC31"/>
    <mergeCell ref="EG31:EH31"/>
    <mergeCell ref="BS31:BV31"/>
    <mergeCell ref="BX31:CD31"/>
    <mergeCell ref="CH31:CI31"/>
    <mergeCell ref="CJ31:CM31"/>
    <mergeCell ref="CO31:CU31"/>
    <mergeCell ref="CY31:CZ31"/>
    <mergeCell ref="BB31:BE31"/>
    <mergeCell ref="BG31:BM31"/>
    <mergeCell ref="BQ31:BR31"/>
    <mergeCell ref="EU23:EV23"/>
    <mergeCell ref="A31:B31"/>
    <mergeCell ref="C31:F31"/>
    <mergeCell ref="H31:N31"/>
    <mergeCell ref="O33:P33"/>
    <mergeCell ref="O38:P38"/>
    <mergeCell ref="R31:S31"/>
    <mergeCell ref="T31:W31"/>
    <mergeCell ref="Y31:AE31"/>
    <mergeCell ref="AI31:AJ31"/>
    <mergeCell ref="EI31:EL31"/>
    <mergeCell ref="EN31:ET31"/>
    <mergeCell ref="AF33:AG33"/>
    <mergeCell ref="AW33:AX33"/>
    <mergeCell ref="BN33:BO33"/>
    <mergeCell ref="CE33:CF33"/>
    <mergeCell ref="CV33:CW33"/>
    <mergeCell ref="DM33:DN33"/>
    <mergeCell ref="ED33:EE33"/>
    <mergeCell ref="DA31:DD31"/>
    <mergeCell ref="DF31:DL31"/>
    <mergeCell ref="ED18:EE18"/>
    <mergeCell ref="EU18:EV18"/>
    <mergeCell ref="O23:P23"/>
    <mergeCell ref="AF23:AG23"/>
    <mergeCell ref="AW23:AX23"/>
    <mergeCell ref="BN23:BO23"/>
    <mergeCell ref="CE23:CF23"/>
    <mergeCell ref="CV23:CW23"/>
    <mergeCell ref="DM23:DN23"/>
    <mergeCell ref="ED23:EE23"/>
    <mergeCell ref="EG16:EH16"/>
    <mergeCell ref="EI16:EL16"/>
    <mergeCell ref="EN16:ET16"/>
    <mergeCell ref="O18:P18"/>
    <mergeCell ref="AF18:AG18"/>
    <mergeCell ref="AW18:AX18"/>
    <mergeCell ref="BN18:BO18"/>
    <mergeCell ref="CE18:CF18"/>
    <mergeCell ref="CV18:CW18"/>
    <mergeCell ref="DM18:DN18"/>
    <mergeCell ref="CY16:CZ16"/>
    <mergeCell ref="DA16:DD16"/>
    <mergeCell ref="DF16:DL16"/>
    <mergeCell ref="DP16:DQ16"/>
    <mergeCell ref="DR16:DU16"/>
    <mergeCell ref="DW16:EC16"/>
    <mergeCell ref="BQ16:BR16"/>
    <mergeCell ref="BS16:BV16"/>
    <mergeCell ref="BX16:CD16"/>
    <mergeCell ref="CH16:CI16"/>
    <mergeCell ref="CJ16:CM16"/>
    <mergeCell ref="CO16:CU16"/>
    <mergeCell ref="AI16:AJ16"/>
    <mergeCell ref="AK16:AN16"/>
    <mergeCell ref="AP16:AV16"/>
    <mergeCell ref="AZ16:BA16"/>
    <mergeCell ref="BB16:BE16"/>
    <mergeCell ref="BG16:BM16"/>
    <mergeCell ref="EI1:EL1"/>
    <mergeCell ref="EN1:ET1"/>
    <mergeCell ref="EU3:EV3"/>
    <mergeCell ref="EU8:EV8"/>
    <mergeCell ref="A16:B16"/>
    <mergeCell ref="C16:F16"/>
    <mergeCell ref="H16:N16"/>
    <mergeCell ref="R16:S16"/>
    <mergeCell ref="T16:W16"/>
    <mergeCell ref="Y16:AE16"/>
    <mergeCell ref="DP1:DQ1"/>
    <mergeCell ref="DR1:DU1"/>
    <mergeCell ref="DW1:EC1"/>
    <mergeCell ref="ED3:EE3"/>
    <mergeCell ref="ED8:EE8"/>
    <mergeCell ref="EG1:EH1"/>
    <mergeCell ref="CV3:CW3"/>
    <mergeCell ref="CV8:CW8"/>
    <mergeCell ref="CY1:CZ1"/>
    <mergeCell ref="DA1:DD1"/>
    <mergeCell ref="DF1:DL1"/>
    <mergeCell ref="DM3:DN3"/>
    <mergeCell ref="DM8:DN8"/>
    <mergeCell ref="BX1:CD1"/>
    <mergeCell ref="CE3:CF3"/>
    <mergeCell ref="CE8:CF8"/>
    <mergeCell ref="CH1:CI1"/>
    <mergeCell ref="CJ1:CM1"/>
    <mergeCell ref="CO1:CU1"/>
    <mergeCell ref="BB1:BE1"/>
    <mergeCell ref="BG1:BM1"/>
    <mergeCell ref="BN3:BO3"/>
    <mergeCell ref="BN8:BO8"/>
    <mergeCell ref="BQ1:BR1"/>
    <mergeCell ref="BS1:BV1"/>
    <mergeCell ref="AI1:AJ1"/>
    <mergeCell ref="AK1:AN1"/>
    <mergeCell ref="AP1:AV1"/>
    <mergeCell ref="AW3:AX3"/>
    <mergeCell ref="AW8:AX8"/>
    <mergeCell ref="AZ1:BA1"/>
    <mergeCell ref="R1:S1"/>
    <mergeCell ref="T1:W1"/>
    <mergeCell ref="Y1:AE1"/>
    <mergeCell ref="AF3:AG3"/>
    <mergeCell ref="AF8:AG8"/>
    <mergeCell ref="H1:N1"/>
    <mergeCell ref="O3:P3"/>
    <mergeCell ref="O8:P8"/>
    <mergeCell ref="A1:B1"/>
    <mergeCell ref="C1:F1"/>
  </mergeCells>
  <conditionalFormatting sqref="B3:L13">
    <cfRule type="expression" dxfId="5978" priority="6882">
      <formula>$A3&gt;$G$1</formula>
    </cfRule>
    <cfRule type="expression" dxfId="5977" priority="6883">
      <formula>B$2&gt;$G$1</formula>
    </cfRule>
    <cfRule type="expression" dxfId="5976" priority="6885">
      <formula>$A3&lt;=$G$1</formula>
    </cfRule>
  </conditionalFormatting>
  <conditionalFormatting sqref="C4:L13">
    <cfRule type="cellIs" dxfId="5975" priority="6873" operator="equal">
      <formula>1</formula>
    </cfRule>
  </conditionalFormatting>
  <conditionalFormatting sqref="C6:D6 C5 C7:E13 F8 F9:G13 H10 H11:I13 J12 J13:K13">
    <cfRule type="expression" dxfId="5974" priority="6884">
      <formula>$A$4=1</formula>
    </cfRule>
  </conditionalFormatting>
  <conditionalFormatting sqref="O8:P8">
    <cfRule type="cellIs" dxfId="5973" priority="6880" operator="equal">
      <formula>"CONSISTENT"</formula>
    </cfRule>
  </conditionalFormatting>
  <conditionalFormatting sqref="P7">
    <cfRule type="cellIs" dxfId="5972" priority="6879" operator="equal">
      <formula>"YES"</formula>
    </cfRule>
  </conditionalFormatting>
  <conditionalFormatting sqref="M4:M13">
    <cfRule type="cellIs" dxfId="5971" priority="6875" operator="equal">
      <formula>0</formula>
    </cfRule>
    <cfRule type="expression" dxfId="5970" priority="6877">
      <formula>0</formula>
    </cfRule>
    <cfRule type="cellIs" dxfId="5969" priority="6878" operator="greaterThan">
      <formula>0</formula>
    </cfRule>
  </conditionalFormatting>
  <conditionalFormatting sqref="N4:N13">
    <cfRule type="cellIs" dxfId="5968" priority="6874" operator="equal">
      <formula>0</formula>
    </cfRule>
    <cfRule type="cellIs" dxfId="5967" priority="6876" operator="greaterThan">
      <formula>0</formula>
    </cfRule>
  </conditionalFormatting>
  <conditionalFormatting sqref="A2:P8 A10:P14 A9:N9">
    <cfRule type="expression" dxfId="5966" priority="6872">
      <formula>$G$1=0</formula>
    </cfRule>
  </conditionalFormatting>
  <conditionalFormatting sqref="B3">
    <cfRule type="expression" dxfId="5965" priority="4301">
      <formula>$G$1=0</formula>
    </cfRule>
  </conditionalFormatting>
  <conditionalFormatting sqref="S3:AC13">
    <cfRule type="expression" dxfId="5964" priority="6854">
      <formula>$R3&gt;$X$1</formula>
    </cfRule>
    <cfRule type="expression" dxfId="5963" priority="6855">
      <formula>S$2&gt;$X$1</formula>
    </cfRule>
    <cfRule type="expression" dxfId="5962" priority="6857">
      <formula>$R3&lt;=$X$1</formula>
    </cfRule>
  </conditionalFormatting>
  <conditionalFormatting sqref="T4:AC13">
    <cfRule type="cellIs" dxfId="5961" priority="6845" operator="equal">
      <formula>1</formula>
    </cfRule>
  </conditionalFormatting>
  <conditionalFormatting sqref="T6:U6 T5 T7:V13 W8 W9:X13 Y10 Y11:Z13 AA12 AA13:AB13">
    <cfRule type="expression" dxfId="5960" priority="6856">
      <formula>$R$4=1</formula>
    </cfRule>
  </conditionalFormatting>
  <conditionalFormatting sqref="AD4:AD13">
    <cfRule type="cellIs" dxfId="5959" priority="6847" operator="equal">
      <formula>0</formula>
    </cfRule>
    <cfRule type="expression" dxfId="5958" priority="6849">
      <formula>0</formula>
    </cfRule>
    <cfRule type="cellIs" dxfId="5957" priority="6850" operator="greaterThan">
      <formula>0</formula>
    </cfRule>
  </conditionalFormatting>
  <conditionalFormatting sqref="AE4:AE13">
    <cfRule type="cellIs" dxfId="5956" priority="6846" operator="equal">
      <formula>0</formula>
    </cfRule>
    <cfRule type="cellIs" dxfId="5955" priority="6848" operator="greaterThan">
      <formula>0</formula>
    </cfRule>
  </conditionalFormatting>
  <conditionalFormatting sqref="R2:AG6 R14:AG14 R7:AE13">
    <cfRule type="expression" dxfId="5954" priority="6844">
      <formula>$X$1=0</formula>
    </cfRule>
  </conditionalFormatting>
  <conditionalFormatting sqref="S3">
    <cfRule type="expression" dxfId="5953" priority="4291">
      <formula>$X$1=0</formula>
    </cfRule>
  </conditionalFormatting>
  <conditionalFormatting sqref="AJ3:AT3 AJ5:AT13 AJ4:AK4 AN4:AT4">
    <cfRule type="expression" dxfId="5952" priority="6840">
      <formula>$AI3&gt;$AO$1</formula>
    </cfRule>
    <cfRule type="expression" dxfId="5951" priority="6841">
      <formula>AJ$2&gt;$AO$1</formula>
    </cfRule>
    <cfRule type="expression" dxfId="5950" priority="6843">
      <formula>$AI3&lt;=$AO$1</formula>
    </cfRule>
  </conditionalFormatting>
  <conditionalFormatting sqref="AK5:AT13 AK4 AN4:AT4">
    <cfRule type="cellIs" dxfId="5949" priority="6839" operator="equal">
      <formula>1</formula>
    </cfRule>
  </conditionalFormatting>
  <conditionalFormatting sqref="AK6:AL6 AK5 AK7:AM13 AN8 AN9:AO13 AP10 AP11:AQ13 AR12 AR13:AS13">
    <cfRule type="expression" dxfId="5948" priority="6842">
      <formula>$AI$4=1</formula>
    </cfRule>
  </conditionalFormatting>
  <conditionalFormatting sqref="AU4:AU13">
    <cfRule type="cellIs" dxfId="5947" priority="6833" operator="equal">
      <formula>0</formula>
    </cfRule>
    <cfRule type="expression" dxfId="5946" priority="6835">
      <formula>0</formula>
    </cfRule>
    <cfRule type="cellIs" dxfId="5945" priority="6836" operator="greaterThan">
      <formula>0</formula>
    </cfRule>
  </conditionalFormatting>
  <conditionalFormatting sqref="AV4:AV13">
    <cfRule type="cellIs" dxfId="5944" priority="6832" operator="equal">
      <formula>0</formula>
    </cfRule>
    <cfRule type="cellIs" dxfId="5943" priority="6834" operator="greaterThan">
      <formula>0</formula>
    </cfRule>
  </conditionalFormatting>
  <conditionalFormatting sqref="AI2:AX3 AI14:AX14 AI7:AV13 AI5:AX6 AI4:AK4 AN4:AX4">
    <cfRule type="expression" dxfId="5942" priority="6831">
      <formula>$AO$1=0</formula>
    </cfRule>
  </conditionalFormatting>
  <conditionalFormatting sqref="AJ3">
    <cfRule type="expression" dxfId="5941" priority="6830">
      <formula>$AO$1=0</formula>
    </cfRule>
  </conditionalFormatting>
  <conditionalFormatting sqref="BA3:BK13">
    <cfRule type="expression" dxfId="5940" priority="6826">
      <formula>$AZ3&gt;$BF$1</formula>
    </cfRule>
    <cfRule type="expression" dxfId="5939" priority="6827">
      <formula>BA$2&gt;$BF$1</formula>
    </cfRule>
    <cfRule type="expression" dxfId="5938" priority="6829">
      <formula>$AZ3&lt;=$BF$1</formula>
    </cfRule>
  </conditionalFormatting>
  <conditionalFormatting sqref="BB4:BK13">
    <cfRule type="cellIs" dxfId="5937" priority="6817" operator="equal">
      <formula>1</formula>
    </cfRule>
  </conditionalFormatting>
  <conditionalFormatting sqref="BB6:BC6 BB5 BB7:BD13 BE8 BE9:BF13 BG10 BG11:BH13 BI12 BI13:BJ13">
    <cfRule type="expression" dxfId="5936" priority="6828">
      <formula>$AZ$4=1</formula>
    </cfRule>
  </conditionalFormatting>
  <conditionalFormatting sqref="BL4:BL13">
    <cfRule type="cellIs" dxfId="5935" priority="6819" operator="equal">
      <formula>0</formula>
    </cfRule>
    <cfRule type="expression" dxfId="5934" priority="6821">
      <formula>0</formula>
    </cfRule>
    <cfRule type="cellIs" dxfId="5933" priority="6822" operator="greaterThan">
      <formula>0</formula>
    </cfRule>
  </conditionalFormatting>
  <conditionalFormatting sqref="BM4:BM13">
    <cfRule type="cellIs" dxfId="5932" priority="6818" operator="equal">
      <formula>0</formula>
    </cfRule>
    <cfRule type="cellIs" dxfId="5931" priority="6820" operator="greaterThan">
      <formula>0</formula>
    </cfRule>
  </conditionalFormatting>
  <conditionalFormatting sqref="AZ2:BO6 AZ14:BO14 AZ7:BM13">
    <cfRule type="expression" dxfId="5930" priority="6816">
      <formula>$BF$1=0</formula>
    </cfRule>
  </conditionalFormatting>
  <conditionalFormatting sqref="BA3">
    <cfRule type="expression" dxfId="5929" priority="4271">
      <formula>$BF$1=0</formula>
    </cfRule>
  </conditionalFormatting>
  <conditionalFormatting sqref="BR3:CB12 BR13:CA13">
    <cfRule type="expression" dxfId="5928" priority="6812">
      <formula>$BQ3&gt;$BW$1</formula>
    </cfRule>
    <cfRule type="expression" dxfId="5927" priority="6813">
      <formula>BR$2&gt;$BW$1</formula>
    </cfRule>
    <cfRule type="expression" dxfId="5926" priority="6815">
      <formula>$BQ3&lt;=$BW$1</formula>
    </cfRule>
  </conditionalFormatting>
  <conditionalFormatting sqref="BS4:CB12 BS13:CA13">
    <cfRule type="cellIs" dxfId="5925" priority="6803" operator="equal">
      <formula>1</formula>
    </cfRule>
  </conditionalFormatting>
  <conditionalFormatting sqref="BS6:BT6 BS5 BS7:BU13 BV8 BV9:BW13 BX10 BX11:BY13 BZ12 BZ13:CA13">
    <cfRule type="expression" dxfId="5924" priority="6814">
      <formula>$BQ$4=1</formula>
    </cfRule>
  </conditionalFormatting>
  <conditionalFormatting sqref="CC4:CC13">
    <cfRule type="cellIs" dxfId="5923" priority="6805" operator="equal">
      <formula>0</formula>
    </cfRule>
    <cfRule type="expression" dxfId="5922" priority="6807">
      <formula>0</formula>
    </cfRule>
    <cfRule type="cellIs" dxfId="5921" priority="6808" operator="greaterThan">
      <formula>0</formula>
    </cfRule>
  </conditionalFormatting>
  <conditionalFormatting sqref="CD4:CD13">
    <cfRule type="cellIs" dxfId="5920" priority="6804" operator="equal">
      <formula>0</formula>
    </cfRule>
    <cfRule type="cellIs" dxfId="5919" priority="6806" operator="greaterThan">
      <formula>0</formula>
    </cfRule>
  </conditionalFormatting>
  <conditionalFormatting sqref="BQ2:CF6 BQ14:CF14 BQ7:CD12 BQ13:CA13 CC13:CD13">
    <cfRule type="expression" dxfId="5918" priority="6802">
      <formula>$BW$1=0</formula>
    </cfRule>
  </conditionalFormatting>
  <conditionalFormatting sqref="BR3">
    <cfRule type="expression" dxfId="5917" priority="4260">
      <formula>$BW$1=0</formula>
    </cfRule>
  </conditionalFormatting>
  <conditionalFormatting sqref="CZ3:DJ13">
    <cfRule type="expression" dxfId="5916" priority="6784">
      <formula>$CY3&gt;$DE$1</formula>
    </cfRule>
    <cfRule type="expression" dxfId="5915" priority="6785">
      <formula>CZ$2&gt;$DE$1</formula>
    </cfRule>
    <cfRule type="expression" dxfId="5914" priority="6787">
      <formula>$CY3&lt;=$DE$1</formula>
    </cfRule>
  </conditionalFormatting>
  <conditionalFormatting sqref="DA4:DJ13">
    <cfRule type="cellIs" dxfId="5913" priority="6783" operator="equal">
      <formula>1</formula>
    </cfRule>
  </conditionalFormatting>
  <conditionalFormatting sqref="DA6:DB6 DA5 DA7:DC13 DD8 DD9:DE13 DF10 DF11:DG13 DH12 DH13:DI13">
    <cfRule type="expression" dxfId="5912" priority="6786">
      <formula>$CY$4=1</formula>
    </cfRule>
  </conditionalFormatting>
  <conditionalFormatting sqref="DK4:DK13">
    <cfRule type="cellIs" dxfId="5911" priority="6777" operator="equal">
      <formula>0</formula>
    </cfRule>
    <cfRule type="expression" dxfId="5910" priority="6779">
      <formula>0</formula>
    </cfRule>
    <cfRule type="cellIs" dxfId="5909" priority="6780" operator="greaterThan">
      <formula>0</formula>
    </cfRule>
  </conditionalFormatting>
  <conditionalFormatting sqref="DL4:DL13">
    <cfRule type="cellIs" dxfId="5908" priority="6776" operator="equal">
      <formula>0</formula>
    </cfRule>
    <cfRule type="cellIs" dxfId="5907" priority="6778" operator="greaterThan">
      <formula>0</formula>
    </cfRule>
  </conditionalFormatting>
  <conditionalFormatting sqref="CY2:DN6 CY14:DN14 CY7:DL13">
    <cfRule type="expression" dxfId="5906" priority="6775">
      <formula>$DE$1=0</formula>
    </cfRule>
  </conditionalFormatting>
  <conditionalFormatting sqref="CZ3">
    <cfRule type="expression" dxfId="5905" priority="6774">
      <formula>$DE$1=0</formula>
    </cfRule>
  </conditionalFormatting>
  <conditionalFormatting sqref="DQ3:EA13">
    <cfRule type="expression" dxfId="5904" priority="6770">
      <formula>$DP3&gt;$DV$1</formula>
    </cfRule>
    <cfRule type="expression" dxfId="5903" priority="6771">
      <formula>DQ$2&gt;$DV$1</formula>
    </cfRule>
    <cfRule type="expression" dxfId="5902" priority="6773">
      <formula>$DP3&lt;=$DV$1</formula>
    </cfRule>
  </conditionalFormatting>
  <conditionalFormatting sqref="DR4:EA13">
    <cfRule type="cellIs" dxfId="5901" priority="6761" operator="equal">
      <formula>1</formula>
    </cfRule>
  </conditionalFormatting>
  <conditionalFormatting sqref="DR6:DS6 DR5 DR7:DT13 DU8 DU9:DV13 DW10 DW11:DX13 DY12 DY13:DZ13">
    <cfRule type="expression" dxfId="5900" priority="6772">
      <formula>$DP$4=1</formula>
    </cfRule>
  </conditionalFormatting>
  <conditionalFormatting sqref="EB4:EB13">
    <cfRule type="cellIs" dxfId="5899" priority="6763" operator="equal">
      <formula>0</formula>
    </cfRule>
    <cfRule type="expression" dxfId="5898" priority="6765">
      <formula>0</formula>
    </cfRule>
    <cfRule type="cellIs" dxfId="5897" priority="6766" operator="greaterThan">
      <formula>0</formula>
    </cfRule>
  </conditionalFormatting>
  <conditionalFormatting sqref="EC4:EC13">
    <cfRule type="cellIs" dxfId="5896" priority="6762" operator="equal">
      <formula>0</formula>
    </cfRule>
    <cfRule type="cellIs" dxfId="5895" priority="6764" operator="greaterThan">
      <formula>0</formula>
    </cfRule>
  </conditionalFormatting>
  <conditionalFormatting sqref="DP2:EE6 DP14:EE14 DP7:EC13">
    <cfRule type="expression" dxfId="5894" priority="6760">
      <formula>$DV$1=0</formula>
    </cfRule>
  </conditionalFormatting>
  <conditionalFormatting sqref="DQ3">
    <cfRule type="expression" dxfId="5893" priority="4233">
      <formula>$DV$1=0</formula>
    </cfRule>
  </conditionalFormatting>
  <conditionalFormatting sqref="EH3:ER13">
    <cfRule type="expression" dxfId="5892" priority="6756">
      <formula>$EG3&gt;$EM$1</formula>
    </cfRule>
    <cfRule type="expression" dxfId="5891" priority="6757">
      <formula>EH$2&gt;$EM$1</formula>
    </cfRule>
    <cfRule type="expression" dxfId="5890" priority="6759">
      <formula>$EG3&lt;=$EM$1</formula>
    </cfRule>
  </conditionalFormatting>
  <conditionalFormatting sqref="EI4:ER13">
    <cfRule type="cellIs" dxfId="5889" priority="6747" operator="equal">
      <formula>1</formula>
    </cfRule>
  </conditionalFormatting>
  <conditionalFormatting sqref="EI6:EJ6 EI5 EI7:EK13 EL8 EL9:EM13 EN10 EN11:EO13 EP12 EP13:EQ13">
    <cfRule type="expression" dxfId="5888" priority="6758">
      <formula>$EG$4=1</formula>
    </cfRule>
  </conditionalFormatting>
  <conditionalFormatting sqref="ES4:ES13">
    <cfRule type="cellIs" dxfId="5887" priority="6749" operator="equal">
      <formula>0</formula>
    </cfRule>
    <cfRule type="expression" dxfId="5886" priority="6751">
      <formula>0</formula>
    </cfRule>
    <cfRule type="cellIs" dxfId="5885" priority="6752" operator="greaterThan">
      <formula>0</formula>
    </cfRule>
  </conditionalFormatting>
  <conditionalFormatting sqref="ET4:ET13">
    <cfRule type="cellIs" dxfId="5884" priority="6748" operator="equal">
      <formula>0</formula>
    </cfRule>
    <cfRule type="cellIs" dxfId="5883" priority="6750" operator="greaterThan">
      <formula>0</formula>
    </cfRule>
  </conditionalFormatting>
  <conditionalFormatting sqref="EG2:EV6 EG14:EV14 EG7:ET13">
    <cfRule type="expression" dxfId="5882" priority="6746">
      <formula>$EM$1=0</formula>
    </cfRule>
  </conditionalFormatting>
  <conditionalFormatting sqref="EH3">
    <cfRule type="expression" dxfId="5881" priority="4222">
      <formula>$EM$1=0</formula>
    </cfRule>
  </conditionalFormatting>
  <conditionalFormatting sqref="B18:L28">
    <cfRule type="expression" dxfId="5880" priority="6742">
      <formula>$A18&gt;$G$16</formula>
    </cfRule>
    <cfRule type="expression" dxfId="5879" priority="6743">
      <formula>B$17&gt;$G$16</formula>
    </cfRule>
    <cfRule type="expression" dxfId="5878" priority="6745">
      <formula>$A18&lt;=$G$16</formula>
    </cfRule>
  </conditionalFormatting>
  <conditionalFormatting sqref="C19:L28">
    <cfRule type="cellIs" dxfId="5877" priority="6733" operator="equal">
      <formula>1</formula>
    </cfRule>
  </conditionalFormatting>
  <conditionalFormatting sqref="C21:D21 C20 C22:E28 F23 F24:G28 H25 H26:I28 J27 J28:K28">
    <cfRule type="expression" dxfId="5876" priority="6744">
      <formula>$A$19=1</formula>
    </cfRule>
  </conditionalFormatting>
  <conditionalFormatting sqref="M19:M28">
    <cfRule type="cellIs" dxfId="5875" priority="6735" operator="equal">
      <formula>0</formula>
    </cfRule>
    <cfRule type="expression" dxfId="5874" priority="6737">
      <formula>0</formula>
    </cfRule>
    <cfRule type="cellIs" dxfId="5873" priority="6738" operator="greaterThan">
      <formula>0</formula>
    </cfRule>
  </conditionalFormatting>
  <conditionalFormatting sqref="N19:N28">
    <cfRule type="cellIs" dxfId="5872" priority="6734" operator="equal">
      <formula>0</formula>
    </cfRule>
    <cfRule type="cellIs" dxfId="5871" priority="6736" operator="greaterThan">
      <formula>0</formula>
    </cfRule>
  </conditionalFormatting>
  <conditionalFormatting sqref="A17:P21 A29:P29 A22:N28">
    <cfRule type="expression" dxfId="5870" priority="6732">
      <formula>$G$16=0</formula>
    </cfRule>
  </conditionalFormatting>
  <conditionalFormatting sqref="B18">
    <cfRule type="expression" dxfId="5869" priority="4300">
      <formula>$G$16=0</formula>
    </cfRule>
  </conditionalFormatting>
  <conditionalFormatting sqref="S18:AC28">
    <cfRule type="expression" dxfId="5868" priority="6728">
      <formula>$R18&gt;$X$16</formula>
    </cfRule>
    <cfRule type="expression" dxfId="5867" priority="6729">
      <formula>S$17&gt;$X$16</formula>
    </cfRule>
    <cfRule type="expression" dxfId="5866" priority="6731">
      <formula>$R18&lt;=$X$16</formula>
    </cfRule>
  </conditionalFormatting>
  <conditionalFormatting sqref="T19:AC28">
    <cfRule type="cellIs" dxfId="5865" priority="6719" operator="equal">
      <formula>1</formula>
    </cfRule>
  </conditionalFormatting>
  <conditionalFormatting sqref="T21:U21 T20 T22:V28 W23 W24:X28 Y25 Y26:Z28 AA27 AA28:AB28">
    <cfRule type="expression" dxfId="5864" priority="6730">
      <formula>$R$19=1</formula>
    </cfRule>
  </conditionalFormatting>
  <conditionalFormatting sqref="AD19:AD28">
    <cfRule type="cellIs" dxfId="5863" priority="6721" operator="equal">
      <formula>0</formula>
    </cfRule>
    <cfRule type="expression" dxfId="5862" priority="6723">
      <formula>0</formula>
    </cfRule>
    <cfRule type="cellIs" dxfId="5861" priority="6724" operator="greaterThan">
      <formula>0</formula>
    </cfRule>
  </conditionalFormatting>
  <conditionalFormatting sqref="AE19:AE28">
    <cfRule type="cellIs" dxfId="5860" priority="6720" operator="equal">
      <formula>0</formula>
    </cfRule>
    <cfRule type="cellIs" dxfId="5859" priority="6722" operator="greaterThan">
      <formula>0</formula>
    </cfRule>
  </conditionalFormatting>
  <conditionalFormatting sqref="R17:AG21 R29:AG29 R22:AE28">
    <cfRule type="expression" dxfId="5858" priority="6718">
      <formula>$X$16=0</formula>
    </cfRule>
  </conditionalFormatting>
  <conditionalFormatting sqref="S18">
    <cfRule type="expression" dxfId="5857" priority="4290">
      <formula>$X$16=0</formula>
    </cfRule>
  </conditionalFormatting>
  <conditionalFormatting sqref="AJ18:AT18 AJ20:AT28 AJ19:AK19 AN19:AT19">
    <cfRule type="expression" dxfId="5856" priority="6714">
      <formula>$AI18&gt;$AO$16</formula>
    </cfRule>
    <cfRule type="expression" dxfId="5855" priority="6715">
      <formula>AJ$17&gt;$AO$16</formula>
    </cfRule>
    <cfRule type="expression" dxfId="5854" priority="6717">
      <formula>$AI18&lt;=$AO$16</formula>
    </cfRule>
  </conditionalFormatting>
  <conditionalFormatting sqref="AK20:AT28 AK19 AN19:AT19">
    <cfRule type="cellIs" dxfId="5853" priority="6713" operator="equal">
      <formula>1</formula>
    </cfRule>
  </conditionalFormatting>
  <conditionalFormatting sqref="AK21:AL21 AK20 AK22:AM28 AN23 AN24:AO28 AP25 AP26:AQ28 AR27 AR28:AS28">
    <cfRule type="expression" dxfId="5852" priority="6716">
      <formula>$AI$19=1</formula>
    </cfRule>
  </conditionalFormatting>
  <conditionalFormatting sqref="AU19:AU28">
    <cfRule type="cellIs" dxfId="5851" priority="6707" operator="equal">
      <formula>0</formula>
    </cfRule>
    <cfRule type="expression" dxfId="5850" priority="6709">
      <formula>0</formula>
    </cfRule>
    <cfRule type="cellIs" dxfId="5849" priority="6710" operator="greaterThan">
      <formula>0</formula>
    </cfRule>
  </conditionalFormatting>
  <conditionalFormatting sqref="AV19:AV28">
    <cfRule type="cellIs" dxfId="5848" priority="6706" operator="equal">
      <formula>0</formula>
    </cfRule>
    <cfRule type="cellIs" dxfId="5847" priority="6708" operator="greaterThan">
      <formula>0</formula>
    </cfRule>
  </conditionalFormatting>
  <conditionalFormatting sqref="AI17:AX18 AI29:AX29 AI22:AV28 AI20:AX21 AI19:AK19 AN19:AX19">
    <cfRule type="expression" dxfId="5846" priority="6705">
      <formula>$AO$16=0</formula>
    </cfRule>
  </conditionalFormatting>
  <conditionalFormatting sqref="AJ18">
    <cfRule type="expression" dxfId="5845" priority="6704">
      <formula>$AO$16=0</formula>
    </cfRule>
  </conditionalFormatting>
  <conditionalFormatting sqref="BA18:BK28">
    <cfRule type="expression" dxfId="5844" priority="6700">
      <formula>$AZ18&gt;$BF$16</formula>
    </cfRule>
    <cfRule type="expression" dxfId="5843" priority="6701">
      <formula>BA$17&gt;$BF$16</formula>
    </cfRule>
    <cfRule type="expression" dxfId="5842" priority="6703">
      <formula>$AZ18&lt;=$BF$16</formula>
    </cfRule>
  </conditionalFormatting>
  <conditionalFormatting sqref="BB19:BK28">
    <cfRule type="cellIs" dxfId="5841" priority="6691" operator="equal">
      <formula>1</formula>
    </cfRule>
  </conditionalFormatting>
  <conditionalFormatting sqref="BB21:BC21 BB20 BB22:BD28 BE23 BE24:BF28 BG25 BG26:BH28 BI27 BI28:BJ28">
    <cfRule type="expression" dxfId="5840" priority="6702">
      <formula>$AZ$19=1</formula>
    </cfRule>
  </conditionalFormatting>
  <conditionalFormatting sqref="BL19:BL28">
    <cfRule type="cellIs" dxfId="5839" priority="6693" operator="equal">
      <formula>0</formula>
    </cfRule>
    <cfRule type="expression" dxfId="5838" priority="6695">
      <formula>0</formula>
    </cfRule>
    <cfRule type="cellIs" dxfId="5837" priority="6696" operator="greaterThan">
      <formula>0</formula>
    </cfRule>
  </conditionalFormatting>
  <conditionalFormatting sqref="BM19:BM28">
    <cfRule type="cellIs" dxfId="5836" priority="6692" operator="equal">
      <formula>0</formula>
    </cfRule>
    <cfRule type="cellIs" dxfId="5835" priority="6694" operator="greaterThan">
      <formula>0</formula>
    </cfRule>
  </conditionalFormatting>
  <conditionalFormatting sqref="AZ17:BO21 AZ29:BO29 AZ22:BM28">
    <cfRule type="expression" dxfId="5834" priority="6690">
      <formula>$BF$16=0</formula>
    </cfRule>
  </conditionalFormatting>
  <conditionalFormatting sqref="BA18">
    <cfRule type="expression" dxfId="5833" priority="4269">
      <formula>$BF$16=0</formula>
    </cfRule>
  </conditionalFormatting>
  <conditionalFormatting sqref="BR18:CB28">
    <cfRule type="expression" dxfId="5832" priority="6686">
      <formula>$BQ18&gt;$BW$16</formula>
    </cfRule>
    <cfRule type="expression" dxfId="5831" priority="6687">
      <formula>BR$17&gt;$BW$16</formula>
    </cfRule>
    <cfRule type="expression" dxfId="5830" priority="6689">
      <formula>$BQ18&lt;=$BW$16</formula>
    </cfRule>
  </conditionalFormatting>
  <conditionalFormatting sqref="BS19:CB28">
    <cfRule type="cellIs" dxfId="5829" priority="6677" operator="equal">
      <formula>1</formula>
    </cfRule>
  </conditionalFormatting>
  <conditionalFormatting sqref="BS21:BT21 BS20 BS22:BU28 BV23 BV24:BW28 BX25 BX26:BY28 BZ27 BZ28:CA28">
    <cfRule type="expression" dxfId="5828" priority="6688">
      <formula>$BQ$19=1</formula>
    </cfRule>
  </conditionalFormatting>
  <conditionalFormatting sqref="CC19:CC28">
    <cfRule type="cellIs" dxfId="5827" priority="6679" operator="equal">
      <formula>0</formula>
    </cfRule>
    <cfRule type="expression" dxfId="5826" priority="6681">
      <formula>0</formula>
    </cfRule>
    <cfRule type="cellIs" dxfId="5825" priority="6682" operator="greaterThan">
      <formula>0</formula>
    </cfRule>
  </conditionalFormatting>
  <conditionalFormatting sqref="CD19:CD28">
    <cfRule type="cellIs" dxfId="5824" priority="6678" operator="equal">
      <formula>0</formula>
    </cfRule>
    <cfRule type="cellIs" dxfId="5823" priority="6680" operator="greaterThan">
      <formula>0</formula>
    </cfRule>
  </conditionalFormatting>
  <conditionalFormatting sqref="BQ17:CF21 BQ29:CF29 BQ22:CD28">
    <cfRule type="expression" dxfId="5822" priority="6676">
      <formula>$BW$16=0</formula>
    </cfRule>
  </conditionalFormatting>
  <conditionalFormatting sqref="BR18">
    <cfRule type="expression" dxfId="5821" priority="4253">
      <formula>$BW$16=0</formula>
    </cfRule>
  </conditionalFormatting>
  <conditionalFormatting sqref="CI18:CS28">
    <cfRule type="expression" dxfId="5820" priority="6672">
      <formula>$CH18&gt;$CN$16</formula>
    </cfRule>
    <cfRule type="expression" dxfId="5819" priority="6673">
      <formula>CI$17&gt;$CN$16</formula>
    </cfRule>
    <cfRule type="expression" dxfId="5818" priority="6675">
      <formula>$CH18&lt;=$CN$16</formula>
    </cfRule>
  </conditionalFormatting>
  <conditionalFormatting sqref="CJ19:CS28">
    <cfRule type="cellIs" dxfId="5817" priority="6663" operator="equal">
      <formula>1</formula>
    </cfRule>
  </conditionalFormatting>
  <conditionalFormatting sqref="CJ21:CK21 CJ20 CJ22:CL28 CM23 CM24:CN28 CO25 CO26:CP28 CQ27 CQ28:CR28">
    <cfRule type="expression" dxfId="5816" priority="6674">
      <formula>$CH$19=1</formula>
    </cfRule>
  </conditionalFormatting>
  <conditionalFormatting sqref="CT19:CT28">
    <cfRule type="cellIs" dxfId="5815" priority="6665" operator="equal">
      <formula>0</formula>
    </cfRule>
    <cfRule type="expression" dxfId="5814" priority="6667">
      <formula>0</formula>
    </cfRule>
    <cfRule type="cellIs" dxfId="5813" priority="6668" operator="greaterThan">
      <formula>0</formula>
    </cfRule>
  </conditionalFormatting>
  <conditionalFormatting sqref="CU19:CU28">
    <cfRule type="cellIs" dxfId="5812" priority="6664" operator="equal">
      <formula>0</formula>
    </cfRule>
    <cfRule type="cellIs" dxfId="5811" priority="6666" operator="greaterThan">
      <formula>0</formula>
    </cfRule>
  </conditionalFormatting>
  <conditionalFormatting sqref="CH17:CW21 CH29:CW29 CH22:CU28">
    <cfRule type="expression" dxfId="5810" priority="6662">
      <formula>$CN$16=0</formula>
    </cfRule>
  </conditionalFormatting>
  <conditionalFormatting sqref="CI18">
    <cfRule type="expression" dxfId="5809" priority="4243">
      <formula>$CN$16=0</formula>
    </cfRule>
  </conditionalFormatting>
  <conditionalFormatting sqref="CZ18:DJ28">
    <cfRule type="expression" dxfId="5808" priority="6658">
      <formula>$CY18&gt;$DE$16</formula>
    </cfRule>
    <cfRule type="expression" dxfId="5807" priority="6659">
      <formula>CZ$17&gt;$DE$16</formula>
    </cfRule>
    <cfRule type="expression" dxfId="5806" priority="6661">
      <formula>$CY18&lt;=$DE$16</formula>
    </cfRule>
  </conditionalFormatting>
  <conditionalFormatting sqref="DA19:DJ28">
    <cfRule type="cellIs" dxfId="5805" priority="6657" operator="equal">
      <formula>1</formula>
    </cfRule>
  </conditionalFormatting>
  <conditionalFormatting sqref="DA21:DB21 DA20 DA22:DC28 DD23 DD24:DE28 DF25 DF26:DG28 DH27 DH28:DI28">
    <cfRule type="expression" dxfId="5804" priority="6660">
      <formula>$CY$19=1</formula>
    </cfRule>
  </conditionalFormatting>
  <conditionalFormatting sqref="DK19:DK28">
    <cfRule type="cellIs" dxfId="5803" priority="6651" operator="equal">
      <formula>0</formula>
    </cfRule>
    <cfRule type="expression" dxfId="5802" priority="6653">
      <formula>0</formula>
    </cfRule>
    <cfRule type="cellIs" dxfId="5801" priority="6654" operator="greaterThan">
      <formula>0</formula>
    </cfRule>
  </conditionalFormatting>
  <conditionalFormatting sqref="DL19:DL28">
    <cfRule type="cellIs" dxfId="5800" priority="6650" operator="equal">
      <formula>0</formula>
    </cfRule>
    <cfRule type="cellIs" dxfId="5799" priority="6652" operator="greaterThan">
      <formula>0</formula>
    </cfRule>
  </conditionalFormatting>
  <conditionalFormatting sqref="CY17:DN21 CY29:DN29 CY22:DL28">
    <cfRule type="expression" dxfId="5798" priority="6649">
      <formula>$DE$16=0</formula>
    </cfRule>
  </conditionalFormatting>
  <conditionalFormatting sqref="CZ18">
    <cfRule type="expression" dxfId="5797" priority="6648">
      <formula>$DE$16=0</formula>
    </cfRule>
  </conditionalFormatting>
  <conditionalFormatting sqref="DQ18:EA28">
    <cfRule type="expression" dxfId="5796" priority="6644">
      <formula>$DP18&gt;$DV$16</formula>
    </cfRule>
    <cfRule type="expression" dxfId="5795" priority="6645">
      <formula>DQ$17&gt;$DV$16</formula>
    </cfRule>
    <cfRule type="expression" dxfId="5794" priority="6647">
      <formula>$DP18&lt;=$DV$16</formula>
    </cfRule>
  </conditionalFormatting>
  <conditionalFormatting sqref="DR19:EA28">
    <cfRule type="cellIs" dxfId="5793" priority="6634" operator="equal">
      <formula>1</formula>
    </cfRule>
  </conditionalFormatting>
  <conditionalFormatting sqref="DR21:DS21 DR20 DR22:DT28 DU23 DU24:DV28 DW25 DW26:DX28 DY27 DY28:DZ28">
    <cfRule type="expression" dxfId="5792" priority="6646">
      <formula>$DP$19=1</formula>
    </cfRule>
  </conditionalFormatting>
  <conditionalFormatting sqref="EB19:EB28">
    <cfRule type="cellIs" dxfId="5791" priority="6637" operator="equal">
      <formula>0</formula>
    </cfRule>
    <cfRule type="expression" dxfId="5790" priority="6639">
      <formula>0</formula>
    </cfRule>
    <cfRule type="cellIs" dxfId="5789" priority="6640" operator="greaterThan">
      <formula>0</formula>
    </cfRule>
  </conditionalFormatting>
  <conditionalFormatting sqref="EC19:EC28">
    <cfRule type="cellIs" dxfId="5788" priority="6636" operator="equal">
      <formula>0</formula>
    </cfRule>
    <cfRule type="cellIs" dxfId="5787" priority="6638" operator="greaterThan">
      <formula>0</formula>
    </cfRule>
  </conditionalFormatting>
  <conditionalFormatting sqref="DP17:EE21 DP29:EE29 DP22:EC28">
    <cfRule type="expression" dxfId="5786" priority="4232">
      <formula>$DV$16=0</formula>
    </cfRule>
  </conditionalFormatting>
  <conditionalFormatting sqref="DQ18">
    <cfRule type="expression" dxfId="5785" priority="4231">
      <formula>$DV$16=0</formula>
    </cfRule>
  </conditionalFormatting>
  <conditionalFormatting sqref="EH18:ER28">
    <cfRule type="expression" dxfId="5784" priority="6630">
      <formula>$EG18&gt;$EM$16</formula>
    </cfRule>
    <cfRule type="expression" dxfId="5783" priority="6631">
      <formula>EH$17&gt;$EM$16</formula>
    </cfRule>
    <cfRule type="expression" dxfId="5782" priority="6633">
      <formula>$EG18&lt;=$EM$16</formula>
    </cfRule>
  </conditionalFormatting>
  <conditionalFormatting sqref="EI19:ER28">
    <cfRule type="cellIs" dxfId="5781" priority="6621" operator="equal">
      <formula>1</formula>
    </cfRule>
  </conditionalFormatting>
  <conditionalFormatting sqref="EI21:EJ21 EI20 EI22:EK28 EL23 EL24:EM28 EN25 EN26:EO28 EP27 EP28:EQ28">
    <cfRule type="expression" dxfId="5780" priority="6632">
      <formula>$EG$19=1</formula>
    </cfRule>
  </conditionalFormatting>
  <conditionalFormatting sqref="ES19:ES28">
    <cfRule type="cellIs" dxfId="5779" priority="6623" operator="equal">
      <formula>0</formula>
    </cfRule>
    <cfRule type="expression" dxfId="5778" priority="6625">
      <formula>0</formula>
    </cfRule>
    <cfRule type="cellIs" dxfId="5777" priority="6626" operator="greaterThan">
      <formula>0</formula>
    </cfRule>
  </conditionalFormatting>
  <conditionalFormatting sqref="ET19:ET28">
    <cfRule type="cellIs" dxfId="5776" priority="6622" operator="equal">
      <formula>0</formula>
    </cfRule>
    <cfRule type="cellIs" dxfId="5775" priority="6624" operator="greaterThan">
      <formula>0</formula>
    </cfRule>
  </conditionalFormatting>
  <conditionalFormatting sqref="EG17:EV21 EG29:EV29 EG22:ET28">
    <cfRule type="expression" dxfId="5774" priority="6620">
      <formula>$EM$16=0</formula>
    </cfRule>
  </conditionalFormatting>
  <conditionalFormatting sqref="EH18">
    <cfRule type="expression" dxfId="5773" priority="4221">
      <formula>$EM$16=0</formula>
    </cfRule>
  </conditionalFormatting>
  <conditionalFormatting sqref="B33:L43">
    <cfRule type="expression" dxfId="5772" priority="6616">
      <formula>$A33&gt;$G$31</formula>
    </cfRule>
    <cfRule type="expression" dxfId="5771" priority="6617">
      <formula>B$32&gt;$G$31</formula>
    </cfRule>
    <cfRule type="expression" dxfId="5770" priority="6619">
      <formula>$A33&lt;=$G$31</formula>
    </cfRule>
  </conditionalFormatting>
  <conditionalFormatting sqref="C34:L43">
    <cfRule type="cellIs" dxfId="5769" priority="6607" operator="equal">
      <formula>1</formula>
    </cfRule>
  </conditionalFormatting>
  <conditionalFormatting sqref="C36:D36 C35 C37:E43 F38 F39:G43 H40 H41:I43 J42 J43:K43">
    <cfRule type="expression" dxfId="5768" priority="6618">
      <formula>$A$34=1</formula>
    </cfRule>
  </conditionalFormatting>
  <conditionalFormatting sqref="M34:M43">
    <cfRule type="cellIs" dxfId="5767" priority="6609" operator="equal">
      <formula>0</formula>
    </cfRule>
    <cfRule type="expression" dxfId="5766" priority="6611">
      <formula>0</formula>
    </cfRule>
    <cfRule type="cellIs" dxfId="5765" priority="6612" operator="greaterThan">
      <formula>0</formula>
    </cfRule>
  </conditionalFormatting>
  <conditionalFormatting sqref="N34:N43">
    <cfRule type="cellIs" dxfId="5764" priority="6608" operator="equal">
      <formula>0</formula>
    </cfRule>
    <cfRule type="cellIs" dxfId="5763" priority="6610" operator="greaterThan">
      <formula>0</formula>
    </cfRule>
  </conditionalFormatting>
  <conditionalFormatting sqref="A32:P36 A44:P44 A37:N43">
    <cfRule type="expression" dxfId="5762" priority="4299">
      <formula>$G$31=0</formula>
    </cfRule>
  </conditionalFormatting>
  <conditionalFormatting sqref="B33">
    <cfRule type="expression" dxfId="5761" priority="6606">
      <formula>$G$31=0</formula>
    </cfRule>
  </conditionalFormatting>
  <conditionalFormatting sqref="S33:AC33 S35:AC43 S34:T34 W34:AC34">
    <cfRule type="expression" dxfId="5760" priority="6602">
      <formula>$R33&gt;$X$31</formula>
    </cfRule>
    <cfRule type="expression" dxfId="5759" priority="6603">
      <formula>S$32&gt;$X$31</formula>
    </cfRule>
    <cfRule type="expression" dxfId="5758" priority="6605">
      <formula>$R33&lt;=$X$31</formula>
    </cfRule>
  </conditionalFormatting>
  <conditionalFormatting sqref="T35:AC43 T34 W34:AC34">
    <cfRule type="cellIs" dxfId="5757" priority="6601" operator="equal">
      <formula>1</formula>
    </cfRule>
  </conditionalFormatting>
  <conditionalFormatting sqref="T36:U36 T35 T37:V43 W38 W39:X43 Y40 Y41:Z43 AA42 AA43:AB43">
    <cfRule type="expression" dxfId="5756" priority="6604">
      <formula>$R$34=1</formula>
    </cfRule>
  </conditionalFormatting>
  <conditionalFormatting sqref="AD34:AD43">
    <cfRule type="cellIs" dxfId="5755" priority="6595" operator="equal">
      <formula>0</formula>
    </cfRule>
    <cfRule type="expression" dxfId="5754" priority="6597">
      <formula>0</formula>
    </cfRule>
    <cfRule type="cellIs" dxfId="5753" priority="6598" operator="greaterThan">
      <formula>0</formula>
    </cfRule>
  </conditionalFormatting>
  <conditionalFormatting sqref="AE34:AE43">
    <cfRule type="cellIs" dxfId="5752" priority="6594" operator="equal">
      <formula>0</formula>
    </cfRule>
    <cfRule type="cellIs" dxfId="5751" priority="6596" operator="greaterThan">
      <formula>0</formula>
    </cfRule>
  </conditionalFormatting>
  <conditionalFormatting sqref="R32:AG33 R44:AG44 R37:AE43 R35:AG36 R34:T34 W34:AG34">
    <cfRule type="expression" dxfId="5750" priority="6593">
      <formula>$X$31=0</formula>
    </cfRule>
  </conditionalFormatting>
  <conditionalFormatting sqref="S33">
    <cfRule type="expression" dxfId="5749" priority="6592">
      <formula>$X$31=0</formula>
    </cfRule>
  </conditionalFormatting>
  <conditionalFormatting sqref="AJ33:AT33 AJ35:AT43 AJ34:AK34 AN34:AT34">
    <cfRule type="expression" dxfId="5748" priority="6588">
      <formula>$AI33&gt;$AO$31</formula>
    </cfRule>
    <cfRule type="expression" dxfId="5747" priority="6589">
      <formula>AJ$32&gt;$AO$31</formula>
    </cfRule>
    <cfRule type="expression" dxfId="5746" priority="6591">
      <formula>$AI33&lt;=$AO$31</formula>
    </cfRule>
  </conditionalFormatting>
  <conditionalFormatting sqref="AK35:AT43 AK34 AN34:AT34">
    <cfRule type="cellIs" dxfId="5745" priority="6587" operator="equal">
      <formula>1</formula>
    </cfRule>
  </conditionalFormatting>
  <conditionalFormatting sqref="AK36:AL36 AK35 AK37:AM43 AN38 AN39:AO43 AP40 AP41:AQ43 AR42 AR43:AS43">
    <cfRule type="expression" dxfId="5744" priority="6590">
      <formula>$AI$34=1</formula>
    </cfRule>
  </conditionalFormatting>
  <conditionalFormatting sqref="AU34:AU43">
    <cfRule type="cellIs" dxfId="5743" priority="6581" operator="equal">
      <formula>0</formula>
    </cfRule>
    <cfRule type="expression" dxfId="5742" priority="6583">
      <formula>0</formula>
    </cfRule>
    <cfRule type="cellIs" dxfId="5741" priority="6584" operator="greaterThan">
      <formula>0</formula>
    </cfRule>
  </conditionalFormatting>
  <conditionalFormatting sqref="AV34:AV43">
    <cfRule type="cellIs" dxfId="5740" priority="6580" operator="equal">
      <formula>0</formula>
    </cfRule>
    <cfRule type="cellIs" dxfId="5739" priority="6582" operator="greaterThan">
      <formula>0</formula>
    </cfRule>
  </conditionalFormatting>
  <conditionalFormatting sqref="AI32:AX33 AI44:AX44 AI37:AV43 AI35:AX36 AI34:AK34 AN34:AX34">
    <cfRule type="expression" dxfId="5738" priority="6579">
      <formula>$AO$31=0</formula>
    </cfRule>
  </conditionalFormatting>
  <conditionalFormatting sqref="AJ33">
    <cfRule type="expression" dxfId="5737" priority="6578">
      <formula>$AO$31=0</formula>
    </cfRule>
  </conditionalFormatting>
  <conditionalFormatting sqref="AZ32:BO32 AZ33:AZ44">
    <cfRule type="expression" dxfId="5736" priority="6565">
      <formula>$G$1=0</formula>
    </cfRule>
  </conditionalFormatting>
  <conditionalFormatting sqref="BQ32:CF32 BQ33:BQ44">
    <cfRule type="expression" dxfId="5735" priority="6551">
      <formula>$G$1=0</formula>
    </cfRule>
  </conditionalFormatting>
  <conditionalFormatting sqref="CH32:CW32 CH33:CH44">
    <cfRule type="expression" dxfId="5734" priority="6537">
      <formula>$G$1=0</formula>
    </cfRule>
  </conditionalFormatting>
  <conditionalFormatting sqref="CY32:DN32 CY33:CY44">
    <cfRule type="expression" dxfId="5733" priority="6523">
      <formula>$G$1=0</formula>
    </cfRule>
  </conditionalFormatting>
  <conditionalFormatting sqref="DP32:EE32 DP33:DP44">
    <cfRule type="expression" dxfId="5732" priority="6509">
      <formula>$G$1=0</formula>
    </cfRule>
  </conditionalFormatting>
  <conditionalFormatting sqref="EG32:EV32 EG33:EG44">
    <cfRule type="expression" dxfId="5731" priority="6495">
      <formula>$G$1=0</formula>
    </cfRule>
  </conditionalFormatting>
  <conditionalFormatting sqref="B48:L58">
    <cfRule type="expression" dxfId="5730" priority="6490">
      <formula>$A48&gt;$G$46</formula>
    </cfRule>
    <cfRule type="expression" dxfId="5729" priority="6491">
      <formula>B$47&gt;$G$46</formula>
    </cfRule>
    <cfRule type="expression" dxfId="5728" priority="6493">
      <formula>$A48&lt;=$G$46</formula>
    </cfRule>
  </conditionalFormatting>
  <conditionalFormatting sqref="C49:L58">
    <cfRule type="cellIs" dxfId="5727" priority="6481" operator="equal">
      <formula>1</formula>
    </cfRule>
  </conditionalFormatting>
  <conditionalFormatting sqref="C51:D51 C50 C52:E58 F53 F54:G58 H55 H56:I58 J57 J58:K58">
    <cfRule type="expression" dxfId="5726" priority="6492">
      <formula>$A$49=1</formula>
    </cfRule>
  </conditionalFormatting>
  <conditionalFormatting sqref="M49:M58">
    <cfRule type="cellIs" dxfId="5725" priority="6483" operator="equal">
      <formula>0</formula>
    </cfRule>
    <cfRule type="expression" dxfId="5724" priority="6485">
      <formula>0</formula>
    </cfRule>
    <cfRule type="cellIs" dxfId="5723" priority="6486" operator="greaterThan">
      <formula>0</formula>
    </cfRule>
  </conditionalFormatting>
  <conditionalFormatting sqref="N49:N58">
    <cfRule type="cellIs" dxfId="5722" priority="6482" operator="equal">
      <formula>0</formula>
    </cfRule>
    <cfRule type="cellIs" dxfId="5721" priority="6484" operator="greaterThan">
      <formula>0</formula>
    </cfRule>
  </conditionalFormatting>
  <conditionalFormatting sqref="A47:P51 A59:P59 A52:N58">
    <cfRule type="expression" dxfId="5720" priority="6480">
      <formula>$G$46=0</formula>
    </cfRule>
  </conditionalFormatting>
  <conditionalFormatting sqref="B48">
    <cfRule type="expression" dxfId="5719" priority="4298">
      <formula>$G$46=0</formula>
    </cfRule>
  </conditionalFormatting>
  <conditionalFormatting sqref="S48:AC48 S50:AC58 S49:T49 W49:AC49">
    <cfRule type="expression" dxfId="5718" priority="6476">
      <formula>$R48&gt;$X$46</formula>
    </cfRule>
    <cfRule type="expression" dxfId="5717" priority="6477">
      <formula>S$47&gt;$X$46</formula>
    </cfRule>
    <cfRule type="expression" dxfId="5716" priority="6479">
      <formula>$R48&lt;=$X$46</formula>
    </cfRule>
  </conditionalFormatting>
  <conditionalFormatting sqref="T50:AC58 T49 W49:AC49">
    <cfRule type="cellIs" dxfId="5715" priority="6475" operator="equal">
      <formula>1</formula>
    </cfRule>
  </conditionalFormatting>
  <conditionalFormatting sqref="T51:U51 T50 T52:V58 W53 W54:X58 Y55 Y56:Z58 AA57 AA58:AB58">
    <cfRule type="expression" dxfId="5714" priority="6478">
      <formula>$R$49=1</formula>
    </cfRule>
  </conditionalFormatting>
  <conditionalFormatting sqref="AD49:AD58">
    <cfRule type="cellIs" dxfId="5713" priority="6469" operator="equal">
      <formula>0</formula>
    </cfRule>
    <cfRule type="expression" dxfId="5712" priority="6471">
      <formula>0</formula>
    </cfRule>
    <cfRule type="cellIs" dxfId="5711" priority="6472" operator="greaterThan">
      <formula>0</formula>
    </cfRule>
  </conditionalFormatting>
  <conditionalFormatting sqref="AE49:AE58">
    <cfRule type="cellIs" dxfId="5710" priority="6468" operator="equal">
      <formula>0</formula>
    </cfRule>
    <cfRule type="cellIs" dxfId="5709" priority="6470" operator="greaterThan">
      <formula>0</formula>
    </cfRule>
  </conditionalFormatting>
  <conditionalFormatting sqref="R47:AG48 R59:AG59 R52:AE58 R50:AG51 R49:T49 W49:AG49">
    <cfRule type="expression" dxfId="5708" priority="6467">
      <formula>$X$46=0</formula>
    </cfRule>
  </conditionalFormatting>
  <conditionalFormatting sqref="S48">
    <cfRule type="expression" dxfId="5707" priority="6466">
      <formula>$X$46=0</formula>
    </cfRule>
  </conditionalFormatting>
  <conditionalFormatting sqref="AJ48:AT58">
    <cfRule type="expression" dxfId="5706" priority="6462">
      <formula>$AI48&gt;$AO$46</formula>
    </cfRule>
    <cfRule type="expression" dxfId="5705" priority="6463">
      <formula>AJ$47&gt;$AO$46</formula>
    </cfRule>
    <cfRule type="expression" dxfId="5704" priority="6465">
      <formula>$AI48&lt;=$AO$46</formula>
    </cfRule>
  </conditionalFormatting>
  <conditionalFormatting sqref="AK49:AT58">
    <cfRule type="cellIs" dxfId="5703" priority="6453" operator="equal">
      <formula>1</formula>
    </cfRule>
  </conditionalFormatting>
  <conditionalFormatting sqref="AK51:AL51 AK50 AK52:AM58 AN53 AN54:AO58 AP55 AP56:AQ58 AR57 AR58:AS58">
    <cfRule type="expression" dxfId="5702" priority="6464">
      <formula>$AI$49=1</formula>
    </cfRule>
  </conditionalFormatting>
  <conditionalFormatting sqref="AU49:AU58">
    <cfRule type="cellIs" dxfId="5701" priority="6455" operator="equal">
      <formula>0</formula>
    </cfRule>
    <cfRule type="expression" dxfId="5700" priority="6457">
      <formula>0</formula>
    </cfRule>
    <cfRule type="cellIs" dxfId="5699" priority="6458" operator="greaterThan">
      <formula>0</formula>
    </cfRule>
  </conditionalFormatting>
  <conditionalFormatting sqref="AV49:AV58">
    <cfRule type="cellIs" dxfId="5698" priority="6454" operator="equal">
      <formula>0</formula>
    </cfRule>
    <cfRule type="cellIs" dxfId="5697" priority="6456" operator="greaterThan">
      <formula>0</formula>
    </cfRule>
  </conditionalFormatting>
  <conditionalFormatting sqref="AI47:AX51 AI59:AX59 AI52:AV58">
    <cfRule type="expression" dxfId="5696" priority="6452">
      <formula>$AO$46=0</formula>
    </cfRule>
  </conditionalFormatting>
  <conditionalFormatting sqref="AJ48">
    <cfRule type="expression" dxfId="5695" priority="4278">
      <formula>$AO$46=0</formula>
    </cfRule>
  </conditionalFormatting>
  <conditionalFormatting sqref="AZ47:BO47 AZ48:AZ59">
    <cfRule type="expression" dxfId="5694" priority="6439">
      <formula>$G$1=0</formula>
    </cfRule>
  </conditionalFormatting>
  <conditionalFormatting sqref="BQ47:CF47 BQ48:BQ59">
    <cfRule type="expression" dxfId="5693" priority="6425">
      <formula>$G$1=0</formula>
    </cfRule>
  </conditionalFormatting>
  <conditionalFormatting sqref="CH47:CW47 CH48:CH59">
    <cfRule type="expression" dxfId="5692" priority="6411">
      <formula>$G$1=0</formula>
    </cfRule>
  </conditionalFormatting>
  <conditionalFormatting sqref="CY47:DN47 CY48:CY59">
    <cfRule type="expression" dxfId="5691" priority="6397">
      <formula>$G$1=0</formula>
    </cfRule>
  </conditionalFormatting>
  <conditionalFormatting sqref="DP47:EE47 DP48:DP59">
    <cfRule type="expression" dxfId="5690" priority="6383">
      <formula>$G$1=0</formula>
    </cfRule>
  </conditionalFormatting>
  <conditionalFormatting sqref="EG47:EV47 EG48:EG59">
    <cfRule type="expression" dxfId="5689" priority="6369">
      <formula>$G$1=0</formula>
    </cfRule>
  </conditionalFormatting>
  <conditionalFormatting sqref="B63:L73">
    <cfRule type="expression" dxfId="5688" priority="6364">
      <formula>$A63&gt;$G$61</formula>
    </cfRule>
    <cfRule type="expression" dxfId="5687" priority="6365">
      <formula>B$62&gt;$G$61</formula>
    </cfRule>
    <cfRule type="expression" dxfId="5686" priority="6367">
      <formula>$A63&lt;=$G$61</formula>
    </cfRule>
  </conditionalFormatting>
  <conditionalFormatting sqref="C64:L73">
    <cfRule type="cellIs" dxfId="5685" priority="6355" operator="equal">
      <formula>1</formula>
    </cfRule>
  </conditionalFormatting>
  <conditionalFormatting sqref="C66:D66 C65 C67:E73 F68 F69:G73 H70 H71:I73 J72 J73:K73">
    <cfRule type="expression" dxfId="5684" priority="6366">
      <formula>$A$64=1</formula>
    </cfRule>
  </conditionalFormatting>
  <conditionalFormatting sqref="M64:M73">
    <cfRule type="cellIs" dxfId="5683" priority="6357" operator="equal">
      <formula>0</formula>
    </cfRule>
    <cfRule type="expression" dxfId="5682" priority="6359">
      <formula>0</formula>
    </cfRule>
    <cfRule type="cellIs" dxfId="5681" priority="6360" operator="greaterThan">
      <formula>0</formula>
    </cfRule>
  </conditionalFormatting>
  <conditionalFormatting sqref="N64:N73">
    <cfRule type="cellIs" dxfId="5680" priority="6356" operator="equal">
      <formula>0</formula>
    </cfRule>
    <cfRule type="cellIs" dxfId="5679" priority="6358" operator="greaterThan">
      <formula>0</formula>
    </cfRule>
  </conditionalFormatting>
  <conditionalFormatting sqref="A62:P66 A74:P74 A67:N73">
    <cfRule type="expression" dxfId="5678" priority="6354">
      <formula>$G$61=0</formula>
    </cfRule>
  </conditionalFormatting>
  <conditionalFormatting sqref="B63">
    <cfRule type="expression" dxfId="5677" priority="4297">
      <formula>$G$61=0</formula>
    </cfRule>
  </conditionalFormatting>
  <conditionalFormatting sqref="S63:AC63 S65:AC73 S64:T64 W64:AC64">
    <cfRule type="expression" dxfId="5676" priority="6350">
      <formula>$R63&gt;$X$61</formula>
    </cfRule>
    <cfRule type="expression" dxfId="5675" priority="6351">
      <formula>S$62&gt;$X$61</formula>
    </cfRule>
    <cfRule type="expression" dxfId="5674" priority="6353">
      <formula>$R63&lt;=$X$61</formula>
    </cfRule>
  </conditionalFormatting>
  <conditionalFormatting sqref="T65:AC73 T64 W64:AC64">
    <cfRule type="cellIs" dxfId="5673" priority="6349" operator="equal">
      <formula>1</formula>
    </cfRule>
  </conditionalFormatting>
  <conditionalFormatting sqref="T66:U66 T65 T67:V73 W68 W69:X73 Y70 Y71:Z73 AA72 AA73:AB73">
    <cfRule type="expression" dxfId="5672" priority="6352">
      <formula>$R$64=1</formula>
    </cfRule>
  </conditionalFormatting>
  <conditionalFormatting sqref="AD64:AD73">
    <cfRule type="cellIs" dxfId="5671" priority="6343" operator="equal">
      <formula>0</formula>
    </cfRule>
    <cfRule type="expression" dxfId="5670" priority="6345">
      <formula>0</formula>
    </cfRule>
    <cfRule type="cellIs" dxfId="5669" priority="6346" operator="greaterThan">
      <formula>0</formula>
    </cfRule>
  </conditionalFormatting>
  <conditionalFormatting sqref="AE64:AE73">
    <cfRule type="cellIs" dxfId="5668" priority="6342" operator="equal">
      <formula>0</formula>
    </cfRule>
    <cfRule type="cellIs" dxfId="5667" priority="6344" operator="greaterThan">
      <formula>0</formula>
    </cfRule>
  </conditionalFormatting>
  <conditionalFormatting sqref="R62:AG63 R74:AG74 R67:AE73 R65:AG66 R64:T64 W64:AG64">
    <cfRule type="expression" dxfId="5666" priority="6341">
      <formula>$X$61=0</formula>
    </cfRule>
  </conditionalFormatting>
  <conditionalFormatting sqref="S63">
    <cfRule type="expression" dxfId="5665" priority="6340">
      <formula>$X$61=0</formula>
    </cfRule>
  </conditionalFormatting>
  <conditionalFormatting sqref="AJ63:AT63 AJ65:AT73 AJ64:AK64 AN64:AT64">
    <cfRule type="expression" dxfId="5664" priority="6336">
      <formula>$AI63&gt;$AO$61</formula>
    </cfRule>
    <cfRule type="expression" dxfId="5663" priority="6337">
      <formula>AJ$62&gt;$AO$61</formula>
    </cfRule>
    <cfRule type="expression" dxfId="5662" priority="6339">
      <formula>$AI63&lt;=$AO$61</formula>
    </cfRule>
  </conditionalFormatting>
  <conditionalFormatting sqref="AK65:AT73 AK64 AN64:AT64">
    <cfRule type="cellIs" dxfId="5661" priority="6335" operator="equal">
      <formula>1</formula>
    </cfRule>
  </conditionalFormatting>
  <conditionalFormatting sqref="AK66:AL66 AK65 AK67:AM73 AN68 AN69:AO73 AP70 AP71:AQ73 AR72 AR73:AS73">
    <cfRule type="expression" dxfId="5660" priority="6338">
      <formula>$AI$64=1</formula>
    </cfRule>
  </conditionalFormatting>
  <conditionalFormatting sqref="AU64:AU73">
    <cfRule type="cellIs" dxfId="5659" priority="6329" operator="equal">
      <formula>0</formula>
    </cfRule>
    <cfRule type="expression" dxfId="5658" priority="6331">
      <formula>0</formula>
    </cfRule>
    <cfRule type="cellIs" dxfId="5657" priority="6332" operator="greaterThan">
      <formula>0</formula>
    </cfRule>
  </conditionalFormatting>
  <conditionalFormatting sqref="AV64:AV73">
    <cfRule type="cellIs" dxfId="5656" priority="6328" operator="equal">
      <formula>0</formula>
    </cfRule>
    <cfRule type="cellIs" dxfId="5655" priority="6330" operator="greaterThan">
      <formula>0</formula>
    </cfRule>
  </conditionalFormatting>
  <conditionalFormatting sqref="AI62:AX63 AI74:AX74 AI67:AV73 AI65:AX66 AI64:AK64 AN64:AX64">
    <cfRule type="expression" dxfId="5654" priority="6327">
      <formula>$AO$61=0</formula>
    </cfRule>
  </conditionalFormatting>
  <conditionalFormatting sqref="AJ63">
    <cfRule type="expression" dxfId="5653" priority="6326">
      <formula>$AO$61=0</formula>
    </cfRule>
  </conditionalFormatting>
  <conditionalFormatting sqref="AZ62:BO62 AZ63:AZ74">
    <cfRule type="expression" dxfId="5652" priority="6313">
      <formula>$G$1=0</formula>
    </cfRule>
  </conditionalFormatting>
  <conditionalFormatting sqref="BQ62:CF62 BQ63:BQ74">
    <cfRule type="expression" dxfId="5651" priority="6299">
      <formula>$G$1=0</formula>
    </cfRule>
  </conditionalFormatting>
  <conditionalFormatting sqref="CH62:CW62 CH63:CH74">
    <cfRule type="expression" dxfId="5650" priority="6285">
      <formula>$G$1=0</formula>
    </cfRule>
  </conditionalFormatting>
  <conditionalFormatting sqref="CY62:DN62 CY63:CY74">
    <cfRule type="expression" dxfId="5649" priority="6271">
      <formula>$G$1=0</formula>
    </cfRule>
  </conditionalFormatting>
  <conditionalFormatting sqref="DP62:EE62 DP63:DP74">
    <cfRule type="expression" dxfId="5648" priority="6257">
      <formula>$G$1=0</formula>
    </cfRule>
  </conditionalFormatting>
  <conditionalFormatting sqref="EG62:EV62 EG63:EG74">
    <cfRule type="expression" dxfId="5647" priority="6243">
      <formula>$G$1=0</formula>
    </cfRule>
  </conditionalFormatting>
  <conditionalFormatting sqref="B78:L88">
    <cfRule type="expression" dxfId="5646" priority="6238">
      <formula>$A78&gt;$G$76</formula>
    </cfRule>
    <cfRule type="expression" dxfId="5645" priority="6239">
      <formula>B$77&gt;$G$76</formula>
    </cfRule>
    <cfRule type="expression" dxfId="5644" priority="6241">
      <formula>$A78&lt;=$G$76</formula>
    </cfRule>
  </conditionalFormatting>
  <conditionalFormatting sqref="C79:L88">
    <cfRule type="cellIs" dxfId="5643" priority="6229" operator="equal">
      <formula>1</formula>
    </cfRule>
  </conditionalFormatting>
  <conditionalFormatting sqref="C81:D81 C80 C82:E88 F83 F84:G88 H85 H86:I88 J87 J88:K88">
    <cfRule type="expression" dxfId="5642" priority="6240">
      <formula>$A$79=1</formula>
    </cfRule>
  </conditionalFormatting>
  <conditionalFormatting sqref="M79:M88">
    <cfRule type="cellIs" dxfId="5641" priority="6231" operator="equal">
      <formula>0</formula>
    </cfRule>
    <cfRule type="expression" dxfId="5640" priority="6233">
      <formula>0</formula>
    </cfRule>
    <cfRule type="cellIs" dxfId="5639" priority="6234" operator="greaterThan">
      <formula>0</formula>
    </cfRule>
  </conditionalFormatting>
  <conditionalFormatting sqref="N79:N88">
    <cfRule type="cellIs" dxfId="5638" priority="6230" operator="equal">
      <formula>0</formula>
    </cfRule>
    <cfRule type="cellIs" dxfId="5637" priority="6232" operator="greaterThan">
      <formula>0</formula>
    </cfRule>
  </conditionalFormatting>
  <conditionalFormatting sqref="A77:P81 A89:P89 A82:N88">
    <cfRule type="expression" dxfId="5636" priority="6228">
      <formula>$G$76=0</formula>
    </cfRule>
  </conditionalFormatting>
  <conditionalFormatting sqref="B78">
    <cfRule type="expression" dxfId="5635" priority="4296">
      <formula>$G$76=0</formula>
    </cfRule>
  </conditionalFormatting>
  <conditionalFormatting sqref="S78:AC78 S80:AC88 S79:T79 W79:AC79">
    <cfRule type="expression" dxfId="5634" priority="6224">
      <formula>$R78&gt;$X$76</formula>
    </cfRule>
    <cfRule type="expression" dxfId="5633" priority="6225">
      <formula>S$77&gt;$X$76</formula>
    </cfRule>
    <cfRule type="expression" dxfId="5632" priority="6227">
      <formula>$R78&lt;=$X$76</formula>
    </cfRule>
  </conditionalFormatting>
  <conditionalFormatting sqref="T80:AC88 T79 W79:AC79">
    <cfRule type="cellIs" dxfId="5631" priority="6223" operator="equal">
      <formula>1</formula>
    </cfRule>
  </conditionalFormatting>
  <conditionalFormatting sqref="T81:U81 T80 T82:V88 W83 W84:X88 Y85 Y86:Z88 AA87 AA88:AB88">
    <cfRule type="expression" dxfId="5630" priority="6226">
      <formula>$R$79=1</formula>
    </cfRule>
  </conditionalFormatting>
  <conditionalFormatting sqref="AD79:AD88">
    <cfRule type="cellIs" dxfId="5629" priority="6217" operator="equal">
      <formula>0</formula>
    </cfRule>
    <cfRule type="expression" dxfId="5628" priority="6219">
      <formula>0</formula>
    </cfRule>
    <cfRule type="cellIs" dxfId="5627" priority="6220" operator="greaterThan">
      <formula>0</formula>
    </cfRule>
  </conditionalFormatting>
  <conditionalFormatting sqref="AE79:AE88">
    <cfRule type="cellIs" dxfId="5626" priority="6216" operator="equal">
      <formula>0</formula>
    </cfRule>
    <cfRule type="cellIs" dxfId="5625" priority="6218" operator="greaterThan">
      <formula>0</formula>
    </cfRule>
  </conditionalFormatting>
  <conditionalFormatting sqref="R77:AG78 R89:AG89 R82:AE88 R80:AG81 R79:T79 W79:AG79">
    <cfRule type="expression" dxfId="5624" priority="6215">
      <formula>$X$76=0</formula>
    </cfRule>
  </conditionalFormatting>
  <conditionalFormatting sqref="S78">
    <cfRule type="expression" dxfId="5623" priority="6214">
      <formula>$X$76=0</formula>
    </cfRule>
  </conditionalFormatting>
  <conditionalFormatting sqref="AI77:AX77 AI78:AI89">
    <cfRule type="expression" dxfId="5622" priority="6201">
      <formula>$G$1=0</formula>
    </cfRule>
  </conditionalFormatting>
  <conditionalFormatting sqref="AZ77:BO77 AZ78:AZ89">
    <cfRule type="expression" dxfId="5621" priority="6187">
      <formula>$G$1=0</formula>
    </cfRule>
  </conditionalFormatting>
  <conditionalFormatting sqref="BQ77:CF77 BQ78:BQ89">
    <cfRule type="expression" dxfId="5620" priority="6173">
      <formula>$G$1=0</formula>
    </cfRule>
  </conditionalFormatting>
  <conditionalFormatting sqref="CH77:CW77 CH78:CH89">
    <cfRule type="expression" dxfId="5619" priority="6159">
      <formula>$G$1=0</formula>
    </cfRule>
  </conditionalFormatting>
  <conditionalFormatting sqref="CY77:DN77 CY78:CY89">
    <cfRule type="expression" dxfId="5618" priority="6145">
      <formula>$G$1=0</formula>
    </cfRule>
  </conditionalFormatting>
  <conditionalFormatting sqref="DP77:EE77 DP78:DP89">
    <cfRule type="expression" dxfId="5617" priority="6131">
      <formula>$G$1=0</formula>
    </cfRule>
  </conditionalFormatting>
  <conditionalFormatting sqref="EG77:EV77 EG78:EG89">
    <cfRule type="expression" dxfId="5616" priority="6117">
      <formula>$G$1=0</formula>
    </cfRule>
  </conditionalFormatting>
  <conditionalFormatting sqref="B93:L103">
    <cfRule type="expression" dxfId="5615" priority="6112">
      <formula>$A93&gt;$G$91</formula>
    </cfRule>
    <cfRule type="expression" dxfId="5614" priority="6113">
      <formula>B$92&gt;$G$91</formula>
    </cfRule>
    <cfRule type="expression" dxfId="5613" priority="6115">
      <formula>$A93&lt;=$G$91</formula>
    </cfRule>
  </conditionalFormatting>
  <conditionalFormatting sqref="C94:L103">
    <cfRule type="cellIs" dxfId="5612" priority="6103" operator="equal">
      <formula>1</formula>
    </cfRule>
  </conditionalFormatting>
  <conditionalFormatting sqref="C96:D96 C95 C97:E103 F98 F99:G103 H100 H101:I103 J102 J103:K103">
    <cfRule type="expression" dxfId="5611" priority="6114">
      <formula>$A$94=1</formula>
    </cfRule>
  </conditionalFormatting>
  <conditionalFormatting sqref="M94:M103">
    <cfRule type="cellIs" dxfId="5610" priority="6105" operator="equal">
      <formula>0</formula>
    </cfRule>
    <cfRule type="expression" dxfId="5609" priority="6107">
      <formula>0</formula>
    </cfRule>
    <cfRule type="cellIs" dxfId="5608" priority="6108" operator="greaterThan">
      <formula>0</formula>
    </cfRule>
  </conditionalFormatting>
  <conditionalFormatting sqref="N94:N103">
    <cfRule type="cellIs" dxfId="5607" priority="6104" operator="equal">
      <formula>0</formula>
    </cfRule>
    <cfRule type="cellIs" dxfId="5606" priority="6106" operator="greaterThan">
      <formula>0</formula>
    </cfRule>
  </conditionalFormatting>
  <conditionalFormatting sqref="A92:P96 A104:P104 A97:N103">
    <cfRule type="expression" dxfId="5605" priority="6102">
      <formula>$G$91=0</formula>
    </cfRule>
  </conditionalFormatting>
  <conditionalFormatting sqref="B93">
    <cfRule type="expression" dxfId="5604" priority="4295">
      <formula>$G$91=0</formula>
    </cfRule>
  </conditionalFormatting>
  <conditionalFormatting sqref="S93:AC93 S95:AC103 S94:T94 W94:AC94">
    <cfRule type="expression" dxfId="5603" priority="6098">
      <formula>$R93&gt;$X$91</formula>
    </cfRule>
    <cfRule type="expression" dxfId="5602" priority="6099">
      <formula>S$92&gt;$X$91</formula>
    </cfRule>
    <cfRule type="expression" dxfId="5601" priority="6101">
      <formula>$R93&lt;=$X$91</formula>
    </cfRule>
  </conditionalFormatting>
  <conditionalFormatting sqref="T95:AC103 T94 W94:AC94">
    <cfRule type="cellIs" dxfId="5600" priority="6097" operator="equal">
      <formula>1</formula>
    </cfRule>
  </conditionalFormatting>
  <conditionalFormatting sqref="T96:U96 T95 T97:V103 W98 W99:X103 Y100 Y101:Z103 AA102 AA103:AB103">
    <cfRule type="expression" dxfId="5599" priority="6100">
      <formula>$R$94=1</formula>
    </cfRule>
  </conditionalFormatting>
  <conditionalFormatting sqref="AD94:AD103">
    <cfRule type="cellIs" dxfId="5598" priority="6091" operator="equal">
      <formula>0</formula>
    </cfRule>
    <cfRule type="expression" dxfId="5597" priority="6093">
      <formula>0</formula>
    </cfRule>
    <cfRule type="cellIs" dxfId="5596" priority="6094" operator="greaterThan">
      <formula>0</formula>
    </cfRule>
  </conditionalFormatting>
  <conditionalFormatting sqref="AE94:AE103">
    <cfRule type="cellIs" dxfId="5595" priority="6090" operator="equal">
      <formula>0</formula>
    </cfRule>
    <cfRule type="cellIs" dxfId="5594" priority="6092" operator="greaterThan">
      <formula>0</formula>
    </cfRule>
  </conditionalFormatting>
  <conditionalFormatting sqref="R92:AG93 R104:AG104 R97:AE103 R95:AG96 R94:T94 W94:AG94">
    <cfRule type="expression" dxfId="5593" priority="6089">
      <formula>$X$91=0</formula>
    </cfRule>
  </conditionalFormatting>
  <conditionalFormatting sqref="S93">
    <cfRule type="expression" dxfId="5592" priority="6088">
      <formula>$X$91=0</formula>
    </cfRule>
  </conditionalFormatting>
  <conditionalFormatting sqref="AI92:AX92 AI93:AI104">
    <cfRule type="expression" dxfId="5591" priority="6075">
      <formula>$G$1=0</formula>
    </cfRule>
  </conditionalFormatting>
  <conditionalFormatting sqref="AZ92:BO92 AZ93:AZ104">
    <cfRule type="expression" dxfId="5590" priority="6061">
      <formula>$G$1=0</formula>
    </cfRule>
  </conditionalFormatting>
  <conditionalFormatting sqref="BQ92:CF92 BQ93:BQ104">
    <cfRule type="expression" dxfId="5589" priority="6047">
      <formula>$G$1=0</formula>
    </cfRule>
  </conditionalFormatting>
  <conditionalFormatting sqref="CH92:CW92 CH93:CH104">
    <cfRule type="expression" dxfId="5588" priority="6033">
      <formula>$G$1=0</formula>
    </cfRule>
  </conditionalFormatting>
  <conditionalFormatting sqref="CY92:DN92 CY93:CY104">
    <cfRule type="expression" dxfId="5587" priority="6019">
      <formula>$G$1=0</formula>
    </cfRule>
  </conditionalFormatting>
  <conditionalFormatting sqref="DP92:EE92 DP93:DP104">
    <cfRule type="expression" dxfId="5586" priority="6005">
      <formula>$G$1=0</formula>
    </cfRule>
  </conditionalFormatting>
  <conditionalFormatting sqref="EG92:EV92 EG93:EG104">
    <cfRule type="expression" dxfId="5585" priority="5991">
      <formula>$G$1=0</formula>
    </cfRule>
  </conditionalFormatting>
  <conditionalFormatting sqref="B108:L118">
    <cfRule type="expression" dxfId="5584" priority="5986">
      <formula>$A108&gt;$G$106</formula>
    </cfRule>
    <cfRule type="expression" dxfId="5583" priority="5987">
      <formula>B$107&gt;$G$106</formula>
    </cfRule>
    <cfRule type="expression" dxfId="5582" priority="5989">
      <formula>$A108&lt;=$G$106</formula>
    </cfRule>
  </conditionalFormatting>
  <conditionalFormatting sqref="C109:L118">
    <cfRule type="cellIs" dxfId="5581" priority="5977" operator="equal">
      <formula>1</formula>
    </cfRule>
  </conditionalFormatting>
  <conditionalFormatting sqref="C111:D111 C110 C112:E118 F113 F114:G118 H115 H116:I118 J117 J118:K118">
    <cfRule type="expression" dxfId="5580" priority="5988">
      <formula>$A$109=1</formula>
    </cfRule>
  </conditionalFormatting>
  <conditionalFormatting sqref="M109:M118">
    <cfRule type="cellIs" dxfId="5579" priority="5979" operator="equal">
      <formula>0</formula>
    </cfRule>
    <cfRule type="expression" dxfId="5578" priority="5981">
      <formula>0</formula>
    </cfRule>
    <cfRule type="cellIs" dxfId="5577" priority="5982" operator="greaterThan">
      <formula>0</formula>
    </cfRule>
  </conditionalFormatting>
  <conditionalFormatting sqref="N109:N118">
    <cfRule type="cellIs" dxfId="5576" priority="5978" operator="equal">
      <formula>0</formula>
    </cfRule>
    <cfRule type="cellIs" dxfId="5575" priority="5980" operator="greaterThan">
      <formula>0</formula>
    </cfRule>
  </conditionalFormatting>
  <conditionalFormatting sqref="A107:P111 A119:P119 A112:N118">
    <cfRule type="expression" dxfId="5574" priority="5976">
      <formula>$G$106=0</formula>
    </cfRule>
  </conditionalFormatting>
  <conditionalFormatting sqref="B108">
    <cfRule type="expression" dxfId="5573" priority="4294">
      <formula>$G$106=0</formula>
    </cfRule>
  </conditionalFormatting>
  <conditionalFormatting sqref="S108:AC108 S110:AC118 S109:T109 W109:AC109">
    <cfRule type="expression" dxfId="5572" priority="5972">
      <formula>$R108&gt;$X$106</formula>
    </cfRule>
    <cfRule type="expression" dxfId="5571" priority="5973">
      <formula>S$107&gt;$X$106</formula>
    </cfRule>
    <cfRule type="expression" dxfId="5570" priority="5975">
      <formula>$R108&lt;=$X$106</formula>
    </cfRule>
  </conditionalFormatting>
  <conditionalFormatting sqref="T110:AC118 T109 W109:AC109">
    <cfRule type="cellIs" dxfId="5569" priority="5971" operator="equal">
      <formula>1</formula>
    </cfRule>
  </conditionalFormatting>
  <conditionalFormatting sqref="T111:U111 T110 T112:V118 W113 W114:X118 Y115 Y116:Z118 AA117 AA118:AB118">
    <cfRule type="expression" dxfId="5568" priority="5974">
      <formula>$R$109=1</formula>
    </cfRule>
  </conditionalFormatting>
  <conditionalFormatting sqref="AD109:AD118">
    <cfRule type="cellIs" dxfId="5567" priority="5965" operator="equal">
      <formula>0</formula>
    </cfRule>
    <cfRule type="expression" dxfId="5566" priority="5967">
      <formula>0</formula>
    </cfRule>
    <cfRule type="cellIs" dxfId="5565" priority="5968" operator="greaterThan">
      <formula>0</formula>
    </cfRule>
  </conditionalFormatting>
  <conditionalFormatting sqref="AE109:AE118">
    <cfRule type="cellIs" dxfId="5564" priority="5964" operator="equal">
      <formula>0</formula>
    </cfRule>
    <cfRule type="cellIs" dxfId="5563" priority="5966" operator="greaterThan">
      <formula>0</formula>
    </cfRule>
  </conditionalFormatting>
  <conditionalFormatting sqref="R107:AG108 R119:AG119 R112:AE118 R110:AG111 R109:T109 W109:AG109">
    <cfRule type="expression" dxfId="5562" priority="5963">
      <formula>$X$106=0</formula>
    </cfRule>
  </conditionalFormatting>
  <conditionalFormatting sqref="S108">
    <cfRule type="expression" dxfId="5561" priority="5962">
      <formula>$X$106=0</formula>
    </cfRule>
  </conditionalFormatting>
  <conditionalFormatting sqref="AI107:AX107 AI108:AI119">
    <cfRule type="expression" dxfId="5560" priority="5949">
      <formula>$G$1=0</formula>
    </cfRule>
  </conditionalFormatting>
  <conditionalFormatting sqref="AZ107:BO107 AZ108:AZ119">
    <cfRule type="expression" dxfId="5559" priority="5935">
      <formula>$G$1=0</formula>
    </cfRule>
  </conditionalFormatting>
  <conditionalFormatting sqref="BQ107:CF107 BQ108:BQ119">
    <cfRule type="expression" dxfId="5558" priority="5921">
      <formula>$G$1=0</formula>
    </cfRule>
  </conditionalFormatting>
  <conditionalFormatting sqref="CH107:CW107 CH108:CH119">
    <cfRule type="expression" dxfId="5557" priority="5907">
      <formula>$G$1=0</formula>
    </cfRule>
  </conditionalFormatting>
  <conditionalFormatting sqref="CY107:DN107 CY108:CY119">
    <cfRule type="expression" dxfId="5556" priority="5893">
      <formula>$G$1=0</formula>
    </cfRule>
  </conditionalFormatting>
  <conditionalFormatting sqref="DP107:EE107 DP108:DP119">
    <cfRule type="expression" dxfId="5555" priority="5879">
      <formula>$G$1=0</formula>
    </cfRule>
  </conditionalFormatting>
  <conditionalFormatting sqref="EG107:EV107 EG108:EG119">
    <cfRule type="expression" dxfId="5554" priority="5865">
      <formula>$G$1=0</formula>
    </cfRule>
  </conditionalFormatting>
  <conditionalFormatting sqref="B123:L133">
    <cfRule type="expression" dxfId="5553" priority="5860">
      <formula>$A123&gt;$G$121</formula>
    </cfRule>
    <cfRule type="expression" dxfId="5552" priority="5861">
      <formula>B$122&gt;$G$121</formula>
    </cfRule>
    <cfRule type="expression" dxfId="5551" priority="5863">
      <formula>$A123&lt;=$G$121</formula>
    </cfRule>
  </conditionalFormatting>
  <conditionalFormatting sqref="C124:L133">
    <cfRule type="cellIs" dxfId="5550" priority="5851" operator="equal">
      <formula>1</formula>
    </cfRule>
  </conditionalFormatting>
  <conditionalFormatting sqref="C126:D126 C125 C127:E133 F128 F129:G133 H130 H131:I133 J132 J133:K133">
    <cfRule type="expression" dxfId="5549" priority="5862">
      <formula>$A$124=1</formula>
    </cfRule>
  </conditionalFormatting>
  <conditionalFormatting sqref="M124:M133">
    <cfRule type="cellIs" dxfId="5548" priority="5853" operator="equal">
      <formula>0</formula>
    </cfRule>
    <cfRule type="expression" dxfId="5547" priority="5855">
      <formula>0</formula>
    </cfRule>
    <cfRule type="cellIs" dxfId="5546" priority="5856" operator="greaterThan">
      <formula>0</formula>
    </cfRule>
  </conditionalFormatting>
  <conditionalFormatting sqref="N124:N133">
    <cfRule type="cellIs" dxfId="5545" priority="5852" operator="equal">
      <formula>0</formula>
    </cfRule>
    <cfRule type="cellIs" dxfId="5544" priority="5854" operator="greaterThan">
      <formula>0</formula>
    </cfRule>
  </conditionalFormatting>
  <conditionalFormatting sqref="A122:P126 A134:P134 A127:N133">
    <cfRule type="expression" dxfId="5543" priority="5850">
      <formula>$G$121=0</formula>
    </cfRule>
  </conditionalFormatting>
  <conditionalFormatting sqref="B123">
    <cfRule type="expression" dxfId="5542" priority="4293">
      <formula>$G$121=0</formula>
    </cfRule>
  </conditionalFormatting>
  <conditionalFormatting sqref="S123:AC133">
    <cfRule type="expression" dxfId="5541" priority="5846">
      <formula>$R123&gt;$X$121</formula>
    </cfRule>
    <cfRule type="expression" dxfId="5540" priority="5847">
      <formula>S$122&gt;$X$121</formula>
    </cfRule>
    <cfRule type="expression" dxfId="5539" priority="5849">
      <formula>$R123&lt;=$X$121</formula>
    </cfRule>
  </conditionalFormatting>
  <conditionalFormatting sqref="T124:AC133">
    <cfRule type="cellIs" dxfId="5538" priority="5837" operator="equal">
      <formula>1</formula>
    </cfRule>
  </conditionalFormatting>
  <conditionalFormatting sqref="T126:U126 T125 T127:V133 W128 W129:X133 Y130 Y131:Z133 AA132 AA133:AB133">
    <cfRule type="expression" dxfId="5537" priority="5848">
      <formula>$R$124=1</formula>
    </cfRule>
  </conditionalFormatting>
  <conditionalFormatting sqref="AD124:AD133">
    <cfRule type="cellIs" dxfId="5536" priority="5839" operator="equal">
      <formula>0</formula>
    </cfRule>
    <cfRule type="expression" dxfId="5535" priority="5841">
      <formula>0</formula>
    </cfRule>
    <cfRule type="cellIs" dxfId="5534" priority="5842" operator="greaterThan">
      <formula>0</formula>
    </cfRule>
  </conditionalFormatting>
  <conditionalFormatting sqref="AE124:AE133">
    <cfRule type="cellIs" dxfId="5533" priority="5838" operator="equal">
      <formula>0</formula>
    </cfRule>
    <cfRule type="cellIs" dxfId="5532" priority="5840" operator="greaterThan">
      <formula>0</formula>
    </cfRule>
  </conditionalFormatting>
  <conditionalFormatting sqref="R122:AG126 R134:AG134 R127:AE133">
    <cfRule type="expression" dxfId="5531" priority="5836">
      <formula>$X$121=0</formula>
    </cfRule>
  </conditionalFormatting>
  <conditionalFormatting sqref="S123">
    <cfRule type="expression" dxfId="5530" priority="4283">
      <formula>$X$121=0</formula>
    </cfRule>
  </conditionalFormatting>
  <conditionalFormatting sqref="AI122:AX122 AI123:AI134">
    <cfRule type="expression" dxfId="5529" priority="5823">
      <formula>$G$1=0</formula>
    </cfRule>
  </conditionalFormatting>
  <conditionalFormatting sqref="AZ122:BO122 AZ123:AZ134">
    <cfRule type="expression" dxfId="5528" priority="5809">
      <formula>$G$1=0</formula>
    </cfRule>
  </conditionalFormatting>
  <conditionalFormatting sqref="BQ122:CF122 BQ123:BQ134">
    <cfRule type="expression" dxfId="5527" priority="5795">
      <formula>$G$1=0</formula>
    </cfRule>
  </conditionalFormatting>
  <conditionalFormatting sqref="CH122:CW122 CH123:CH134">
    <cfRule type="expression" dxfId="5526" priority="5781">
      <formula>$G$1=0</formula>
    </cfRule>
  </conditionalFormatting>
  <conditionalFormatting sqref="CY122:DN122 CY123:CY134">
    <cfRule type="expression" dxfId="5525" priority="5767">
      <formula>$G$1=0</formula>
    </cfRule>
  </conditionalFormatting>
  <conditionalFormatting sqref="DP122:EE122 DP123:DP134">
    <cfRule type="expression" dxfId="5524" priority="5753">
      <formula>$G$1=0</formula>
    </cfRule>
  </conditionalFormatting>
  <conditionalFormatting sqref="EG122:EV122 EG123:EG134">
    <cfRule type="expression" dxfId="5523" priority="5739">
      <formula>$G$1=0</formula>
    </cfRule>
  </conditionalFormatting>
  <conditionalFormatting sqref="B138:L148">
    <cfRule type="expression" dxfId="5522" priority="5734">
      <formula>$A138&gt;$G$136</formula>
    </cfRule>
    <cfRule type="expression" dxfId="5521" priority="5735">
      <formula>B$137&gt;$G$136</formula>
    </cfRule>
    <cfRule type="expression" dxfId="5520" priority="5737">
      <formula>$A138&lt;=$G$136</formula>
    </cfRule>
  </conditionalFormatting>
  <conditionalFormatting sqref="C139:L148">
    <cfRule type="cellIs" dxfId="5519" priority="5725" operator="equal">
      <formula>1</formula>
    </cfRule>
  </conditionalFormatting>
  <conditionalFormatting sqref="C141:D141 C140 C142:E148 F143 F144:G148 H145 H146:I148 J147 J148:K148">
    <cfRule type="expression" dxfId="5518" priority="5736">
      <formula>$A$139=1</formula>
    </cfRule>
  </conditionalFormatting>
  <conditionalFormatting sqref="M139:M148">
    <cfRule type="cellIs" dxfId="5517" priority="5727" operator="equal">
      <formula>0</formula>
    </cfRule>
    <cfRule type="expression" dxfId="5516" priority="5729">
      <formula>0</formula>
    </cfRule>
    <cfRule type="cellIs" dxfId="5515" priority="5730" operator="greaterThan">
      <formula>0</formula>
    </cfRule>
  </conditionalFormatting>
  <conditionalFormatting sqref="N139:N148">
    <cfRule type="cellIs" dxfId="5514" priority="5726" operator="equal">
      <formula>0</formula>
    </cfRule>
    <cfRule type="cellIs" dxfId="5513" priority="5728" operator="greaterThan">
      <formula>0</formula>
    </cfRule>
  </conditionalFormatting>
  <conditionalFormatting sqref="A137:P141 A149:P149 A142:N148">
    <cfRule type="expression" dxfId="5512" priority="5724">
      <formula>$G$136=0</formula>
    </cfRule>
  </conditionalFormatting>
  <conditionalFormatting sqref="B138">
    <cfRule type="expression" dxfId="5511" priority="4292">
      <formula>$G$136=0</formula>
    </cfRule>
  </conditionalFormatting>
  <conditionalFormatting sqref="R137:AG137 R138:R149">
    <cfRule type="expression" dxfId="5510" priority="5711">
      <formula>$X$136=0</formula>
    </cfRule>
  </conditionalFormatting>
  <conditionalFormatting sqref="AI137:AX137 AI138:AI149">
    <cfRule type="expression" dxfId="5509" priority="5697">
      <formula>$G$1=0</formula>
    </cfRule>
  </conditionalFormatting>
  <conditionalFormatting sqref="AZ137:BO137 AZ138:AZ149">
    <cfRule type="expression" dxfId="5508" priority="5683">
      <formula>$G$1=0</formula>
    </cfRule>
  </conditionalFormatting>
  <conditionalFormatting sqref="BQ137:CF137 BQ138:BQ149">
    <cfRule type="expression" dxfId="5507" priority="5669">
      <formula>$G$1=0</formula>
    </cfRule>
  </conditionalFormatting>
  <conditionalFormatting sqref="CH137:CW137 CH138:CH149">
    <cfRule type="expression" dxfId="5506" priority="5655">
      <formula>$G$1=0</formula>
    </cfRule>
  </conditionalFormatting>
  <conditionalFormatting sqref="CY137:DN137 CY138:CY149">
    <cfRule type="expression" dxfId="5505" priority="5641">
      <formula>$G$1=0</formula>
    </cfRule>
  </conditionalFormatting>
  <conditionalFormatting sqref="DP137:EE137 DP138:DP149">
    <cfRule type="expression" dxfId="5504" priority="5627">
      <formula>$G$1=0</formula>
    </cfRule>
  </conditionalFormatting>
  <conditionalFormatting sqref="EG137:EV137 EG138:EG149">
    <cfRule type="expression" dxfId="5503" priority="5613">
      <formula>$G$1=0</formula>
    </cfRule>
  </conditionalFormatting>
  <conditionalFormatting sqref="AJ78:AT78 AJ80:AT88 AJ79:AK79 AN79:AT79">
    <cfRule type="expression" dxfId="5502" priority="5608">
      <formula>$AI78&gt;$AO$76</formula>
    </cfRule>
    <cfRule type="expression" dxfId="5501" priority="5609">
      <formula>AJ$77&gt;$AO$76</formula>
    </cfRule>
    <cfRule type="expression" dxfId="5500" priority="5611">
      <formula>$AI78&lt;=$AO$76</formula>
    </cfRule>
  </conditionalFormatting>
  <conditionalFormatting sqref="AK80:AT88 AK79 AN79:AT79">
    <cfRule type="cellIs" dxfId="5499" priority="5607" operator="equal">
      <formula>1</formula>
    </cfRule>
  </conditionalFormatting>
  <conditionalFormatting sqref="AK81:AL81 AK80 AK82:AM88 AN83 AN84:AO88 AP85 AP86:AQ88 AR87 AR88:AS88">
    <cfRule type="expression" dxfId="5498" priority="5610">
      <formula>$AI$79=1</formula>
    </cfRule>
  </conditionalFormatting>
  <conditionalFormatting sqref="AU79:AU88">
    <cfRule type="cellIs" dxfId="5497" priority="5601" operator="equal">
      <formula>0</formula>
    </cfRule>
    <cfRule type="expression" dxfId="5496" priority="5603">
      <formula>0</formula>
    </cfRule>
    <cfRule type="cellIs" dxfId="5495" priority="5604" operator="greaterThan">
      <formula>0</formula>
    </cfRule>
  </conditionalFormatting>
  <conditionalFormatting sqref="AV79:AV88">
    <cfRule type="cellIs" dxfId="5494" priority="5600" operator="equal">
      <formula>0</formula>
    </cfRule>
    <cfRule type="cellIs" dxfId="5493" priority="5602" operator="greaterThan">
      <formula>0</formula>
    </cfRule>
  </conditionalFormatting>
  <conditionalFormatting sqref="AJ78:AX78 AJ89:AX89 AJ82:AV88 AJ80:AX81 AJ79:AK79 AN79:AX79">
    <cfRule type="expression" dxfId="5492" priority="5599">
      <formula>$AO$76=0</formula>
    </cfRule>
  </conditionalFormatting>
  <conditionalFormatting sqref="AJ78">
    <cfRule type="expression" dxfId="5491" priority="5598">
      <formula>$AO$76=0</formula>
    </cfRule>
  </conditionalFormatting>
  <conditionalFormatting sqref="AJ93:AT93 AJ95:AT103 AJ94:AK94 AN94:AT94">
    <cfRule type="expression" dxfId="5490" priority="5594">
      <formula>$AI93&gt;$AO$91</formula>
    </cfRule>
    <cfRule type="expression" dxfId="5489" priority="5595">
      <formula>AJ$92&gt;$AO$91</formula>
    </cfRule>
    <cfRule type="expression" dxfId="5488" priority="5597">
      <formula>$AI93&lt;=$AO$91</formula>
    </cfRule>
  </conditionalFormatting>
  <conditionalFormatting sqref="AK95:AT103 AK94 AN94:AT94">
    <cfRule type="cellIs" dxfId="5487" priority="5593" operator="equal">
      <formula>1</formula>
    </cfRule>
  </conditionalFormatting>
  <conditionalFormatting sqref="AK96:AL96 AK95 AK97:AM103 AN98 AN99:AO103 AP100 AP101:AQ103 AR102 AR103:AS103">
    <cfRule type="expression" dxfId="5486" priority="5596">
      <formula>$AI$94=1</formula>
    </cfRule>
  </conditionalFormatting>
  <conditionalFormatting sqref="AU94:AU103">
    <cfRule type="cellIs" dxfId="5485" priority="5587" operator="equal">
      <formula>0</formula>
    </cfRule>
    <cfRule type="expression" dxfId="5484" priority="5589">
      <formula>0</formula>
    </cfRule>
    <cfRule type="cellIs" dxfId="5483" priority="5590" operator="greaterThan">
      <formula>0</formula>
    </cfRule>
  </conditionalFormatting>
  <conditionalFormatting sqref="AV94:AV103">
    <cfRule type="cellIs" dxfId="5482" priority="5586" operator="equal">
      <formula>0</formula>
    </cfRule>
    <cfRule type="cellIs" dxfId="5481" priority="5588" operator="greaterThan">
      <formula>0</formula>
    </cfRule>
  </conditionalFormatting>
  <conditionalFormatting sqref="AJ93:AX93 AJ104:AX104 AJ97:AV103 AJ95:AX96 AJ94:AK94 AN94:AX94">
    <cfRule type="expression" dxfId="5480" priority="5585">
      <formula>$AO$91=0</formula>
    </cfRule>
  </conditionalFormatting>
  <conditionalFormatting sqref="AJ93">
    <cfRule type="expression" dxfId="5479" priority="5584">
      <formula>$AO$91=0</formula>
    </cfRule>
  </conditionalFormatting>
  <conditionalFormatting sqref="AJ108:AT108 AJ110:AT118 AJ109:AK109 AN109:AT109">
    <cfRule type="expression" dxfId="5478" priority="5580">
      <formula>$AI108&gt;$AO$106</formula>
    </cfRule>
    <cfRule type="expression" dxfId="5477" priority="5581">
      <formula>AJ$107&gt;$AO$106</formula>
    </cfRule>
    <cfRule type="expression" dxfId="5476" priority="5583">
      <formula>$AI108&lt;=$AO$106</formula>
    </cfRule>
  </conditionalFormatting>
  <conditionalFormatting sqref="AK110:AT118 AK109 AN109:AT109">
    <cfRule type="cellIs" dxfId="5475" priority="5579" operator="equal">
      <formula>1</formula>
    </cfRule>
  </conditionalFormatting>
  <conditionalFormatting sqref="AK111:AL111 AK110 AK112:AM118 AN113 AN114:AO118 AP115 AP116:AQ118 AR117 AR118:AS118">
    <cfRule type="expression" dxfId="5474" priority="5582">
      <formula>$AI$109=1</formula>
    </cfRule>
  </conditionalFormatting>
  <conditionalFormatting sqref="AU109:AU118">
    <cfRule type="cellIs" dxfId="5473" priority="5573" operator="equal">
      <formula>0</formula>
    </cfRule>
    <cfRule type="expression" dxfId="5472" priority="5575">
      <formula>0</formula>
    </cfRule>
    <cfRule type="cellIs" dxfId="5471" priority="5576" operator="greaterThan">
      <formula>0</formula>
    </cfRule>
  </conditionalFormatting>
  <conditionalFormatting sqref="AV109:AV118">
    <cfRule type="cellIs" dxfId="5470" priority="5572" operator="equal">
      <formula>0</formula>
    </cfRule>
    <cfRule type="cellIs" dxfId="5469" priority="5574" operator="greaterThan">
      <formula>0</formula>
    </cfRule>
  </conditionalFormatting>
  <conditionalFormatting sqref="AJ108:AX108 AJ119:AX119 AJ112:AV118 AJ110:AX111 AJ109:AK109 AN109:AX109">
    <cfRule type="expression" dxfId="5468" priority="5571">
      <formula>$AO$106=0</formula>
    </cfRule>
  </conditionalFormatting>
  <conditionalFormatting sqref="AJ108">
    <cfRule type="expression" dxfId="5467" priority="5570">
      <formula>$AO$106=0</formula>
    </cfRule>
  </conditionalFormatting>
  <conditionalFormatting sqref="AJ123:AT133">
    <cfRule type="expression" dxfId="5466" priority="5566">
      <formula>$AI123&gt;$AO$121</formula>
    </cfRule>
    <cfRule type="expression" dxfId="5465" priority="5567">
      <formula>AJ$122&gt;$AO$121</formula>
    </cfRule>
    <cfRule type="expression" dxfId="5464" priority="5569">
      <formula>$AI123&lt;=$AO$121</formula>
    </cfRule>
  </conditionalFormatting>
  <conditionalFormatting sqref="AK124:AT133">
    <cfRule type="cellIs" dxfId="5463" priority="5557" operator="equal">
      <formula>1</formula>
    </cfRule>
  </conditionalFormatting>
  <conditionalFormatting sqref="AK126:AL126 AK125 AK127:AM133 AN128 AN129:AO133 AP130 AP131:AQ133 AR132 AR133:AS133">
    <cfRule type="expression" dxfId="5462" priority="5568">
      <formula>$AI$124=1</formula>
    </cfRule>
  </conditionalFormatting>
  <conditionalFormatting sqref="AU124:AU133">
    <cfRule type="cellIs" dxfId="5461" priority="5559" operator="equal">
      <formula>0</formula>
    </cfRule>
    <cfRule type="expression" dxfId="5460" priority="5561">
      <formula>0</formula>
    </cfRule>
    <cfRule type="cellIs" dxfId="5459" priority="5562" operator="greaterThan">
      <formula>0</formula>
    </cfRule>
  </conditionalFormatting>
  <conditionalFormatting sqref="AV124:AV133">
    <cfRule type="cellIs" dxfId="5458" priority="5558" operator="equal">
      <formula>0</formula>
    </cfRule>
    <cfRule type="cellIs" dxfId="5457" priority="5560" operator="greaterThan">
      <formula>0</formula>
    </cfRule>
  </conditionalFormatting>
  <conditionalFormatting sqref="AJ123:AX126 AJ134:AX134 AJ127:AV133">
    <cfRule type="expression" dxfId="5456" priority="5556">
      <formula>$AO$121=0</formula>
    </cfRule>
  </conditionalFormatting>
  <conditionalFormatting sqref="AJ123">
    <cfRule type="expression" dxfId="5455" priority="4273">
      <formula>$AO$121=0</formula>
    </cfRule>
  </conditionalFormatting>
  <conditionalFormatting sqref="AJ138:AT148">
    <cfRule type="expression" dxfId="5454" priority="5552">
      <formula>$AI138&gt;$AO$136</formula>
    </cfRule>
    <cfRule type="expression" dxfId="5453" priority="5553">
      <formula>AJ$137&gt;$AO$136</formula>
    </cfRule>
    <cfRule type="expression" dxfId="5452" priority="5555">
      <formula>$AI138&lt;=$AO$136</formula>
    </cfRule>
  </conditionalFormatting>
  <conditionalFormatting sqref="AK139:AT148">
    <cfRule type="cellIs" dxfId="5451" priority="5543" operator="equal">
      <formula>1</formula>
    </cfRule>
  </conditionalFormatting>
  <conditionalFormatting sqref="AK141:AL141 AK140 AK142:AM148 AN143 AN144:AO148 AP145 AP146:AQ148 AR147 AR148:AS148">
    <cfRule type="expression" dxfId="5450" priority="5554">
      <formula>$AI$139=1</formula>
    </cfRule>
  </conditionalFormatting>
  <conditionalFormatting sqref="AU139:AU148">
    <cfRule type="cellIs" dxfId="5449" priority="5545" operator="equal">
      <formula>0</formula>
    </cfRule>
    <cfRule type="expression" dxfId="5448" priority="5547">
      <formula>0</formula>
    </cfRule>
    <cfRule type="cellIs" dxfId="5447" priority="5548" operator="greaterThan">
      <formula>0</formula>
    </cfRule>
  </conditionalFormatting>
  <conditionalFormatting sqref="AV139:AV148">
    <cfRule type="cellIs" dxfId="5446" priority="5544" operator="equal">
      <formula>0</formula>
    </cfRule>
    <cfRule type="cellIs" dxfId="5445" priority="5546" operator="greaterThan">
      <formula>0</formula>
    </cfRule>
  </conditionalFormatting>
  <conditionalFormatting sqref="AJ138:AX141 AJ149:AX149 AJ142:AV148">
    <cfRule type="expression" dxfId="5444" priority="5542">
      <formula>$AO$136=0</formula>
    </cfRule>
  </conditionalFormatting>
  <conditionalFormatting sqref="AJ138">
    <cfRule type="expression" dxfId="5443" priority="4272">
      <formula>$AO$136=0</formula>
    </cfRule>
  </conditionalFormatting>
  <conditionalFormatting sqref="BA33:BK43">
    <cfRule type="expression" dxfId="5442" priority="5538">
      <formula>$AZ33&gt;$BF$31</formula>
    </cfRule>
    <cfRule type="expression" dxfId="5441" priority="5539">
      <formula>BA$32&gt;$BF$31</formula>
    </cfRule>
    <cfRule type="expression" dxfId="5440" priority="5541">
      <formula>$AZ33&lt;=$BF$31</formula>
    </cfRule>
  </conditionalFormatting>
  <conditionalFormatting sqref="BB34:BK43">
    <cfRule type="cellIs" dxfId="5439" priority="5529" operator="equal">
      <formula>1</formula>
    </cfRule>
  </conditionalFormatting>
  <conditionalFormatting sqref="BB36:BC36 BB35 BB37:BD43 BE38 BE39:BF43 BG40 BG41:BH43 BI42 BI43:BJ43">
    <cfRule type="expression" dxfId="5438" priority="5540">
      <formula>$AZ$34=1</formula>
    </cfRule>
  </conditionalFormatting>
  <conditionalFormatting sqref="BL34:BL43">
    <cfRule type="cellIs" dxfId="5437" priority="5531" operator="equal">
      <formula>0</formula>
    </cfRule>
    <cfRule type="expression" dxfId="5436" priority="5533">
      <formula>0</formula>
    </cfRule>
    <cfRule type="cellIs" dxfId="5435" priority="5534" operator="greaterThan">
      <formula>0</formula>
    </cfRule>
  </conditionalFormatting>
  <conditionalFormatting sqref="BM34:BM43">
    <cfRule type="cellIs" dxfId="5434" priority="5530" operator="equal">
      <formula>0</formula>
    </cfRule>
    <cfRule type="cellIs" dxfId="5433" priority="5532" operator="greaterThan">
      <formula>0</formula>
    </cfRule>
  </conditionalFormatting>
  <conditionalFormatting sqref="BA33:BO36 BA44:BO44 BA37:BM43">
    <cfRule type="expression" dxfId="5432" priority="5528">
      <formula>$BF$31=0</formula>
    </cfRule>
  </conditionalFormatting>
  <conditionalFormatting sqref="BA33">
    <cfRule type="expression" dxfId="5431" priority="4268">
      <formula>$BF$31=0</formula>
    </cfRule>
  </conditionalFormatting>
  <conditionalFormatting sqref="BA48:BK58">
    <cfRule type="expression" dxfId="5430" priority="5524">
      <formula>$AZ48&gt;$BF$46</formula>
    </cfRule>
    <cfRule type="expression" dxfId="5429" priority="5525">
      <formula>BA$47&gt;$BF$46</formula>
    </cfRule>
    <cfRule type="expression" dxfId="5428" priority="5527">
      <formula>$AZ48&lt;=$BF$46</formula>
    </cfRule>
  </conditionalFormatting>
  <conditionalFormatting sqref="BB49:BK58">
    <cfRule type="cellIs" dxfId="5427" priority="5515" operator="equal">
      <formula>1</formula>
    </cfRule>
  </conditionalFormatting>
  <conditionalFormatting sqref="BB51:BC51 BB50 BB52:BD58 BE53 BE54:BF58 BG55 BG56:BH58 BI57 BI58:BJ58">
    <cfRule type="expression" dxfId="5426" priority="5526">
      <formula>$AZ$49=1</formula>
    </cfRule>
  </conditionalFormatting>
  <conditionalFormatting sqref="BL49:BL58">
    <cfRule type="cellIs" dxfId="5425" priority="5517" operator="equal">
      <formula>0</formula>
    </cfRule>
    <cfRule type="expression" dxfId="5424" priority="5519">
      <formula>0</formula>
    </cfRule>
    <cfRule type="cellIs" dxfId="5423" priority="5520" operator="greaterThan">
      <formula>0</formula>
    </cfRule>
  </conditionalFormatting>
  <conditionalFormatting sqref="BM49:BM58">
    <cfRule type="cellIs" dxfId="5422" priority="5516" operator="equal">
      <formula>0</formula>
    </cfRule>
    <cfRule type="cellIs" dxfId="5421" priority="5518" operator="greaterThan">
      <formula>0</formula>
    </cfRule>
  </conditionalFormatting>
  <conditionalFormatting sqref="BA48:BO51 BA59:BO59 BA52:BM58">
    <cfRule type="expression" dxfId="5420" priority="5514">
      <formula>$BF$46=0</formula>
    </cfRule>
  </conditionalFormatting>
  <conditionalFormatting sqref="BA48">
    <cfRule type="expression" dxfId="5419" priority="4267">
      <formula>$BF$46=0</formula>
    </cfRule>
  </conditionalFormatting>
  <conditionalFormatting sqref="BA63:BK73">
    <cfRule type="expression" dxfId="5418" priority="5510">
      <formula>$AZ63&gt;$BF$61</formula>
    </cfRule>
    <cfRule type="expression" dxfId="5417" priority="5511">
      <formula>BA$62&gt;$BF$61</formula>
    </cfRule>
    <cfRule type="expression" dxfId="5416" priority="5513">
      <formula>$AZ63&lt;=$BF$61</formula>
    </cfRule>
  </conditionalFormatting>
  <conditionalFormatting sqref="BB64:BK73">
    <cfRule type="cellIs" dxfId="5415" priority="5501" operator="equal">
      <formula>1</formula>
    </cfRule>
  </conditionalFormatting>
  <conditionalFormatting sqref="BB66:BC66 BB65 BB67:BD73 BE68 BE69:BF73 BG70 BG71:BH73 BI72 BI73:BJ73">
    <cfRule type="expression" dxfId="5414" priority="5512">
      <formula>$AZ$64=1</formula>
    </cfRule>
  </conditionalFormatting>
  <conditionalFormatting sqref="BL64:BL73">
    <cfRule type="cellIs" dxfId="5413" priority="5503" operator="equal">
      <formula>0</formula>
    </cfRule>
    <cfRule type="expression" dxfId="5412" priority="5505">
      <formula>0</formula>
    </cfRule>
    <cfRule type="cellIs" dxfId="5411" priority="5506" operator="greaterThan">
      <formula>0</formula>
    </cfRule>
  </conditionalFormatting>
  <conditionalFormatting sqref="BM64:BM73">
    <cfRule type="cellIs" dxfId="5410" priority="5502" operator="equal">
      <formula>0</formula>
    </cfRule>
    <cfRule type="cellIs" dxfId="5409" priority="5504" operator="greaterThan">
      <formula>0</formula>
    </cfRule>
  </conditionalFormatting>
  <conditionalFormatting sqref="BA63:BO66 BA74:BO74 BA67:BM73">
    <cfRule type="expression" dxfId="5408" priority="5500">
      <formula>$BF$61=0</formula>
    </cfRule>
  </conditionalFormatting>
  <conditionalFormatting sqref="BA63">
    <cfRule type="expression" dxfId="5407" priority="4266">
      <formula>$BF$61=0</formula>
    </cfRule>
  </conditionalFormatting>
  <conditionalFormatting sqref="BA78:BK88">
    <cfRule type="expression" dxfId="5406" priority="5496">
      <formula>$AZ78&gt;$BF$76</formula>
    </cfRule>
    <cfRule type="expression" dxfId="5405" priority="5497">
      <formula>BA$77&gt;$BF$76</formula>
    </cfRule>
    <cfRule type="expression" dxfId="5404" priority="5499">
      <formula>$AZ78&lt;=$BF$76</formula>
    </cfRule>
  </conditionalFormatting>
  <conditionalFormatting sqref="BB79:BK88">
    <cfRule type="cellIs" dxfId="5403" priority="5487" operator="equal">
      <formula>1</formula>
    </cfRule>
  </conditionalFormatting>
  <conditionalFormatting sqref="BB81:BC81 BB80 BB82:BD88 BE83 BE84:BF88 BG85 BG86:BH88 BI87 BI88:BJ88">
    <cfRule type="expression" dxfId="5402" priority="5498">
      <formula>$AZ$79=1</formula>
    </cfRule>
  </conditionalFormatting>
  <conditionalFormatting sqref="BL79:BL88">
    <cfRule type="cellIs" dxfId="5401" priority="5489" operator="equal">
      <formula>0</formula>
    </cfRule>
    <cfRule type="expression" dxfId="5400" priority="5491">
      <formula>0</formula>
    </cfRule>
    <cfRule type="cellIs" dxfId="5399" priority="5492" operator="greaterThan">
      <formula>0</formula>
    </cfRule>
  </conditionalFormatting>
  <conditionalFormatting sqref="BM79:BM88">
    <cfRule type="cellIs" dxfId="5398" priority="5488" operator="equal">
      <formula>0</formula>
    </cfRule>
    <cfRule type="cellIs" dxfId="5397" priority="5490" operator="greaterThan">
      <formula>0</formula>
    </cfRule>
  </conditionalFormatting>
  <conditionalFormatting sqref="BA78:BO81 BA89:BO89 BA82:BM88">
    <cfRule type="expression" dxfId="5396" priority="5486">
      <formula>$BF$76=0</formula>
    </cfRule>
  </conditionalFormatting>
  <conditionalFormatting sqref="BA78">
    <cfRule type="expression" dxfId="5395" priority="4265">
      <formula>$BF$76=0</formula>
    </cfRule>
  </conditionalFormatting>
  <conditionalFormatting sqref="BA93:BK103">
    <cfRule type="expression" dxfId="5394" priority="5482">
      <formula>$AZ93&gt;$BF$91</formula>
    </cfRule>
    <cfRule type="expression" dxfId="5393" priority="5483">
      <formula>BA$92&gt;$BF$91</formula>
    </cfRule>
    <cfRule type="expression" dxfId="5392" priority="5485">
      <formula>$AZ93&lt;=$BF$91</formula>
    </cfRule>
  </conditionalFormatting>
  <conditionalFormatting sqref="BB94:BK103">
    <cfRule type="cellIs" dxfId="5391" priority="5473" operator="equal">
      <formula>1</formula>
    </cfRule>
  </conditionalFormatting>
  <conditionalFormatting sqref="BB96:BC96 BB95 BB97:BD103 BE98 BE99:BF103 BG100 BG101:BH103 BI102 BI103:BJ103">
    <cfRule type="expression" dxfId="5390" priority="5484">
      <formula>$AZ$94=1</formula>
    </cfRule>
  </conditionalFormatting>
  <conditionalFormatting sqref="BL94:BL103">
    <cfRule type="cellIs" dxfId="5389" priority="5475" operator="equal">
      <formula>0</formula>
    </cfRule>
    <cfRule type="expression" dxfId="5388" priority="5477">
      <formula>0</formula>
    </cfRule>
    <cfRule type="cellIs" dxfId="5387" priority="5478" operator="greaterThan">
      <formula>0</formula>
    </cfRule>
  </conditionalFormatting>
  <conditionalFormatting sqref="BM94:BM103">
    <cfRule type="cellIs" dxfId="5386" priority="5474" operator="equal">
      <formula>0</formula>
    </cfRule>
    <cfRule type="cellIs" dxfId="5385" priority="5476" operator="greaterThan">
      <formula>0</formula>
    </cfRule>
  </conditionalFormatting>
  <conditionalFormatting sqref="BA93:BO96 BA104:BO104 BA97:BM103">
    <cfRule type="expression" dxfId="5384" priority="5472">
      <formula>$BF$91=0</formula>
    </cfRule>
  </conditionalFormatting>
  <conditionalFormatting sqref="BA93">
    <cfRule type="expression" dxfId="5383" priority="4264">
      <formula>$BF$91=0</formula>
    </cfRule>
  </conditionalFormatting>
  <conditionalFormatting sqref="BA108:BK118">
    <cfRule type="expression" dxfId="5382" priority="5468">
      <formula>$AZ108&gt;$BF$106</formula>
    </cfRule>
    <cfRule type="expression" dxfId="5381" priority="5469">
      <formula>BA$107&gt;$BF$106</formula>
    </cfRule>
    <cfRule type="expression" dxfId="5380" priority="5471">
      <formula>$AZ108&lt;=$BF$106</formula>
    </cfRule>
  </conditionalFormatting>
  <conditionalFormatting sqref="BB109:BK118">
    <cfRule type="cellIs" dxfId="5379" priority="5459" operator="equal">
      <formula>1</formula>
    </cfRule>
  </conditionalFormatting>
  <conditionalFormatting sqref="BB111:BC111 BB110 BB112:BD118 BE113 BE114:BF118 BG115 BG116:BH118 BI117 BI118:BJ118">
    <cfRule type="expression" dxfId="5378" priority="5470">
      <formula>$AZ$109=1</formula>
    </cfRule>
  </conditionalFormatting>
  <conditionalFormatting sqref="BL109:BL118">
    <cfRule type="cellIs" dxfId="5377" priority="5461" operator="equal">
      <formula>0</formula>
    </cfRule>
    <cfRule type="expression" dxfId="5376" priority="5463">
      <formula>0</formula>
    </cfRule>
    <cfRule type="cellIs" dxfId="5375" priority="5464" operator="greaterThan">
      <formula>0</formula>
    </cfRule>
  </conditionalFormatting>
  <conditionalFormatting sqref="BM109:BM118">
    <cfRule type="cellIs" dxfId="5374" priority="5460" operator="equal">
      <formula>0</formula>
    </cfRule>
    <cfRule type="cellIs" dxfId="5373" priority="5462" operator="greaterThan">
      <formula>0</formula>
    </cfRule>
  </conditionalFormatting>
  <conditionalFormatting sqref="BA108:BO111 BA119:BO119 BA112:BM118">
    <cfRule type="expression" dxfId="5372" priority="5458">
      <formula>$BF$106=0</formula>
    </cfRule>
  </conditionalFormatting>
  <conditionalFormatting sqref="BA108">
    <cfRule type="expression" dxfId="5371" priority="4263">
      <formula>$BF$106=0</formula>
    </cfRule>
  </conditionalFormatting>
  <conditionalFormatting sqref="BA123:BK133">
    <cfRule type="expression" dxfId="5370" priority="5454">
      <formula>$AZ123&gt;$BF$121</formula>
    </cfRule>
    <cfRule type="expression" dxfId="5369" priority="5455">
      <formula>BA$122&gt;$BF$121</formula>
    </cfRule>
    <cfRule type="expression" dxfId="5368" priority="5457">
      <formula>$AZ123&lt;=$BF$121</formula>
    </cfRule>
  </conditionalFormatting>
  <conditionalFormatting sqref="BB124:BK133">
    <cfRule type="cellIs" dxfId="5367" priority="5445" operator="equal">
      <formula>1</formula>
    </cfRule>
  </conditionalFormatting>
  <conditionalFormatting sqref="BB126:BC126 BB125 BB127:BD133 BE128 BE129:BF133 BG130 BG131:BH133 BI132 BI133:BJ133">
    <cfRule type="expression" dxfId="5366" priority="5456">
      <formula>$AZ$124=1</formula>
    </cfRule>
  </conditionalFormatting>
  <conditionalFormatting sqref="BL124:BL133">
    <cfRule type="cellIs" dxfId="5365" priority="5447" operator="equal">
      <formula>0</formula>
    </cfRule>
    <cfRule type="expression" dxfId="5364" priority="5449">
      <formula>0</formula>
    </cfRule>
    <cfRule type="cellIs" dxfId="5363" priority="5450" operator="greaterThan">
      <formula>0</formula>
    </cfRule>
  </conditionalFormatting>
  <conditionalFormatting sqref="BM124:BM133">
    <cfRule type="cellIs" dxfId="5362" priority="5446" operator="equal">
      <formula>0</formula>
    </cfRule>
    <cfRule type="cellIs" dxfId="5361" priority="5448" operator="greaterThan">
      <formula>0</formula>
    </cfRule>
  </conditionalFormatting>
  <conditionalFormatting sqref="BA123:BO126 BA134:BO134 BA127:BM133">
    <cfRule type="expression" dxfId="5360" priority="5444">
      <formula>$BF$121=0</formula>
    </cfRule>
  </conditionalFormatting>
  <conditionalFormatting sqref="BA123">
    <cfRule type="expression" dxfId="5359" priority="4262">
      <formula>$BF$121=0</formula>
    </cfRule>
  </conditionalFormatting>
  <conditionalFormatting sqref="BA138:BK148">
    <cfRule type="expression" dxfId="5358" priority="5440">
      <formula>$AZ138&gt;$BF$136</formula>
    </cfRule>
    <cfRule type="expression" dxfId="5357" priority="5441">
      <formula>BA$137&gt;$BF$136</formula>
    </cfRule>
    <cfRule type="expression" dxfId="5356" priority="5443">
      <formula>$AZ138&lt;=$BF$136</formula>
    </cfRule>
  </conditionalFormatting>
  <conditionalFormatting sqref="BB139:BK148">
    <cfRule type="cellIs" dxfId="5355" priority="5431" operator="equal">
      <formula>1</formula>
    </cfRule>
  </conditionalFormatting>
  <conditionalFormatting sqref="BB141:BC141 BB140 BB142:BD148 BE143 BE144:BF148 BG145 BG146:BH148 BI147 BI148:BJ148">
    <cfRule type="expression" dxfId="5354" priority="5442">
      <formula>$AZ$139=1</formula>
    </cfRule>
  </conditionalFormatting>
  <conditionalFormatting sqref="BL139:BL148">
    <cfRule type="cellIs" dxfId="5353" priority="5433" operator="equal">
      <formula>0</formula>
    </cfRule>
    <cfRule type="expression" dxfId="5352" priority="5435">
      <formula>0</formula>
    </cfRule>
    <cfRule type="cellIs" dxfId="5351" priority="5436" operator="greaterThan">
      <formula>0</formula>
    </cfRule>
  </conditionalFormatting>
  <conditionalFormatting sqref="BM139:BM148">
    <cfRule type="cellIs" dxfId="5350" priority="5432" operator="equal">
      <formula>0</formula>
    </cfRule>
    <cfRule type="cellIs" dxfId="5349" priority="5434" operator="greaterThan">
      <formula>0</formula>
    </cfRule>
  </conditionalFormatting>
  <conditionalFormatting sqref="BA138:BO141 BA149:BO149 BA142:BM148">
    <cfRule type="expression" dxfId="5348" priority="5430">
      <formula>$BF$136=0</formula>
    </cfRule>
  </conditionalFormatting>
  <conditionalFormatting sqref="BA138">
    <cfRule type="expression" dxfId="5347" priority="4261">
      <formula>$BF$136=0</formula>
    </cfRule>
  </conditionalFormatting>
  <conditionalFormatting sqref="BR33:CB43">
    <cfRule type="expression" dxfId="5346" priority="5426">
      <formula>$BQ33&gt;$BW$31</formula>
    </cfRule>
    <cfRule type="expression" dxfId="5345" priority="5427">
      <formula>BR$32&gt;$BW$31</formula>
    </cfRule>
    <cfRule type="expression" dxfId="5344" priority="5429">
      <formula>$BQ33&lt;=$BW$31</formula>
    </cfRule>
  </conditionalFormatting>
  <conditionalFormatting sqref="BS34:CB43">
    <cfRule type="cellIs" dxfId="5343" priority="5417" operator="equal">
      <formula>1</formula>
    </cfRule>
  </conditionalFormatting>
  <conditionalFormatting sqref="BS36:BT36 BS35 BS37:BU43 BV38 BV39:BW43 BX40 BX41:BY43 BZ42 BZ43:CA43">
    <cfRule type="expression" dxfId="5342" priority="5428">
      <formula>$BQ$34=1</formula>
    </cfRule>
  </conditionalFormatting>
  <conditionalFormatting sqref="CC34:CC43">
    <cfRule type="cellIs" dxfId="5341" priority="5419" operator="equal">
      <formula>0</formula>
    </cfRule>
    <cfRule type="expression" dxfId="5340" priority="5421">
      <formula>0</formula>
    </cfRule>
    <cfRule type="cellIs" dxfId="5339" priority="5422" operator="greaterThan">
      <formula>0</formula>
    </cfRule>
  </conditionalFormatting>
  <conditionalFormatting sqref="CD34:CD43">
    <cfRule type="cellIs" dxfId="5338" priority="5418" operator="equal">
      <formula>0</formula>
    </cfRule>
    <cfRule type="cellIs" dxfId="5337" priority="5420" operator="greaterThan">
      <formula>0</formula>
    </cfRule>
  </conditionalFormatting>
  <conditionalFormatting sqref="BR33:CF36 BR44:CF44 BR37:CD43">
    <cfRule type="expression" dxfId="5336" priority="5416">
      <formula>$BW$31=0</formula>
    </cfRule>
  </conditionalFormatting>
  <conditionalFormatting sqref="BR33">
    <cfRule type="expression" dxfId="5335" priority="4252">
      <formula>$BW$31=0</formula>
    </cfRule>
  </conditionalFormatting>
  <conditionalFormatting sqref="BR48:CB58">
    <cfRule type="expression" dxfId="5334" priority="5412">
      <formula>$BQ48&gt;$BW$46</formula>
    </cfRule>
    <cfRule type="expression" dxfId="5333" priority="5413">
      <formula>BR$47&gt;$BW$46</formula>
    </cfRule>
    <cfRule type="expression" dxfId="5332" priority="5415">
      <formula>$BQ48&lt;=$BW$46</formula>
    </cfRule>
  </conditionalFormatting>
  <conditionalFormatting sqref="BS49:CB58">
    <cfRule type="cellIs" dxfId="5331" priority="5403" operator="equal">
      <formula>1</formula>
    </cfRule>
  </conditionalFormatting>
  <conditionalFormatting sqref="BS51:BT51 BS50 BS52:BU58 BV53 BV54:BW58 BX55 BX56:BY58 BZ57 BZ58:CA58">
    <cfRule type="expression" dxfId="5330" priority="5414">
      <formula>$BQ$49=1</formula>
    </cfRule>
  </conditionalFormatting>
  <conditionalFormatting sqref="CC49:CC58">
    <cfRule type="cellIs" dxfId="5329" priority="5405" operator="equal">
      <formula>0</formula>
    </cfRule>
    <cfRule type="expression" dxfId="5328" priority="5407">
      <formula>0</formula>
    </cfRule>
    <cfRule type="cellIs" dxfId="5327" priority="5408" operator="greaterThan">
      <formula>0</formula>
    </cfRule>
  </conditionalFormatting>
  <conditionalFormatting sqref="CD49:CD58">
    <cfRule type="cellIs" dxfId="5326" priority="5404" operator="equal">
      <formula>0</formula>
    </cfRule>
    <cfRule type="cellIs" dxfId="5325" priority="5406" operator="greaterThan">
      <formula>0</formula>
    </cfRule>
  </conditionalFormatting>
  <conditionalFormatting sqref="BR48:CF51 BR59:CF59 BR52:CD58">
    <cfRule type="expression" dxfId="5324" priority="5402">
      <formula>$BW$46=0</formula>
    </cfRule>
  </conditionalFormatting>
  <conditionalFormatting sqref="BR48">
    <cfRule type="expression" dxfId="5323" priority="4251">
      <formula>$BW$46=0</formula>
    </cfRule>
  </conditionalFormatting>
  <conditionalFormatting sqref="BR63:CB73">
    <cfRule type="expression" dxfId="5322" priority="5398">
      <formula>$BQ63&gt;$BW$61</formula>
    </cfRule>
    <cfRule type="expression" dxfId="5321" priority="5399">
      <formula>BR$62&gt;$BW$61</formula>
    </cfRule>
    <cfRule type="expression" dxfId="5320" priority="5401">
      <formula>$BQ63&lt;=$BW$61</formula>
    </cfRule>
  </conditionalFormatting>
  <conditionalFormatting sqref="BS64:CB73">
    <cfRule type="cellIs" dxfId="5319" priority="5389" operator="equal">
      <formula>1</formula>
    </cfRule>
  </conditionalFormatting>
  <conditionalFormatting sqref="BS66:BT66 BS65 BS67:BU73 BV68 BV69:BW73 BX70 BX71:BY73 BZ72 BZ73:CA73">
    <cfRule type="expression" dxfId="5318" priority="5400">
      <formula>$BQ$64=1</formula>
    </cfRule>
  </conditionalFormatting>
  <conditionalFormatting sqref="CC64:CC73">
    <cfRule type="cellIs" dxfId="5317" priority="5391" operator="equal">
      <formula>0</formula>
    </cfRule>
    <cfRule type="expression" dxfId="5316" priority="5393">
      <formula>0</formula>
    </cfRule>
    <cfRule type="cellIs" dxfId="5315" priority="5394" operator="greaterThan">
      <formula>0</formula>
    </cfRule>
  </conditionalFormatting>
  <conditionalFormatting sqref="CD64:CD73">
    <cfRule type="cellIs" dxfId="5314" priority="5390" operator="equal">
      <formula>0</formula>
    </cfRule>
    <cfRule type="cellIs" dxfId="5313" priority="5392" operator="greaterThan">
      <formula>0</formula>
    </cfRule>
  </conditionalFormatting>
  <conditionalFormatting sqref="BR63:CF66 BR74:CF74 BR67:CD73">
    <cfRule type="expression" dxfId="5312" priority="5388">
      <formula>$BW$61=0</formula>
    </cfRule>
  </conditionalFormatting>
  <conditionalFormatting sqref="BR63">
    <cfRule type="expression" dxfId="5311" priority="4250">
      <formula>$BW$61=0</formula>
    </cfRule>
  </conditionalFormatting>
  <conditionalFormatting sqref="BR78:CB88">
    <cfRule type="expression" dxfId="5310" priority="5384">
      <formula>$BQ78&gt;$BW$76</formula>
    </cfRule>
    <cfRule type="expression" dxfId="5309" priority="5385">
      <formula>BR$77&gt;$BW$76</formula>
    </cfRule>
    <cfRule type="expression" dxfId="5308" priority="5387">
      <formula>$BQ78&lt;=$BW$76</formula>
    </cfRule>
  </conditionalFormatting>
  <conditionalFormatting sqref="BS79:CB88">
    <cfRule type="cellIs" dxfId="5307" priority="5375" operator="equal">
      <formula>1</formula>
    </cfRule>
  </conditionalFormatting>
  <conditionalFormatting sqref="BS81:BT81 BS80 BS82:BU88 BV83 BV84:BW88 BX85 BX86:BY88 BZ87 BZ88:CA88">
    <cfRule type="expression" dxfId="5306" priority="5386">
      <formula>$BQ$79=1</formula>
    </cfRule>
  </conditionalFormatting>
  <conditionalFormatting sqref="CC79:CC88">
    <cfRule type="cellIs" dxfId="5305" priority="5377" operator="equal">
      <formula>0</formula>
    </cfRule>
    <cfRule type="expression" dxfId="5304" priority="5379">
      <formula>0</formula>
    </cfRule>
    <cfRule type="cellIs" dxfId="5303" priority="5380" operator="greaterThan">
      <formula>0</formula>
    </cfRule>
  </conditionalFormatting>
  <conditionalFormatting sqref="CD79:CD88">
    <cfRule type="cellIs" dxfId="5302" priority="5376" operator="equal">
      <formula>0</formula>
    </cfRule>
    <cfRule type="cellIs" dxfId="5301" priority="5378" operator="greaterThan">
      <formula>0</formula>
    </cfRule>
  </conditionalFormatting>
  <conditionalFormatting sqref="BR78:CF81 BR89:CF89 BR82:CD88">
    <cfRule type="expression" dxfId="5300" priority="5374">
      <formula>$BW$76=0</formula>
    </cfRule>
  </conditionalFormatting>
  <conditionalFormatting sqref="BR78">
    <cfRule type="expression" dxfId="5299" priority="4249">
      <formula>$BW$76=0</formula>
    </cfRule>
  </conditionalFormatting>
  <conditionalFormatting sqref="BR93:CB103">
    <cfRule type="expression" dxfId="5298" priority="5370">
      <formula>$BQ93&gt;$BW$91</formula>
    </cfRule>
    <cfRule type="expression" dxfId="5297" priority="5371">
      <formula>BR$92&gt;$BW$91</formula>
    </cfRule>
    <cfRule type="expression" dxfId="5296" priority="5373">
      <formula>$BQ93&lt;=$BW$91</formula>
    </cfRule>
  </conditionalFormatting>
  <conditionalFormatting sqref="BS94:CB103">
    <cfRule type="cellIs" dxfId="5295" priority="5361" operator="equal">
      <formula>1</formula>
    </cfRule>
  </conditionalFormatting>
  <conditionalFormatting sqref="BS96:BT96 BS95 BS97:BU103 BV98 BV99:BW103 BX100 BX101:BY103 BZ102 BZ103:CA103">
    <cfRule type="expression" dxfId="5294" priority="5372">
      <formula>$BQ$94=1</formula>
    </cfRule>
  </conditionalFormatting>
  <conditionalFormatting sqref="CC94:CC103">
    <cfRule type="cellIs" dxfId="5293" priority="5363" operator="equal">
      <formula>0</formula>
    </cfRule>
    <cfRule type="expression" dxfId="5292" priority="5365">
      <formula>0</formula>
    </cfRule>
    <cfRule type="cellIs" dxfId="5291" priority="5366" operator="greaterThan">
      <formula>0</formula>
    </cfRule>
  </conditionalFormatting>
  <conditionalFormatting sqref="CD94:CD103">
    <cfRule type="cellIs" dxfId="5290" priority="5362" operator="equal">
      <formula>0</formula>
    </cfRule>
    <cfRule type="cellIs" dxfId="5289" priority="5364" operator="greaterThan">
      <formula>0</formula>
    </cfRule>
  </conditionalFormatting>
  <conditionalFormatting sqref="BR93:CF96 BR104:CF104 BR97:CD103">
    <cfRule type="expression" dxfId="5288" priority="5360">
      <formula>$BW$91=0</formula>
    </cfRule>
  </conditionalFormatting>
  <conditionalFormatting sqref="BR93">
    <cfRule type="expression" dxfId="5287" priority="4248">
      <formula>$BW$91=0</formula>
    </cfRule>
  </conditionalFormatting>
  <conditionalFormatting sqref="BR108:CB118">
    <cfRule type="expression" dxfId="5286" priority="5356">
      <formula>$BQ108&gt;$BW$106</formula>
    </cfRule>
    <cfRule type="expression" dxfId="5285" priority="5357">
      <formula>BR$107&gt;$BW$106</formula>
    </cfRule>
    <cfRule type="expression" dxfId="5284" priority="5359">
      <formula>$BQ108&lt;=$BW$106</formula>
    </cfRule>
  </conditionalFormatting>
  <conditionalFormatting sqref="BS109:CB118">
    <cfRule type="cellIs" dxfId="5283" priority="5347" operator="equal">
      <formula>1</formula>
    </cfRule>
  </conditionalFormatting>
  <conditionalFormatting sqref="BS111:BT111 BS110 BS112:BU118 BV113 BV114:BW118 BX115 BX116:BY118 BZ117 BZ118:CA118">
    <cfRule type="expression" dxfId="5282" priority="5358">
      <formula>$BQ$109=1</formula>
    </cfRule>
  </conditionalFormatting>
  <conditionalFormatting sqref="CC109:CC118">
    <cfRule type="cellIs" dxfId="5281" priority="5349" operator="equal">
      <formula>0</formula>
    </cfRule>
    <cfRule type="expression" dxfId="5280" priority="5351">
      <formula>0</formula>
    </cfRule>
    <cfRule type="cellIs" dxfId="5279" priority="5352" operator="greaterThan">
      <formula>0</formula>
    </cfRule>
  </conditionalFormatting>
  <conditionalFormatting sqref="CD109:CD118">
    <cfRule type="cellIs" dxfId="5278" priority="5348" operator="equal">
      <formula>0</formula>
    </cfRule>
    <cfRule type="cellIs" dxfId="5277" priority="5350" operator="greaterThan">
      <formula>0</formula>
    </cfRule>
  </conditionalFormatting>
  <conditionalFormatting sqref="BR108:CF111 BR119:CF119 BR112:CD118">
    <cfRule type="expression" dxfId="5276" priority="5346">
      <formula>$BW$106=0</formula>
    </cfRule>
  </conditionalFormatting>
  <conditionalFormatting sqref="BR108">
    <cfRule type="expression" dxfId="5275" priority="4247">
      <formula>$BW$106=0</formula>
    </cfRule>
  </conditionalFormatting>
  <conditionalFormatting sqref="BR123:CB133">
    <cfRule type="expression" dxfId="5274" priority="5342">
      <formula>$BQ123&gt;$BW$121</formula>
    </cfRule>
    <cfRule type="expression" dxfId="5273" priority="5343">
      <formula>BR$122&gt;$BW$121</formula>
    </cfRule>
    <cfRule type="expression" dxfId="5272" priority="5345">
      <formula>$BQ123&lt;=$BW$121</formula>
    </cfRule>
  </conditionalFormatting>
  <conditionalFormatting sqref="BS124:CB133">
    <cfRule type="cellIs" dxfId="5271" priority="5333" operator="equal">
      <formula>1</formula>
    </cfRule>
  </conditionalFormatting>
  <conditionalFormatting sqref="BS126:BT126 BS125 BS127:BU133 BV128 BV129:BW133 BX130 BX131:BY133 BZ132 BZ133:CA133">
    <cfRule type="expression" dxfId="5270" priority="5344">
      <formula>$BQ$124=1</formula>
    </cfRule>
  </conditionalFormatting>
  <conditionalFormatting sqref="CC124:CC133">
    <cfRule type="cellIs" dxfId="5269" priority="5335" operator="equal">
      <formula>0</formula>
    </cfRule>
    <cfRule type="expression" dxfId="5268" priority="5337">
      <formula>0</formula>
    </cfRule>
    <cfRule type="cellIs" dxfId="5267" priority="5338" operator="greaterThan">
      <formula>0</formula>
    </cfRule>
  </conditionalFormatting>
  <conditionalFormatting sqref="CD124:CD133">
    <cfRule type="cellIs" dxfId="5266" priority="5334" operator="equal">
      <formula>0</formula>
    </cfRule>
    <cfRule type="cellIs" dxfId="5265" priority="5336" operator="greaterThan">
      <formula>0</formula>
    </cfRule>
  </conditionalFormatting>
  <conditionalFormatting sqref="BR123:CF126 BR134:CF134 BR127:CD133">
    <cfRule type="expression" dxfId="5264" priority="5332">
      <formula>$BW$121=0</formula>
    </cfRule>
  </conditionalFormatting>
  <conditionalFormatting sqref="BR123">
    <cfRule type="expression" dxfId="5263" priority="4246">
      <formula>$BW$121=0</formula>
    </cfRule>
  </conditionalFormatting>
  <conditionalFormatting sqref="BR138:CB148">
    <cfRule type="expression" dxfId="5262" priority="5328">
      <formula>$BQ138&gt;$BW$136</formula>
    </cfRule>
    <cfRule type="expression" dxfId="5261" priority="5329">
      <formula>BR$137&gt;$BW$136</formula>
    </cfRule>
    <cfRule type="expression" dxfId="5260" priority="5331">
      <formula>$BQ138&lt;=$BW$136</formula>
    </cfRule>
  </conditionalFormatting>
  <conditionalFormatting sqref="BS139:CB148">
    <cfRule type="cellIs" dxfId="5259" priority="5319" operator="equal">
      <formula>1</formula>
    </cfRule>
  </conditionalFormatting>
  <conditionalFormatting sqref="BS141:BT141 BS140 BS142:BU148 BV143 BV144:BW148 BX145 BX146:BY148 BZ147 BZ148:CA148">
    <cfRule type="expression" dxfId="5258" priority="5330">
      <formula>$BQ$139=1</formula>
    </cfRule>
  </conditionalFormatting>
  <conditionalFormatting sqref="CC139:CC148">
    <cfRule type="cellIs" dxfId="5257" priority="5321" operator="equal">
      <formula>0</formula>
    </cfRule>
    <cfRule type="expression" dxfId="5256" priority="5323">
      <formula>0</formula>
    </cfRule>
    <cfRule type="cellIs" dxfId="5255" priority="5324" operator="greaterThan">
      <formula>0</formula>
    </cfRule>
  </conditionalFormatting>
  <conditionalFormatting sqref="CD139:CD148">
    <cfRule type="cellIs" dxfId="5254" priority="5320" operator="equal">
      <formula>0</formula>
    </cfRule>
    <cfRule type="cellIs" dxfId="5253" priority="5322" operator="greaterThan">
      <formula>0</formula>
    </cfRule>
  </conditionalFormatting>
  <conditionalFormatting sqref="BR138:CF141 BR149:CF149 BR142:CD148">
    <cfRule type="expression" dxfId="5252" priority="5318">
      <formula>$BW$136=0</formula>
    </cfRule>
  </conditionalFormatting>
  <conditionalFormatting sqref="BR138">
    <cfRule type="expression" dxfId="5251" priority="4245">
      <formula>$BW$136=0</formula>
    </cfRule>
  </conditionalFormatting>
  <conditionalFormatting sqref="CI33:CS43">
    <cfRule type="expression" dxfId="5250" priority="5314">
      <formula>$CH33&gt;$CN$31</formula>
    </cfRule>
    <cfRule type="expression" dxfId="5249" priority="5315">
      <formula>CI$32&gt;$CN$31</formula>
    </cfRule>
    <cfRule type="expression" dxfId="5248" priority="5317">
      <formula>$CH33&lt;=$CN$31</formula>
    </cfRule>
  </conditionalFormatting>
  <conditionalFormatting sqref="CJ34:CS43">
    <cfRule type="cellIs" dxfId="5247" priority="5305" operator="equal">
      <formula>1</formula>
    </cfRule>
  </conditionalFormatting>
  <conditionalFormatting sqref="CJ36:CK36 CJ35 CJ37:CL43 CM38 CM39:CN43 CO40 CO41:CP43 CQ42 CQ43:CR43">
    <cfRule type="expression" dxfId="5246" priority="5316">
      <formula>$CH$34=1</formula>
    </cfRule>
  </conditionalFormatting>
  <conditionalFormatting sqref="CT34:CT43">
    <cfRule type="cellIs" dxfId="5245" priority="5307" operator="equal">
      <formula>0</formula>
    </cfRule>
    <cfRule type="expression" dxfId="5244" priority="5309">
      <formula>0</formula>
    </cfRule>
    <cfRule type="cellIs" dxfId="5243" priority="5310" operator="greaterThan">
      <formula>0</formula>
    </cfRule>
  </conditionalFormatting>
  <conditionalFormatting sqref="CU34:CU43">
    <cfRule type="cellIs" dxfId="5242" priority="5306" operator="equal">
      <formula>0</formula>
    </cfRule>
    <cfRule type="cellIs" dxfId="5241" priority="5308" operator="greaterThan">
      <formula>0</formula>
    </cfRule>
  </conditionalFormatting>
  <conditionalFormatting sqref="CI33:CW36 CI44:CW44 CI37:CU43">
    <cfRule type="expression" dxfId="5240" priority="5304">
      <formula>$CN$31=0</formula>
    </cfRule>
  </conditionalFormatting>
  <conditionalFormatting sqref="CI33">
    <cfRule type="expression" dxfId="5239" priority="4242">
      <formula>$CN$31=0</formula>
    </cfRule>
  </conditionalFormatting>
  <conditionalFormatting sqref="CI48:CS58">
    <cfRule type="expression" dxfId="5238" priority="5300">
      <formula>$CH48&gt;$CN$46</formula>
    </cfRule>
    <cfRule type="expression" dxfId="5237" priority="5301">
      <formula>CI$47&gt;$CN$46</formula>
    </cfRule>
    <cfRule type="expression" dxfId="5236" priority="5303">
      <formula>$CH48&lt;=$CN$46</formula>
    </cfRule>
  </conditionalFormatting>
  <conditionalFormatting sqref="CJ49:CS58">
    <cfRule type="cellIs" dxfId="5235" priority="5299" operator="equal">
      <formula>1</formula>
    </cfRule>
  </conditionalFormatting>
  <conditionalFormatting sqref="CJ51:CK51 CJ50 CJ52:CL58 CM53 CM54:CN58 CO55 CO56:CP58 CQ57 CQ58:CR58">
    <cfRule type="expression" dxfId="5234" priority="5302">
      <formula>$CH$49=1</formula>
    </cfRule>
  </conditionalFormatting>
  <conditionalFormatting sqref="CT49:CT58">
    <cfRule type="cellIs" dxfId="5233" priority="5293" operator="equal">
      <formula>0</formula>
    </cfRule>
    <cfRule type="expression" dxfId="5232" priority="5295">
      <formula>0</formula>
    </cfRule>
    <cfRule type="cellIs" dxfId="5231" priority="5296" operator="greaterThan">
      <formula>0</formula>
    </cfRule>
  </conditionalFormatting>
  <conditionalFormatting sqref="CU49:CU58">
    <cfRule type="cellIs" dxfId="5230" priority="5292" operator="equal">
      <formula>0</formula>
    </cfRule>
    <cfRule type="cellIs" dxfId="5229" priority="5294" operator="greaterThan">
      <formula>0</formula>
    </cfRule>
  </conditionalFormatting>
  <conditionalFormatting sqref="CI48:CW51 CI59:CW59 CI52:CU58">
    <cfRule type="expression" dxfId="5228" priority="5291">
      <formula>$CN$46=0</formula>
    </cfRule>
  </conditionalFormatting>
  <conditionalFormatting sqref="CI48">
    <cfRule type="expression" dxfId="5227" priority="5290">
      <formula>$CN$46=0</formula>
    </cfRule>
  </conditionalFormatting>
  <conditionalFormatting sqref="CI63:CS73">
    <cfRule type="expression" dxfId="5226" priority="5286">
      <formula>$CH63&gt;$CN$61</formula>
    </cfRule>
    <cfRule type="expression" dxfId="5225" priority="5287">
      <formula>CI$62&gt;$CN$61</formula>
    </cfRule>
    <cfRule type="expression" dxfId="5224" priority="5289">
      <formula>$CH63&lt;=$CN$61</formula>
    </cfRule>
  </conditionalFormatting>
  <conditionalFormatting sqref="CJ64:CS73">
    <cfRule type="cellIs" dxfId="5223" priority="5285" operator="equal">
      <formula>1</formula>
    </cfRule>
  </conditionalFormatting>
  <conditionalFormatting sqref="CJ66:CK66 CJ65 CJ67:CL73 CM68 CM69:CN73 CO70 CO71:CP73 CQ72 CQ73:CR73">
    <cfRule type="expression" dxfId="5222" priority="5288">
      <formula>$CH$64=1</formula>
    </cfRule>
  </conditionalFormatting>
  <conditionalFormatting sqref="CT64:CT73">
    <cfRule type="cellIs" dxfId="5221" priority="5279" operator="equal">
      <formula>0</formula>
    </cfRule>
    <cfRule type="expression" dxfId="5220" priority="5281">
      <formula>0</formula>
    </cfRule>
    <cfRule type="cellIs" dxfId="5219" priority="5282" operator="greaterThan">
      <formula>0</formula>
    </cfRule>
  </conditionalFormatting>
  <conditionalFormatting sqref="CU64:CU73">
    <cfRule type="cellIs" dxfId="5218" priority="5278" operator="equal">
      <formula>0</formula>
    </cfRule>
    <cfRule type="cellIs" dxfId="5217" priority="5280" operator="greaterThan">
      <formula>0</formula>
    </cfRule>
  </conditionalFormatting>
  <conditionalFormatting sqref="CI63:CW66 CI74:CW74 CI67:CU73">
    <cfRule type="expression" dxfId="5216" priority="5277">
      <formula>$CN$61=0</formula>
    </cfRule>
  </conditionalFormatting>
  <conditionalFormatting sqref="CI63">
    <cfRule type="expression" dxfId="5215" priority="5276">
      <formula>$CN$61=0</formula>
    </cfRule>
  </conditionalFormatting>
  <conditionalFormatting sqref="CI78:CS88">
    <cfRule type="expression" dxfId="5214" priority="5272">
      <formula>$CH78&gt;$CN$76</formula>
    </cfRule>
    <cfRule type="expression" dxfId="5213" priority="5273">
      <formula>CI$77&gt;$CN$76</formula>
    </cfRule>
    <cfRule type="expression" dxfId="5212" priority="5275">
      <formula>$CH78&lt;=$CN$76</formula>
    </cfRule>
  </conditionalFormatting>
  <conditionalFormatting sqref="CJ79:CS88">
    <cfRule type="cellIs" dxfId="5211" priority="5271" operator="equal">
      <formula>1</formula>
    </cfRule>
  </conditionalFormatting>
  <conditionalFormatting sqref="CJ81:CK81 CJ80 CJ82:CL88 CM83 CM84:CN88 CO85 CO86:CP88 CQ87 CQ88:CR88">
    <cfRule type="expression" dxfId="5210" priority="5274">
      <formula>$CH$79=1</formula>
    </cfRule>
  </conditionalFormatting>
  <conditionalFormatting sqref="CT79:CT88">
    <cfRule type="cellIs" dxfId="5209" priority="5265" operator="equal">
      <formula>0</formula>
    </cfRule>
    <cfRule type="expression" dxfId="5208" priority="5267">
      <formula>0</formula>
    </cfRule>
    <cfRule type="cellIs" dxfId="5207" priority="5268" operator="greaterThan">
      <formula>0</formula>
    </cfRule>
  </conditionalFormatting>
  <conditionalFormatting sqref="CU79:CU88">
    <cfRule type="cellIs" dxfId="5206" priority="5264" operator="equal">
      <formula>0</formula>
    </cfRule>
    <cfRule type="cellIs" dxfId="5205" priority="5266" operator="greaterThan">
      <formula>0</formula>
    </cfRule>
  </conditionalFormatting>
  <conditionalFormatting sqref="CI78:CW81 CI89:CW89 CI82:CU88">
    <cfRule type="expression" dxfId="5204" priority="5263">
      <formula>$CN$76=0</formula>
    </cfRule>
  </conditionalFormatting>
  <conditionalFormatting sqref="CI78">
    <cfRule type="expression" dxfId="5203" priority="5262">
      <formula>$CN$76=0</formula>
    </cfRule>
  </conditionalFormatting>
  <conditionalFormatting sqref="CI93:CS103">
    <cfRule type="expression" dxfId="5202" priority="5258">
      <formula>$CH93&gt;$CN$91</formula>
    </cfRule>
    <cfRule type="expression" dxfId="5201" priority="5259">
      <formula>CI$92&gt;$CN$91</formula>
    </cfRule>
    <cfRule type="expression" dxfId="5200" priority="5261">
      <formula>$CH93&lt;=$CN$91</formula>
    </cfRule>
  </conditionalFormatting>
  <conditionalFormatting sqref="CJ94:CS103">
    <cfRule type="cellIs" dxfId="5199" priority="5257" operator="equal">
      <formula>1</formula>
    </cfRule>
  </conditionalFormatting>
  <conditionalFormatting sqref="CJ96:CK96 CJ95 CJ97:CL103 CM98 CM99:CN103 CO100 CO101:CP103 CQ102 CQ103:CR103">
    <cfRule type="expression" dxfId="5198" priority="5260">
      <formula>$CH$94=1</formula>
    </cfRule>
  </conditionalFormatting>
  <conditionalFormatting sqref="CT94:CT103">
    <cfRule type="cellIs" dxfId="5197" priority="5251" operator="equal">
      <formula>0</formula>
    </cfRule>
    <cfRule type="expression" dxfId="5196" priority="5253">
      <formula>0</formula>
    </cfRule>
    <cfRule type="cellIs" dxfId="5195" priority="5254" operator="greaterThan">
      <formula>0</formula>
    </cfRule>
  </conditionalFormatting>
  <conditionalFormatting sqref="CU94:CU103">
    <cfRule type="cellIs" dxfId="5194" priority="5250" operator="equal">
      <formula>0</formula>
    </cfRule>
    <cfRule type="cellIs" dxfId="5193" priority="5252" operator="greaterThan">
      <formula>0</formula>
    </cfRule>
  </conditionalFormatting>
  <conditionalFormatting sqref="CI93:CW96 CI104:CW104 CI97:CU103">
    <cfRule type="expression" dxfId="5192" priority="5249">
      <formula>$CN$91=0</formula>
    </cfRule>
  </conditionalFormatting>
  <conditionalFormatting sqref="CI93">
    <cfRule type="expression" dxfId="5191" priority="5248">
      <formula>$CN$91=0</formula>
    </cfRule>
  </conditionalFormatting>
  <conditionalFormatting sqref="CI108:CS118">
    <cfRule type="expression" dxfId="5190" priority="5244">
      <formula>$CH108&gt;$CN$106</formula>
    </cfRule>
    <cfRule type="expression" dxfId="5189" priority="5245">
      <formula>CI$107&gt;$CN$106</formula>
    </cfRule>
    <cfRule type="expression" dxfId="5188" priority="5247">
      <formula>$CH108&lt;=$CN$106</formula>
    </cfRule>
  </conditionalFormatting>
  <conditionalFormatting sqref="CJ109:CS118">
    <cfRule type="cellIs" dxfId="5187" priority="5243" operator="equal">
      <formula>1</formula>
    </cfRule>
  </conditionalFormatting>
  <conditionalFormatting sqref="CJ111:CK111 CJ110 CJ112:CL118 CM113 CM114:CN118 CO115 CO116:CP118 CQ117 CQ118:CR118">
    <cfRule type="expression" dxfId="5186" priority="5246">
      <formula>$CH$109=1</formula>
    </cfRule>
  </conditionalFormatting>
  <conditionalFormatting sqref="CT109:CT118">
    <cfRule type="cellIs" dxfId="5185" priority="5237" operator="equal">
      <formula>0</formula>
    </cfRule>
    <cfRule type="expression" dxfId="5184" priority="5239">
      <formula>0</formula>
    </cfRule>
    <cfRule type="cellIs" dxfId="5183" priority="5240" operator="greaterThan">
      <formula>0</formula>
    </cfRule>
  </conditionalFormatting>
  <conditionalFormatting sqref="CU109:CU118">
    <cfRule type="cellIs" dxfId="5182" priority="5236" operator="equal">
      <formula>0</formula>
    </cfRule>
    <cfRule type="cellIs" dxfId="5181" priority="5238" operator="greaterThan">
      <formula>0</formula>
    </cfRule>
  </conditionalFormatting>
  <conditionalFormatting sqref="CI108:CW111 CI119:CW119 CI112:CU118">
    <cfRule type="expression" dxfId="5180" priority="5235">
      <formula>$CN$106=0</formula>
    </cfRule>
  </conditionalFormatting>
  <conditionalFormatting sqref="CI108">
    <cfRule type="expression" dxfId="5179" priority="5234">
      <formula>$CN$106=0</formula>
    </cfRule>
  </conditionalFormatting>
  <conditionalFormatting sqref="CI123:CS133">
    <cfRule type="expression" dxfId="5178" priority="5230">
      <formula>$CH123&gt;$CN$121</formula>
    </cfRule>
    <cfRule type="expression" dxfId="5177" priority="5231">
      <formula>CI$122&gt;$CN$121</formula>
    </cfRule>
    <cfRule type="expression" dxfId="5176" priority="5233">
      <formula>$CH123&lt;=$CN$121</formula>
    </cfRule>
  </conditionalFormatting>
  <conditionalFormatting sqref="CJ124:CS133">
    <cfRule type="cellIs" dxfId="5175" priority="5229" operator="equal">
      <formula>1</formula>
    </cfRule>
  </conditionalFormatting>
  <conditionalFormatting sqref="CJ126:CK126 CJ125 CJ127:CL133 CM128 CM129:CN133 CO130 CO131:CP133 CQ132 CQ133:CR133">
    <cfRule type="expression" dxfId="5174" priority="5232">
      <formula>$CH$124=1</formula>
    </cfRule>
  </conditionalFormatting>
  <conditionalFormatting sqref="CT124:CT133">
    <cfRule type="cellIs" dxfId="5173" priority="5223" operator="equal">
      <formula>0</formula>
    </cfRule>
    <cfRule type="expression" dxfId="5172" priority="5225">
      <formula>0</formula>
    </cfRule>
    <cfRule type="cellIs" dxfId="5171" priority="5226" operator="greaterThan">
      <formula>0</formula>
    </cfRule>
  </conditionalFormatting>
  <conditionalFormatting sqref="CU124:CU133">
    <cfRule type="cellIs" dxfId="5170" priority="5222" operator="equal">
      <formula>0</formula>
    </cfRule>
    <cfRule type="cellIs" dxfId="5169" priority="5224" operator="greaterThan">
      <formula>0</formula>
    </cfRule>
  </conditionalFormatting>
  <conditionalFormatting sqref="CI123:CW126 CI134:CW134 CI127:CU133">
    <cfRule type="expression" dxfId="5168" priority="5221">
      <formula>$CN$121=0</formula>
    </cfRule>
  </conditionalFormatting>
  <conditionalFormatting sqref="CI123">
    <cfRule type="expression" dxfId="5167" priority="5220">
      <formula>$CN$121=0</formula>
    </cfRule>
  </conditionalFormatting>
  <conditionalFormatting sqref="CI138:CS148">
    <cfRule type="expression" dxfId="5166" priority="5216">
      <formula>$CH138&gt;$CN$136</formula>
    </cfRule>
    <cfRule type="expression" dxfId="5165" priority="5217">
      <formula>CI$137&gt;$CN$136</formula>
    </cfRule>
    <cfRule type="expression" dxfId="5164" priority="5219">
      <formula>$CH138&lt;=$CN$136</formula>
    </cfRule>
  </conditionalFormatting>
  <conditionalFormatting sqref="CJ139:CS148">
    <cfRule type="cellIs" dxfId="5163" priority="5215" operator="equal">
      <formula>1</formula>
    </cfRule>
  </conditionalFormatting>
  <conditionalFormatting sqref="CJ141:CK141 CJ140 CJ142:CL148 CM143 CM144:CN148 CO145 CO146:CP148 CQ147 CQ148:CR148">
    <cfRule type="expression" dxfId="5162" priority="5218">
      <formula>$CH$139=1</formula>
    </cfRule>
  </conditionalFormatting>
  <conditionalFormatting sqref="CT139:CT148">
    <cfRule type="cellIs" dxfId="5161" priority="5209" operator="equal">
      <formula>0</formula>
    </cfRule>
    <cfRule type="expression" dxfId="5160" priority="5211">
      <formula>0</formula>
    </cfRule>
    <cfRule type="cellIs" dxfId="5159" priority="5212" operator="greaterThan">
      <formula>0</formula>
    </cfRule>
  </conditionalFormatting>
  <conditionalFormatting sqref="CU139:CU148">
    <cfRule type="cellIs" dxfId="5158" priority="5208" operator="equal">
      <formula>0</formula>
    </cfRule>
    <cfRule type="cellIs" dxfId="5157" priority="5210" operator="greaterThan">
      <formula>0</formula>
    </cfRule>
  </conditionalFormatting>
  <conditionalFormatting sqref="CI138:CW141 CI149:CW149 CI142:CU148">
    <cfRule type="expression" dxfId="5156" priority="5207">
      <formula>$CN$136=0</formula>
    </cfRule>
  </conditionalFormatting>
  <conditionalFormatting sqref="CI138">
    <cfRule type="expression" dxfId="5155" priority="5206">
      <formula>$CN$136=0</formula>
    </cfRule>
  </conditionalFormatting>
  <conditionalFormatting sqref="CZ33:DJ43">
    <cfRule type="expression" dxfId="5154" priority="5202">
      <formula>$CY33&gt;$DE$31</formula>
    </cfRule>
    <cfRule type="expression" dxfId="5153" priority="5203">
      <formula>CZ$32&gt;$DE$31</formula>
    </cfRule>
    <cfRule type="expression" dxfId="5152" priority="5205">
      <formula>$CY33&lt;=$DE$31</formula>
    </cfRule>
  </conditionalFormatting>
  <conditionalFormatting sqref="DA34:DJ43">
    <cfRule type="cellIs" dxfId="5151" priority="5193" operator="equal">
      <formula>1</formula>
    </cfRule>
  </conditionalFormatting>
  <conditionalFormatting sqref="DA36:DB36 DA35 DA37:DC43 DD38 DD39:DE43 DF40 DF41:DG43 DH42 DH43:DI43">
    <cfRule type="expression" dxfId="5150" priority="5204">
      <formula>$CY$34=1</formula>
    </cfRule>
  </conditionalFormatting>
  <conditionalFormatting sqref="DK34:DK43">
    <cfRule type="cellIs" dxfId="5149" priority="5195" operator="equal">
      <formula>0</formula>
    </cfRule>
    <cfRule type="expression" dxfId="5148" priority="5197">
      <formula>0</formula>
    </cfRule>
    <cfRule type="cellIs" dxfId="5147" priority="5198" operator="greaterThan">
      <formula>0</formula>
    </cfRule>
  </conditionalFormatting>
  <conditionalFormatting sqref="DL34:DL43">
    <cfRule type="cellIs" dxfId="5146" priority="5194" operator="equal">
      <formula>0</formula>
    </cfRule>
    <cfRule type="cellIs" dxfId="5145" priority="5196" operator="greaterThan">
      <formula>0</formula>
    </cfRule>
  </conditionalFormatting>
  <conditionalFormatting sqref="CZ33:DN36 CZ44:DN44 CZ37:DL43">
    <cfRule type="expression" dxfId="5144" priority="5192">
      <formula>$DE$31=0</formula>
    </cfRule>
  </conditionalFormatting>
  <conditionalFormatting sqref="CZ33">
    <cfRule type="expression" dxfId="5143" priority="4241">
      <formula>$DE$31=0</formula>
    </cfRule>
  </conditionalFormatting>
  <conditionalFormatting sqref="DQ33:EA43">
    <cfRule type="expression" dxfId="5142" priority="5188">
      <formula>$DP33&gt;$DV$31</formula>
    </cfRule>
    <cfRule type="expression" dxfId="5141" priority="5189">
      <formula>DQ$32&gt;$DV$31</formula>
    </cfRule>
    <cfRule type="expression" dxfId="5140" priority="5191">
      <formula>$DP33&lt;=$DV$31</formula>
    </cfRule>
  </conditionalFormatting>
  <conditionalFormatting sqref="DR34:EA43">
    <cfRule type="cellIs" dxfId="5139" priority="5179" operator="equal">
      <formula>1</formula>
    </cfRule>
  </conditionalFormatting>
  <conditionalFormatting sqref="DR36:DS36 DR35 DR37:DT43 DU38 DU39:DV43 DW40 DW41:DX43 DY42 DY43:DZ43">
    <cfRule type="expression" dxfId="5138" priority="5190">
      <formula>$DP$34=1</formula>
    </cfRule>
  </conditionalFormatting>
  <conditionalFormatting sqref="EB34:EB43">
    <cfRule type="cellIs" dxfId="5137" priority="5181" operator="equal">
      <formula>0</formula>
    </cfRule>
    <cfRule type="expression" dxfId="5136" priority="5183">
      <formula>0</formula>
    </cfRule>
    <cfRule type="cellIs" dxfId="5135" priority="5184" operator="greaterThan">
      <formula>0</formula>
    </cfRule>
  </conditionalFormatting>
  <conditionalFormatting sqref="EC34:EC43">
    <cfRule type="cellIs" dxfId="5134" priority="5180" operator="equal">
      <formula>0</formula>
    </cfRule>
    <cfRule type="cellIs" dxfId="5133" priority="5182" operator="greaterThan">
      <formula>0</formula>
    </cfRule>
  </conditionalFormatting>
  <conditionalFormatting sqref="DQ33:EE36 DQ44:EE44 DQ37:EC43">
    <cfRule type="expression" dxfId="5132" priority="5178">
      <formula>$DV$31=0</formula>
    </cfRule>
  </conditionalFormatting>
  <conditionalFormatting sqref="DQ33">
    <cfRule type="expression" dxfId="5131" priority="4230">
      <formula>$DV$31=0</formula>
    </cfRule>
  </conditionalFormatting>
  <conditionalFormatting sqref="CZ48:DJ58">
    <cfRule type="expression" dxfId="5130" priority="5174">
      <formula>$CY48&gt;$DE$46</formula>
    </cfRule>
    <cfRule type="expression" dxfId="5129" priority="5175">
      <formula>CZ$47&gt;$DE$46</formula>
    </cfRule>
    <cfRule type="expression" dxfId="5128" priority="5177">
      <formula>$CY48&lt;=$DE$46</formula>
    </cfRule>
  </conditionalFormatting>
  <conditionalFormatting sqref="DA49:DJ58">
    <cfRule type="cellIs" dxfId="5127" priority="5165" operator="equal">
      <formula>1</formula>
    </cfRule>
  </conditionalFormatting>
  <conditionalFormatting sqref="DA51:DB51 DA50 DA52:DC58 DD53 DD54:DE58 DF55 DF56:DG58 DH57 DH58:DI58">
    <cfRule type="expression" dxfId="5126" priority="5176">
      <formula>$CY$49=1</formula>
    </cfRule>
  </conditionalFormatting>
  <conditionalFormatting sqref="DK49:DK58">
    <cfRule type="cellIs" dxfId="5125" priority="5167" operator="equal">
      <formula>0</formula>
    </cfRule>
    <cfRule type="expression" dxfId="5124" priority="5169">
      <formula>0</formula>
    </cfRule>
    <cfRule type="cellIs" dxfId="5123" priority="5170" operator="greaterThan">
      <formula>0</formula>
    </cfRule>
  </conditionalFormatting>
  <conditionalFormatting sqref="DL49:DL58">
    <cfRule type="cellIs" dxfId="5122" priority="5166" operator="equal">
      <formula>0</formula>
    </cfRule>
    <cfRule type="cellIs" dxfId="5121" priority="5168" operator="greaterThan">
      <formula>0</formula>
    </cfRule>
  </conditionalFormatting>
  <conditionalFormatting sqref="CZ48:DN51 CZ59:DN59 CZ52:DL58">
    <cfRule type="expression" dxfId="5120" priority="5164">
      <formula>$DE$46=0</formula>
    </cfRule>
  </conditionalFormatting>
  <conditionalFormatting sqref="CZ48">
    <cfRule type="expression" dxfId="5119" priority="4240">
      <formula>$DE$46=0</formula>
    </cfRule>
  </conditionalFormatting>
  <conditionalFormatting sqref="EH33:ER43">
    <cfRule type="expression" dxfId="5118" priority="5160">
      <formula>$EG33&gt;$EM$31</formula>
    </cfRule>
    <cfRule type="expression" dxfId="5117" priority="5161">
      <formula>EH$32&gt;$EM$31</formula>
    </cfRule>
    <cfRule type="expression" dxfId="5116" priority="5163">
      <formula>$EG33&lt;=$EM$31</formula>
    </cfRule>
  </conditionalFormatting>
  <conditionalFormatting sqref="EI34:ER43">
    <cfRule type="cellIs" dxfId="5115" priority="5151" operator="equal">
      <formula>1</formula>
    </cfRule>
  </conditionalFormatting>
  <conditionalFormatting sqref="EI36:EJ36 EI35 EI37:EK43 EL38 EL39:EM43 EN40 EN41:EO43 EP42 EP43:EQ43">
    <cfRule type="expression" dxfId="5114" priority="5162">
      <formula>$EG$34=1</formula>
    </cfRule>
  </conditionalFormatting>
  <conditionalFormatting sqref="ES34:ES43">
    <cfRule type="cellIs" dxfId="5113" priority="5153" operator="equal">
      <formula>0</formula>
    </cfRule>
    <cfRule type="expression" dxfId="5112" priority="5155">
      <formula>0</formula>
    </cfRule>
    <cfRule type="cellIs" dxfId="5111" priority="5156" operator="greaterThan">
      <formula>0</formula>
    </cfRule>
  </conditionalFormatting>
  <conditionalFormatting sqref="ET34:ET43">
    <cfRule type="cellIs" dxfId="5110" priority="5152" operator="equal">
      <formula>0</formula>
    </cfRule>
    <cfRule type="cellIs" dxfId="5109" priority="5154" operator="greaterThan">
      <formula>0</formula>
    </cfRule>
  </conditionalFormatting>
  <conditionalFormatting sqref="EH33:EV36 EH44:EV44 EH37:ET43">
    <cfRule type="expression" dxfId="5108" priority="5150">
      <formula>$EM$31=0</formula>
    </cfRule>
  </conditionalFormatting>
  <conditionalFormatting sqref="EH33">
    <cfRule type="expression" dxfId="5107" priority="4220">
      <formula>$EM$31=0</formula>
    </cfRule>
  </conditionalFormatting>
  <conditionalFormatting sqref="DQ48:EA58">
    <cfRule type="expression" dxfId="5106" priority="5146">
      <formula>$DP48&gt;$DV$46</formula>
    </cfRule>
    <cfRule type="expression" dxfId="5105" priority="5147">
      <formula>DQ$47&gt;$DV$46</formula>
    </cfRule>
    <cfRule type="expression" dxfId="5104" priority="5149">
      <formula>$DP48&lt;=$DV$46</formula>
    </cfRule>
  </conditionalFormatting>
  <conditionalFormatting sqref="DR49:EA58">
    <cfRule type="cellIs" dxfId="5103" priority="5137" operator="equal">
      <formula>1</formula>
    </cfRule>
  </conditionalFormatting>
  <conditionalFormatting sqref="DR51:DS51 DR50 DR52:DT58 DU53 DU54:DV58 DW55 DW56:DX58 DY57 DY58:DZ58">
    <cfRule type="expression" dxfId="5102" priority="5148">
      <formula>$DP$49=1</formula>
    </cfRule>
  </conditionalFormatting>
  <conditionalFormatting sqref="EB49:EB58">
    <cfRule type="cellIs" dxfId="5101" priority="5139" operator="equal">
      <formula>0</formula>
    </cfRule>
    <cfRule type="expression" dxfId="5100" priority="5141">
      <formula>0</formula>
    </cfRule>
    <cfRule type="cellIs" dxfId="5099" priority="5142" operator="greaterThan">
      <formula>0</formula>
    </cfRule>
  </conditionalFormatting>
  <conditionalFormatting sqref="EC49:EC58">
    <cfRule type="cellIs" dxfId="5098" priority="5138" operator="equal">
      <formula>0</formula>
    </cfRule>
    <cfRule type="cellIs" dxfId="5097" priority="5140" operator="greaterThan">
      <formula>0</formula>
    </cfRule>
  </conditionalFormatting>
  <conditionalFormatting sqref="DQ48:EE51 DQ59:EE59 DQ52:EC58">
    <cfRule type="expression" dxfId="5096" priority="5136">
      <formula>$DV$46=0</formula>
    </cfRule>
  </conditionalFormatting>
  <conditionalFormatting sqref="DQ48">
    <cfRule type="expression" dxfId="5095" priority="4229">
      <formula>$DV$46=0</formula>
    </cfRule>
  </conditionalFormatting>
  <conditionalFormatting sqref="DQ63:EA73">
    <cfRule type="expression" dxfId="5094" priority="5132">
      <formula>$DP63&gt;$DV$61</formula>
    </cfRule>
    <cfRule type="expression" dxfId="5093" priority="5133">
      <formula>DQ$62&gt;$DV$61</formula>
    </cfRule>
    <cfRule type="expression" dxfId="5092" priority="5135">
      <formula>$DP63&lt;=$DV$61</formula>
    </cfRule>
  </conditionalFormatting>
  <conditionalFormatting sqref="DR64:EA73">
    <cfRule type="cellIs" dxfId="5091" priority="5123" operator="equal">
      <formula>1</formula>
    </cfRule>
  </conditionalFormatting>
  <conditionalFormatting sqref="DR66:DS66 DR65 DR67:DT73 DU68 DU69:DV73 DW70 DW71:DX73 DY72 DY73:DZ73">
    <cfRule type="expression" dxfId="5090" priority="5134">
      <formula>$DP$64=1</formula>
    </cfRule>
  </conditionalFormatting>
  <conditionalFormatting sqref="EB64:EB73">
    <cfRule type="cellIs" dxfId="5089" priority="5125" operator="equal">
      <formula>0</formula>
    </cfRule>
    <cfRule type="expression" dxfId="5088" priority="5127">
      <formula>0</formula>
    </cfRule>
    <cfRule type="cellIs" dxfId="5087" priority="5128" operator="greaterThan">
      <formula>0</formula>
    </cfRule>
  </conditionalFormatting>
  <conditionalFormatting sqref="EC64:EC73">
    <cfRule type="cellIs" dxfId="5086" priority="5124" operator="equal">
      <formula>0</formula>
    </cfRule>
    <cfRule type="cellIs" dxfId="5085" priority="5126" operator="greaterThan">
      <formula>0</formula>
    </cfRule>
  </conditionalFormatting>
  <conditionalFormatting sqref="DQ63:EE66 DQ74:EE74 DQ67:EC73">
    <cfRule type="expression" dxfId="5084" priority="5122">
      <formula>$DV$61=0</formula>
    </cfRule>
  </conditionalFormatting>
  <conditionalFormatting sqref="DQ63">
    <cfRule type="expression" dxfId="5083" priority="4228">
      <formula>$DV$61=0</formula>
    </cfRule>
  </conditionalFormatting>
  <conditionalFormatting sqref="DQ78:EA88">
    <cfRule type="expression" dxfId="5082" priority="5118">
      <formula>$DP78&gt;$DV$76</formula>
    </cfRule>
    <cfRule type="expression" dxfId="5081" priority="5119">
      <formula>DQ$77&gt;$DV$76</formula>
    </cfRule>
    <cfRule type="expression" dxfId="5080" priority="5121">
      <formula>$DP78&lt;=$DV$76</formula>
    </cfRule>
  </conditionalFormatting>
  <conditionalFormatting sqref="DR79:EA88">
    <cfRule type="cellIs" dxfId="5079" priority="5109" operator="equal">
      <formula>1</formula>
    </cfRule>
  </conditionalFormatting>
  <conditionalFormatting sqref="DR81:DS81 DR80 DR82:DT88 DU83 DU84:DV88 DW85 DW86:DX88 DY87 DY88:DZ88">
    <cfRule type="expression" dxfId="5078" priority="5120">
      <formula>$DP$79=1</formula>
    </cfRule>
  </conditionalFormatting>
  <conditionalFormatting sqref="EB79:EB88">
    <cfRule type="cellIs" dxfId="5077" priority="5111" operator="equal">
      <formula>0</formula>
    </cfRule>
    <cfRule type="expression" dxfId="5076" priority="5113">
      <formula>0</formula>
    </cfRule>
    <cfRule type="cellIs" dxfId="5075" priority="5114" operator="greaterThan">
      <formula>0</formula>
    </cfRule>
  </conditionalFormatting>
  <conditionalFormatting sqref="EC79:EC88">
    <cfRule type="cellIs" dxfId="5074" priority="5110" operator="equal">
      <formula>0</formula>
    </cfRule>
    <cfRule type="cellIs" dxfId="5073" priority="5112" operator="greaterThan">
      <formula>0</formula>
    </cfRule>
  </conditionalFormatting>
  <conditionalFormatting sqref="DQ78:EE81 DQ89:EE89 DQ82:EC88">
    <cfRule type="expression" dxfId="5072" priority="5108">
      <formula>$DV$76=0</formula>
    </cfRule>
  </conditionalFormatting>
  <conditionalFormatting sqref="DQ78">
    <cfRule type="expression" dxfId="5071" priority="4227">
      <formula>$DV$76=0</formula>
    </cfRule>
  </conditionalFormatting>
  <conditionalFormatting sqref="DQ93:EA103">
    <cfRule type="expression" dxfId="5070" priority="5104">
      <formula>$DP93&gt;$DV$91</formula>
    </cfRule>
    <cfRule type="expression" dxfId="5069" priority="5105">
      <formula>DQ$92&gt;$DV$91</formula>
    </cfRule>
    <cfRule type="expression" dxfId="5068" priority="5107">
      <formula>$DP93&lt;=$DV$91</formula>
    </cfRule>
  </conditionalFormatting>
  <conditionalFormatting sqref="DR94:EA103">
    <cfRule type="cellIs" dxfId="5067" priority="5095" operator="equal">
      <formula>1</formula>
    </cfRule>
  </conditionalFormatting>
  <conditionalFormatting sqref="DR96:DS96 DR95 DR97:DT103 DU98 DU99:DV103 DW100 DW101:DX103 DY102 DY103:DZ103">
    <cfRule type="expression" dxfId="5066" priority="5106">
      <formula>$DP$94=1</formula>
    </cfRule>
  </conditionalFormatting>
  <conditionalFormatting sqref="EB94:EB103">
    <cfRule type="cellIs" dxfId="5065" priority="5097" operator="equal">
      <formula>0</formula>
    </cfRule>
    <cfRule type="expression" dxfId="5064" priority="5099">
      <formula>0</formula>
    </cfRule>
    <cfRule type="cellIs" dxfId="5063" priority="5100" operator="greaterThan">
      <formula>0</formula>
    </cfRule>
  </conditionalFormatting>
  <conditionalFormatting sqref="EC94:EC103">
    <cfRule type="cellIs" dxfId="5062" priority="5096" operator="equal">
      <formula>0</formula>
    </cfRule>
    <cfRule type="cellIs" dxfId="5061" priority="5098" operator="greaterThan">
      <formula>0</formula>
    </cfRule>
  </conditionalFormatting>
  <conditionalFormatting sqref="DQ93:EE96 DQ104:EE104 DQ97:EC103">
    <cfRule type="expression" dxfId="5060" priority="5094">
      <formula>$DV$91=0</formula>
    </cfRule>
  </conditionalFormatting>
  <conditionalFormatting sqref="DQ93">
    <cfRule type="expression" dxfId="5059" priority="4226">
      <formula>$DV$91=0</formula>
    </cfRule>
  </conditionalFormatting>
  <conditionalFormatting sqref="DQ108:EA118">
    <cfRule type="expression" dxfId="5058" priority="5090">
      <formula>$DP108&gt;$DV$106</formula>
    </cfRule>
    <cfRule type="expression" dxfId="5057" priority="5091">
      <formula>DQ$107&gt;$DV$106</formula>
    </cfRule>
    <cfRule type="expression" dxfId="5056" priority="5093">
      <formula>$DP108&lt;=$DV$106</formula>
    </cfRule>
  </conditionalFormatting>
  <conditionalFormatting sqref="DR109:EA118">
    <cfRule type="cellIs" dxfId="5055" priority="5081" operator="equal">
      <formula>1</formula>
    </cfRule>
  </conditionalFormatting>
  <conditionalFormatting sqref="DR111:DS111 DR110 DR112:DT118 DU113 DU114:DV118 DW115 DW116:DX118 DY117 DY118:DZ118">
    <cfRule type="expression" dxfId="5054" priority="5092">
      <formula>$DP$109=1</formula>
    </cfRule>
  </conditionalFormatting>
  <conditionalFormatting sqref="EB109:EB118">
    <cfRule type="cellIs" dxfId="5053" priority="5083" operator="equal">
      <formula>0</formula>
    </cfRule>
    <cfRule type="expression" dxfId="5052" priority="5085">
      <formula>0</formula>
    </cfRule>
    <cfRule type="cellIs" dxfId="5051" priority="5086" operator="greaterThan">
      <formula>0</formula>
    </cfRule>
  </conditionalFormatting>
  <conditionalFormatting sqref="EC109:EC118">
    <cfRule type="cellIs" dxfId="5050" priority="5082" operator="equal">
      <formula>0</formula>
    </cfRule>
    <cfRule type="cellIs" dxfId="5049" priority="5084" operator="greaterThan">
      <formula>0</formula>
    </cfRule>
  </conditionalFormatting>
  <conditionalFormatting sqref="DQ108:EE111 DQ119:EE119 DQ112:EC118">
    <cfRule type="expression" dxfId="5048" priority="5080">
      <formula>$DV$106=0</formula>
    </cfRule>
  </conditionalFormatting>
  <conditionalFormatting sqref="DQ108">
    <cfRule type="expression" dxfId="5047" priority="4225">
      <formula>$DV$106=0</formula>
    </cfRule>
  </conditionalFormatting>
  <conditionalFormatting sqref="DQ123:EA133">
    <cfRule type="expression" dxfId="5046" priority="5076">
      <formula>$DP123&gt;$DV$121</formula>
    </cfRule>
    <cfRule type="expression" dxfId="5045" priority="5077">
      <formula>DQ$122&gt;$DV$121</formula>
    </cfRule>
    <cfRule type="expression" dxfId="5044" priority="5079">
      <formula>$DP123&lt;=$DV$121</formula>
    </cfRule>
  </conditionalFormatting>
  <conditionalFormatting sqref="DR124:EA133">
    <cfRule type="cellIs" dxfId="5043" priority="5067" operator="equal">
      <formula>1</formula>
    </cfRule>
  </conditionalFormatting>
  <conditionalFormatting sqref="DR126:DS126 DR125 DR127:DT133 DU128 DU129:DV133 DW130 DW131:DX133 DY132 DY133:DZ133">
    <cfRule type="expression" dxfId="5042" priority="5078">
      <formula>$DP$124=1</formula>
    </cfRule>
  </conditionalFormatting>
  <conditionalFormatting sqref="EB124:EB133">
    <cfRule type="cellIs" dxfId="5041" priority="5069" operator="equal">
      <formula>0</formula>
    </cfRule>
    <cfRule type="expression" dxfId="5040" priority="5071">
      <formula>0</formula>
    </cfRule>
    <cfRule type="cellIs" dxfId="5039" priority="5072" operator="greaterThan">
      <formula>0</formula>
    </cfRule>
  </conditionalFormatting>
  <conditionalFormatting sqref="EC124:EC133">
    <cfRule type="cellIs" dxfId="5038" priority="5068" operator="equal">
      <formula>0</formula>
    </cfRule>
    <cfRule type="cellIs" dxfId="5037" priority="5070" operator="greaterThan">
      <formula>0</formula>
    </cfRule>
  </conditionalFormatting>
  <conditionalFormatting sqref="DQ123:EE126 DQ134:EE134 DQ127:EC133">
    <cfRule type="expression" dxfId="5036" priority="5066">
      <formula>$DV$121=0</formula>
    </cfRule>
  </conditionalFormatting>
  <conditionalFormatting sqref="DQ123">
    <cfRule type="expression" dxfId="5035" priority="4224">
      <formula>$DV$121=0</formula>
    </cfRule>
  </conditionalFormatting>
  <conditionalFormatting sqref="DQ138:EA148">
    <cfRule type="expression" dxfId="5034" priority="5062">
      <formula>$DP138&gt;$DV$136</formula>
    </cfRule>
    <cfRule type="expression" dxfId="5033" priority="5063">
      <formula>DQ$137&gt;$DV$136</formula>
    </cfRule>
    <cfRule type="expression" dxfId="5032" priority="5065">
      <formula>$DP138&lt;=$DV$136</formula>
    </cfRule>
  </conditionalFormatting>
  <conditionalFormatting sqref="DR139:EA148">
    <cfRule type="cellIs" dxfId="5031" priority="5053" operator="equal">
      <formula>1</formula>
    </cfRule>
  </conditionalFormatting>
  <conditionalFormatting sqref="DR141:DS141 DR140 DR142:DT148 DU143 DU144:DV148 DW145 DW146:DX148 DY147 DY148:DZ148">
    <cfRule type="expression" dxfId="5030" priority="5064">
      <formula>$DP$139=1</formula>
    </cfRule>
  </conditionalFormatting>
  <conditionalFormatting sqref="EB139:EB148">
    <cfRule type="cellIs" dxfId="5029" priority="5055" operator="equal">
      <formula>0</formula>
    </cfRule>
    <cfRule type="expression" dxfId="5028" priority="5057">
      <formula>0</formula>
    </cfRule>
    <cfRule type="cellIs" dxfId="5027" priority="5058" operator="greaterThan">
      <formula>0</formula>
    </cfRule>
  </conditionalFormatting>
  <conditionalFormatting sqref="EC139:EC148">
    <cfRule type="cellIs" dxfId="5026" priority="5054" operator="equal">
      <formula>0</formula>
    </cfRule>
    <cfRule type="cellIs" dxfId="5025" priority="5056" operator="greaterThan">
      <formula>0</formula>
    </cfRule>
  </conditionalFormatting>
  <conditionalFormatting sqref="DQ138:EE141 DQ149:EE149 DQ142:EC148">
    <cfRule type="expression" dxfId="5024" priority="5052">
      <formula>$DV$136=0</formula>
    </cfRule>
  </conditionalFormatting>
  <conditionalFormatting sqref="DQ138">
    <cfRule type="expression" dxfId="5023" priority="4223">
      <formula>$DV$136=0</formula>
    </cfRule>
  </conditionalFormatting>
  <conditionalFormatting sqref="EH48:ER58">
    <cfRule type="expression" dxfId="5022" priority="5048">
      <formula>$EG48&gt;$EM$46</formula>
    </cfRule>
    <cfRule type="expression" dxfId="5021" priority="5049">
      <formula>EH$47&gt;$EM$46</formula>
    </cfRule>
    <cfRule type="expression" dxfId="5020" priority="5051">
      <formula>$EG48&lt;=$EM$46</formula>
    </cfRule>
  </conditionalFormatting>
  <conditionalFormatting sqref="EI49:ER58">
    <cfRule type="cellIs" dxfId="5019" priority="5039" operator="equal">
      <formula>1</formula>
    </cfRule>
  </conditionalFormatting>
  <conditionalFormatting sqref="EI51:EJ51 EI50 EI52:EK58 EL53 EL54:EM58 EN55 EN56:EO58 EP57 EP58:EQ58">
    <cfRule type="expression" dxfId="5018" priority="5050">
      <formula>$EG$49=1</formula>
    </cfRule>
  </conditionalFormatting>
  <conditionalFormatting sqref="ES49:ES58">
    <cfRule type="cellIs" dxfId="5017" priority="5041" operator="equal">
      <formula>0</formula>
    </cfRule>
    <cfRule type="expression" dxfId="5016" priority="5043">
      <formula>0</formula>
    </cfRule>
    <cfRule type="cellIs" dxfId="5015" priority="5044" operator="greaterThan">
      <formula>0</formula>
    </cfRule>
  </conditionalFormatting>
  <conditionalFormatting sqref="ET49:ET58">
    <cfRule type="cellIs" dxfId="5014" priority="5040" operator="equal">
      <formula>0</formula>
    </cfRule>
    <cfRule type="cellIs" dxfId="5013" priority="5042" operator="greaterThan">
      <formula>0</formula>
    </cfRule>
  </conditionalFormatting>
  <conditionalFormatting sqref="EH48:EV51 EH59:EV59 EH52:ET58">
    <cfRule type="expression" dxfId="5012" priority="5038">
      <formula>$EM$46=0</formula>
    </cfRule>
  </conditionalFormatting>
  <conditionalFormatting sqref="EH48">
    <cfRule type="expression" dxfId="5011" priority="4219">
      <formula>$EM$46=0</formula>
    </cfRule>
  </conditionalFormatting>
  <conditionalFormatting sqref="EH63:ER73">
    <cfRule type="expression" dxfId="5010" priority="5034">
      <formula>$EG63&gt;$EM$61</formula>
    </cfRule>
    <cfRule type="expression" dxfId="5009" priority="5035">
      <formula>EH$62&gt;$EM$61</formula>
    </cfRule>
    <cfRule type="expression" dxfId="5008" priority="5037">
      <formula>$EG63&lt;=$EM$61</formula>
    </cfRule>
  </conditionalFormatting>
  <conditionalFormatting sqref="EI64:ER73">
    <cfRule type="cellIs" dxfId="5007" priority="5025" operator="equal">
      <formula>1</formula>
    </cfRule>
  </conditionalFormatting>
  <conditionalFormatting sqref="EI66:EJ66 EI65 EI67:EK73 EL68 EL69:EM73 EN70 EN71:EO73 EP72 EP73:EQ73">
    <cfRule type="expression" dxfId="5006" priority="5036">
      <formula>$EG$64=1</formula>
    </cfRule>
  </conditionalFormatting>
  <conditionalFormatting sqref="ES64:ES73">
    <cfRule type="cellIs" dxfId="5005" priority="5027" operator="equal">
      <formula>0</formula>
    </cfRule>
    <cfRule type="expression" dxfId="5004" priority="5029">
      <formula>0</formula>
    </cfRule>
    <cfRule type="cellIs" dxfId="5003" priority="5030" operator="greaterThan">
      <formula>0</formula>
    </cfRule>
  </conditionalFormatting>
  <conditionalFormatting sqref="ET64:ET73">
    <cfRule type="cellIs" dxfId="5002" priority="5026" operator="equal">
      <formula>0</formula>
    </cfRule>
    <cfRule type="cellIs" dxfId="5001" priority="5028" operator="greaterThan">
      <formula>0</formula>
    </cfRule>
  </conditionalFormatting>
  <conditionalFormatting sqref="EH63:EV66 EH74:EV74 EH67:ET73">
    <cfRule type="expression" dxfId="5000" priority="5024">
      <formula>$EM$61=0</formula>
    </cfRule>
  </conditionalFormatting>
  <conditionalFormatting sqref="EH63">
    <cfRule type="expression" dxfId="4999" priority="4218">
      <formula>$EM$61=0</formula>
    </cfRule>
  </conditionalFormatting>
  <conditionalFormatting sqref="EH78:ER88">
    <cfRule type="expression" dxfId="4998" priority="5020">
      <formula>$EG78&gt;$EM$76</formula>
    </cfRule>
    <cfRule type="expression" dxfId="4997" priority="5021">
      <formula>EH$77&gt;$EM$76</formula>
    </cfRule>
    <cfRule type="expression" dxfId="4996" priority="5023">
      <formula>$EG78&lt;=$EM$76</formula>
    </cfRule>
  </conditionalFormatting>
  <conditionalFormatting sqref="EI79:ER88">
    <cfRule type="cellIs" dxfId="4995" priority="5011" operator="equal">
      <formula>1</formula>
    </cfRule>
  </conditionalFormatting>
  <conditionalFormatting sqref="EI81:EJ81 EI80 EI82:EK88 EL83 EL84:EM88 EN85 EN86:EO88 EP87 EP88:EQ88">
    <cfRule type="expression" dxfId="4994" priority="5022">
      <formula>$EG$79=1</formula>
    </cfRule>
  </conditionalFormatting>
  <conditionalFormatting sqref="ES79:ES88">
    <cfRule type="cellIs" dxfId="4993" priority="5013" operator="equal">
      <formula>0</formula>
    </cfRule>
    <cfRule type="expression" dxfId="4992" priority="5015">
      <formula>0</formula>
    </cfRule>
    <cfRule type="cellIs" dxfId="4991" priority="5016" operator="greaterThan">
      <formula>0</formula>
    </cfRule>
  </conditionalFormatting>
  <conditionalFormatting sqref="ET79:ET88">
    <cfRule type="cellIs" dxfId="4990" priority="5012" operator="equal">
      <formula>0</formula>
    </cfRule>
    <cfRule type="cellIs" dxfId="4989" priority="5014" operator="greaterThan">
      <formula>0</formula>
    </cfRule>
  </conditionalFormatting>
  <conditionalFormatting sqref="EH78:EV81 EH89:EV89 EH82:ET88">
    <cfRule type="expression" dxfId="4988" priority="5010">
      <formula>$EM$76=0</formula>
    </cfRule>
  </conditionalFormatting>
  <conditionalFormatting sqref="EH78">
    <cfRule type="expression" dxfId="4987" priority="4217">
      <formula>$EM$76=0</formula>
    </cfRule>
  </conditionalFormatting>
  <conditionalFormatting sqref="EH93:ER103">
    <cfRule type="expression" dxfId="4986" priority="5006">
      <formula>$EG93&gt;$EM$91</formula>
    </cfRule>
    <cfRule type="expression" dxfId="4985" priority="5007">
      <formula>EH$92&gt;$EM$91</formula>
    </cfRule>
    <cfRule type="expression" dxfId="4984" priority="5009">
      <formula>$EG93&lt;=$EM$91</formula>
    </cfRule>
  </conditionalFormatting>
  <conditionalFormatting sqref="EI94:ER103">
    <cfRule type="cellIs" dxfId="4983" priority="4997" operator="equal">
      <formula>1</formula>
    </cfRule>
  </conditionalFormatting>
  <conditionalFormatting sqref="EI96:EJ96 EI95 EI97:EK103 EL98 EL99:EM103 EN100 EN101:EO103 EP102 EP103:EQ103">
    <cfRule type="expression" dxfId="4982" priority="5008">
      <formula>$EG$94=1</formula>
    </cfRule>
  </conditionalFormatting>
  <conditionalFormatting sqref="ES94:ES103">
    <cfRule type="cellIs" dxfId="4981" priority="4999" operator="equal">
      <formula>0</formula>
    </cfRule>
    <cfRule type="expression" dxfId="4980" priority="5001">
      <formula>0</formula>
    </cfRule>
    <cfRule type="cellIs" dxfId="4979" priority="5002" operator="greaterThan">
      <formula>0</formula>
    </cfRule>
  </conditionalFormatting>
  <conditionalFormatting sqref="ET94:ET103">
    <cfRule type="cellIs" dxfId="4978" priority="4998" operator="equal">
      <formula>0</formula>
    </cfRule>
    <cfRule type="cellIs" dxfId="4977" priority="5000" operator="greaterThan">
      <formula>0</formula>
    </cfRule>
  </conditionalFormatting>
  <conditionalFormatting sqref="EH93:EV96 EH104:EV104 EH97:ET103">
    <cfRule type="expression" dxfId="4976" priority="4996">
      <formula>$EM$91=0</formula>
    </cfRule>
  </conditionalFormatting>
  <conditionalFormatting sqref="EH93">
    <cfRule type="expression" dxfId="4975" priority="4216">
      <formula>$EM$91=0</formula>
    </cfRule>
  </conditionalFormatting>
  <conditionalFormatting sqref="EH108:ER118">
    <cfRule type="expression" dxfId="4974" priority="4992">
      <formula>$EG108&gt;$EM$106</formula>
    </cfRule>
    <cfRule type="expression" dxfId="4973" priority="4993">
      <formula>EH$107&gt;$EM$106</formula>
    </cfRule>
    <cfRule type="expression" dxfId="4972" priority="4995">
      <formula>$EG108&lt;=$EM$106</formula>
    </cfRule>
  </conditionalFormatting>
  <conditionalFormatting sqref="EI109:ER118">
    <cfRule type="cellIs" dxfId="4971" priority="4983" operator="equal">
      <formula>1</formula>
    </cfRule>
  </conditionalFormatting>
  <conditionalFormatting sqref="EI111:EJ111 EI110 EI112:EK118 EL113 EL114:EM118 EN115 EN116:EO118 EP117 EP118:EQ118">
    <cfRule type="expression" dxfId="4970" priority="4994">
      <formula>$EG$109=1</formula>
    </cfRule>
  </conditionalFormatting>
  <conditionalFormatting sqref="ES109:ES118">
    <cfRule type="cellIs" dxfId="4969" priority="4985" operator="equal">
      <formula>0</formula>
    </cfRule>
    <cfRule type="expression" dxfId="4968" priority="4987">
      <formula>0</formula>
    </cfRule>
    <cfRule type="cellIs" dxfId="4967" priority="4988" operator="greaterThan">
      <formula>0</formula>
    </cfRule>
  </conditionalFormatting>
  <conditionalFormatting sqref="ET109:ET118">
    <cfRule type="cellIs" dxfId="4966" priority="4984" operator="equal">
      <formula>0</formula>
    </cfRule>
    <cfRule type="cellIs" dxfId="4965" priority="4986" operator="greaterThan">
      <formula>0</formula>
    </cfRule>
  </conditionalFormatting>
  <conditionalFormatting sqref="EH108:EV111 EH119:EV119 EH112:ET118">
    <cfRule type="expression" dxfId="4964" priority="4982">
      <formula>$EM$106=0</formula>
    </cfRule>
  </conditionalFormatting>
  <conditionalFormatting sqref="EH108">
    <cfRule type="expression" dxfId="4963" priority="4215">
      <formula>$EM$106=0</formula>
    </cfRule>
  </conditionalFormatting>
  <conditionalFormatting sqref="EH123:ER133">
    <cfRule type="expression" dxfId="4962" priority="4978">
      <formula>$EG123&gt;$EM$121</formula>
    </cfRule>
    <cfRule type="expression" dxfId="4961" priority="4979">
      <formula>EH$122&gt;$EM$121</formula>
    </cfRule>
    <cfRule type="expression" dxfId="4960" priority="4981">
      <formula>$EG123&lt;=$EM$121</formula>
    </cfRule>
  </conditionalFormatting>
  <conditionalFormatting sqref="EI124:ER133">
    <cfRule type="cellIs" dxfId="4959" priority="4969" operator="equal">
      <formula>1</formula>
    </cfRule>
  </conditionalFormatting>
  <conditionalFormatting sqref="EI126:EJ126 EI125 EI127:EK133 EL128 EL129:EM133 EN130 EN131:EO133 EP132 EP133:EQ133">
    <cfRule type="expression" dxfId="4958" priority="4980">
      <formula>$EG$124=1</formula>
    </cfRule>
  </conditionalFormatting>
  <conditionalFormatting sqref="ES124:ES133">
    <cfRule type="cellIs" dxfId="4957" priority="4971" operator="equal">
      <formula>0</formula>
    </cfRule>
    <cfRule type="expression" dxfId="4956" priority="4973">
      <formula>0</formula>
    </cfRule>
    <cfRule type="cellIs" dxfId="4955" priority="4974" operator="greaterThan">
      <formula>0</formula>
    </cfRule>
  </conditionalFormatting>
  <conditionalFormatting sqref="ET124:ET133">
    <cfRule type="cellIs" dxfId="4954" priority="4970" operator="equal">
      <formula>0</formula>
    </cfRule>
    <cfRule type="cellIs" dxfId="4953" priority="4972" operator="greaterThan">
      <formula>0</formula>
    </cfRule>
  </conditionalFormatting>
  <conditionalFormatting sqref="EH123:EV126 EH134:EV134 EH127:ET133">
    <cfRule type="expression" dxfId="4952" priority="4968">
      <formula>$EM$121=0</formula>
    </cfRule>
  </conditionalFormatting>
  <conditionalFormatting sqref="EH123">
    <cfRule type="expression" dxfId="4951" priority="4214">
      <formula>$EM$121=0</formula>
    </cfRule>
  </conditionalFormatting>
  <conditionalFormatting sqref="EH138:ER148">
    <cfRule type="expression" dxfId="4950" priority="4964">
      <formula>$EG138&gt;$EM$136</formula>
    </cfRule>
    <cfRule type="expression" dxfId="4949" priority="4965">
      <formula>EH$137&gt;$EM$136</formula>
    </cfRule>
    <cfRule type="expression" dxfId="4948" priority="4967">
      <formula>$EG138&lt;=$EM$136</formula>
    </cfRule>
  </conditionalFormatting>
  <conditionalFormatting sqref="EI139:ER148">
    <cfRule type="cellIs" dxfId="4947" priority="4955" operator="equal">
      <formula>1</formula>
    </cfRule>
  </conditionalFormatting>
  <conditionalFormatting sqref="EI141:EJ141 EI140 EI142:EK148 EL143 EL144:EM148 EN145 EN146:EO148 EP147 EP148:EQ148">
    <cfRule type="expression" dxfId="4946" priority="4966">
      <formula>$EG$139=1</formula>
    </cfRule>
  </conditionalFormatting>
  <conditionalFormatting sqref="ES139:ES148">
    <cfRule type="cellIs" dxfId="4945" priority="4957" operator="equal">
      <formula>0</formula>
    </cfRule>
    <cfRule type="expression" dxfId="4944" priority="4959">
      <formula>0</formula>
    </cfRule>
    <cfRule type="cellIs" dxfId="4943" priority="4960" operator="greaterThan">
      <formula>0</formula>
    </cfRule>
  </conditionalFormatting>
  <conditionalFormatting sqref="ET139:ET148">
    <cfRule type="cellIs" dxfId="4942" priority="4956" operator="equal">
      <formula>0</formula>
    </cfRule>
    <cfRule type="cellIs" dxfId="4941" priority="4958" operator="greaterThan">
      <formula>0</formula>
    </cfRule>
  </conditionalFormatting>
  <conditionalFormatting sqref="EH138:EV141 EH149:EV149 EH142:ET148">
    <cfRule type="expression" dxfId="4940" priority="4954">
      <formula>$EM$136=0</formula>
    </cfRule>
  </conditionalFormatting>
  <conditionalFormatting sqref="EH138">
    <cfRule type="expression" dxfId="4939" priority="4213">
      <formula>$EM$136=0</formula>
    </cfRule>
  </conditionalFormatting>
  <conditionalFormatting sqref="CZ63:DJ73">
    <cfRule type="expression" dxfId="4938" priority="4950">
      <formula>$CY63&gt;$DE$61</formula>
    </cfRule>
    <cfRule type="expression" dxfId="4937" priority="4951">
      <formula>CZ$62&gt;$DE$61</formula>
    </cfRule>
    <cfRule type="expression" dxfId="4936" priority="4953">
      <formula>$CY63&lt;=$DE$61</formula>
    </cfRule>
  </conditionalFormatting>
  <conditionalFormatting sqref="DA64:DJ73">
    <cfRule type="cellIs" dxfId="4935" priority="4941" operator="equal">
      <formula>1</formula>
    </cfRule>
  </conditionalFormatting>
  <conditionalFormatting sqref="DA66:DB66 DA65 DA67:DC73 DD68 DD69:DE73 DF70 DF71:DG73 DH72 DH73:DI73">
    <cfRule type="expression" dxfId="4934" priority="4952">
      <formula>$CY$64=1</formula>
    </cfRule>
  </conditionalFormatting>
  <conditionalFormatting sqref="DK64:DK73">
    <cfRule type="cellIs" dxfId="4933" priority="4943" operator="equal">
      <formula>0</formula>
    </cfRule>
    <cfRule type="expression" dxfId="4932" priority="4945">
      <formula>0</formula>
    </cfRule>
    <cfRule type="cellIs" dxfId="4931" priority="4946" operator="greaterThan">
      <formula>0</formula>
    </cfRule>
  </conditionalFormatting>
  <conditionalFormatting sqref="DL64:DL73">
    <cfRule type="cellIs" dxfId="4930" priority="4942" operator="equal">
      <formula>0</formula>
    </cfRule>
    <cfRule type="cellIs" dxfId="4929" priority="4944" operator="greaterThan">
      <formula>0</formula>
    </cfRule>
  </conditionalFormatting>
  <conditionalFormatting sqref="CZ63:DN66 CZ74:DN74 CZ67:DL73">
    <cfRule type="expression" dxfId="4928" priority="4940">
      <formula>$DE$61=0</formula>
    </cfRule>
  </conditionalFormatting>
  <conditionalFormatting sqref="CZ63">
    <cfRule type="expression" dxfId="4927" priority="4239">
      <formula>$DE$61=0</formula>
    </cfRule>
  </conditionalFormatting>
  <conditionalFormatting sqref="CZ78:DJ88">
    <cfRule type="expression" dxfId="4926" priority="4936">
      <formula>$CY78&gt;$DE$76</formula>
    </cfRule>
    <cfRule type="expression" dxfId="4925" priority="4937">
      <formula>CZ$77&gt;$DE$76</formula>
    </cfRule>
    <cfRule type="expression" dxfId="4924" priority="4939">
      <formula>$CY78&lt;=$DE$76</formula>
    </cfRule>
  </conditionalFormatting>
  <conditionalFormatting sqref="DA79:DJ88">
    <cfRule type="cellIs" dxfId="4923" priority="4927" operator="equal">
      <formula>1</formula>
    </cfRule>
  </conditionalFormatting>
  <conditionalFormatting sqref="DA81:DB81 DA80 DA82:DC88 DD83 DD84:DE88 DF85 DF86:DG88 DH87 DH88:DI88">
    <cfRule type="expression" dxfId="4922" priority="4938">
      <formula>$CY$79=1</formula>
    </cfRule>
  </conditionalFormatting>
  <conditionalFormatting sqref="DK79:DK88">
    <cfRule type="cellIs" dxfId="4921" priority="4929" operator="equal">
      <formula>0</formula>
    </cfRule>
    <cfRule type="expression" dxfId="4920" priority="4931">
      <formula>0</formula>
    </cfRule>
    <cfRule type="cellIs" dxfId="4919" priority="4932" operator="greaterThan">
      <formula>0</formula>
    </cfRule>
  </conditionalFormatting>
  <conditionalFormatting sqref="DL79:DL88">
    <cfRule type="cellIs" dxfId="4918" priority="4928" operator="equal">
      <formula>0</formula>
    </cfRule>
    <cfRule type="cellIs" dxfId="4917" priority="4930" operator="greaterThan">
      <formula>0</formula>
    </cfRule>
  </conditionalFormatting>
  <conditionalFormatting sqref="CZ78:DN81 CZ89:DN89 CZ82:DL88">
    <cfRule type="expression" dxfId="4916" priority="4926">
      <formula>$DE$76=0</formula>
    </cfRule>
  </conditionalFormatting>
  <conditionalFormatting sqref="CZ78">
    <cfRule type="expression" dxfId="4915" priority="4238">
      <formula>$DE$76=0</formula>
    </cfRule>
  </conditionalFormatting>
  <conditionalFormatting sqref="CZ93:DJ103">
    <cfRule type="expression" dxfId="4914" priority="4922">
      <formula>$CY93&gt;$DE$91</formula>
    </cfRule>
    <cfRule type="expression" dxfId="4913" priority="4923">
      <formula>CZ$92&gt;$DE$91</formula>
    </cfRule>
    <cfRule type="expression" dxfId="4912" priority="4925">
      <formula>$CY93&lt;=$DE$91</formula>
    </cfRule>
  </conditionalFormatting>
  <conditionalFormatting sqref="DA94:DJ103">
    <cfRule type="cellIs" dxfId="4911" priority="4913" operator="equal">
      <formula>1</formula>
    </cfRule>
  </conditionalFormatting>
  <conditionalFormatting sqref="DA96:DB96 DA95 DA97:DC103 DD98 DD99:DE103 DF100 DF101:DG103 DH102 DH103:DI103">
    <cfRule type="expression" dxfId="4910" priority="4924">
      <formula>$CY$94=1</formula>
    </cfRule>
  </conditionalFormatting>
  <conditionalFormatting sqref="DK94:DK103">
    <cfRule type="cellIs" dxfId="4909" priority="4915" operator="equal">
      <formula>0</formula>
    </cfRule>
    <cfRule type="expression" dxfId="4908" priority="4917">
      <formula>0</formula>
    </cfRule>
    <cfRule type="cellIs" dxfId="4907" priority="4918" operator="greaterThan">
      <formula>0</formula>
    </cfRule>
  </conditionalFormatting>
  <conditionalFormatting sqref="DL94:DL103">
    <cfRule type="cellIs" dxfId="4906" priority="4914" operator="equal">
      <formula>0</formula>
    </cfRule>
    <cfRule type="cellIs" dxfId="4905" priority="4916" operator="greaterThan">
      <formula>0</formula>
    </cfRule>
  </conditionalFormatting>
  <conditionalFormatting sqref="CZ93:DN96 CZ104:DN104 CZ97:DL103">
    <cfRule type="expression" dxfId="4904" priority="4912">
      <formula>$DE$91=0</formula>
    </cfRule>
  </conditionalFormatting>
  <conditionalFormatting sqref="CZ93">
    <cfRule type="expression" dxfId="4903" priority="4237">
      <formula>$DE$91=0</formula>
    </cfRule>
  </conditionalFormatting>
  <conditionalFormatting sqref="CZ108:DJ118">
    <cfRule type="expression" dxfId="4902" priority="4908">
      <formula>$CY108&gt;$DE$106</formula>
    </cfRule>
    <cfRule type="expression" dxfId="4901" priority="4909">
      <formula>CZ$107&gt;$DE$106</formula>
    </cfRule>
    <cfRule type="expression" dxfId="4900" priority="4911">
      <formula>$CY108&lt;=$DE$106</formula>
    </cfRule>
  </conditionalFormatting>
  <conditionalFormatting sqref="DA109:DJ118">
    <cfRule type="cellIs" dxfId="4899" priority="4899" operator="equal">
      <formula>1</formula>
    </cfRule>
  </conditionalFormatting>
  <conditionalFormatting sqref="DA111:DB111 DA110 DA112:DC118 DD113 DD114:DE118 DF115 DF116:DG118 DH117 DH118:DI118">
    <cfRule type="expression" dxfId="4898" priority="4910">
      <formula>$CY$109=1</formula>
    </cfRule>
  </conditionalFormatting>
  <conditionalFormatting sqref="DK109:DK118">
    <cfRule type="cellIs" dxfId="4897" priority="4901" operator="equal">
      <formula>0</formula>
    </cfRule>
    <cfRule type="expression" dxfId="4896" priority="4903">
      <formula>0</formula>
    </cfRule>
    <cfRule type="cellIs" dxfId="4895" priority="4904" operator="greaterThan">
      <formula>0</formula>
    </cfRule>
  </conditionalFormatting>
  <conditionalFormatting sqref="DL109:DL118">
    <cfRule type="cellIs" dxfId="4894" priority="4900" operator="equal">
      <formula>0</formula>
    </cfRule>
    <cfRule type="cellIs" dxfId="4893" priority="4902" operator="greaterThan">
      <formula>0</formula>
    </cfRule>
  </conditionalFormatting>
  <conditionalFormatting sqref="CZ108:DN111 CZ119:DN119 CZ112:DL118">
    <cfRule type="expression" dxfId="4892" priority="4898">
      <formula>$DE$106=0</formula>
    </cfRule>
  </conditionalFormatting>
  <conditionalFormatting sqref="CZ108">
    <cfRule type="expression" dxfId="4891" priority="4236">
      <formula>$DE$106=0</formula>
    </cfRule>
  </conditionalFormatting>
  <conditionalFormatting sqref="CZ123:DJ133">
    <cfRule type="expression" dxfId="4890" priority="4894">
      <formula>$CY123&gt;$DE$121</formula>
    </cfRule>
    <cfRule type="expression" dxfId="4889" priority="4895">
      <formula>CZ$122&gt;$DE$121</formula>
    </cfRule>
    <cfRule type="expression" dxfId="4888" priority="4897">
      <formula>$CY123&lt;=$DE$121</formula>
    </cfRule>
  </conditionalFormatting>
  <conditionalFormatting sqref="DA124:DJ133">
    <cfRule type="cellIs" dxfId="4887" priority="4885" operator="equal">
      <formula>1</formula>
    </cfRule>
  </conditionalFormatting>
  <conditionalFormatting sqref="DA126:DB126 DA125 DA127:DC133 DD128 DD129:DE133 DF130 DF131:DG133 DH132 DH133:DI133">
    <cfRule type="expression" dxfId="4886" priority="4896">
      <formula>$CY$124=1</formula>
    </cfRule>
  </conditionalFormatting>
  <conditionalFormatting sqref="DK124:DK133">
    <cfRule type="cellIs" dxfId="4885" priority="4887" operator="equal">
      <formula>0</formula>
    </cfRule>
    <cfRule type="expression" dxfId="4884" priority="4889">
      <formula>0</formula>
    </cfRule>
    <cfRule type="cellIs" dxfId="4883" priority="4890" operator="greaterThan">
      <formula>0</formula>
    </cfRule>
  </conditionalFormatting>
  <conditionalFormatting sqref="DL124:DL133">
    <cfRule type="cellIs" dxfId="4882" priority="4886" operator="equal">
      <formula>0</formula>
    </cfRule>
    <cfRule type="cellIs" dxfId="4881" priority="4888" operator="greaterThan">
      <formula>0</formula>
    </cfRule>
  </conditionalFormatting>
  <conditionalFormatting sqref="CZ123:DN126 CZ134:DN134 CZ127:DL133">
    <cfRule type="expression" dxfId="4880" priority="4884">
      <formula>$DE$121=0</formula>
    </cfRule>
  </conditionalFormatting>
  <conditionalFormatting sqref="CZ123">
    <cfRule type="expression" dxfId="4879" priority="4235">
      <formula>$DE$121=0</formula>
    </cfRule>
  </conditionalFormatting>
  <conditionalFormatting sqref="CZ138:DJ148">
    <cfRule type="expression" dxfId="4878" priority="4880">
      <formula>$CY138&gt;$DE$136</formula>
    </cfRule>
    <cfRule type="expression" dxfId="4877" priority="4881">
      <formula>CZ$137&gt;$DE$136</formula>
    </cfRule>
    <cfRule type="expression" dxfId="4876" priority="4883">
      <formula>$CY138&lt;=$DE$136</formula>
    </cfRule>
  </conditionalFormatting>
  <conditionalFormatting sqref="DA139:DJ148">
    <cfRule type="cellIs" dxfId="4875" priority="4871" operator="equal">
      <formula>1</formula>
    </cfRule>
  </conditionalFormatting>
  <conditionalFormatting sqref="DA141:DB141 DA140 DA142:DC148 DD143 DD144:DE148 DF145 DF146:DG148 DH147 DH148:DI148">
    <cfRule type="expression" dxfId="4874" priority="4882">
      <formula>$CY$139=1</formula>
    </cfRule>
  </conditionalFormatting>
  <conditionalFormatting sqref="DK139:DK148">
    <cfRule type="cellIs" dxfId="4873" priority="4873" operator="equal">
      <formula>0</formula>
    </cfRule>
    <cfRule type="expression" dxfId="4872" priority="4875">
      <formula>0</formula>
    </cfRule>
    <cfRule type="cellIs" dxfId="4871" priority="4876" operator="greaterThan">
      <formula>0</formula>
    </cfRule>
  </conditionalFormatting>
  <conditionalFormatting sqref="DL139:DL148">
    <cfRule type="cellIs" dxfId="4870" priority="4872" operator="equal">
      <formula>0</formula>
    </cfRule>
    <cfRule type="cellIs" dxfId="4869" priority="4874" operator="greaterThan">
      <formula>0</formula>
    </cfRule>
  </conditionalFormatting>
  <conditionalFormatting sqref="CZ138:DN141 CZ149:DN149 CZ142:DL148">
    <cfRule type="expression" dxfId="4868" priority="4870">
      <formula>$DE$136=0</formula>
    </cfRule>
  </conditionalFormatting>
  <conditionalFormatting sqref="CZ138">
    <cfRule type="expression" dxfId="4867" priority="4234">
      <formula>$DE$136=0</formula>
    </cfRule>
  </conditionalFormatting>
  <conditionalFormatting sqref="CH2:CW2 CH3:CH14">
    <cfRule type="expression" dxfId="4866" priority="4843">
      <formula>$BW$1=0</formula>
    </cfRule>
  </conditionalFormatting>
  <conditionalFormatting sqref="CI3:CS13">
    <cfRule type="expression" dxfId="4865" priority="4838">
      <formula>$CH3&gt;$CN$1</formula>
    </cfRule>
    <cfRule type="expression" dxfId="4864" priority="4839">
      <formula>CI$2&gt;$CN$1</formula>
    </cfRule>
    <cfRule type="expression" dxfId="4863" priority="4841">
      <formula>$CH3&lt;=$CN$1</formula>
    </cfRule>
  </conditionalFormatting>
  <conditionalFormatting sqref="CJ4:CS13">
    <cfRule type="cellIs" dxfId="4862" priority="4829" operator="equal">
      <formula>1</formula>
    </cfRule>
  </conditionalFormatting>
  <conditionalFormatting sqref="CJ6:CK6 CJ5 CJ7:CL13 CM8 CM9:CN13 CO10 CO11:CP13 CQ12 CQ13:CR13">
    <cfRule type="expression" dxfId="4861" priority="4840">
      <formula>$CH$4=1</formula>
    </cfRule>
  </conditionalFormatting>
  <conditionalFormatting sqref="CT4:CT13">
    <cfRule type="cellIs" dxfId="4860" priority="4831" operator="equal">
      <formula>0</formula>
    </cfRule>
    <cfRule type="expression" dxfId="4859" priority="4833">
      <formula>0</formula>
    </cfRule>
    <cfRule type="cellIs" dxfId="4858" priority="4834" operator="greaterThan">
      <formula>0</formula>
    </cfRule>
  </conditionalFormatting>
  <conditionalFormatting sqref="CU4:CU13">
    <cfRule type="cellIs" dxfId="4857" priority="4830" operator="equal">
      <formula>0</formula>
    </cfRule>
    <cfRule type="cellIs" dxfId="4856" priority="4832" operator="greaterThan">
      <formula>0</formula>
    </cfRule>
  </conditionalFormatting>
  <conditionalFormatting sqref="CI3:CW6 CI14:CW14 CI7:CU13">
    <cfRule type="expression" dxfId="4855" priority="4828">
      <formula>$CN$1=0</formula>
    </cfRule>
  </conditionalFormatting>
  <conditionalFormatting sqref="CI3">
    <cfRule type="expression" dxfId="4854" priority="4244">
      <formula>$CN$1=0</formula>
    </cfRule>
  </conditionalFormatting>
  <conditionalFormatting sqref="S138:AC148">
    <cfRule type="expression" dxfId="4853" priority="4824">
      <formula>$R138&gt;$X$136</formula>
    </cfRule>
    <cfRule type="expression" dxfId="4852" priority="4825">
      <formula>S$137&gt;$X$136</formula>
    </cfRule>
    <cfRule type="expression" dxfId="4851" priority="4827">
      <formula>$R138&lt;=$X$136</formula>
    </cfRule>
  </conditionalFormatting>
  <conditionalFormatting sqref="T139:AC148">
    <cfRule type="cellIs" dxfId="4850" priority="4815" operator="equal">
      <formula>1</formula>
    </cfRule>
  </conditionalFormatting>
  <conditionalFormatting sqref="T141:U141 T140 T142:V148 W143 W144:X148 Y145 Y146:Z148 AA147 AA148:AB148">
    <cfRule type="expression" dxfId="4849" priority="4826">
      <formula>$R$139=1</formula>
    </cfRule>
  </conditionalFormatting>
  <conditionalFormatting sqref="AD139:AD148">
    <cfRule type="cellIs" dxfId="4848" priority="4817" operator="equal">
      <formula>0</formula>
    </cfRule>
    <cfRule type="expression" dxfId="4847" priority="4819">
      <formula>0</formula>
    </cfRule>
    <cfRule type="cellIs" dxfId="4846" priority="4820" operator="greaterThan">
      <formula>0</formula>
    </cfRule>
  </conditionalFormatting>
  <conditionalFormatting sqref="AE139:AE148">
    <cfRule type="cellIs" dxfId="4845" priority="4816" operator="equal">
      <formula>0</formula>
    </cfRule>
    <cfRule type="cellIs" dxfId="4844" priority="4818" operator="greaterThan">
      <formula>0</formula>
    </cfRule>
  </conditionalFormatting>
  <conditionalFormatting sqref="S138:AG141 S149:AG149 S142:AE148">
    <cfRule type="expression" dxfId="4843" priority="4814">
      <formula>$X$136=0</formula>
    </cfRule>
  </conditionalFormatting>
  <conditionalFormatting sqref="S138">
    <cfRule type="expression" dxfId="4842" priority="4282">
      <formula>$X$136=0</formula>
    </cfRule>
  </conditionalFormatting>
  <conditionalFormatting sqref="O7:P8">
    <cfRule type="expression" dxfId="4841" priority="4813">
      <formula>$G$1=0</formula>
    </cfRule>
  </conditionalFormatting>
  <conditionalFormatting sqref="O23:P23">
    <cfRule type="cellIs" dxfId="4840" priority="4812" operator="equal">
      <formula>"CONSISTENT"</formula>
    </cfRule>
  </conditionalFormatting>
  <conditionalFormatting sqref="P22">
    <cfRule type="cellIs" dxfId="4839" priority="4811" operator="equal">
      <formula>"YES"</formula>
    </cfRule>
  </conditionalFormatting>
  <conditionalFormatting sqref="O22:P23">
    <cfRule type="expression" dxfId="4838" priority="4810">
      <formula>$G$1=0</formula>
    </cfRule>
  </conditionalFormatting>
  <conditionalFormatting sqref="O22:P23">
    <cfRule type="expression" dxfId="4837" priority="4809">
      <formula>$G$16=0</formula>
    </cfRule>
  </conditionalFormatting>
  <conditionalFormatting sqref="O38:P38">
    <cfRule type="cellIs" dxfId="4836" priority="4808" operator="equal">
      <formula>"CONSISTENT"</formula>
    </cfRule>
  </conditionalFormatting>
  <conditionalFormatting sqref="P37">
    <cfRule type="cellIs" dxfId="4835" priority="4807" operator="equal">
      <formula>"YES"</formula>
    </cfRule>
  </conditionalFormatting>
  <conditionalFormatting sqref="O37:P38">
    <cfRule type="expression" dxfId="4834" priority="4806">
      <formula>$G$1=0</formula>
    </cfRule>
  </conditionalFormatting>
  <conditionalFormatting sqref="O37:P38">
    <cfRule type="expression" dxfId="4833" priority="4805">
      <formula>$G$31=0</formula>
    </cfRule>
  </conditionalFormatting>
  <conditionalFormatting sqref="O53:P53">
    <cfRule type="cellIs" dxfId="4832" priority="4804" operator="equal">
      <formula>"CONSISTENT"</formula>
    </cfRule>
  </conditionalFormatting>
  <conditionalFormatting sqref="P52">
    <cfRule type="cellIs" dxfId="4831" priority="4803" operator="equal">
      <formula>"YES"</formula>
    </cfRule>
  </conditionalFormatting>
  <conditionalFormatting sqref="O52:P53">
    <cfRule type="expression" dxfId="4830" priority="4802">
      <formula>$G$1=0</formula>
    </cfRule>
  </conditionalFormatting>
  <conditionalFormatting sqref="O52:P53">
    <cfRule type="expression" dxfId="4829" priority="4801">
      <formula>$G$46=0</formula>
    </cfRule>
  </conditionalFormatting>
  <conditionalFormatting sqref="O68:P68">
    <cfRule type="cellIs" dxfId="4828" priority="4800" operator="equal">
      <formula>"CONSISTENT"</formula>
    </cfRule>
  </conditionalFormatting>
  <conditionalFormatting sqref="P67">
    <cfRule type="cellIs" dxfId="4827" priority="4799" operator="equal">
      <formula>"YES"</formula>
    </cfRule>
  </conditionalFormatting>
  <conditionalFormatting sqref="O67:P68">
    <cfRule type="expression" dxfId="4826" priority="4798">
      <formula>$G$1=0</formula>
    </cfRule>
  </conditionalFormatting>
  <conditionalFormatting sqref="O67:P68">
    <cfRule type="expression" dxfId="4825" priority="4797">
      <formula>$G$61=0</formula>
    </cfRule>
  </conditionalFormatting>
  <conditionalFormatting sqref="O83:P83">
    <cfRule type="cellIs" dxfId="4824" priority="4796" operator="equal">
      <formula>"CONSISTENT"</formula>
    </cfRule>
  </conditionalFormatting>
  <conditionalFormatting sqref="P82">
    <cfRule type="cellIs" dxfId="4823" priority="4795" operator="equal">
      <formula>"YES"</formula>
    </cfRule>
  </conditionalFormatting>
  <conditionalFormatting sqref="O82:P83">
    <cfRule type="expression" dxfId="4822" priority="4794">
      <formula>$G$1=0</formula>
    </cfRule>
  </conditionalFormatting>
  <conditionalFormatting sqref="O82:P83">
    <cfRule type="expression" dxfId="4821" priority="4793">
      <formula>$G$76=0</formula>
    </cfRule>
  </conditionalFormatting>
  <conditionalFormatting sqref="O98:P98">
    <cfRule type="cellIs" dxfId="4820" priority="4792" operator="equal">
      <formula>"CONSISTENT"</formula>
    </cfRule>
  </conditionalFormatting>
  <conditionalFormatting sqref="P97">
    <cfRule type="cellIs" dxfId="4819" priority="4791" operator="equal">
      <formula>"YES"</formula>
    </cfRule>
  </conditionalFormatting>
  <conditionalFormatting sqref="O97:P98">
    <cfRule type="expression" dxfId="4818" priority="4790">
      <formula>$G$1=0</formula>
    </cfRule>
  </conditionalFormatting>
  <conditionalFormatting sqref="O97:P98">
    <cfRule type="expression" dxfId="4817" priority="4789">
      <formula>$G$91=0</formula>
    </cfRule>
  </conditionalFormatting>
  <conditionalFormatting sqref="O113:P113">
    <cfRule type="cellIs" dxfId="4816" priority="4788" operator="equal">
      <formula>"CONSISTENT"</formula>
    </cfRule>
  </conditionalFormatting>
  <conditionalFormatting sqref="P112">
    <cfRule type="cellIs" dxfId="4815" priority="4787" operator="equal">
      <formula>"YES"</formula>
    </cfRule>
  </conditionalFormatting>
  <conditionalFormatting sqref="O112:P113">
    <cfRule type="expression" dxfId="4814" priority="4786">
      <formula>$G$1=0</formula>
    </cfRule>
  </conditionalFormatting>
  <conditionalFormatting sqref="O112:P113">
    <cfRule type="expression" dxfId="4813" priority="4785">
      <formula>$G$106=0</formula>
    </cfRule>
  </conditionalFormatting>
  <conditionalFormatting sqref="O128:P128">
    <cfRule type="cellIs" dxfId="4812" priority="4784" operator="equal">
      <formula>"CONSISTENT"</formula>
    </cfRule>
  </conditionalFormatting>
  <conditionalFormatting sqref="P127">
    <cfRule type="cellIs" dxfId="4811" priority="4783" operator="equal">
      <formula>"YES"</formula>
    </cfRule>
  </conditionalFormatting>
  <conditionalFormatting sqref="O127:P128">
    <cfRule type="expression" dxfId="4810" priority="4782">
      <formula>$G$1=0</formula>
    </cfRule>
  </conditionalFormatting>
  <conditionalFormatting sqref="O127:P128">
    <cfRule type="expression" dxfId="4809" priority="4781">
      <formula>$G$121=0</formula>
    </cfRule>
  </conditionalFormatting>
  <conditionalFormatting sqref="O143:P143">
    <cfRule type="cellIs" dxfId="4808" priority="4780" operator="equal">
      <formula>"CONSISTENT"</formula>
    </cfRule>
  </conditionalFormatting>
  <conditionalFormatting sqref="P142">
    <cfRule type="cellIs" dxfId="4807" priority="4779" operator="equal">
      <formula>"YES"</formula>
    </cfRule>
  </conditionalFormatting>
  <conditionalFormatting sqref="O142:P143">
    <cfRule type="expression" dxfId="4806" priority="4778">
      <formula>$G$1=0</formula>
    </cfRule>
  </conditionalFormatting>
  <conditionalFormatting sqref="O142:P143">
    <cfRule type="expression" dxfId="4805" priority="4777">
      <formula>$G$121=0</formula>
    </cfRule>
  </conditionalFormatting>
  <conditionalFormatting sqref="AF8:AG8">
    <cfRule type="cellIs" dxfId="4804" priority="4776" operator="equal">
      <formula>"CONSISTENT"</formula>
    </cfRule>
  </conditionalFormatting>
  <conditionalFormatting sqref="AG7">
    <cfRule type="cellIs" dxfId="4803" priority="4775" operator="equal">
      <formula>"YES"</formula>
    </cfRule>
  </conditionalFormatting>
  <conditionalFormatting sqref="AF7:AG8">
    <cfRule type="expression" dxfId="4802" priority="4774">
      <formula>$G$1=0</formula>
    </cfRule>
  </conditionalFormatting>
  <conditionalFormatting sqref="AF7:AG8">
    <cfRule type="expression" dxfId="4801" priority="4773">
      <formula>$X$1=0</formula>
    </cfRule>
  </conditionalFormatting>
  <conditionalFormatting sqref="AF23:AG23">
    <cfRule type="cellIs" dxfId="4800" priority="4772" operator="equal">
      <formula>"CONSISTENT"</formula>
    </cfRule>
  </conditionalFormatting>
  <conditionalFormatting sqref="AG22">
    <cfRule type="cellIs" dxfId="4799" priority="4771" operator="equal">
      <formula>"YES"</formula>
    </cfRule>
  </conditionalFormatting>
  <conditionalFormatting sqref="AF22:AG23">
    <cfRule type="expression" dxfId="4798" priority="4770">
      <formula>$G$1=0</formula>
    </cfRule>
  </conditionalFormatting>
  <conditionalFormatting sqref="AF22:AG23">
    <cfRule type="expression" dxfId="4797" priority="4769">
      <formula>$X$16=0</formula>
    </cfRule>
  </conditionalFormatting>
  <conditionalFormatting sqref="AF38:AG38">
    <cfRule type="cellIs" dxfId="4796" priority="4768" operator="equal">
      <formula>"CONSISTENT"</formula>
    </cfRule>
  </conditionalFormatting>
  <conditionalFormatting sqref="AG37">
    <cfRule type="cellIs" dxfId="4795" priority="4767" operator="equal">
      <formula>"YES"</formula>
    </cfRule>
  </conditionalFormatting>
  <conditionalFormatting sqref="AF37:AG38">
    <cfRule type="expression" dxfId="4794" priority="4766">
      <formula>$G$1=0</formula>
    </cfRule>
  </conditionalFormatting>
  <conditionalFormatting sqref="AF37:AG38">
    <cfRule type="expression" dxfId="4793" priority="4765">
      <formula>$X$31=0</formula>
    </cfRule>
  </conditionalFormatting>
  <conditionalFormatting sqref="AF53:AG53">
    <cfRule type="cellIs" dxfId="4792" priority="4764" operator="equal">
      <formula>"CONSISTENT"</formula>
    </cfRule>
  </conditionalFormatting>
  <conditionalFormatting sqref="AG52">
    <cfRule type="cellIs" dxfId="4791" priority="4763" operator="equal">
      <formula>"YES"</formula>
    </cfRule>
  </conditionalFormatting>
  <conditionalFormatting sqref="AF52:AG53">
    <cfRule type="expression" dxfId="4790" priority="4762">
      <formula>$G$1=0</formula>
    </cfRule>
  </conditionalFormatting>
  <conditionalFormatting sqref="AF52:AG53">
    <cfRule type="expression" dxfId="4789" priority="4761">
      <formula>$X$46=0</formula>
    </cfRule>
  </conditionalFormatting>
  <conditionalFormatting sqref="AF68:AG68">
    <cfRule type="cellIs" dxfId="4788" priority="4760" operator="equal">
      <formula>"CONSISTENT"</formula>
    </cfRule>
  </conditionalFormatting>
  <conditionalFormatting sqref="AG67">
    <cfRule type="cellIs" dxfId="4787" priority="4759" operator="equal">
      <formula>"YES"</formula>
    </cfRule>
  </conditionalFormatting>
  <conditionalFormatting sqref="AF67:AG68">
    <cfRule type="expression" dxfId="4786" priority="4758">
      <formula>$G$1=0</formula>
    </cfRule>
  </conditionalFormatting>
  <conditionalFormatting sqref="AF67:AG68">
    <cfRule type="expression" dxfId="4785" priority="4757">
      <formula>$X$61=0</formula>
    </cfRule>
  </conditionalFormatting>
  <conditionalFormatting sqref="AF83:AG83">
    <cfRule type="cellIs" dxfId="4784" priority="4756" operator="equal">
      <formula>"CONSISTENT"</formula>
    </cfRule>
  </conditionalFormatting>
  <conditionalFormatting sqref="AG82">
    <cfRule type="cellIs" dxfId="4783" priority="4755" operator="equal">
      <formula>"YES"</formula>
    </cfRule>
  </conditionalFormatting>
  <conditionalFormatting sqref="AF82:AG83">
    <cfRule type="expression" dxfId="4782" priority="4754">
      <formula>$G$1=0</formula>
    </cfRule>
  </conditionalFormatting>
  <conditionalFormatting sqref="AF82:AG83">
    <cfRule type="expression" dxfId="4781" priority="4753">
      <formula>$X$76=0</formula>
    </cfRule>
  </conditionalFormatting>
  <conditionalFormatting sqref="AF98:AG98">
    <cfRule type="cellIs" dxfId="4780" priority="4752" operator="equal">
      <formula>"CONSISTENT"</formula>
    </cfRule>
  </conditionalFormatting>
  <conditionalFormatting sqref="AG97">
    <cfRule type="cellIs" dxfId="4779" priority="4751" operator="equal">
      <formula>"YES"</formula>
    </cfRule>
  </conditionalFormatting>
  <conditionalFormatting sqref="AF97:AG98">
    <cfRule type="expression" dxfId="4778" priority="4750">
      <formula>$G$1=0</formula>
    </cfRule>
  </conditionalFormatting>
  <conditionalFormatting sqref="AF97:AG98">
    <cfRule type="expression" dxfId="4777" priority="4749">
      <formula>$X$91=0</formula>
    </cfRule>
  </conditionalFormatting>
  <conditionalFormatting sqref="AF113:AG113">
    <cfRule type="cellIs" dxfId="4776" priority="4748" operator="equal">
      <formula>"CONSISTENT"</formula>
    </cfRule>
  </conditionalFormatting>
  <conditionalFormatting sqref="AG112">
    <cfRule type="cellIs" dxfId="4775" priority="4747" operator="equal">
      <formula>"YES"</formula>
    </cfRule>
  </conditionalFormatting>
  <conditionalFormatting sqref="AF112:AG113">
    <cfRule type="expression" dxfId="4774" priority="4746">
      <formula>$G$1=0</formula>
    </cfRule>
  </conditionalFormatting>
  <conditionalFormatting sqref="AF112:AG113">
    <cfRule type="expression" dxfId="4773" priority="4745">
      <formula>$X$106=0</formula>
    </cfRule>
  </conditionalFormatting>
  <conditionalFormatting sqref="AF128:AG128">
    <cfRule type="cellIs" dxfId="4772" priority="4744" operator="equal">
      <formula>"CONSISTENT"</formula>
    </cfRule>
  </conditionalFormatting>
  <conditionalFormatting sqref="AG127">
    <cfRule type="cellIs" dxfId="4771" priority="4743" operator="equal">
      <formula>"YES"</formula>
    </cfRule>
  </conditionalFormatting>
  <conditionalFormatting sqref="AF127:AG128">
    <cfRule type="expression" dxfId="4770" priority="4742">
      <formula>$G$1=0</formula>
    </cfRule>
  </conditionalFormatting>
  <conditionalFormatting sqref="AF127:AG128">
    <cfRule type="expression" dxfId="4769" priority="4741">
      <formula>$X$121=0</formula>
    </cfRule>
  </conditionalFormatting>
  <conditionalFormatting sqref="AF143:AG143">
    <cfRule type="cellIs" dxfId="4768" priority="4740" operator="equal">
      <formula>"CONSISTENT"</formula>
    </cfRule>
  </conditionalFormatting>
  <conditionalFormatting sqref="AG142">
    <cfRule type="cellIs" dxfId="4767" priority="4739" operator="equal">
      <formula>"YES"</formula>
    </cfRule>
  </conditionalFormatting>
  <conditionalFormatting sqref="AF142:AG143">
    <cfRule type="expression" dxfId="4766" priority="4738">
      <formula>$G$1=0</formula>
    </cfRule>
  </conditionalFormatting>
  <conditionalFormatting sqref="AF142:AG143">
    <cfRule type="expression" dxfId="4765" priority="4737">
      <formula>$X$136=0</formula>
    </cfRule>
  </conditionalFormatting>
  <conditionalFormatting sqref="AW8:AX8">
    <cfRule type="cellIs" dxfId="4764" priority="4736" operator="equal">
      <formula>"CONSISTENT"</formula>
    </cfRule>
  </conditionalFormatting>
  <conditionalFormatting sqref="AX7">
    <cfRule type="cellIs" dxfId="4763" priority="4735" operator="equal">
      <formula>"YES"</formula>
    </cfRule>
  </conditionalFormatting>
  <conditionalFormatting sqref="AW7:AX8">
    <cfRule type="expression" dxfId="4762" priority="4734">
      <formula>$G$1=0</formula>
    </cfRule>
  </conditionalFormatting>
  <conditionalFormatting sqref="AW7:AX8">
    <cfRule type="expression" dxfId="4761" priority="4733">
      <formula>$AO$1=0</formula>
    </cfRule>
  </conditionalFormatting>
  <conditionalFormatting sqref="AW23:AX23">
    <cfRule type="cellIs" dxfId="4760" priority="4732" operator="equal">
      <formula>"CONSISTENT"</formula>
    </cfRule>
  </conditionalFormatting>
  <conditionalFormatting sqref="AX22">
    <cfRule type="cellIs" dxfId="4759" priority="4731" operator="equal">
      <formula>"YES"</formula>
    </cfRule>
  </conditionalFormatting>
  <conditionalFormatting sqref="AW22:AX23">
    <cfRule type="expression" dxfId="4758" priority="4730">
      <formula>$G$1=0</formula>
    </cfRule>
  </conditionalFormatting>
  <conditionalFormatting sqref="AW22:AX23">
    <cfRule type="expression" dxfId="4757" priority="4729">
      <formula>$AO$16=0</formula>
    </cfRule>
  </conditionalFormatting>
  <conditionalFormatting sqref="AW38:AX38">
    <cfRule type="cellIs" dxfId="4756" priority="4728" operator="equal">
      <formula>"CONSISTENT"</formula>
    </cfRule>
  </conditionalFormatting>
  <conditionalFormatting sqref="AX37">
    <cfRule type="cellIs" dxfId="4755" priority="4727" operator="equal">
      <formula>"YES"</formula>
    </cfRule>
  </conditionalFormatting>
  <conditionalFormatting sqref="AW37:AX38">
    <cfRule type="expression" dxfId="4754" priority="4726">
      <formula>$G$1=0</formula>
    </cfRule>
  </conditionalFormatting>
  <conditionalFormatting sqref="AW37:AX38">
    <cfRule type="expression" dxfId="4753" priority="4725">
      <formula>$AO$31=0</formula>
    </cfRule>
  </conditionalFormatting>
  <conditionalFormatting sqref="AW53:AX53">
    <cfRule type="cellIs" dxfId="4752" priority="4724" operator="equal">
      <formula>"CONSISTENT"</formula>
    </cfRule>
  </conditionalFormatting>
  <conditionalFormatting sqref="AX52">
    <cfRule type="cellIs" dxfId="4751" priority="4723" operator="equal">
      <formula>"YES"</formula>
    </cfRule>
  </conditionalFormatting>
  <conditionalFormatting sqref="AW52:AX53">
    <cfRule type="expression" dxfId="4750" priority="4722">
      <formula>$G$1=0</formula>
    </cfRule>
  </conditionalFormatting>
  <conditionalFormatting sqref="AW52:AX53">
    <cfRule type="expression" dxfId="4749" priority="4721">
      <formula>$AO$46=0</formula>
    </cfRule>
  </conditionalFormatting>
  <conditionalFormatting sqref="AW68:AX68">
    <cfRule type="cellIs" dxfId="4748" priority="4720" operator="equal">
      <formula>"CONSISTENT"</formula>
    </cfRule>
  </conditionalFormatting>
  <conditionalFormatting sqref="AX67">
    <cfRule type="cellIs" dxfId="4747" priority="4719" operator="equal">
      <formula>"YES"</formula>
    </cfRule>
  </conditionalFormatting>
  <conditionalFormatting sqref="AW67:AX68">
    <cfRule type="expression" dxfId="4746" priority="4718">
      <formula>$G$1=0</formula>
    </cfRule>
  </conditionalFormatting>
  <conditionalFormatting sqref="AW67:AX68">
    <cfRule type="expression" dxfId="4745" priority="4717">
      <formula>$AO$61=0</formula>
    </cfRule>
  </conditionalFormatting>
  <conditionalFormatting sqref="AW83:AX83">
    <cfRule type="cellIs" dxfId="4744" priority="4716" operator="equal">
      <formula>"CONSISTENT"</formula>
    </cfRule>
  </conditionalFormatting>
  <conditionalFormatting sqref="AX82">
    <cfRule type="cellIs" dxfId="4743" priority="4715" operator="equal">
      <formula>"YES"</formula>
    </cfRule>
  </conditionalFormatting>
  <conditionalFormatting sqref="AW82:AX83">
    <cfRule type="expression" dxfId="4742" priority="4714">
      <formula>$G$1=0</formula>
    </cfRule>
  </conditionalFormatting>
  <conditionalFormatting sqref="AW82:AX83">
    <cfRule type="expression" dxfId="4741" priority="4713">
      <formula>$AO$76=0</formula>
    </cfRule>
  </conditionalFormatting>
  <conditionalFormatting sqref="AW98:AX98">
    <cfRule type="cellIs" dxfId="4740" priority="4712" operator="equal">
      <formula>"CONSISTENT"</formula>
    </cfRule>
  </conditionalFormatting>
  <conditionalFormatting sqref="AX97">
    <cfRule type="cellIs" dxfId="4739" priority="4711" operator="equal">
      <formula>"YES"</formula>
    </cfRule>
  </conditionalFormatting>
  <conditionalFormatting sqref="AW97:AX98">
    <cfRule type="expression" dxfId="4738" priority="4710">
      <formula>$G$1=0</formula>
    </cfRule>
  </conditionalFormatting>
  <conditionalFormatting sqref="AW97:AX98">
    <cfRule type="expression" dxfId="4737" priority="4709">
      <formula>$AO$91=0</formula>
    </cfRule>
  </conditionalFormatting>
  <conditionalFormatting sqref="AW113:AX113">
    <cfRule type="cellIs" dxfId="4736" priority="4708" operator="equal">
      <formula>"CONSISTENT"</formula>
    </cfRule>
  </conditionalFormatting>
  <conditionalFormatting sqref="AX112">
    <cfRule type="cellIs" dxfId="4735" priority="4707" operator="equal">
      <formula>"YES"</formula>
    </cfRule>
  </conditionalFormatting>
  <conditionalFormatting sqref="AW112:AX113">
    <cfRule type="expression" dxfId="4734" priority="4706">
      <formula>$G$1=0</formula>
    </cfRule>
  </conditionalFormatting>
  <conditionalFormatting sqref="AW112:AX113">
    <cfRule type="expression" dxfId="4733" priority="4705">
      <formula>$AO$106=0</formula>
    </cfRule>
  </conditionalFormatting>
  <conditionalFormatting sqref="AW128:AX128">
    <cfRule type="cellIs" dxfId="4732" priority="4704" operator="equal">
      <formula>"CONSISTENT"</formula>
    </cfRule>
  </conditionalFormatting>
  <conditionalFormatting sqref="AX127">
    <cfRule type="cellIs" dxfId="4731" priority="4703" operator="equal">
      <formula>"YES"</formula>
    </cfRule>
  </conditionalFormatting>
  <conditionalFormatting sqref="AW127:AX128">
    <cfRule type="expression" dxfId="4730" priority="4702">
      <formula>$G$1=0</formula>
    </cfRule>
  </conditionalFormatting>
  <conditionalFormatting sqref="AW127:AX128">
    <cfRule type="expression" dxfId="4729" priority="4701">
      <formula>$AO$121=0</formula>
    </cfRule>
  </conditionalFormatting>
  <conditionalFormatting sqref="AW143:AX143">
    <cfRule type="cellIs" dxfId="4728" priority="4700" operator="equal">
      <formula>"CONSISTENT"</formula>
    </cfRule>
  </conditionalFormatting>
  <conditionalFormatting sqref="AX142">
    <cfRule type="cellIs" dxfId="4727" priority="4699" operator="equal">
      <formula>"YES"</formula>
    </cfRule>
  </conditionalFormatting>
  <conditionalFormatting sqref="AW142:AX143">
    <cfRule type="expression" dxfId="4726" priority="4698">
      <formula>$G$1=0</formula>
    </cfRule>
  </conditionalFormatting>
  <conditionalFormatting sqref="AW142:AX143">
    <cfRule type="expression" dxfId="4725" priority="4697">
      <formula>$AO$136=0</formula>
    </cfRule>
  </conditionalFormatting>
  <conditionalFormatting sqref="BN8:BO8">
    <cfRule type="cellIs" dxfId="4724" priority="4696" operator="equal">
      <formula>"CONSISTENT"</formula>
    </cfRule>
  </conditionalFormatting>
  <conditionalFormatting sqref="BO7">
    <cfRule type="cellIs" dxfId="4723" priority="4695" operator="equal">
      <formula>"YES"</formula>
    </cfRule>
  </conditionalFormatting>
  <conditionalFormatting sqref="BN7:BO8">
    <cfRule type="expression" dxfId="4722" priority="4694">
      <formula>$G$1=0</formula>
    </cfRule>
  </conditionalFormatting>
  <conditionalFormatting sqref="BN7:BO8">
    <cfRule type="expression" dxfId="4721" priority="4693">
      <formula>$BF$1=0</formula>
    </cfRule>
  </conditionalFormatting>
  <conditionalFormatting sqref="BN23:BO23">
    <cfRule type="cellIs" dxfId="4720" priority="4692" operator="equal">
      <formula>"CONSISTENT"</formula>
    </cfRule>
  </conditionalFormatting>
  <conditionalFormatting sqref="BO22">
    <cfRule type="cellIs" dxfId="4719" priority="4691" operator="equal">
      <formula>"YES"</formula>
    </cfRule>
  </conditionalFormatting>
  <conditionalFormatting sqref="BN22:BO23">
    <cfRule type="expression" dxfId="4718" priority="4690">
      <formula>$G$1=0</formula>
    </cfRule>
  </conditionalFormatting>
  <conditionalFormatting sqref="BN22:BO23">
    <cfRule type="expression" dxfId="4717" priority="4689">
      <formula>$BF$16=0</formula>
    </cfRule>
  </conditionalFormatting>
  <conditionalFormatting sqref="BN38:BO38">
    <cfRule type="cellIs" dxfId="4716" priority="4688" operator="equal">
      <formula>"CONSISTENT"</formula>
    </cfRule>
  </conditionalFormatting>
  <conditionalFormatting sqref="BO37">
    <cfRule type="cellIs" dxfId="4715" priority="4687" operator="equal">
      <formula>"YES"</formula>
    </cfRule>
  </conditionalFormatting>
  <conditionalFormatting sqref="BN37:BO38">
    <cfRule type="expression" dxfId="4714" priority="4686">
      <formula>$G$1=0</formula>
    </cfRule>
  </conditionalFormatting>
  <conditionalFormatting sqref="BN37:BO38">
    <cfRule type="expression" dxfId="4713" priority="4685">
      <formula>$BF$31=0</formula>
    </cfRule>
  </conditionalFormatting>
  <conditionalFormatting sqref="BN53:BO53">
    <cfRule type="cellIs" dxfId="4712" priority="4684" operator="equal">
      <formula>"CONSISTENT"</formula>
    </cfRule>
  </conditionalFormatting>
  <conditionalFormatting sqref="BO52">
    <cfRule type="cellIs" dxfId="4711" priority="4683" operator="equal">
      <formula>"YES"</formula>
    </cfRule>
  </conditionalFormatting>
  <conditionalFormatting sqref="BN52:BO53">
    <cfRule type="expression" dxfId="4710" priority="4682">
      <formula>$G$1=0</formula>
    </cfRule>
  </conditionalFormatting>
  <conditionalFormatting sqref="BN52:BO53">
    <cfRule type="expression" dxfId="4709" priority="4681">
      <formula>$BF$46=0</formula>
    </cfRule>
  </conditionalFormatting>
  <conditionalFormatting sqref="BN68:BO68">
    <cfRule type="cellIs" dxfId="4708" priority="4680" operator="equal">
      <formula>"CONSISTENT"</formula>
    </cfRule>
  </conditionalFormatting>
  <conditionalFormatting sqref="BO67">
    <cfRule type="cellIs" dxfId="4707" priority="4679" operator="equal">
      <formula>"YES"</formula>
    </cfRule>
  </conditionalFormatting>
  <conditionalFormatting sqref="BN67:BO68">
    <cfRule type="expression" dxfId="4706" priority="4678">
      <formula>$G$1=0</formula>
    </cfRule>
  </conditionalFormatting>
  <conditionalFormatting sqref="BN67:BO68">
    <cfRule type="expression" dxfId="4705" priority="4677">
      <formula>$BF$61=0</formula>
    </cfRule>
  </conditionalFormatting>
  <conditionalFormatting sqref="BN83:BO83">
    <cfRule type="cellIs" dxfId="4704" priority="4676" operator="equal">
      <formula>"CONSISTENT"</formula>
    </cfRule>
  </conditionalFormatting>
  <conditionalFormatting sqref="BO82">
    <cfRule type="cellIs" dxfId="4703" priority="4675" operator="equal">
      <formula>"YES"</formula>
    </cfRule>
  </conditionalFormatting>
  <conditionalFormatting sqref="BN82:BO83">
    <cfRule type="expression" dxfId="4702" priority="4674">
      <formula>$G$1=0</formula>
    </cfRule>
  </conditionalFormatting>
  <conditionalFormatting sqref="BN82:BO83">
    <cfRule type="expression" dxfId="4701" priority="4673">
      <formula>$BF$76=0</formula>
    </cfRule>
  </conditionalFormatting>
  <conditionalFormatting sqref="BN98:BO98">
    <cfRule type="cellIs" dxfId="4700" priority="4672" operator="equal">
      <formula>"CONSISTENT"</formula>
    </cfRule>
  </conditionalFormatting>
  <conditionalFormatting sqref="BO97">
    <cfRule type="cellIs" dxfId="4699" priority="4671" operator="equal">
      <formula>"YES"</formula>
    </cfRule>
  </conditionalFormatting>
  <conditionalFormatting sqref="BN97:BO98">
    <cfRule type="expression" dxfId="4698" priority="4670">
      <formula>$G$1=0</formula>
    </cfRule>
  </conditionalFormatting>
  <conditionalFormatting sqref="BN97:BO98">
    <cfRule type="expression" dxfId="4697" priority="4669">
      <formula>$BF$91=0</formula>
    </cfRule>
  </conditionalFormatting>
  <conditionalFormatting sqref="BN113:BO113">
    <cfRule type="cellIs" dxfId="4696" priority="4668" operator="equal">
      <formula>"CONSISTENT"</formula>
    </cfRule>
  </conditionalFormatting>
  <conditionalFormatting sqref="BO112">
    <cfRule type="cellIs" dxfId="4695" priority="4667" operator="equal">
      <formula>"YES"</formula>
    </cfRule>
  </conditionalFormatting>
  <conditionalFormatting sqref="BN112:BO113">
    <cfRule type="expression" dxfId="4694" priority="4666">
      <formula>$G$1=0</formula>
    </cfRule>
  </conditionalFormatting>
  <conditionalFormatting sqref="BN112:BO113">
    <cfRule type="expression" dxfId="4693" priority="4665">
      <formula>$BF$106=0</formula>
    </cfRule>
  </conditionalFormatting>
  <conditionalFormatting sqref="BN128:BO128">
    <cfRule type="cellIs" dxfId="4692" priority="4664" operator="equal">
      <formula>"CONSISTENT"</formula>
    </cfRule>
  </conditionalFormatting>
  <conditionalFormatting sqref="BO127">
    <cfRule type="cellIs" dxfId="4691" priority="4663" operator="equal">
      <formula>"YES"</formula>
    </cfRule>
  </conditionalFormatting>
  <conditionalFormatting sqref="BN127:BO128">
    <cfRule type="expression" dxfId="4690" priority="4662">
      <formula>$G$1=0</formula>
    </cfRule>
  </conditionalFormatting>
  <conditionalFormatting sqref="BN127:BO128">
    <cfRule type="expression" dxfId="4689" priority="4661">
      <formula>$BF$121=0</formula>
    </cfRule>
  </conditionalFormatting>
  <conditionalFormatting sqref="BN143:BO143">
    <cfRule type="cellIs" dxfId="4688" priority="4660" operator="equal">
      <formula>"CONSISTENT"</formula>
    </cfRule>
  </conditionalFormatting>
  <conditionalFormatting sqref="BO142">
    <cfRule type="cellIs" dxfId="4687" priority="4659" operator="equal">
      <formula>"YES"</formula>
    </cfRule>
  </conditionalFormatting>
  <conditionalFormatting sqref="BN142:BO143">
    <cfRule type="expression" dxfId="4686" priority="4658">
      <formula>$G$1=0</formula>
    </cfRule>
  </conditionalFormatting>
  <conditionalFormatting sqref="BN142:BO143">
    <cfRule type="expression" dxfId="4685" priority="4657">
      <formula>$BF$136=0</formula>
    </cfRule>
  </conditionalFormatting>
  <conditionalFormatting sqref="CE8:CF8">
    <cfRule type="cellIs" dxfId="4684" priority="4656" operator="equal">
      <formula>"CONSISTENT"</formula>
    </cfRule>
  </conditionalFormatting>
  <conditionalFormatting sqref="CF7">
    <cfRule type="cellIs" dxfId="4683" priority="4655" operator="equal">
      <formula>"YES"</formula>
    </cfRule>
  </conditionalFormatting>
  <conditionalFormatting sqref="CE7:CF8">
    <cfRule type="expression" dxfId="4682" priority="4654">
      <formula>$G$1=0</formula>
    </cfRule>
  </conditionalFormatting>
  <conditionalFormatting sqref="CE7:CF8">
    <cfRule type="expression" dxfId="4681" priority="4653">
      <formula>$BW$1=0</formula>
    </cfRule>
  </conditionalFormatting>
  <conditionalFormatting sqref="CE23:CF23">
    <cfRule type="cellIs" dxfId="4680" priority="4652" operator="equal">
      <formula>"CONSISTENT"</formula>
    </cfRule>
  </conditionalFormatting>
  <conditionalFormatting sqref="CF22">
    <cfRule type="cellIs" dxfId="4679" priority="4651" operator="equal">
      <formula>"YES"</formula>
    </cfRule>
  </conditionalFormatting>
  <conditionalFormatting sqref="CE22:CF23">
    <cfRule type="expression" dxfId="4678" priority="4650">
      <formula>$G$1=0</formula>
    </cfRule>
  </conditionalFormatting>
  <conditionalFormatting sqref="CE22:CF23">
    <cfRule type="expression" dxfId="4677" priority="4649">
      <formula>$BW$16=0</formula>
    </cfRule>
  </conditionalFormatting>
  <conditionalFormatting sqref="CE38:CF38">
    <cfRule type="cellIs" dxfId="4676" priority="4648" operator="equal">
      <formula>"CONSISTENT"</formula>
    </cfRule>
  </conditionalFormatting>
  <conditionalFormatting sqref="CF37">
    <cfRule type="cellIs" dxfId="4675" priority="4647" operator="equal">
      <formula>"YES"</formula>
    </cfRule>
  </conditionalFormatting>
  <conditionalFormatting sqref="CE37:CF38">
    <cfRule type="expression" dxfId="4674" priority="4646">
      <formula>$G$1=0</formula>
    </cfRule>
  </conditionalFormatting>
  <conditionalFormatting sqref="CE37:CF38">
    <cfRule type="expression" dxfId="4673" priority="4645">
      <formula>$BW$31=0</formula>
    </cfRule>
  </conditionalFormatting>
  <conditionalFormatting sqref="CE53:CF53">
    <cfRule type="cellIs" dxfId="4672" priority="4644" operator="equal">
      <formula>"CONSISTENT"</formula>
    </cfRule>
  </conditionalFormatting>
  <conditionalFormatting sqref="CF52">
    <cfRule type="cellIs" dxfId="4671" priority="4643" operator="equal">
      <formula>"YES"</formula>
    </cfRule>
  </conditionalFormatting>
  <conditionalFormatting sqref="CE52:CF53">
    <cfRule type="expression" dxfId="4670" priority="4642">
      <formula>$G$1=0</formula>
    </cfRule>
  </conditionalFormatting>
  <conditionalFormatting sqref="CE52:CF53">
    <cfRule type="expression" dxfId="4669" priority="4641">
      <formula>$BW$46=0</formula>
    </cfRule>
  </conditionalFormatting>
  <conditionalFormatting sqref="CE68:CF68">
    <cfRule type="cellIs" dxfId="4668" priority="4640" operator="equal">
      <formula>"CONSISTENT"</formula>
    </cfRule>
  </conditionalFormatting>
  <conditionalFormatting sqref="CF67">
    <cfRule type="cellIs" dxfId="4667" priority="4639" operator="equal">
      <formula>"YES"</formula>
    </cfRule>
  </conditionalFormatting>
  <conditionalFormatting sqref="CE67:CF68">
    <cfRule type="expression" dxfId="4666" priority="4638">
      <formula>$G$1=0</formula>
    </cfRule>
  </conditionalFormatting>
  <conditionalFormatting sqref="CE67:CF68">
    <cfRule type="expression" dxfId="4665" priority="4637">
      <formula>$BW$61=0</formula>
    </cfRule>
  </conditionalFormatting>
  <conditionalFormatting sqref="CE83:CF83">
    <cfRule type="cellIs" dxfId="4664" priority="4636" operator="equal">
      <formula>"CONSISTENT"</formula>
    </cfRule>
  </conditionalFormatting>
  <conditionalFormatting sqref="CF82">
    <cfRule type="cellIs" dxfId="4663" priority="4635" operator="equal">
      <formula>"YES"</formula>
    </cfRule>
  </conditionalFormatting>
  <conditionalFormatting sqref="CE82:CF83">
    <cfRule type="expression" dxfId="4662" priority="4634">
      <formula>$G$1=0</formula>
    </cfRule>
  </conditionalFormatting>
  <conditionalFormatting sqref="CE82:CF83">
    <cfRule type="expression" dxfId="4661" priority="4633">
      <formula>$BW$76=0</formula>
    </cfRule>
  </conditionalFormatting>
  <conditionalFormatting sqref="CE98:CF98">
    <cfRule type="cellIs" dxfId="4660" priority="4632" operator="equal">
      <formula>"CONSISTENT"</formula>
    </cfRule>
  </conditionalFormatting>
  <conditionalFormatting sqref="CF97">
    <cfRule type="cellIs" dxfId="4659" priority="4631" operator="equal">
      <formula>"YES"</formula>
    </cfRule>
  </conditionalFormatting>
  <conditionalFormatting sqref="CE97:CF98">
    <cfRule type="expression" dxfId="4658" priority="4630">
      <formula>$G$1=0</formula>
    </cfRule>
  </conditionalFormatting>
  <conditionalFormatting sqref="CE97:CF98">
    <cfRule type="expression" dxfId="4657" priority="4629">
      <formula>$BW$91=0</formula>
    </cfRule>
  </conditionalFormatting>
  <conditionalFormatting sqref="CE113:CF113">
    <cfRule type="cellIs" dxfId="4656" priority="4628" operator="equal">
      <formula>"CONSISTENT"</formula>
    </cfRule>
  </conditionalFormatting>
  <conditionalFormatting sqref="CF112">
    <cfRule type="cellIs" dxfId="4655" priority="4627" operator="equal">
      <formula>"YES"</formula>
    </cfRule>
  </conditionalFormatting>
  <conditionalFormatting sqref="CE112:CF113">
    <cfRule type="expression" dxfId="4654" priority="4626">
      <formula>$G$1=0</formula>
    </cfRule>
  </conditionalFormatting>
  <conditionalFormatting sqref="CE112:CF113">
    <cfRule type="expression" dxfId="4653" priority="4625">
      <formula>$BW$106=0</formula>
    </cfRule>
  </conditionalFormatting>
  <conditionalFormatting sqref="CE128:CF128">
    <cfRule type="cellIs" dxfId="4652" priority="4624" operator="equal">
      <formula>"CONSISTENT"</formula>
    </cfRule>
  </conditionalFormatting>
  <conditionalFormatting sqref="CF127">
    <cfRule type="cellIs" dxfId="4651" priority="4623" operator="equal">
      <formula>"YES"</formula>
    </cfRule>
  </conditionalFormatting>
  <conditionalFormatting sqref="CE127:CF128">
    <cfRule type="expression" dxfId="4650" priority="4622">
      <formula>$G$1=0</formula>
    </cfRule>
  </conditionalFormatting>
  <conditionalFormatting sqref="CE127:CF128">
    <cfRule type="expression" dxfId="4649" priority="4621">
      <formula>$BW$121=0</formula>
    </cfRule>
  </conditionalFormatting>
  <conditionalFormatting sqref="CE143:CF143">
    <cfRule type="cellIs" dxfId="4648" priority="4620" operator="equal">
      <formula>"CONSISTENT"</formula>
    </cfRule>
  </conditionalFormatting>
  <conditionalFormatting sqref="CF142">
    <cfRule type="cellIs" dxfId="4647" priority="4619" operator="equal">
      <formula>"YES"</formula>
    </cfRule>
  </conditionalFormatting>
  <conditionalFormatting sqref="CE142:CF143">
    <cfRule type="expression" dxfId="4646" priority="4618">
      <formula>$G$1=0</formula>
    </cfRule>
  </conditionalFormatting>
  <conditionalFormatting sqref="CE142:CF143">
    <cfRule type="expression" dxfId="4645" priority="4617">
      <formula>$BW$136=0</formula>
    </cfRule>
  </conditionalFormatting>
  <conditionalFormatting sqref="CV8:CW8">
    <cfRule type="cellIs" dxfId="4644" priority="4616" operator="equal">
      <formula>"CONSISTENT"</formula>
    </cfRule>
  </conditionalFormatting>
  <conditionalFormatting sqref="CW7">
    <cfRule type="cellIs" dxfId="4643" priority="4615" operator="equal">
      <formula>"YES"</formula>
    </cfRule>
  </conditionalFormatting>
  <conditionalFormatting sqref="CV7:CW8">
    <cfRule type="expression" dxfId="4642" priority="4614">
      <formula>$G$1=0</formula>
    </cfRule>
  </conditionalFormatting>
  <conditionalFormatting sqref="CV7:CW8">
    <cfRule type="expression" dxfId="4641" priority="4613">
      <formula>$CN$1=0</formula>
    </cfRule>
  </conditionalFormatting>
  <conditionalFormatting sqref="CV23:CW23">
    <cfRule type="cellIs" dxfId="4640" priority="4612" operator="equal">
      <formula>"CONSISTENT"</formula>
    </cfRule>
  </conditionalFormatting>
  <conditionalFormatting sqref="CW22">
    <cfRule type="cellIs" dxfId="4639" priority="4611" operator="equal">
      <formula>"YES"</formula>
    </cfRule>
  </conditionalFormatting>
  <conditionalFormatting sqref="CV22:CW23">
    <cfRule type="expression" dxfId="4638" priority="4610">
      <formula>$G$1=0</formula>
    </cfRule>
  </conditionalFormatting>
  <conditionalFormatting sqref="CV22:CW23">
    <cfRule type="expression" dxfId="4637" priority="4609">
      <formula>$CN$16=0</formula>
    </cfRule>
  </conditionalFormatting>
  <conditionalFormatting sqref="CV38:CW38">
    <cfRule type="cellIs" dxfId="4636" priority="4608" operator="equal">
      <formula>"CONSISTENT"</formula>
    </cfRule>
  </conditionalFormatting>
  <conditionalFormatting sqref="CW37">
    <cfRule type="cellIs" dxfId="4635" priority="4607" operator="equal">
      <formula>"YES"</formula>
    </cfRule>
  </conditionalFormatting>
  <conditionalFormatting sqref="CV37:CW38">
    <cfRule type="expression" dxfId="4634" priority="4606">
      <formula>$G$1=0</formula>
    </cfRule>
  </conditionalFormatting>
  <conditionalFormatting sqref="CV37:CW38">
    <cfRule type="expression" dxfId="4633" priority="4605">
      <formula>$CN$31=0</formula>
    </cfRule>
  </conditionalFormatting>
  <conditionalFormatting sqref="CV53:CW53">
    <cfRule type="cellIs" dxfId="4632" priority="4604" operator="equal">
      <formula>"CONSISTENT"</formula>
    </cfRule>
  </conditionalFormatting>
  <conditionalFormatting sqref="CW52">
    <cfRule type="cellIs" dxfId="4631" priority="4603" operator="equal">
      <formula>"YES"</formula>
    </cfRule>
  </conditionalFormatting>
  <conditionalFormatting sqref="CV52:CW53">
    <cfRule type="expression" dxfId="4630" priority="4602">
      <formula>$G$1=0</formula>
    </cfRule>
  </conditionalFormatting>
  <conditionalFormatting sqref="CV52:CW53">
    <cfRule type="expression" dxfId="4629" priority="4601">
      <formula>$CN$46=0</formula>
    </cfRule>
  </conditionalFormatting>
  <conditionalFormatting sqref="CV68:CW68">
    <cfRule type="cellIs" dxfId="4628" priority="4600" operator="equal">
      <formula>"CONSISTENT"</formula>
    </cfRule>
  </conditionalFormatting>
  <conditionalFormatting sqref="CW67">
    <cfRule type="cellIs" dxfId="4627" priority="4599" operator="equal">
      <formula>"YES"</formula>
    </cfRule>
  </conditionalFormatting>
  <conditionalFormatting sqref="CV67:CW68">
    <cfRule type="expression" dxfId="4626" priority="4598">
      <formula>$G$1=0</formula>
    </cfRule>
  </conditionalFormatting>
  <conditionalFormatting sqref="CV67:CW68">
    <cfRule type="expression" dxfId="4625" priority="4597">
      <formula>$CN$61=0</formula>
    </cfRule>
  </conditionalFormatting>
  <conditionalFormatting sqref="CV83:CW83">
    <cfRule type="cellIs" dxfId="4624" priority="4596" operator="equal">
      <formula>"CONSISTENT"</formula>
    </cfRule>
  </conditionalFormatting>
  <conditionalFormatting sqref="CW82">
    <cfRule type="cellIs" dxfId="4623" priority="4595" operator="equal">
      <formula>"YES"</formula>
    </cfRule>
  </conditionalFormatting>
  <conditionalFormatting sqref="CV82:CW83">
    <cfRule type="expression" dxfId="4622" priority="4594">
      <formula>$G$1=0</formula>
    </cfRule>
  </conditionalFormatting>
  <conditionalFormatting sqref="CV82:CW83">
    <cfRule type="expression" dxfId="4621" priority="4593">
      <formula>$CN$76=0</formula>
    </cfRule>
  </conditionalFormatting>
  <conditionalFormatting sqref="CV98:CW98">
    <cfRule type="cellIs" dxfId="4620" priority="4592" operator="equal">
      <formula>"CONSISTENT"</formula>
    </cfRule>
  </conditionalFormatting>
  <conditionalFormatting sqref="CW97">
    <cfRule type="cellIs" dxfId="4619" priority="4591" operator="equal">
      <formula>"YES"</formula>
    </cfRule>
  </conditionalFormatting>
  <conditionalFormatting sqref="CV97:CW98">
    <cfRule type="expression" dxfId="4618" priority="4590">
      <formula>$G$1=0</formula>
    </cfRule>
  </conditionalFormatting>
  <conditionalFormatting sqref="CV97:CW98">
    <cfRule type="expression" dxfId="4617" priority="4589">
      <formula>$CN$91=0</formula>
    </cfRule>
  </conditionalFormatting>
  <conditionalFormatting sqref="CV113:CW113">
    <cfRule type="cellIs" dxfId="4616" priority="4588" operator="equal">
      <formula>"CONSISTENT"</formula>
    </cfRule>
  </conditionalFormatting>
  <conditionalFormatting sqref="CW112">
    <cfRule type="cellIs" dxfId="4615" priority="4587" operator="equal">
      <formula>"YES"</formula>
    </cfRule>
  </conditionalFormatting>
  <conditionalFormatting sqref="CV112:CW113">
    <cfRule type="expression" dxfId="4614" priority="4586">
      <formula>$G$1=0</formula>
    </cfRule>
  </conditionalFormatting>
  <conditionalFormatting sqref="CV112:CW113">
    <cfRule type="expression" dxfId="4613" priority="4585">
      <formula>$CN$106=0</formula>
    </cfRule>
  </conditionalFormatting>
  <conditionalFormatting sqref="CV128:CW128">
    <cfRule type="cellIs" dxfId="4612" priority="4584" operator="equal">
      <formula>"CONSISTENT"</formula>
    </cfRule>
  </conditionalFormatting>
  <conditionalFormatting sqref="CW127">
    <cfRule type="cellIs" dxfId="4611" priority="4583" operator="equal">
      <formula>"YES"</formula>
    </cfRule>
  </conditionalFormatting>
  <conditionalFormatting sqref="CV127:CW128">
    <cfRule type="expression" dxfId="4610" priority="4582">
      <formula>$G$1=0</formula>
    </cfRule>
  </conditionalFormatting>
  <conditionalFormatting sqref="CV127:CW128">
    <cfRule type="expression" dxfId="4609" priority="4581">
      <formula>$CN$121=0</formula>
    </cfRule>
  </conditionalFormatting>
  <conditionalFormatting sqref="CV143:CW143">
    <cfRule type="cellIs" dxfId="4608" priority="4580" operator="equal">
      <formula>"CONSISTENT"</formula>
    </cfRule>
  </conditionalFormatting>
  <conditionalFormatting sqref="CW142">
    <cfRule type="cellIs" dxfId="4607" priority="4579" operator="equal">
      <formula>"YES"</formula>
    </cfRule>
  </conditionalFormatting>
  <conditionalFormatting sqref="CV142:CW143">
    <cfRule type="expression" dxfId="4606" priority="4578">
      <formula>$G$1=0</formula>
    </cfRule>
  </conditionalFormatting>
  <conditionalFormatting sqref="CV142:CW143">
    <cfRule type="expression" dxfId="4605" priority="4577">
      <formula>$CN$136=0</formula>
    </cfRule>
  </conditionalFormatting>
  <conditionalFormatting sqref="DM8:DN8">
    <cfRule type="cellIs" dxfId="4604" priority="4576" operator="equal">
      <formula>"CONSISTENT"</formula>
    </cfRule>
  </conditionalFormatting>
  <conditionalFormatting sqref="DN7">
    <cfRule type="cellIs" dxfId="4603" priority="4575" operator="equal">
      <formula>"YES"</formula>
    </cfRule>
  </conditionalFormatting>
  <conditionalFormatting sqref="DM7:DN8">
    <cfRule type="expression" dxfId="4602" priority="4574">
      <formula>$G$1=0</formula>
    </cfRule>
  </conditionalFormatting>
  <conditionalFormatting sqref="DM7:DN8">
    <cfRule type="expression" dxfId="4601" priority="4573">
      <formula>$DE$1=0</formula>
    </cfRule>
  </conditionalFormatting>
  <conditionalFormatting sqref="ED8:EE8">
    <cfRule type="cellIs" dxfId="4600" priority="4572" operator="equal">
      <formula>"CONSISTENT"</formula>
    </cfRule>
  </conditionalFormatting>
  <conditionalFormatting sqref="EE7">
    <cfRule type="cellIs" dxfId="4599" priority="4571" operator="equal">
      <formula>"YES"</formula>
    </cfRule>
  </conditionalFormatting>
  <conditionalFormatting sqref="ED7:EE8">
    <cfRule type="expression" dxfId="4598" priority="4570">
      <formula>$G$1=0</formula>
    </cfRule>
  </conditionalFormatting>
  <conditionalFormatting sqref="ED7:EE8">
    <cfRule type="expression" dxfId="4597" priority="4569">
      <formula>$DV$1=0</formula>
    </cfRule>
  </conditionalFormatting>
  <conditionalFormatting sqref="EU8:EV8">
    <cfRule type="cellIs" dxfId="4596" priority="4568" operator="equal">
      <formula>"CONSISTENT"</formula>
    </cfRule>
  </conditionalFormatting>
  <conditionalFormatting sqref="EV7">
    <cfRule type="cellIs" dxfId="4595" priority="4567" operator="equal">
      <formula>"YES"</formula>
    </cfRule>
  </conditionalFormatting>
  <conditionalFormatting sqref="EU7:EV8">
    <cfRule type="expression" dxfId="4594" priority="4566">
      <formula>$G$1=0</formula>
    </cfRule>
  </conditionalFormatting>
  <conditionalFormatting sqref="EU7:EV8">
    <cfRule type="expression" dxfId="4593" priority="4565">
      <formula>$EM$1=0</formula>
    </cfRule>
  </conditionalFormatting>
  <conditionalFormatting sqref="DM23:DN23">
    <cfRule type="cellIs" dxfId="4592" priority="4564" operator="equal">
      <formula>"CONSISTENT"</formula>
    </cfRule>
  </conditionalFormatting>
  <conditionalFormatting sqref="DN22">
    <cfRule type="cellIs" dxfId="4591" priority="4563" operator="equal">
      <formula>"YES"</formula>
    </cfRule>
  </conditionalFormatting>
  <conditionalFormatting sqref="DM22:DN23">
    <cfRule type="expression" dxfId="4590" priority="4562">
      <formula>$G$1=0</formula>
    </cfRule>
  </conditionalFormatting>
  <conditionalFormatting sqref="DM22:DN23">
    <cfRule type="expression" dxfId="4589" priority="4561">
      <formula>$DE$16=0</formula>
    </cfRule>
  </conditionalFormatting>
  <conditionalFormatting sqref="ED23:EE23">
    <cfRule type="cellIs" dxfId="4588" priority="4560" operator="equal">
      <formula>"CONSISTENT"</formula>
    </cfRule>
  </conditionalFormatting>
  <conditionalFormatting sqref="EE22">
    <cfRule type="cellIs" dxfId="4587" priority="4559" operator="equal">
      <formula>"YES"</formula>
    </cfRule>
  </conditionalFormatting>
  <conditionalFormatting sqref="ED22:EE23">
    <cfRule type="expression" dxfId="4586" priority="4558">
      <formula>$G$1=0</formula>
    </cfRule>
  </conditionalFormatting>
  <conditionalFormatting sqref="ED22:EE23">
    <cfRule type="expression" dxfId="4585" priority="4557">
      <formula>$DV$16=0</formula>
    </cfRule>
  </conditionalFormatting>
  <conditionalFormatting sqref="ED38:EE38">
    <cfRule type="cellIs" dxfId="4584" priority="4556" operator="equal">
      <formula>"CONSISTENT"</formula>
    </cfRule>
  </conditionalFormatting>
  <conditionalFormatting sqref="EE37">
    <cfRule type="cellIs" dxfId="4583" priority="4555" operator="equal">
      <formula>"YES"</formula>
    </cfRule>
  </conditionalFormatting>
  <conditionalFormatting sqref="ED37:EE38">
    <cfRule type="expression" dxfId="4582" priority="4554">
      <formula>$G$1=0</formula>
    </cfRule>
  </conditionalFormatting>
  <conditionalFormatting sqref="ED37:EE38">
    <cfRule type="expression" dxfId="4581" priority="4553">
      <formula>$DV$31=0</formula>
    </cfRule>
  </conditionalFormatting>
  <conditionalFormatting sqref="ED53:EE53">
    <cfRule type="cellIs" dxfId="4580" priority="4552" operator="equal">
      <formula>"CONSISTENT"</formula>
    </cfRule>
  </conditionalFormatting>
  <conditionalFormatting sqref="EE52">
    <cfRule type="cellIs" dxfId="4579" priority="4551" operator="equal">
      <formula>"YES"</formula>
    </cfRule>
  </conditionalFormatting>
  <conditionalFormatting sqref="ED52:EE53">
    <cfRule type="expression" dxfId="4578" priority="4550">
      <formula>$G$1=0</formula>
    </cfRule>
  </conditionalFormatting>
  <conditionalFormatting sqref="ED52:EE53">
    <cfRule type="expression" dxfId="4577" priority="4549">
      <formula>$DV$46=0</formula>
    </cfRule>
  </conditionalFormatting>
  <conditionalFormatting sqref="EU23:EV23">
    <cfRule type="cellIs" dxfId="4576" priority="4548" operator="equal">
      <formula>"CONSISTENT"</formula>
    </cfRule>
  </conditionalFormatting>
  <conditionalFormatting sqref="EV22">
    <cfRule type="cellIs" dxfId="4575" priority="4547" operator="equal">
      <formula>"YES"</formula>
    </cfRule>
  </conditionalFormatting>
  <conditionalFormatting sqref="EU22:EV23">
    <cfRule type="expression" dxfId="4574" priority="4546">
      <formula>$G$1=0</formula>
    </cfRule>
  </conditionalFormatting>
  <conditionalFormatting sqref="EU22:EV23">
    <cfRule type="expression" dxfId="4573" priority="4545">
      <formula>$EM$16=0</formula>
    </cfRule>
  </conditionalFormatting>
  <conditionalFormatting sqref="EU38:EV38">
    <cfRule type="cellIs" dxfId="4572" priority="4544" operator="equal">
      <formula>"CONSISTENT"</formula>
    </cfRule>
  </conditionalFormatting>
  <conditionalFormatting sqref="EV37">
    <cfRule type="cellIs" dxfId="4571" priority="4543" operator="equal">
      <formula>"YES"</formula>
    </cfRule>
  </conditionalFormatting>
  <conditionalFormatting sqref="EU37:EV38">
    <cfRule type="expression" dxfId="4570" priority="4542">
      <formula>$G$1=0</formula>
    </cfRule>
  </conditionalFormatting>
  <conditionalFormatting sqref="EU37:EV38">
    <cfRule type="expression" dxfId="4569" priority="4541">
      <formula>$EM$31=0</formula>
    </cfRule>
  </conditionalFormatting>
  <conditionalFormatting sqref="EU53:EV53">
    <cfRule type="cellIs" dxfId="4568" priority="4540" operator="equal">
      <formula>"CONSISTENT"</formula>
    </cfRule>
  </conditionalFormatting>
  <conditionalFormatting sqref="EV52">
    <cfRule type="cellIs" dxfId="4567" priority="4539" operator="equal">
      <formula>"YES"</formula>
    </cfRule>
  </conditionalFormatting>
  <conditionalFormatting sqref="EU52:EV53">
    <cfRule type="expression" dxfId="4566" priority="4538">
      <formula>$G$1=0</formula>
    </cfRule>
  </conditionalFormatting>
  <conditionalFormatting sqref="EU52:EV53">
    <cfRule type="expression" dxfId="4565" priority="4537">
      <formula>$EM$46=0</formula>
    </cfRule>
  </conditionalFormatting>
  <conditionalFormatting sqref="DM38:DN38">
    <cfRule type="cellIs" dxfId="4564" priority="4536" operator="equal">
      <formula>"CONSISTENT"</formula>
    </cfRule>
  </conditionalFormatting>
  <conditionalFormatting sqref="DN37">
    <cfRule type="cellIs" dxfId="4563" priority="4535" operator="equal">
      <formula>"YES"</formula>
    </cfRule>
  </conditionalFormatting>
  <conditionalFormatting sqref="DM37:DN38">
    <cfRule type="expression" dxfId="4562" priority="4534">
      <formula>$G$1=0</formula>
    </cfRule>
  </conditionalFormatting>
  <conditionalFormatting sqref="DM37:DN38">
    <cfRule type="expression" dxfId="4561" priority="4533">
      <formula>$DE$31=0</formula>
    </cfRule>
  </conditionalFormatting>
  <conditionalFormatting sqref="DM53:DN53">
    <cfRule type="cellIs" dxfId="4560" priority="4532" operator="equal">
      <formula>"CONSISTENT"</formula>
    </cfRule>
  </conditionalFormatting>
  <conditionalFormatting sqref="DN52">
    <cfRule type="cellIs" dxfId="4559" priority="4531" operator="equal">
      <formula>"YES"</formula>
    </cfRule>
  </conditionalFormatting>
  <conditionalFormatting sqref="DM52:DN53">
    <cfRule type="expression" dxfId="4558" priority="4530">
      <formula>$G$1=0</formula>
    </cfRule>
  </conditionalFormatting>
  <conditionalFormatting sqref="DM52:DN53">
    <cfRule type="expression" dxfId="4557" priority="4529">
      <formula>$DE$46=0</formula>
    </cfRule>
  </conditionalFormatting>
  <conditionalFormatting sqref="DM68:DN68">
    <cfRule type="cellIs" dxfId="4556" priority="4528" operator="equal">
      <formula>"CONSISTENT"</formula>
    </cfRule>
  </conditionalFormatting>
  <conditionalFormatting sqref="DN67">
    <cfRule type="cellIs" dxfId="4555" priority="4527" operator="equal">
      <formula>"YES"</formula>
    </cfRule>
  </conditionalFormatting>
  <conditionalFormatting sqref="DM67:DN68">
    <cfRule type="expression" dxfId="4554" priority="4526">
      <formula>$G$1=0</formula>
    </cfRule>
  </conditionalFormatting>
  <conditionalFormatting sqref="DM67:DN68">
    <cfRule type="expression" dxfId="4553" priority="4525">
      <formula>$DE$61=0</formula>
    </cfRule>
  </conditionalFormatting>
  <conditionalFormatting sqref="ED68:EE68">
    <cfRule type="cellIs" dxfId="4552" priority="4524" operator="equal">
      <formula>"CONSISTENT"</formula>
    </cfRule>
  </conditionalFormatting>
  <conditionalFormatting sqref="EE67">
    <cfRule type="cellIs" dxfId="4551" priority="4523" operator="equal">
      <formula>"YES"</formula>
    </cfRule>
  </conditionalFormatting>
  <conditionalFormatting sqref="ED67:EE68">
    <cfRule type="expression" dxfId="4550" priority="4522">
      <formula>$G$1=0</formula>
    </cfRule>
  </conditionalFormatting>
  <conditionalFormatting sqref="ED67:EE68">
    <cfRule type="expression" dxfId="4549" priority="4521">
      <formula>$DV$61=0</formula>
    </cfRule>
  </conditionalFormatting>
  <conditionalFormatting sqref="EU68:EV68">
    <cfRule type="cellIs" dxfId="4548" priority="4520" operator="equal">
      <formula>"CONSISTENT"</formula>
    </cfRule>
  </conditionalFormatting>
  <conditionalFormatting sqref="EV67">
    <cfRule type="cellIs" dxfId="4547" priority="4519" operator="equal">
      <formula>"YES"</formula>
    </cfRule>
  </conditionalFormatting>
  <conditionalFormatting sqref="EU67:EV68">
    <cfRule type="expression" dxfId="4546" priority="4518">
      <formula>$G$1=0</formula>
    </cfRule>
  </conditionalFormatting>
  <conditionalFormatting sqref="EU67:EV68">
    <cfRule type="expression" dxfId="4545" priority="4517">
      <formula>$EM$61=0</formula>
    </cfRule>
  </conditionalFormatting>
  <conditionalFormatting sqref="DM83:DN83">
    <cfRule type="cellIs" dxfId="4544" priority="4516" operator="equal">
      <formula>"CONSISTENT"</formula>
    </cfRule>
  </conditionalFormatting>
  <conditionalFormatting sqref="DN82">
    <cfRule type="cellIs" dxfId="4543" priority="4515" operator="equal">
      <formula>"YES"</formula>
    </cfRule>
  </conditionalFormatting>
  <conditionalFormatting sqref="DM82:DN83">
    <cfRule type="expression" dxfId="4542" priority="4514">
      <formula>$G$1=0</formula>
    </cfRule>
  </conditionalFormatting>
  <conditionalFormatting sqref="DM82:DN83">
    <cfRule type="expression" dxfId="4541" priority="4513">
      <formula>$DE$76=0</formula>
    </cfRule>
  </conditionalFormatting>
  <conditionalFormatting sqref="DM98:DN98">
    <cfRule type="cellIs" dxfId="4540" priority="4512" operator="equal">
      <formula>"CONSISTENT"</formula>
    </cfRule>
  </conditionalFormatting>
  <conditionalFormatting sqref="DN97">
    <cfRule type="cellIs" dxfId="4539" priority="4511" operator="equal">
      <formula>"YES"</formula>
    </cfRule>
  </conditionalFormatting>
  <conditionalFormatting sqref="DM97:DN98">
    <cfRule type="expression" dxfId="4538" priority="4510">
      <formula>$G$1=0</formula>
    </cfRule>
  </conditionalFormatting>
  <conditionalFormatting sqref="DM97:DN98">
    <cfRule type="expression" dxfId="4537" priority="4509">
      <formula>$DE$91=0</formula>
    </cfRule>
  </conditionalFormatting>
  <conditionalFormatting sqref="DM113:DN113">
    <cfRule type="cellIs" dxfId="4536" priority="4508" operator="equal">
      <formula>"CONSISTENT"</formula>
    </cfRule>
  </conditionalFormatting>
  <conditionalFormatting sqref="DN112">
    <cfRule type="cellIs" dxfId="4535" priority="4507" operator="equal">
      <formula>"YES"</formula>
    </cfRule>
  </conditionalFormatting>
  <conditionalFormatting sqref="DM112:DN113">
    <cfRule type="expression" dxfId="4534" priority="4506">
      <formula>$G$1=0</formula>
    </cfRule>
  </conditionalFormatting>
  <conditionalFormatting sqref="DM112:DN113">
    <cfRule type="expression" dxfId="4533" priority="4505">
      <formula>$DE$106=0</formula>
    </cfRule>
  </conditionalFormatting>
  <conditionalFormatting sqref="DM128:DN128">
    <cfRule type="cellIs" dxfId="4532" priority="4504" operator="equal">
      <formula>"CONSISTENT"</formula>
    </cfRule>
  </conditionalFormatting>
  <conditionalFormatting sqref="DN127">
    <cfRule type="cellIs" dxfId="4531" priority="4503" operator="equal">
      <formula>"YES"</formula>
    </cfRule>
  </conditionalFormatting>
  <conditionalFormatting sqref="DM127:DN128">
    <cfRule type="expression" dxfId="4530" priority="4502">
      <formula>$G$1=0</formula>
    </cfRule>
  </conditionalFormatting>
  <conditionalFormatting sqref="DM127:DN128">
    <cfRule type="expression" dxfId="4529" priority="4501">
      <formula>$DE$121=0</formula>
    </cfRule>
  </conditionalFormatting>
  <conditionalFormatting sqref="DM143:DN143">
    <cfRule type="cellIs" dxfId="4528" priority="4500" operator="equal">
      <formula>"CONSISTENT"</formula>
    </cfRule>
  </conditionalFormatting>
  <conditionalFormatting sqref="DN142">
    <cfRule type="cellIs" dxfId="4527" priority="4499" operator="equal">
      <formula>"YES"</formula>
    </cfRule>
  </conditionalFormatting>
  <conditionalFormatting sqref="DM142:DN143">
    <cfRule type="expression" dxfId="4526" priority="4498">
      <formula>$G$1=0</formula>
    </cfRule>
  </conditionalFormatting>
  <conditionalFormatting sqref="DM142:DN143">
    <cfRule type="expression" dxfId="4525" priority="4497">
      <formula>$DE$136=0</formula>
    </cfRule>
  </conditionalFormatting>
  <conditionalFormatting sqref="ED143:EE143">
    <cfRule type="cellIs" dxfId="4524" priority="4496" operator="equal">
      <formula>"CONSISTENT"</formula>
    </cfRule>
  </conditionalFormatting>
  <conditionalFormatting sqref="EE142">
    <cfRule type="cellIs" dxfId="4523" priority="4495" operator="equal">
      <formula>"YES"</formula>
    </cfRule>
  </conditionalFormatting>
  <conditionalFormatting sqref="ED142:EE143">
    <cfRule type="expression" dxfId="4522" priority="4494">
      <formula>$G$1=0</formula>
    </cfRule>
  </conditionalFormatting>
  <conditionalFormatting sqref="ED142:EE143">
    <cfRule type="expression" dxfId="4521" priority="4493">
      <formula>$DV$136=0</formula>
    </cfRule>
  </conditionalFormatting>
  <conditionalFormatting sqref="EU143:EV143">
    <cfRule type="cellIs" dxfId="4520" priority="4492" operator="equal">
      <formula>"CONSISTENT"</formula>
    </cfRule>
  </conditionalFormatting>
  <conditionalFormatting sqref="EV142">
    <cfRule type="cellIs" dxfId="4519" priority="4491" operator="equal">
      <formula>"YES"</formula>
    </cfRule>
  </conditionalFormatting>
  <conditionalFormatting sqref="EU142:EV143">
    <cfRule type="expression" dxfId="4518" priority="4490">
      <formula>$G$1=0</formula>
    </cfRule>
  </conditionalFormatting>
  <conditionalFormatting sqref="EU142:EV143">
    <cfRule type="expression" dxfId="4517" priority="4489">
      <formula>$EM$136=0</formula>
    </cfRule>
  </conditionalFormatting>
  <conditionalFormatting sqref="ED128:EE128">
    <cfRule type="cellIs" dxfId="4516" priority="4488" operator="equal">
      <formula>"CONSISTENT"</formula>
    </cfRule>
  </conditionalFormatting>
  <conditionalFormatting sqref="EE127">
    <cfRule type="cellIs" dxfId="4515" priority="4487" operator="equal">
      <formula>"YES"</formula>
    </cfRule>
  </conditionalFormatting>
  <conditionalFormatting sqref="ED127:EE128">
    <cfRule type="expression" dxfId="4514" priority="4486">
      <formula>$G$1=0</formula>
    </cfRule>
  </conditionalFormatting>
  <conditionalFormatting sqref="ED127:EE128">
    <cfRule type="expression" dxfId="4513" priority="4485">
      <formula>$DV$121=0</formula>
    </cfRule>
  </conditionalFormatting>
  <conditionalFormatting sqref="EU128:EV128">
    <cfRule type="cellIs" dxfId="4512" priority="4484" operator="equal">
      <formula>"CONSISTENT"</formula>
    </cfRule>
  </conditionalFormatting>
  <conditionalFormatting sqref="EV127">
    <cfRule type="cellIs" dxfId="4511" priority="4483" operator="equal">
      <formula>"YES"</formula>
    </cfRule>
  </conditionalFormatting>
  <conditionalFormatting sqref="EU127:EV128">
    <cfRule type="expression" dxfId="4510" priority="4482">
      <formula>$G$1=0</formula>
    </cfRule>
  </conditionalFormatting>
  <conditionalFormatting sqref="EU127:EV128">
    <cfRule type="expression" dxfId="4509" priority="4481">
      <formula>$EM$121=0</formula>
    </cfRule>
  </conditionalFormatting>
  <conditionalFormatting sqref="EU113:EV113">
    <cfRule type="cellIs" dxfId="4508" priority="4480" operator="equal">
      <formula>"CONSISTENT"</formula>
    </cfRule>
  </conditionalFormatting>
  <conditionalFormatting sqref="EV112">
    <cfRule type="cellIs" dxfId="4507" priority="4479" operator="equal">
      <formula>"YES"</formula>
    </cfRule>
  </conditionalFormatting>
  <conditionalFormatting sqref="EU112:EV113">
    <cfRule type="expression" dxfId="4506" priority="4478">
      <formula>$G$1=0</formula>
    </cfRule>
  </conditionalFormatting>
  <conditionalFormatting sqref="EU112:EV113">
    <cfRule type="expression" dxfId="4505" priority="4477">
      <formula>$EM$106=0</formula>
    </cfRule>
  </conditionalFormatting>
  <conditionalFormatting sqref="ED113:EE113">
    <cfRule type="cellIs" dxfId="4504" priority="4476" operator="equal">
      <formula>"CONSISTENT"</formula>
    </cfRule>
  </conditionalFormatting>
  <conditionalFormatting sqref="EE112">
    <cfRule type="cellIs" dxfId="4503" priority="4475" operator="equal">
      <formula>"YES"</formula>
    </cfRule>
  </conditionalFormatting>
  <conditionalFormatting sqref="ED112:EE113">
    <cfRule type="expression" dxfId="4502" priority="4474">
      <formula>$G$1=0</formula>
    </cfRule>
  </conditionalFormatting>
  <conditionalFormatting sqref="ED112:EE113">
    <cfRule type="expression" dxfId="4501" priority="4473">
      <formula>$DV$106=0</formula>
    </cfRule>
  </conditionalFormatting>
  <conditionalFormatting sqref="ED98:EE98">
    <cfRule type="cellIs" dxfId="4500" priority="4472" operator="equal">
      <formula>"CONSISTENT"</formula>
    </cfRule>
  </conditionalFormatting>
  <conditionalFormatting sqref="EE97">
    <cfRule type="cellIs" dxfId="4499" priority="4471" operator="equal">
      <formula>"YES"</formula>
    </cfRule>
  </conditionalFormatting>
  <conditionalFormatting sqref="ED97:EE98">
    <cfRule type="expression" dxfId="4498" priority="4470">
      <formula>$G$1=0</formula>
    </cfRule>
  </conditionalFormatting>
  <conditionalFormatting sqref="ED97:EE98">
    <cfRule type="expression" dxfId="4497" priority="4469">
      <formula>$DV$91=0</formula>
    </cfRule>
  </conditionalFormatting>
  <conditionalFormatting sqref="EU98:EV98">
    <cfRule type="cellIs" dxfId="4496" priority="4468" operator="equal">
      <formula>"CONSISTENT"</formula>
    </cfRule>
  </conditionalFormatting>
  <conditionalFormatting sqref="EV97">
    <cfRule type="cellIs" dxfId="4495" priority="4467" operator="equal">
      <formula>"YES"</formula>
    </cfRule>
  </conditionalFormatting>
  <conditionalFormatting sqref="EU97:EV98">
    <cfRule type="expression" dxfId="4494" priority="4466">
      <formula>$G$1=0</formula>
    </cfRule>
  </conditionalFormatting>
  <conditionalFormatting sqref="EU97:EV98">
    <cfRule type="expression" dxfId="4493" priority="4465">
      <formula>$EM$91=0</formula>
    </cfRule>
  </conditionalFormatting>
  <conditionalFormatting sqref="ED83:EE83">
    <cfRule type="cellIs" dxfId="4492" priority="4464" operator="equal">
      <formula>"CONSISTENT"</formula>
    </cfRule>
  </conditionalFormatting>
  <conditionalFormatting sqref="EE82">
    <cfRule type="cellIs" dxfId="4491" priority="4463" operator="equal">
      <formula>"YES"</formula>
    </cfRule>
  </conditionalFormatting>
  <conditionalFormatting sqref="ED82:EE83">
    <cfRule type="expression" dxfId="4490" priority="4462">
      <formula>$G$1=0</formula>
    </cfRule>
  </conditionalFormatting>
  <conditionalFormatting sqref="ED82:EE83">
    <cfRule type="expression" dxfId="4489" priority="4461">
      <formula>$DV$76=0</formula>
    </cfRule>
  </conditionalFormatting>
  <conditionalFormatting sqref="EU83:EV83">
    <cfRule type="cellIs" dxfId="4488" priority="4460" operator="equal">
      <formula>"CONSISTENT"</formula>
    </cfRule>
  </conditionalFormatting>
  <conditionalFormatting sqref="EV82">
    <cfRule type="cellIs" dxfId="4487" priority="4459" operator="equal">
      <formula>"YES"</formula>
    </cfRule>
  </conditionalFormatting>
  <conditionalFormatting sqref="EU82:EV83">
    <cfRule type="expression" dxfId="4486" priority="4458">
      <formula>$G$1=0</formula>
    </cfRule>
  </conditionalFormatting>
  <conditionalFormatting sqref="EU82:EV83">
    <cfRule type="expression" dxfId="4485" priority="4457">
      <formula>$EM$76=0</formula>
    </cfRule>
  </conditionalFormatting>
  <conditionalFormatting sqref="AF10:AG13">
    <cfRule type="expression" dxfId="4484" priority="4456">
      <formula>$G$1=0</formula>
    </cfRule>
  </conditionalFormatting>
  <conditionalFormatting sqref="AW10:AX13">
    <cfRule type="expression" dxfId="4483" priority="4455">
      <formula>$G$1=0</formula>
    </cfRule>
  </conditionalFormatting>
  <conditionalFormatting sqref="BN10:BO13">
    <cfRule type="expression" dxfId="4482" priority="4454">
      <formula>$G$1=0</formula>
    </cfRule>
  </conditionalFormatting>
  <conditionalFormatting sqref="CE10:CF13">
    <cfRule type="expression" dxfId="4481" priority="4453">
      <formula>$G$1=0</formula>
    </cfRule>
  </conditionalFormatting>
  <conditionalFormatting sqref="CV10:CW13">
    <cfRule type="expression" dxfId="4480" priority="4452">
      <formula>$G$1=0</formula>
    </cfRule>
  </conditionalFormatting>
  <conditionalFormatting sqref="DM10:DN13">
    <cfRule type="expression" dxfId="4479" priority="4451">
      <formula>$G$1=0</formula>
    </cfRule>
  </conditionalFormatting>
  <conditionalFormatting sqref="ED10:EE13">
    <cfRule type="expression" dxfId="4478" priority="4450">
      <formula>$G$1=0</formula>
    </cfRule>
  </conditionalFormatting>
  <conditionalFormatting sqref="EU10:EV13">
    <cfRule type="expression" dxfId="4477" priority="4449">
      <formula>$G$1=0</formula>
    </cfRule>
  </conditionalFormatting>
  <conditionalFormatting sqref="O25:P28">
    <cfRule type="expression" dxfId="4476" priority="4448">
      <formula>$G$1=0</formula>
    </cfRule>
  </conditionalFormatting>
  <conditionalFormatting sqref="AF25:AG28">
    <cfRule type="expression" dxfId="4475" priority="4447">
      <formula>$G$1=0</formula>
    </cfRule>
  </conditionalFormatting>
  <conditionalFormatting sqref="AW25:AX28">
    <cfRule type="expression" dxfId="4474" priority="4446">
      <formula>$G$1=0</formula>
    </cfRule>
  </conditionalFormatting>
  <conditionalFormatting sqref="BN25:BO28">
    <cfRule type="expression" dxfId="4473" priority="4445">
      <formula>$G$1=0</formula>
    </cfRule>
  </conditionalFormatting>
  <conditionalFormatting sqref="CE25:CF28">
    <cfRule type="expression" dxfId="4472" priority="4444">
      <formula>$G$1=0</formula>
    </cfRule>
  </conditionalFormatting>
  <conditionalFormatting sqref="CV25:CW28">
    <cfRule type="expression" dxfId="4471" priority="4443">
      <formula>$G$1=0</formula>
    </cfRule>
  </conditionalFormatting>
  <conditionalFormatting sqref="DM25:DN28">
    <cfRule type="expression" dxfId="4470" priority="4442">
      <formula>$G$1=0</formula>
    </cfRule>
  </conditionalFormatting>
  <conditionalFormatting sqref="ED25:EE28">
    <cfRule type="expression" dxfId="4469" priority="4441">
      <formula>$G$1=0</formula>
    </cfRule>
  </conditionalFormatting>
  <conditionalFormatting sqref="EU25:EV28">
    <cfRule type="expression" dxfId="4468" priority="4440">
      <formula>$G$1=0</formula>
    </cfRule>
  </conditionalFormatting>
  <conditionalFormatting sqref="O40:P43">
    <cfRule type="expression" dxfId="4467" priority="4439">
      <formula>$G$1=0</formula>
    </cfRule>
  </conditionalFormatting>
  <conditionalFormatting sqref="AF40:AG43">
    <cfRule type="expression" dxfId="4466" priority="4438">
      <formula>$G$1=0</formula>
    </cfRule>
  </conditionalFormatting>
  <conditionalFormatting sqref="AW40:AX43">
    <cfRule type="expression" dxfId="4465" priority="4437">
      <formula>$G$1=0</formula>
    </cfRule>
  </conditionalFormatting>
  <conditionalFormatting sqref="BN40:BO43">
    <cfRule type="expression" dxfId="4464" priority="4436">
      <formula>$G$1=0</formula>
    </cfRule>
  </conditionalFormatting>
  <conditionalFormatting sqref="CE40:CF43">
    <cfRule type="expression" dxfId="4463" priority="4435">
      <formula>$G$1=0</formula>
    </cfRule>
  </conditionalFormatting>
  <conditionalFormatting sqref="CV40:CW43">
    <cfRule type="expression" dxfId="4462" priority="4434">
      <formula>$G$1=0</formula>
    </cfRule>
  </conditionalFormatting>
  <conditionalFormatting sqref="DM40:DN43">
    <cfRule type="expression" dxfId="4461" priority="4433">
      <formula>$G$1=0</formula>
    </cfRule>
  </conditionalFormatting>
  <conditionalFormatting sqref="ED40:EE43">
    <cfRule type="expression" dxfId="4460" priority="4432">
      <formula>$G$1=0</formula>
    </cfRule>
  </conditionalFormatting>
  <conditionalFormatting sqref="EU40:EV43">
    <cfRule type="expression" dxfId="4459" priority="4431">
      <formula>$G$1=0</formula>
    </cfRule>
  </conditionalFormatting>
  <conditionalFormatting sqref="O55:P58">
    <cfRule type="expression" dxfId="4458" priority="4430">
      <formula>$G$1=0</formula>
    </cfRule>
  </conditionalFormatting>
  <conditionalFormatting sqref="AF55:AG58">
    <cfRule type="expression" dxfId="4457" priority="4429">
      <formula>$G$1=0</formula>
    </cfRule>
  </conditionalFormatting>
  <conditionalFormatting sqref="AW55:AX58">
    <cfRule type="expression" dxfId="4456" priority="4428">
      <formula>$G$1=0</formula>
    </cfRule>
  </conditionalFormatting>
  <conditionalFormatting sqref="BN55:BO58">
    <cfRule type="expression" dxfId="4455" priority="4427">
      <formula>$G$1=0</formula>
    </cfRule>
  </conditionalFormatting>
  <conditionalFormatting sqref="CE55:CF58">
    <cfRule type="expression" dxfId="4454" priority="4426">
      <formula>$G$1=0</formula>
    </cfRule>
  </conditionalFormatting>
  <conditionalFormatting sqref="CV55:CW58">
    <cfRule type="expression" dxfId="4453" priority="4425">
      <formula>$G$1=0</formula>
    </cfRule>
  </conditionalFormatting>
  <conditionalFormatting sqref="DM55:DN58">
    <cfRule type="expression" dxfId="4452" priority="4424">
      <formula>$G$1=0</formula>
    </cfRule>
  </conditionalFormatting>
  <conditionalFormatting sqref="ED55:EE58">
    <cfRule type="expression" dxfId="4451" priority="4423">
      <formula>$G$1=0</formula>
    </cfRule>
  </conditionalFormatting>
  <conditionalFormatting sqref="EU55:EV58">
    <cfRule type="expression" dxfId="4450" priority="4422">
      <formula>$G$1=0</formula>
    </cfRule>
  </conditionalFormatting>
  <conditionalFormatting sqref="O70:P73">
    <cfRule type="expression" dxfId="4449" priority="4421">
      <formula>$G$1=0</formula>
    </cfRule>
  </conditionalFormatting>
  <conditionalFormatting sqref="AF70:AG73">
    <cfRule type="expression" dxfId="4448" priority="4420">
      <formula>$G$1=0</formula>
    </cfRule>
  </conditionalFormatting>
  <conditionalFormatting sqref="AW70:AX73">
    <cfRule type="expression" dxfId="4447" priority="4419">
      <formula>$G$1=0</formula>
    </cfRule>
  </conditionalFormatting>
  <conditionalFormatting sqref="BN70:BO73">
    <cfRule type="expression" dxfId="4446" priority="4418">
      <formula>$G$1=0</formula>
    </cfRule>
  </conditionalFormatting>
  <conditionalFormatting sqref="CE70:CF73">
    <cfRule type="expression" dxfId="4445" priority="4417">
      <formula>$G$1=0</formula>
    </cfRule>
  </conditionalFormatting>
  <conditionalFormatting sqref="CV70:CW73">
    <cfRule type="expression" dxfId="4444" priority="4416">
      <formula>$G$1=0</formula>
    </cfRule>
  </conditionalFormatting>
  <conditionalFormatting sqref="DM70:DN73">
    <cfRule type="expression" dxfId="4443" priority="4415">
      <formula>$G$1=0</formula>
    </cfRule>
  </conditionalFormatting>
  <conditionalFormatting sqref="ED70:EE73">
    <cfRule type="expression" dxfId="4442" priority="4414">
      <formula>$G$1=0</formula>
    </cfRule>
  </conditionalFormatting>
  <conditionalFormatting sqref="EU70:EV73">
    <cfRule type="expression" dxfId="4441" priority="4413">
      <formula>$G$1=0</formula>
    </cfRule>
  </conditionalFormatting>
  <conditionalFormatting sqref="O85:P88">
    <cfRule type="expression" dxfId="4440" priority="4412">
      <formula>$G$1=0</formula>
    </cfRule>
  </conditionalFormatting>
  <conditionalFormatting sqref="AF85:AG88">
    <cfRule type="expression" dxfId="4439" priority="4410">
      <formula>$G$1=0</formula>
    </cfRule>
  </conditionalFormatting>
  <conditionalFormatting sqref="AW85:AX88">
    <cfRule type="expression" dxfId="4438" priority="4409">
      <formula>$G$1=0</formula>
    </cfRule>
  </conditionalFormatting>
  <conditionalFormatting sqref="BN85:BO88">
    <cfRule type="expression" dxfId="4437" priority="4408">
      <formula>$G$1=0</formula>
    </cfRule>
  </conditionalFormatting>
  <conditionalFormatting sqref="CE85:CF88">
    <cfRule type="expression" dxfId="4436" priority="4407">
      <formula>$G$1=0</formula>
    </cfRule>
  </conditionalFormatting>
  <conditionalFormatting sqref="CV85:CW88">
    <cfRule type="expression" dxfId="4435" priority="4406">
      <formula>$G$1=0</formula>
    </cfRule>
  </conditionalFormatting>
  <conditionalFormatting sqref="DM85:DN88">
    <cfRule type="expression" dxfId="4434" priority="4405">
      <formula>$G$1=0</formula>
    </cfRule>
  </conditionalFormatting>
  <conditionalFormatting sqref="ED85:EE88">
    <cfRule type="expression" dxfId="4433" priority="4404">
      <formula>$G$1=0</formula>
    </cfRule>
  </conditionalFormatting>
  <conditionalFormatting sqref="EU85:EV88">
    <cfRule type="expression" dxfId="4432" priority="4403">
      <formula>$G$1=0</formula>
    </cfRule>
  </conditionalFormatting>
  <conditionalFormatting sqref="O100:P103">
    <cfRule type="expression" dxfId="4431" priority="4402">
      <formula>$G$1=0</formula>
    </cfRule>
  </conditionalFormatting>
  <conditionalFormatting sqref="AF100:AG103">
    <cfRule type="expression" dxfId="4430" priority="4401">
      <formula>$G$1=0</formula>
    </cfRule>
  </conditionalFormatting>
  <conditionalFormatting sqref="AW100:AX103">
    <cfRule type="expression" dxfId="4429" priority="4400">
      <formula>$G$1=0</formula>
    </cfRule>
  </conditionalFormatting>
  <conditionalFormatting sqref="BN100:BO103">
    <cfRule type="expression" dxfId="4428" priority="4399">
      <formula>$G$1=0</formula>
    </cfRule>
  </conditionalFormatting>
  <conditionalFormatting sqref="CE100:CF103">
    <cfRule type="expression" dxfId="4427" priority="4398">
      <formula>$G$1=0</formula>
    </cfRule>
  </conditionalFormatting>
  <conditionalFormatting sqref="CV100:CW103">
    <cfRule type="expression" dxfId="4426" priority="4397">
      <formula>$G$1=0</formula>
    </cfRule>
  </conditionalFormatting>
  <conditionalFormatting sqref="DM100:DN103">
    <cfRule type="expression" dxfId="4425" priority="4396">
      <formula>$G$1=0</formula>
    </cfRule>
  </conditionalFormatting>
  <conditionalFormatting sqref="ED100:EE103">
    <cfRule type="expression" dxfId="4424" priority="4395">
      <formula>$G$1=0</formula>
    </cfRule>
  </conditionalFormatting>
  <conditionalFormatting sqref="EU100:EV103">
    <cfRule type="expression" dxfId="4423" priority="4394">
      <formula>$G$1=0</formula>
    </cfRule>
  </conditionalFormatting>
  <conditionalFormatting sqref="O115:P118">
    <cfRule type="expression" dxfId="4422" priority="4393">
      <formula>$G$1=0</formula>
    </cfRule>
  </conditionalFormatting>
  <conditionalFormatting sqref="AF115:AG118">
    <cfRule type="expression" dxfId="4421" priority="4392">
      <formula>$G$1=0</formula>
    </cfRule>
  </conditionalFormatting>
  <conditionalFormatting sqref="AW115:AX118">
    <cfRule type="expression" dxfId="4420" priority="4391">
      <formula>$G$1=0</formula>
    </cfRule>
  </conditionalFormatting>
  <conditionalFormatting sqref="BN115:BO118">
    <cfRule type="expression" dxfId="4419" priority="4390">
      <formula>$G$1=0</formula>
    </cfRule>
  </conditionalFormatting>
  <conditionalFormatting sqref="CE115:CF118">
    <cfRule type="expression" dxfId="4418" priority="4389">
      <formula>$G$1=0</formula>
    </cfRule>
  </conditionalFormatting>
  <conditionalFormatting sqref="CV115:CW118">
    <cfRule type="expression" dxfId="4417" priority="4388">
      <formula>$G$1=0</formula>
    </cfRule>
  </conditionalFormatting>
  <conditionalFormatting sqref="DM115:DN118">
    <cfRule type="expression" dxfId="4416" priority="4387">
      <formula>$G$1=0</formula>
    </cfRule>
  </conditionalFormatting>
  <conditionalFormatting sqref="ED115:EE118">
    <cfRule type="expression" dxfId="4415" priority="4386">
      <formula>$G$1=0</formula>
    </cfRule>
  </conditionalFormatting>
  <conditionalFormatting sqref="EU115:EV118">
    <cfRule type="expression" dxfId="4414" priority="4385">
      <formula>$G$1=0</formula>
    </cfRule>
  </conditionalFormatting>
  <conditionalFormatting sqref="O130:P133">
    <cfRule type="expression" dxfId="4413" priority="4384">
      <formula>$G$1=0</formula>
    </cfRule>
  </conditionalFormatting>
  <conditionalFormatting sqref="O145:P148">
    <cfRule type="expression" dxfId="4412" priority="4383">
      <formula>$G$1=0</formula>
    </cfRule>
  </conditionalFormatting>
  <conditionalFormatting sqref="AF130:AG133">
    <cfRule type="expression" dxfId="4411" priority="4382">
      <formula>$G$1=0</formula>
    </cfRule>
  </conditionalFormatting>
  <conditionalFormatting sqref="AW130:AX133">
    <cfRule type="expression" dxfId="4410" priority="4381">
      <formula>$G$1=0</formula>
    </cfRule>
  </conditionalFormatting>
  <conditionalFormatting sqref="BN130:BO133">
    <cfRule type="expression" dxfId="4409" priority="4380">
      <formula>$G$1=0</formula>
    </cfRule>
  </conditionalFormatting>
  <conditionalFormatting sqref="CE130:CF133">
    <cfRule type="expression" dxfId="4408" priority="4379">
      <formula>$G$1=0</formula>
    </cfRule>
  </conditionalFormatting>
  <conditionalFormatting sqref="CV130:CW133">
    <cfRule type="expression" dxfId="4407" priority="4378">
      <formula>$G$1=0</formula>
    </cfRule>
  </conditionalFormatting>
  <conditionalFormatting sqref="DM130:DN133">
    <cfRule type="expression" dxfId="4406" priority="4377">
      <formula>$G$1=0</formula>
    </cfRule>
  </conditionalFormatting>
  <conditionalFormatting sqref="ED130:EE133">
    <cfRule type="expression" dxfId="4405" priority="4376">
      <formula>$G$1=0</formula>
    </cfRule>
  </conditionalFormatting>
  <conditionalFormatting sqref="EU130:EV133">
    <cfRule type="expression" dxfId="4404" priority="4375">
      <formula>$G$1=0</formula>
    </cfRule>
  </conditionalFormatting>
  <conditionalFormatting sqref="AF145:AG148">
    <cfRule type="expression" dxfId="4403" priority="4374">
      <formula>$G$1=0</formula>
    </cfRule>
  </conditionalFormatting>
  <conditionalFormatting sqref="AW145:AX148">
    <cfRule type="expression" dxfId="4402" priority="4373">
      <formula>$G$1=0</formula>
    </cfRule>
  </conditionalFormatting>
  <conditionalFormatting sqref="BN145:BO148">
    <cfRule type="expression" dxfId="4401" priority="4372">
      <formula>$G$1=0</formula>
    </cfRule>
  </conditionalFormatting>
  <conditionalFormatting sqref="CE145:CF148">
    <cfRule type="expression" dxfId="4400" priority="4371">
      <formula>$G$1=0</formula>
    </cfRule>
  </conditionalFormatting>
  <conditionalFormatting sqref="CV145:CW148">
    <cfRule type="expression" dxfId="4399" priority="4370">
      <formula>$G$1=0</formula>
    </cfRule>
  </conditionalFormatting>
  <conditionalFormatting sqref="DM145:DN148">
    <cfRule type="expression" dxfId="4398" priority="4369">
      <formula>$G$1=0</formula>
    </cfRule>
  </conditionalFormatting>
  <conditionalFormatting sqref="ED145:EE148">
    <cfRule type="expression" dxfId="4397" priority="4368">
      <formula>$G$1=0</formula>
    </cfRule>
  </conditionalFormatting>
  <conditionalFormatting sqref="EU145:EV148">
    <cfRule type="expression" dxfId="4396" priority="4367">
      <formula>$G$1=0</formula>
    </cfRule>
  </conditionalFormatting>
  <conditionalFormatting sqref="AL4:AM4">
    <cfRule type="expression" dxfId="4395" priority="4364">
      <formula>$A4&gt;$G$1</formula>
    </cfRule>
    <cfRule type="expression" dxfId="4394" priority="4365">
      <formula>AL$2&gt;$G$1</formula>
    </cfRule>
    <cfRule type="expression" dxfId="4393" priority="4366">
      <formula>$A4&lt;=$G$1</formula>
    </cfRule>
  </conditionalFormatting>
  <conditionalFormatting sqref="AL4:AM4">
    <cfRule type="cellIs" dxfId="4392" priority="4362" operator="equal">
      <formula>1</formula>
    </cfRule>
  </conditionalFormatting>
  <conditionalFormatting sqref="AL4:AM4">
    <cfRule type="expression" dxfId="4391" priority="4281">
      <formula>$G$1=0</formula>
    </cfRule>
  </conditionalFormatting>
  <conditionalFormatting sqref="AL19:AM19">
    <cfRule type="expression" dxfId="4390" priority="4359">
      <formula>$A19&gt;$G$1</formula>
    </cfRule>
    <cfRule type="expression" dxfId="4389" priority="4360">
      <formula>AL$2&gt;$G$1</formula>
    </cfRule>
    <cfRule type="expression" dxfId="4388" priority="4361">
      <formula>$A19&lt;=$G$1</formula>
    </cfRule>
  </conditionalFormatting>
  <conditionalFormatting sqref="AL19:AM19">
    <cfRule type="cellIs" dxfId="4387" priority="4357" operator="equal">
      <formula>1</formula>
    </cfRule>
  </conditionalFormatting>
  <conditionalFormatting sqref="AL19:AM19">
    <cfRule type="expression" dxfId="4386" priority="4280">
      <formula>$G$1=0</formula>
    </cfRule>
  </conditionalFormatting>
  <conditionalFormatting sqref="U34:V34">
    <cfRule type="expression" dxfId="4385" priority="4354">
      <formula>$A34&gt;$G$1</formula>
    </cfRule>
    <cfRule type="expression" dxfId="4384" priority="4355">
      <formula>U$2&gt;$G$1</formula>
    </cfRule>
    <cfRule type="expression" dxfId="4383" priority="4356">
      <formula>$A34&lt;=$G$1</formula>
    </cfRule>
  </conditionalFormatting>
  <conditionalFormatting sqref="U34:V34">
    <cfRule type="cellIs" dxfId="4382" priority="4352" operator="equal">
      <formula>1</formula>
    </cfRule>
  </conditionalFormatting>
  <conditionalFormatting sqref="U34:V34">
    <cfRule type="expression" dxfId="4381" priority="4289">
      <formula>$G$1=0</formula>
    </cfRule>
  </conditionalFormatting>
  <conditionalFormatting sqref="AL34:AM34">
    <cfRule type="expression" dxfId="4380" priority="4349">
      <formula>$A34&gt;$G$1</formula>
    </cfRule>
    <cfRule type="expression" dxfId="4379" priority="4350">
      <formula>AL$2&gt;$G$1</formula>
    </cfRule>
    <cfRule type="expression" dxfId="4378" priority="4351">
      <formula>$A34&lt;=$G$1</formula>
    </cfRule>
  </conditionalFormatting>
  <conditionalFormatting sqref="AL34:AM34">
    <cfRule type="cellIs" dxfId="4377" priority="4347" operator="equal">
      <formula>1</formula>
    </cfRule>
  </conditionalFormatting>
  <conditionalFormatting sqref="AL34:AM34">
    <cfRule type="expression" dxfId="4376" priority="4279">
      <formula>$G$1=0</formula>
    </cfRule>
  </conditionalFormatting>
  <conditionalFormatting sqref="U49:V49">
    <cfRule type="expression" dxfId="4375" priority="4344">
      <formula>$A49&gt;$G$1</formula>
    </cfRule>
    <cfRule type="expression" dxfId="4374" priority="4345">
      <formula>U$2&gt;$G$1</formula>
    </cfRule>
    <cfRule type="expression" dxfId="4373" priority="4346">
      <formula>$R48&lt;$X$46</formula>
    </cfRule>
  </conditionalFormatting>
  <conditionalFormatting sqref="U49:V49">
    <cfRule type="cellIs" dxfId="4372" priority="4342" operator="equal">
      <formula>1</formula>
    </cfRule>
  </conditionalFormatting>
  <conditionalFormatting sqref="U49:V49">
    <cfRule type="expression" dxfId="4371" priority="4288">
      <formula>$G$1=0</formula>
    </cfRule>
  </conditionalFormatting>
  <conditionalFormatting sqref="U64:V64">
    <cfRule type="expression" dxfId="4370" priority="4339">
      <formula>$A64&gt;$G$1</formula>
    </cfRule>
    <cfRule type="expression" dxfId="4369" priority="4340">
      <formula>U$2&gt;$G$1</formula>
    </cfRule>
    <cfRule type="expression" dxfId="4368" priority="4341">
      <formula>$R63&lt;$X$61</formula>
    </cfRule>
  </conditionalFormatting>
  <conditionalFormatting sqref="U64:V64">
    <cfRule type="cellIs" dxfId="4367" priority="4337" operator="equal">
      <formula>1</formula>
    </cfRule>
  </conditionalFormatting>
  <conditionalFormatting sqref="U64:V64">
    <cfRule type="expression" dxfId="4366" priority="4287">
      <formula>$G$1=0</formula>
    </cfRule>
  </conditionalFormatting>
  <conditionalFormatting sqref="AL64:AM64">
    <cfRule type="expression" dxfId="4365" priority="4334">
      <formula>$A64&gt;$G$1</formula>
    </cfRule>
    <cfRule type="expression" dxfId="4364" priority="4335">
      <formula>AL$2&gt;$G$1</formula>
    </cfRule>
    <cfRule type="expression" dxfId="4363" priority="4336">
      <formula>$AI63&lt;$AO$61</formula>
    </cfRule>
  </conditionalFormatting>
  <conditionalFormatting sqref="AL64:AM64">
    <cfRule type="cellIs" dxfId="4362" priority="4332" operator="equal">
      <formula>1</formula>
    </cfRule>
  </conditionalFormatting>
  <conditionalFormatting sqref="AL64:AM64">
    <cfRule type="expression" dxfId="4361" priority="4277">
      <formula>$G$1=0</formula>
    </cfRule>
  </conditionalFormatting>
  <conditionalFormatting sqref="U79:V79">
    <cfRule type="expression" dxfId="4360" priority="4329">
      <formula>$A79&gt;$G$1</formula>
    </cfRule>
    <cfRule type="expression" dxfId="4359" priority="4330">
      <formula>U$2&gt;$G$1</formula>
    </cfRule>
    <cfRule type="expression" dxfId="4358" priority="4331">
      <formula>$R78&lt;$X$76</formula>
    </cfRule>
  </conditionalFormatting>
  <conditionalFormatting sqref="U79:V79">
    <cfRule type="cellIs" dxfId="4357" priority="4327" operator="equal">
      <formula>1</formula>
    </cfRule>
  </conditionalFormatting>
  <conditionalFormatting sqref="U79:V79">
    <cfRule type="expression" dxfId="4356" priority="4286">
      <formula>$G$1=0</formula>
    </cfRule>
  </conditionalFormatting>
  <conditionalFormatting sqref="AL79:AM79">
    <cfRule type="expression" dxfId="4355" priority="4324">
      <formula>$A79&gt;$G$1</formula>
    </cfRule>
    <cfRule type="expression" dxfId="4354" priority="4325">
      <formula>AL$2&gt;$G$1</formula>
    </cfRule>
    <cfRule type="expression" dxfId="4353" priority="4326">
      <formula>$AI78&lt;$AO$76</formula>
    </cfRule>
  </conditionalFormatting>
  <conditionalFormatting sqref="AL79:AM79">
    <cfRule type="cellIs" dxfId="4352" priority="4323" operator="equal">
      <formula>1</formula>
    </cfRule>
  </conditionalFormatting>
  <conditionalFormatting sqref="AL79:AM79">
    <cfRule type="expression" dxfId="4351" priority="4322">
      <formula>$G$1=0</formula>
    </cfRule>
  </conditionalFormatting>
  <conditionalFormatting sqref="U94:V94">
    <cfRule type="expression" dxfId="4350" priority="4319">
      <formula>$A94&gt;$G$1</formula>
    </cfRule>
    <cfRule type="expression" dxfId="4349" priority="4320">
      <formula>U$2&gt;$G$1</formula>
    </cfRule>
    <cfRule type="expression" dxfId="4348" priority="4321">
      <formula>$R93&lt;$X$91</formula>
    </cfRule>
  </conditionalFormatting>
  <conditionalFormatting sqref="U94:V94">
    <cfRule type="cellIs" dxfId="4347" priority="4317" operator="equal">
      <formula>1</formula>
    </cfRule>
  </conditionalFormatting>
  <conditionalFormatting sqref="U94:V94">
    <cfRule type="expression" dxfId="4346" priority="4285">
      <formula>$G$1=0</formula>
    </cfRule>
  </conditionalFormatting>
  <conditionalFormatting sqref="AL94:AM94">
    <cfRule type="expression" dxfId="4345" priority="4314">
      <formula>$A94&gt;$G$1</formula>
    </cfRule>
    <cfRule type="expression" dxfId="4344" priority="4315">
      <formula>AL$2&gt;$G$1</formula>
    </cfRule>
    <cfRule type="expression" dxfId="4343" priority="4316">
      <formula>$AI93&lt;$AO$91</formula>
    </cfRule>
  </conditionalFormatting>
  <conditionalFormatting sqref="AL94:AM94">
    <cfRule type="cellIs" dxfId="4342" priority="4312" operator="equal">
      <formula>1</formula>
    </cfRule>
  </conditionalFormatting>
  <conditionalFormatting sqref="AL94:AM94">
    <cfRule type="expression" dxfId="4341" priority="4275">
      <formula>$G$1=0</formula>
    </cfRule>
  </conditionalFormatting>
  <conditionalFormatting sqref="U109:V109">
    <cfRule type="expression" dxfId="4340" priority="4309">
      <formula>$A109&gt;$G$1</formula>
    </cfRule>
    <cfRule type="expression" dxfId="4339" priority="4310">
      <formula>U$2&gt;$G$1</formula>
    </cfRule>
    <cfRule type="expression" dxfId="4338" priority="4311">
      <formula>$R108&lt;$X$106</formula>
    </cfRule>
  </conditionalFormatting>
  <conditionalFormatting sqref="U109:V109">
    <cfRule type="cellIs" dxfId="4337" priority="4307" operator="equal">
      <formula>1</formula>
    </cfRule>
  </conditionalFormatting>
  <conditionalFormatting sqref="U109:V109">
    <cfRule type="expression" dxfId="4336" priority="4284">
      <formula>$G$1=0</formula>
    </cfRule>
  </conditionalFormatting>
  <conditionalFormatting sqref="AL109:AM109">
    <cfRule type="expression" dxfId="4335" priority="4304">
      <formula>$A109&gt;$G$1</formula>
    </cfRule>
    <cfRule type="expression" dxfId="4334" priority="4305">
      <formula>AL$2&gt;$G$1</formula>
    </cfRule>
    <cfRule type="expression" dxfId="4333" priority="4306">
      <formula>$AI108&lt;$AO$106</formula>
    </cfRule>
  </conditionalFormatting>
  <conditionalFormatting sqref="AL109:AM109">
    <cfRule type="cellIs" dxfId="4332" priority="4302" operator="equal">
      <formula>1</formula>
    </cfRule>
  </conditionalFormatting>
  <conditionalFormatting sqref="AL109:AM109">
    <cfRule type="expression" dxfId="4331" priority="4274">
      <formula>$G$1=0</formula>
    </cfRule>
  </conditionalFormatting>
  <conditionalFormatting sqref="D4:L4 E5:L5 F6:L6 G7:L7 H8:L8 I9:L9 J10:L10 K11:L11 L12">
    <cfRule type="cellIs" dxfId="4330" priority="6881" operator="notEqual">
      <formula>0</formula>
    </cfRule>
  </conditionalFormatting>
  <conditionalFormatting sqref="D19:L19 E20:L20 F21:L21 G22:L22 H23:L23 I24:L24 J25:L25 K26:L26 L27">
    <cfRule type="cellIs" dxfId="4329" priority="6741" operator="notEqual">
      <formula>0</formula>
    </cfRule>
  </conditionalFormatting>
  <conditionalFormatting sqref="D34:L34 E35:L35 F36:L36 G37:L37 H38:L38 I39:L39 J40:L40 K41:L41 L42">
    <cfRule type="cellIs" dxfId="4328" priority="6615" operator="notEqual">
      <formula>0</formula>
    </cfRule>
  </conditionalFormatting>
  <conditionalFormatting sqref="D49:L49 E50:L50 F51:L51 G52:L52 H53:L53 I54:L54 J55:L55 K56:L56 L57">
    <cfRule type="cellIs" dxfId="4327" priority="6489" operator="notEqual">
      <formula>0</formula>
    </cfRule>
  </conditionalFormatting>
  <conditionalFormatting sqref="D64:L64 E65:L65 F66:L66 G67:L67 H68:L68 I69:L69 J70:L70 K71:L71 L72">
    <cfRule type="cellIs" dxfId="4326" priority="6363" operator="notEqual">
      <formula>0</formula>
    </cfRule>
  </conditionalFormatting>
  <conditionalFormatting sqref="D79:L79 E80:L80 F81:L81 G82:L82 H83:L83 I84:L84 J85:L85 K86:L86 L87">
    <cfRule type="cellIs" dxfId="4325" priority="6237" operator="notEqual">
      <formula>0</formula>
    </cfRule>
  </conditionalFormatting>
  <conditionalFormatting sqref="D94:L94 E95:L95 F96:L96 G97:L97 H98:L98 I99:L99 J100:L100 K101:L101 L102">
    <cfRule type="cellIs" dxfId="4324" priority="6111" operator="notEqual">
      <formula>0</formula>
    </cfRule>
  </conditionalFormatting>
  <conditionalFormatting sqref="D109:L109 E110:L110 F111:L111 G112:L112 H113:L113 I114:L114 J115:L115 K116:L116 L117">
    <cfRule type="cellIs" dxfId="4323" priority="5985" operator="notEqual">
      <formula>0</formula>
    </cfRule>
  </conditionalFormatting>
  <conditionalFormatting sqref="D124:L124 E125:L125 F126:L126 G127:L127 H128:L128 I129:L129 J130:L130 K131:L131 L132">
    <cfRule type="cellIs" dxfId="4322" priority="5859" operator="notEqual">
      <formula>0</formula>
    </cfRule>
  </conditionalFormatting>
  <conditionalFormatting sqref="D139:L139 E140:L140 F141:L141 G142:L142 H143:L143 I144:L144 J145:L145 K146:L146 L147">
    <cfRule type="cellIs" dxfId="4321" priority="5733" operator="notEqual">
      <formula>0</formula>
    </cfRule>
  </conditionalFormatting>
  <conditionalFormatting sqref="U4:AC4 V5:AC5 W6:AC6 X7:AC7 Y8:AC8 Z9:AC9 AA10:AC10 AB11:AC11 AC12">
    <cfRule type="cellIs" dxfId="4320" priority="6853" operator="notEqual">
      <formula>0</formula>
    </cfRule>
  </conditionalFormatting>
  <conditionalFormatting sqref="U19:AC19 V20:AC20 W21:AC21 X22:AC22 Y23:AC23 Z24:AC24 AA25:AC25 AB26:AC26 AC27">
    <cfRule type="cellIs" dxfId="4319" priority="6727" operator="notEqual">
      <formula>0</formula>
    </cfRule>
  </conditionalFormatting>
  <conditionalFormatting sqref="U34:AC34 V35:AC35 W36:AC36 X37:AC37 Y38:AC38 Z39:AC39 AA40:AC40 AB41:AC41 AC42">
    <cfRule type="cellIs" dxfId="4318" priority="4353" operator="notEqual">
      <formula>0</formula>
    </cfRule>
  </conditionalFormatting>
  <conditionalFormatting sqref="U49:AC49 V50:AC50 W51:AC51 X52:AC52 Y53:AC53 Z54:AC54 AA55:AC55 AB56:AC56 AC57">
    <cfRule type="cellIs" dxfId="4317" priority="4343" operator="notEqual">
      <formula>0</formula>
    </cfRule>
  </conditionalFormatting>
  <conditionalFormatting sqref="U64:AC64 V65:AC65 W66:AC66 X67:AC67 Y68:AC68 Z69:AC69 AA70:AC70 AB71:AC71 AC72">
    <cfRule type="cellIs" dxfId="4316" priority="4338" operator="notEqual">
      <formula>0</formula>
    </cfRule>
  </conditionalFormatting>
  <conditionalFormatting sqref="U79:AC79 V80:AC80 W81:AC81 X82:AC82 Y83:AC83 Z84:AC84 AA85:AC85 AB86:AC86 AC87">
    <cfRule type="cellIs" dxfId="4315" priority="4328" operator="notEqual">
      <formula>0</formula>
    </cfRule>
  </conditionalFormatting>
  <conditionalFormatting sqref="U94:AC94 V95:AC95 W96:AC96 X97:AC97 Y98:AC98 Z99:AC99 AA100:AC100 AB101:AC101 AC102">
    <cfRule type="cellIs" dxfId="4314" priority="4318" operator="notEqual">
      <formula>0</formula>
    </cfRule>
  </conditionalFormatting>
  <conditionalFormatting sqref="U109:AC109 V110:AC110 W111:AC111 X112:AC112 Y113:AC113 Z114:AC114 AA115:AC115 AB116:AC116 AC117">
    <cfRule type="cellIs" dxfId="4313" priority="4308" operator="notEqual">
      <formula>0</formula>
    </cfRule>
  </conditionalFormatting>
  <conditionalFormatting sqref="U124:AC124 V125:AC125 W126:AC126 X127:AC127 Y128:AC128 Z129:AC129 AA130:AC130 AB131:AC131 AC132">
    <cfRule type="cellIs" dxfId="4312" priority="5845" operator="notEqual">
      <formula>0</formula>
    </cfRule>
  </conditionalFormatting>
  <conditionalFormatting sqref="U139:AC139 V140:AC140 W141:AC141 X142:AC142 Y143:AC143 Z144:AC144 AA145:AC145 AB146:AC146 AC147">
    <cfRule type="cellIs" dxfId="4311" priority="4823" operator="notEqual">
      <formula>0</formula>
    </cfRule>
  </conditionalFormatting>
  <conditionalFormatting sqref="AL4:AT4 AM5:AT5 AN6:AT6 AO7:AT7 AP8:AT8 AQ9:AT9 AR10:AT10 AS11:AT11 AT12">
    <cfRule type="cellIs" dxfId="4310" priority="4363" operator="notEqual">
      <formula>0</formula>
    </cfRule>
  </conditionalFormatting>
  <conditionalFormatting sqref="AL19:AT19 AM20:AT20 AN21:AT21 AO22:AT22 AP23:AT23 AQ24:AT24 AR25:AT25 AS26:AT26 AT27">
    <cfRule type="cellIs" dxfId="4309" priority="4358" operator="notEqual">
      <formula>0</formula>
    </cfRule>
  </conditionalFormatting>
  <conditionalFormatting sqref="AL34:AT34 AM35:AT35 AN36:AT36 AO37:AT37 AP38:AT38 AQ39:AT39 AR40:AT40 AS41:AT41 AT42">
    <cfRule type="cellIs" dxfId="4308" priority="4348" operator="notEqual">
      <formula>0</formula>
    </cfRule>
  </conditionalFormatting>
  <conditionalFormatting sqref="AL49:AT49 AM50:AT50 AN51:AT51 AO52:AT52 AP53:AT53 AQ54:AT54 AR55:AT55 AS56:AT56 AT57">
    <cfRule type="cellIs" dxfId="4307" priority="6461" operator="notEqual">
      <formula>0</formula>
    </cfRule>
  </conditionalFormatting>
  <conditionalFormatting sqref="AL64:AT64 AM65:AT65 AN66:AT66 AO67:AT67 AP68:AT68 AQ69:AT69 AR70:AT70 AS71:AT71 AT72">
    <cfRule type="cellIs" dxfId="4306" priority="4333" operator="notEqual">
      <formula>0</formula>
    </cfRule>
  </conditionalFormatting>
  <conditionalFormatting sqref="AL79:AT79 AM80:AT80 AN81:AT81 AO82:AT82 AP83:AT83 AQ84:AT84 AR85:AT85 AS86:AT86 AT87">
    <cfRule type="cellIs" dxfId="4305" priority="4276" operator="notEqual">
      <formula>0</formula>
    </cfRule>
  </conditionalFormatting>
  <conditionalFormatting sqref="AL94:AT94 AM95:AT95 AN96:AT96 AO97:AT97 AP98:AT98 AQ99:AT99 AR100:AT100 AS101:AT101 AT102">
    <cfRule type="cellIs" dxfId="4304" priority="4313" operator="notEqual">
      <formula>0</formula>
    </cfRule>
  </conditionalFormatting>
  <conditionalFormatting sqref="AL109:AT109 AM110:AT110 AN111:AT111 AO112:AT112 AP113:AT113 AQ114:AT114 AR115:AT115 AS116:AT116 AT117">
    <cfRule type="cellIs" dxfId="4303" priority="4303" operator="notEqual">
      <formula>0</formula>
    </cfRule>
  </conditionalFormatting>
  <conditionalFormatting sqref="AL124:AT124 AM125:AT125 AN126:AT126 AO127:AT127 AP128:AT128 AQ129:AT129 AR130:AT130 AS131:AT131 AT132">
    <cfRule type="cellIs" dxfId="4302" priority="5565" operator="notEqual">
      <formula>0</formula>
    </cfRule>
  </conditionalFormatting>
  <conditionalFormatting sqref="AL139:AT139 AM140:AT140 AN141:AT141 AO142:AT142 AP143:AT143 AQ144:AT144 AR145:AT145 AS146:AT146 AT147">
    <cfRule type="cellIs" dxfId="4301" priority="5551" operator="notEqual">
      <formula>0</formula>
    </cfRule>
  </conditionalFormatting>
  <conditionalFormatting sqref="BC4:BK4 BD5:BK5 BE6:BK6 BF7:BK7 BG8:BK8 BH9:BK9 BI10:BK10 BJ11:BK11 BK12">
    <cfRule type="cellIs" dxfId="4300" priority="6825" operator="notEqual">
      <formula>0</formula>
    </cfRule>
  </conditionalFormatting>
  <conditionalFormatting sqref="BC19:BK19 BD20:BK20 BE21:BK21 BF22:BK22 BG23:BK23 BH24:BK24 BI25:BK25 BJ26:BK26 BK27">
    <cfRule type="cellIs" dxfId="4299" priority="6699" operator="notEqual">
      <formula>0</formula>
    </cfRule>
  </conditionalFormatting>
  <conditionalFormatting sqref="BC34:BK34 BD35:BK35 BE36:BK36 BF37:BK37 BG38:BK38 BH39:BK39 BI40:BK40 BJ41:BK41 BK42">
    <cfRule type="cellIs" dxfId="4298" priority="5537" operator="notEqual">
      <formula>0</formula>
    </cfRule>
  </conditionalFormatting>
  <conditionalFormatting sqref="BC49:BK49 BD50:BK50 BE51:BK51 BF52:BK52 BG53:BK53 BH54:BK54 BI55:BK55 BJ56:BK56 BK57">
    <cfRule type="cellIs" dxfId="4297" priority="5523" operator="notEqual">
      <formula>0</formula>
    </cfRule>
  </conditionalFormatting>
  <conditionalFormatting sqref="BC64:BK64 BD65:BK65 BE66:BK66 BF67:BK67 BG68:BK68 BH69:BK69 BI70:BK70 BJ71:BK71 BK72">
    <cfRule type="cellIs" dxfId="4296" priority="5509" operator="notEqual">
      <formula>0</formula>
    </cfRule>
  </conditionalFormatting>
  <conditionalFormatting sqref="BC79:BK79 BD80:BK80 BE81:BK81 BF82:BK82 BG83:BK83 BH84:BK84 BI85:BK85 BJ86:BK86 BK87">
    <cfRule type="cellIs" dxfId="4295" priority="5495" operator="notEqual">
      <formula>0</formula>
    </cfRule>
  </conditionalFormatting>
  <conditionalFormatting sqref="BC94:BK94 BD95:BK95 BE96:BK96 BF97:BK97 BG98:BK98 BH99:BK99 BI100:BK100 BJ101:BK101 BK102">
    <cfRule type="cellIs" dxfId="4294" priority="5481" operator="notEqual">
      <formula>0</formula>
    </cfRule>
  </conditionalFormatting>
  <conditionalFormatting sqref="BC109:BK109 BD110:BK110 BE111:BK111 BF112:BK112 BG113:BK113 BH114:BK114 BI115:BK115 BJ116:BK116 BK117">
    <cfRule type="cellIs" dxfId="4293" priority="5467" operator="notEqual">
      <formula>0</formula>
    </cfRule>
  </conditionalFormatting>
  <conditionalFormatting sqref="BC124:BK124 BD125:BK125 BE126:BK126 BF127:BK127 BG128:BK128 BH129:BK129 BI130:BK130 BJ131:BK131 BK132">
    <cfRule type="cellIs" dxfId="4292" priority="5453" operator="notEqual">
      <formula>0</formula>
    </cfRule>
  </conditionalFormatting>
  <conditionalFormatting sqref="BC139:BK139 BD140:BK140 BE141:BK141 BF142:BK142 BG143:BK143 BH144:BK144 BI145:BK145 BJ146:BK146 BK147">
    <cfRule type="cellIs" dxfId="4291" priority="5439" operator="notEqual">
      <formula>0</formula>
    </cfRule>
  </conditionalFormatting>
  <conditionalFormatting sqref="BT4:CB4 BU5:CB5 BV6:CB6 BW7:CB7 BX8:CB8 BY9:CB9 BZ10:CB10 CA11:CB11 CB12">
    <cfRule type="cellIs" dxfId="4290" priority="6811" operator="notEqual">
      <formula>0</formula>
    </cfRule>
    <cfRule type="cellIs" dxfId="4289" priority="4256" operator="notEqual">
      <formula>0</formula>
    </cfRule>
  </conditionalFormatting>
  <conditionalFormatting sqref="CB13">
    <cfRule type="expression" dxfId="4288" priority="4257">
      <formula>$BQ13&gt;$BW$16</formula>
    </cfRule>
    <cfRule type="expression" dxfId="4287" priority="4258">
      <formula>CB$17&gt;$BW$16</formula>
    </cfRule>
    <cfRule type="expression" dxfId="4286" priority="4259">
      <formula>$BQ13&lt;=$BW$16</formula>
    </cfRule>
  </conditionalFormatting>
  <conditionalFormatting sqref="CB13">
    <cfRule type="cellIs" dxfId="4285" priority="4255" operator="equal">
      <formula>1</formula>
    </cfRule>
  </conditionalFormatting>
  <conditionalFormatting sqref="CB13">
    <cfRule type="expression" dxfId="4284" priority="4254">
      <formula>$BW$16=0</formula>
    </cfRule>
  </conditionalFormatting>
  <conditionalFormatting sqref="BT19:CB19 BU20:CB20 BV21:CB21 BW22:CB22 BX23:CB23 BY24:CB24 BZ25:CB25 CA26:CB26 CB27">
    <cfRule type="cellIs" dxfId="4283" priority="6685" operator="notEqual">
      <formula>0</formula>
    </cfRule>
  </conditionalFormatting>
  <conditionalFormatting sqref="BT34:CB34 BU35:CB35 BV36:CB36 BW37:CB37 BX38:CB38 BY39:CB39 BZ40:CB40 CA41:CB41 CB42">
    <cfRule type="cellIs" dxfId="4282" priority="5425" operator="notEqual">
      <formula>0</formula>
    </cfRule>
  </conditionalFormatting>
  <conditionalFormatting sqref="BT49:CB49 BU50:CB50 BV51:CB51 BW52:CB52 BX53:CB53 BY54:CB54 BZ55:CB55 CA56:CB56 CB57">
    <cfRule type="cellIs" dxfId="4281" priority="5411" operator="notEqual">
      <formula>0</formula>
    </cfRule>
  </conditionalFormatting>
  <conditionalFormatting sqref="BT64:CB64 BU65:CB65 BV66:CB66 BW67:CB67 BX68:CB68 BY69:CB69 BZ70:CB70 CA71:CB71 CB72">
    <cfRule type="cellIs" dxfId="4280" priority="5397" operator="notEqual">
      <formula>0</formula>
    </cfRule>
  </conditionalFormatting>
  <conditionalFormatting sqref="BT79:CB79 BU80:CB80 BV81:CB81 BW82:CB82 BX83:CB83 BY84:CB84 BZ85:CB85 CA86:CB86 CB87">
    <cfRule type="cellIs" dxfId="4279" priority="5383" operator="notEqual">
      <formula>0</formula>
    </cfRule>
  </conditionalFormatting>
  <conditionalFormatting sqref="BT94:CB94 BU95:CB95 BV96:CB96 BW97:CB97 BX98:CB98 BY99:CB99 BZ100:CB100 CA101:CB101 CB102">
    <cfRule type="cellIs" dxfId="4278" priority="5369" operator="notEqual">
      <formula>0</formula>
    </cfRule>
  </conditionalFormatting>
  <conditionalFormatting sqref="BT109:CB109 BU110:CB110 BV111:CB111 BW112:CB112 BX113:CB113 BY114:CB114 BZ115:CB115 CA116:CB116 CB117">
    <cfRule type="cellIs" dxfId="4277" priority="5355" operator="notEqual">
      <formula>0</formula>
    </cfRule>
  </conditionalFormatting>
  <conditionalFormatting sqref="BT124:CB124 BU125:CB125 BV126:CB126 BW127:CB127 BX128:CB128 BY129:CB129 BZ130:CB130 CA131:CB131 CB132">
    <cfRule type="cellIs" dxfId="4276" priority="5341" operator="notEqual">
      <formula>0</formula>
    </cfRule>
  </conditionalFormatting>
  <conditionalFormatting sqref="BT139:CB139 BU140:CB140 BV141:CB141 BW142:CB142 BX143:CB143 BY144:CB144 BZ145:CB145 CA146:CB146 CB147">
    <cfRule type="cellIs" dxfId="4275" priority="5327" operator="notEqual">
      <formula>0</formula>
    </cfRule>
  </conditionalFormatting>
  <conditionalFormatting sqref="CK4:CS4 CL5:CS5 CM6:CS6 CN7:CS7 CO8:CS8 CP9:CS9 CQ10:CS10 CR11:CS11 CS12">
    <cfRule type="cellIs" dxfId="4274" priority="4837" operator="notEqual">
      <formula>0</formula>
    </cfRule>
  </conditionalFormatting>
  <conditionalFormatting sqref="CK19:CS19 CL20:CS20 CM21:CS21 CN22:CS22 CO23:CS23 CP24:CS24 CQ25:CS25 CR26:CS26 CS27">
    <cfRule type="cellIs" dxfId="4273" priority="6671" operator="notEqual">
      <formula>0</formula>
    </cfRule>
  </conditionalFormatting>
  <conditionalFormatting sqref="CK34:CS34 CL35:CS35 CM36:CS36 CN37:CS37 CO38:CS38 CP39:CS39 CQ40:CS40 CR41:CS41 CS42">
    <cfRule type="cellIs" dxfId="4272" priority="5313" operator="notEqual">
      <formula>0</formula>
    </cfRule>
  </conditionalFormatting>
  <conditionalFormatting sqref="DB34:DJ34 DC35:DJ35 DD36:DJ36 DE37:DJ37 DF38:DJ38 DG39:DJ39 DH40:DJ40 DI41:DJ41 DJ42">
    <cfRule type="cellIs" dxfId="4271" priority="5201" operator="notEqual">
      <formula>0</formula>
    </cfRule>
  </conditionalFormatting>
  <conditionalFormatting sqref="DB49:DJ49 DC50:DJ50 DD51:DJ51 DE52:DJ52 DF53:DJ53 DG54:DJ54 DH55:DJ55 DI56:DJ56 DJ57">
    <cfRule type="cellIs" dxfId="4270" priority="5173" operator="notEqual">
      <formula>0</formula>
    </cfRule>
  </conditionalFormatting>
  <conditionalFormatting sqref="DB64:DJ64 DC65:DJ65 DD66:DJ66 DE67:DJ67 DF68:DJ68 DG69:DJ69 DH70:DJ70 DI71:DJ71 DJ72">
    <cfRule type="cellIs" dxfId="4269" priority="4949" operator="notEqual">
      <formula>0</formula>
    </cfRule>
  </conditionalFormatting>
  <conditionalFormatting sqref="DB79:DJ79 DC80:DJ80 DD81:DJ81 DE82:DJ82 DF83:DJ83 DG84:DJ84 DH85:DJ85 DI86:DJ86 DJ87">
    <cfRule type="cellIs" dxfId="4268" priority="4935" operator="notEqual">
      <formula>0</formula>
    </cfRule>
  </conditionalFormatting>
  <conditionalFormatting sqref="DB94:DJ94 DC95:DJ95 DD96:DJ96 DE97:DJ97 DF98:DJ98 DG99:DJ99 DH100:DJ100 DI101:DJ101 DJ102">
    <cfRule type="cellIs" dxfId="4267" priority="4921" operator="notEqual">
      <formula>0</formula>
    </cfRule>
  </conditionalFormatting>
  <conditionalFormatting sqref="DB109:DJ109 DC110:DJ110 DD111:DJ111 DE112:DJ112 DF113:DJ113 DG114:DJ114 DH115:DJ115 DI116:DJ116 DJ117">
    <cfRule type="cellIs" dxfId="4266" priority="4907" operator="notEqual">
      <formula>0</formula>
    </cfRule>
  </conditionalFormatting>
  <conditionalFormatting sqref="DB124:DJ124 DC125:DJ125 DD126:DJ126 DE127:DJ127 DF128:DJ128 DG129:DJ129 DH130:DJ130 DI131:DJ131 DJ132">
    <cfRule type="cellIs" dxfId="4265" priority="4893" operator="notEqual">
      <formula>0</formula>
    </cfRule>
  </conditionalFormatting>
  <conditionalFormatting sqref="DB139:DJ139 DC140:DJ140 DD141:DJ141 DE142:DJ142 DF143:DJ143 DG144:DJ144 DH145:DJ145 DI146:DJ146 DJ147">
    <cfRule type="cellIs" dxfId="4264" priority="4879" operator="notEqual">
      <formula>0</formula>
    </cfRule>
  </conditionalFormatting>
  <conditionalFormatting sqref="DS4:EA4 DT5:EA5 DU6:EA6 DV7:EA7 DW8:EA8 DX9:EA9 DY10:EA10 DZ11:EA11 EA12">
    <cfRule type="cellIs" dxfId="4263" priority="6769" operator="notEqual">
      <formula>0</formula>
    </cfRule>
  </conditionalFormatting>
  <conditionalFormatting sqref="DS19:EA19 DT20:EA20 DU21:EA21 DV22:EA22 DW23:EA23 DX24:EA24 DY25:EA25 DZ26:EA26 EA27">
    <cfRule type="cellIs" dxfId="4262" priority="6643" operator="notEqual">
      <formula>0</formula>
    </cfRule>
  </conditionalFormatting>
  <conditionalFormatting sqref="DS34:EA34 DT35:EA35 DU36:EA36 DV37:EA37 DW38:EA38 DX39:EA39 DY40:EA40 DZ41:EA41 EA42">
    <cfRule type="cellIs" dxfId="4261" priority="5187" operator="notEqual">
      <formula>0</formula>
    </cfRule>
  </conditionalFormatting>
  <conditionalFormatting sqref="DS49:EA49 DT50:EA50 DU51:EA51 DV52:EA52 DW53:EA53 DX54:EA54 DY55:EA55 DZ56:EA56 EA57">
    <cfRule type="cellIs" dxfId="4260" priority="5145" operator="notEqual">
      <formula>0</formula>
    </cfRule>
  </conditionalFormatting>
  <conditionalFormatting sqref="DS64:EA64 DT65:EA65 DU66:EA66 DV67:EA67 DW68:EA68 DX69:EA69 DY70:EA70 DZ71:EA71 EA72">
    <cfRule type="cellIs" dxfId="4259" priority="5131" operator="notEqual">
      <formula>0</formula>
    </cfRule>
  </conditionalFormatting>
  <conditionalFormatting sqref="DS79:EA79 DT80:EA80 DU81:EA81 DV82:EA82 DW83:EA83 DX84:EA84 DY85:EA85 DZ86:EA86 EA87">
    <cfRule type="cellIs" dxfId="4258" priority="5117" operator="notEqual">
      <formula>0</formula>
    </cfRule>
  </conditionalFormatting>
  <conditionalFormatting sqref="DS94:EA94 DT95:EA95 DU96:EA96 DV97:EA97 DW98:EA98 DX99:EA99 DY100:EA100 DZ101:EA101 EA102">
    <cfRule type="cellIs" dxfId="4257" priority="5103" operator="notEqual">
      <formula>0</formula>
    </cfRule>
  </conditionalFormatting>
  <conditionalFormatting sqref="DS109:EA109 DT110:EA110 DU111:EA111 DV112:EA112 DW113:EA113 DX114:EA114 DY115:EA115 DZ116:EA116 EA117">
    <cfRule type="cellIs" dxfId="4256" priority="5089" operator="notEqual">
      <formula>0</formula>
    </cfRule>
  </conditionalFormatting>
  <conditionalFormatting sqref="DS124:EA124 DT125:EA125 DU126:EA126 DV127:EA127 DW128:EA128 DX129:EA129 DY130:EA130 DZ131:EA131 EA132">
    <cfRule type="cellIs" dxfId="4255" priority="5075" operator="notEqual">
      <formula>0</formula>
    </cfRule>
  </conditionalFormatting>
  <conditionalFormatting sqref="DS139:EA139 DT140:EA140 DU141:EA141 DV142:EA142 DW143:EA143 DX144:EA144 DY145:EA145 DZ146:EA146 EA147">
    <cfRule type="cellIs" dxfId="4254" priority="5061" operator="notEqual">
      <formula>0</formula>
    </cfRule>
  </conditionalFormatting>
  <conditionalFormatting sqref="EJ4:ER4 EK5:ER5 EL6:ER6 EM7:ER7 EN8:ER8 EO9:ER9 EP10:ER10 EQ11:ER11 ER12">
    <cfRule type="cellIs" dxfId="4253" priority="6755" operator="notEqual">
      <formula>0</formula>
    </cfRule>
  </conditionalFormatting>
  <conditionalFormatting sqref="EJ19:ER19 EK20:ER20 EL21:ER21 EM22:ER22 EN23:ER23 EO24:ER24 EP25:ER25 EQ26:ER26 ER27">
    <cfRule type="cellIs" dxfId="4252" priority="6629" operator="notEqual">
      <formula>0</formula>
    </cfRule>
  </conditionalFormatting>
  <conditionalFormatting sqref="EJ34:ER34 EK35:ER35 EL36:ER36 EM37:ER37 EN38:ER38 EO39:ER39 EP40:ER40 EQ41:ER41 ER42">
    <cfRule type="cellIs" dxfId="4251" priority="5159" operator="notEqual">
      <formula>0</formula>
    </cfRule>
  </conditionalFormatting>
  <conditionalFormatting sqref="EJ49:ER49 EK50:ER50 EL51:ER51 EM52:ER52 EN53:ER53 EO54 EP54:ER55 EQ56:ER56 ER57">
    <cfRule type="cellIs" dxfId="4250" priority="5047" operator="notEqual">
      <formula>0</formula>
    </cfRule>
  </conditionalFormatting>
  <conditionalFormatting sqref="EJ64:ER64 EK65:ER65 EL66:ER66 EM67:ER67 EN68:ER68 EO69:ER69 EP70:ER70 EQ71:ER71 ER72">
    <cfRule type="cellIs" dxfId="4249" priority="5033" operator="notEqual">
      <formula>0</formula>
    </cfRule>
  </conditionalFormatting>
  <conditionalFormatting sqref="EJ79:ER79 EK80:ER80 EL81:ER81 EM82:ER82 EN83:ER83 EO84:ER84 EP85:ER85 EQ86:ER86 ER87">
    <cfRule type="cellIs" dxfId="4248" priority="5019" operator="notEqual">
      <formula>0</formula>
    </cfRule>
  </conditionalFormatting>
  <conditionalFormatting sqref="EJ94:ER94 EK95:ER95 EL96:ER96 EM97:ER97 EN98:ER98 EO99:ER99 EP100:ER100 EQ101:ER101 ER102">
    <cfRule type="cellIs" dxfId="4247" priority="5005" operator="notEqual">
      <formula>0</formula>
    </cfRule>
  </conditionalFormatting>
  <conditionalFormatting sqref="EJ109:ER109 EK110:ER110 EL111:ER111 EM112:ER112 EN113:ER113 EO114 EP114:ER115 EQ116:ER116 ER117">
    <cfRule type="cellIs" dxfId="4246" priority="4991" operator="notEqual">
      <formula>0</formula>
    </cfRule>
  </conditionalFormatting>
  <conditionalFormatting sqref="EJ124:ER124 EK125:ER125 EL126:ER126 EM127:ER127 EN128:ER128 EO129:ER129 EP130:ER130 EQ131:ER131 ER132">
    <cfRule type="cellIs" dxfId="4245" priority="4977" operator="notEqual">
      <formula>0</formula>
    </cfRule>
  </conditionalFormatting>
  <conditionalFormatting sqref="EJ139:ER139 EK140:ER140 EL141:ER141 EM142:ER142 EN143:ER143 EO144:ER144 EP145:ER145 EQ146:ER146 ER147">
    <cfRule type="cellIs" dxfId="4244" priority="4963" operator="notEqual">
      <formula>0</formula>
    </cfRule>
  </conditionalFormatting>
  <conditionalFormatting sqref="D4">
    <cfRule type="expression" dxfId="4243" priority="4211">
      <formula>AND(A2=TRUE,ABS(M4-(D4/D14))&gt;0.1)</formula>
    </cfRule>
  </conditionalFormatting>
  <conditionalFormatting sqref="E4">
    <cfRule type="expression" dxfId="4242" priority="4210">
      <formula>AND(A2=TRUE,ABS(M4-(E4/E14))&gt;0.1)</formula>
    </cfRule>
  </conditionalFormatting>
  <conditionalFormatting sqref="F4">
    <cfRule type="expression" dxfId="4241" priority="4206">
      <formula>AND(A2=TRUE,ABS(M4-(F4/F14))&gt;0.1)</formula>
    </cfRule>
  </conditionalFormatting>
  <conditionalFormatting sqref="G4">
    <cfRule type="expression" dxfId="4240" priority="4205">
      <formula>AND(A2=TRUE,ABS(M4-(G4/G14))&gt;0.1)</formula>
    </cfRule>
  </conditionalFormatting>
  <conditionalFormatting sqref="H4">
    <cfRule type="expression" dxfId="4239" priority="4204">
      <formula>AND(A2=TRUE,ABS(M4-(H4/H14))&gt;0.1)</formula>
    </cfRule>
  </conditionalFormatting>
  <conditionalFormatting sqref="I4">
    <cfRule type="expression" dxfId="4238" priority="4203">
      <formula>AND(A2=TRUE,ABS(M4-(I4/I14))&gt;0.1)</formula>
    </cfRule>
  </conditionalFormatting>
  <conditionalFormatting sqref="J4">
    <cfRule type="expression" dxfId="4237" priority="4202">
      <formula>AND(A2=TRUE,ABS(M4-(J4/J14))&gt;0.1)</formula>
    </cfRule>
  </conditionalFormatting>
  <conditionalFormatting sqref="K4">
    <cfRule type="expression" dxfId="4236" priority="4201">
      <formula>AND(A2=TRUE,ABS(M4-(K4/K14))&gt;0.1)</formula>
    </cfRule>
  </conditionalFormatting>
  <conditionalFormatting sqref="L4">
    <cfRule type="expression" dxfId="4235" priority="4200">
      <formula>AND(A2=TRUE,ABS(M4-(L4/L14))&gt;0.1)</formula>
    </cfRule>
  </conditionalFormatting>
  <conditionalFormatting sqref="E5">
    <cfRule type="expression" dxfId="4234" priority="4199">
      <formula>AND(A2=TRUE,ABS(M5-(E5/E14))&gt;0.1)</formula>
    </cfRule>
  </conditionalFormatting>
  <conditionalFormatting sqref="F5">
    <cfRule type="expression" dxfId="4233" priority="4198">
      <formula>AND(A2=TRUE,ABS(M5-(F5/F14))&gt;0.1)</formula>
    </cfRule>
  </conditionalFormatting>
  <conditionalFormatting sqref="G5">
    <cfRule type="expression" dxfId="4232" priority="4197">
      <formula>AND(A2=TRUE,ABS(M5-(G5/G14))&gt;0.1)</formula>
    </cfRule>
  </conditionalFormatting>
  <conditionalFormatting sqref="H5">
    <cfRule type="expression" dxfId="4231" priority="4196">
      <formula>AND(A2=TRUE,ABS(M5-(H5/H14))&gt;0.1)</formula>
    </cfRule>
  </conditionalFormatting>
  <conditionalFormatting sqref="I5">
    <cfRule type="expression" dxfId="4230" priority="4195">
      <formula>AND(A2=TRUE,ABS(M5-(I5/I14))&gt;0.1)</formula>
    </cfRule>
  </conditionalFormatting>
  <conditionalFormatting sqref="J5">
    <cfRule type="expression" dxfId="4229" priority="4194">
      <formula>AND(A2=TRUE,ABS(M5-(J5/J14))&gt;0.1)</formula>
    </cfRule>
  </conditionalFormatting>
  <conditionalFormatting sqref="K5">
    <cfRule type="expression" dxfId="4228" priority="4193">
      <formula>AND(A2=TRUE,ABS(M5-(K5/K14))&gt;0.1)</formula>
    </cfRule>
  </conditionalFormatting>
  <conditionalFormatting sqref="L5">
    <cfRule type="expression" dxfId="4227" priority="4192">
      <formula>AND(A2=TRUE,ABS(M5-(L5/L14))&gt;0.1)</formula>
    </cfRule>
  </conditionalFormatting>
  <conditionalFormatting sqref="F6">
    <cfRule type="expression" dxfId="4226" priority="4191">
      <formula>AND(A2=TRUE,ABS(M6-(F6/F14))&gt;0.1)</formula>
    </cfRule>
  </conditionalFormatting>
  <conditionalFormatting sqref="G6">
    <cfRule type="expression" dxfId="4225" priority="4190">
      <formula>AND(A2=TRUE,ABS(M6-(G6/G14))&gt;0.1)</formula>
    </cfRule>
  </conditionalFormatting>
  <conditionalFormatting sqref="H6">
    <cfRule type="expression" dxfId="4224" priority="4189">
      <formula>AND(A2=TRUE,ABS(M6-(H6/H14))&gt;0.1)</formula>
    </cfRule>
  </conditionalFormatting>
  <conditionalFormatting sqref="I6">
    <cfRule type="expression" dxfId="4223" priority="4188">
      <formula>AND(A2=TRUE,ABS(M6-(I6/I14))&gt;0.1)</formula>
    </cfRule>
  </conditionalFormatting>
  <conditionalFormatting sqref="J6">
    <cfRule type="expression" dxfId="4222" priority="4187">
      <formula>AND(A2=TRUE,ABS(M6-(J6/J14))&gt;0.1)</formula>
    </cfRule>
  </conditionalFormatting>
  <conditionalFormatting sqref="K6">
    <cfRule type="expression" dxfId="4221" priority="4186">
      <formula>AND(A2=TRUE,ABS(M6-(K6/K14))&gt;0.1)</formula>
    </cfRule>
  </conditionalFormatting>
  <conditionalFormatting sqref="L6">
    <cfRule type="expression" dxfId="4220" priority="4185">
      <formula>AND(A2=TRUE,ABS(M6-(L6/L14))&gt;0.1)</formula>
    </cfRule>
  </conditionalFormatting>
  <conditionalFormatting sqref="G7">
    <cfRule type="expression" dxfId="4219" priority="4184">
      <formula>AND(A2=TRUE,ABS(M7-(G7/G14))&gt;0.1)</formula>
    </cfRule>
  </conditionalFormatting>
  <conditionalFormatting sqref="H7">
    <cfRule type="expression" dxfId="4218" priority="4183">
      <formula>AND(A2=TRUE,ABS(M7-(H7/H14))&gt;0.1)</formula>
    </cfRule>
  </conditionalFormatting>
  <conditionalFormatting sqref="I7">
    <cfRule type="expression" dxfId="4217" priority="4182">
      <formula>AND(A2=TRUE,ABS(M7-(I7/I14))&gt;0.1)</formula>
    </cfRule>
  </conditionalFormatting>
  <conditionalFormatting sqref="J7">
    <cfRule type="expression" dxfId="4216" priority="4181">
      <formula>AND(A2=TRUE,ABS(M7-(J7/J14))&gt;0.1)</formula>
    </cfRule>
  </conditionalFormatting>
  <conditionalFormatting sqref="K7">
    <cfRule type="expression" dxfId="4215" priority="4180">
      <formula>AND(A2=TRUE,ABS(M7-(K7/K14))&gt;0.1)</formula>
    </cfRule>
  </conditionalFormatting>
  <conditionalFormatting sqref="L7">
    <cfRule type="expression" dxfId="4214" priority="4179">
      <formula>AND(A2=TRUE,ABS(M7-(L7/L14))&gt;0.1)</formula>
    </cfRule>
  </conditionalFormatting>
  <conditionalFormatting sqref="H8">
    <cfRule type="expression" dxfId="4213" priority="4178">
      <formula>AND(A2=TRUE,ABS(M8-(H8/H14))&gt;0.1)</formula>
    </cfRule>
  </conditionalFormatting>
  <conditionalFormatting sqref="I8">
    <cfRule type="expression" dxfId="4212" priority="4177">
      <formula>AND(A2=TRUE,ABS(M8-(I8/I14))&gt;0.1)</formula>
    </cfRule>
  </conditionalFormatting>
  <conditionalFormatting sqref="J8">
    <cfRule type="expression" dxfId="4211" priority="4176">
      <formula>AND(A2=TRUE,ABS(M8-(J8/J14))&gt;0.1)</formula>
    </cfRule>
  </conditionalFormatting>
  <conditionalFormatting sqref="K8">
    <cfRule type="expression" dxfId="4210" priority="4175">
      <formula>AND(A2=TRUE,ABS(M8-(K8/K14))&gt;0.1)</formula>
    </cfRule>
  </conditionalFormatting>
  <conditionalFormatting sqref="L8">
    <cfRule type="expression" dxfId="4209" priority="4174">
      <formula>AND(A2=TRUE,ABS(M8-(L8/L14))&gt;0.1)</formula>
    </cfRule>
  </conditionalFormatting>
  <conditionalFormatting sqref="I9">
    <cfRule type="expression" dxfId="4208" priority="4173">
      <formula>AND(A2=TRUE,ABS(M9-(I9/I14))&gt;0.1)</formula>
    </cfRule>
  </conditionalFormatting>
  <conditionalFormatting sqref="J9">
    <cfRule type="expression" dxfId="4207" priority="4172">
      <formula>AND(A2=TRUE,ABS(M9-(J9/J14))&gt;0.1)</formula>
    </cfRule>
  </conditionalFormatting>
  <conditionalFormatting sqref="K9">
    <cfRule type="expression" dxfId="4206" priority="4171">
      <formula>AND(A2=TRUE,ABS(M9-(K9/K14))&gt;0.1)</formula>
    </cfRule>
  </conditionalFormatting>
  <conditionalFormatting sqref="L9">
    <cfRule type="expression" dxfId="4205" priority="4170">
      <formula>AND(A2=TRUE,ABS(M9-(L9/L14))&gt;0.1)</formula>
    </cfRule>
  </conditionalFormatting>
  <conditionalFormatting sqref="J10">
    <cfRule type="expression" dxfId="4204" priority="4169">
      <formula>AND(A2=TRUE,ABS(M10-(J10/J14))&gt;0.1)</formula>
    </cfRule>
  </conditionalFormatting>
  <conditionalFormatting sqref="K10">
    <cfRule type="expression" dxfId="4203" priority="4168">
      <formula>AND(A2=TRUE,ABS(M10-(K10/K14))&gt;0.1)</formula>
    </cfRule>
  </conditionalFormatting>
  <conditionalFormatting sqref="L10">
    <cfRule type="expression" dxfId="4202" priority="4167">
      <formula>AND(A2=TRUE,ABS(M10-(L10/L14))&gt;0.1)</formula>
    </cfRule>
  </conditionalFormatting>
  <conditionalFormatting sqref="K11">
    <cfRule type="expression" dxfId="4201" priority="4166">
      <formula>AND(A2=TRUE,ABS(M11-(K11/K14))&gt;0.1)</formula>
    </cfRule>
  </conditionalFormatting>
  <conditionalFormatting sqref="L11">
    <cfRule type="expression" dxfId="4200" priority="4165">
      <formula>AND(A2=TRUE,ABS(M11-(L11/L14))&gt;0.1)</formula>
    </cfRule>
  </conditionalFormatting>
  <conditionalFormatting sqref="L12">
    <cfRule type="expression" dxfId="4199" priority="4164">
      <formula>AND(A2=TRUE,ABS(M12-(L12/L14))&gt;0.1)</formula>
    </cfRule>
  </conditionalFormatting>
  <conditionalFormatting sqref="D19">
    <cfRule type="expression" dxfId="4198" priority="4163">
      <formula>AND(A17=TRUE,ABS(M19-(D19/D29))&gt;0.1)</formula>
    </cfRule>
  </conditionalFormatting>
  <conditionalFormatting sqref="E19">
    <cfRule type="expression" dxfId="4197" priority="4162">
      <formula>AND(A17=TRUE,ABS(M19-(E19/E29))&gt;0.1)</formula>
    </cfRule>
  </conditionalFormatting>
  <conditionalFormatting sqref="F19">
    <cfRule type="expression" dxfId="4196" priority="4161">
      <formula>AND(A17=TRUE,ABS(M19-(F19/F29))&gt;0.1)</formula>
    </cfRule>
  </conditionalFormatting>
  <conditionalFormatting sqref="G19">
    <cfRule type="expression" dxfId="4195" priority="4160">
      <formula>AND(A17=TRUE,ABS(M19-(G19/G29))&gt;0.1)</formula>
    </cfRule>
  </conditionalFormatting>
  <conditionalFormatting sqref="H19">
    <cfRule type="expression" dxfId="4194" priority="4159">
      <formula>AND(A17=TRUE,ABS(M19-(H19/H29))&gt;0.1)</formula>
    </cfRule>
  </conditionalFormatting>
  <conditionalFormatting sqref="I19">
    <cfRule type="expression" dxfId="4193" priority="4158">
      <formula>AND(A17=TRUE,ABS(M19-(I19/I29))&gt;0.1)</formula>
    </cfRule>
  </conditionalFormatting>
  <conditionalFormatting sqref="J19">
    <cfRule type="expression" dxfId="4192" priority="4157">
      <formula>AND(A17=TRUE,ABS(M19-(J19/J29))&gt;0.1)</formula>
    </cfRule>
  </conditionalFormatting>
  <conditionalFormatting sqref="K19">
    <cfRule type="expression" dxfId="4191" priority="4156">
      <formula>AND(A17=TRUE,ABS(M19-(K19/K29))&gt;0.1)</formula>
    </cfRule>
  </conditionalFormatting>
  <conditionalFormatting sqref="L19">
    <cfRule type="expression" dxfId="4190" priority="4155">
      <formula>AND(A17=TRUE,ABS(M19-(L19/L29))&gt;0.1)</formula>
    </cfRule>
  </conditionalFormatting>
  <conditionalFormatting sqref="E20">
    <cfRule type="expression" dxfId="4189" priority="4154">
      <formula>AND(A17=TRUE,ABS(M20-(E20/E29))&gt;0.1)</formula>
    </cfRule>
  </conditionalFormatting>
  <conditionalFormatting sqref="F20">
    <cfRule type="expression" dxfId="4188" priority="4153">
      <formula>AND(A17=TRUE,ABS(M20-(F20/F29))&gt;0.1)</formula>
    </cfRule>
  </conditionalFormatting>
  <conditionalFormatting sqref="G20">
    <cfRule type="expression" dxfId="4187" priority="4152">
      <formula>AND(A17=TRUE,ABS(M20-(G20/G29))&gt;0.1)</formula>
    </cfRule>
  </conditionalFormatting>
  <conditionalFormatting sqref="H20">
    <cfRule type="expression" dxfId="4186" priority="4151">
      <formula>AND(A17=TRUE,ABS(M20-(H20/H29))&gt;0.1)</formula>
    </cfRule>
  </conditionalFormatting>
  <conditionalFormatting sqref="I20">
    <cfRule type="expression" dxfId="4185" priority="4150">
      <formula>AND(A17=TRUE,ABS(M20-(I20/I29))&gt;0.1)</formula>
    </cfRule>
  </conditionalFormatting>
  <conditionalFormatting sqref="J20">
    <cfRule type="expression" dxfId="4184" priority="4149">
      <formula>AND(A17=TRUE,ABS(M20-(J20/J29))&gt;0.1)</formula>
    </cfRule>
  </conditionalFormatting>
  <conditionalFormatting sqref="K20">
    <cfRule type="expression" dxfId="4183" priority="4148">
      <formula>AND(A17=TRUE,ABS(M20-(K20/K29))&gt;0.1)</formula>
    </cfRule>
  </conditionalFormatting>
  <conditionalFormatting sqref="L20">
    <cfRule type="expression" dxfId="4182" priority="4147">
      <formula>AND(A17=TRUE,ABS(M20-(L20/L29))&gt;0.1)</formula>
    </cfRule>
  </conditionalFormatting>
  <conditionalFormatting sqref="F21">
    <cfRule type="expression" dxfId="4181" priority="4146">
      <formula>AND(A17=TRUE,ABS(M21-(F21/F29))&gt;0.1)</formula>
    </cfRule>
  </conditionalFormatting>
  <conditionalFormatting sqref="G21">
    <cfRule type="expression" dxfId="4180" priority="4145">
      <formula>AND(A17=TRUE,ABS(M21-(G21/G29))&gt;0.1)</formula>
    </cfRule>
  </conditionalFormatting>
  <conditionalFormatting sqref="H21">
    <cfRule type="expression" dxfId="4179" priority="4144">
      <formula>AND(A17=TRUE,ABS(M21-(H21/H29))&gt;0.1)</formula>
    </cfRule>
  </conditionalFormatting>
  <conditionalFormatting sqref="I21">
    <cfRule type="expression" dxfId="4178" priority="4143">
      <formula>AND(A17=TRUE,ABS(M21-(I21/I29))&gt;0.1)</formula>
    </cfRule>
  </conditionalFormatting>
  <conditionalFormatting sqref="J21">
    <cfRule type="expression" dxfId="4177" priority="4142">
      <formula>AND(A17=TRUE,ABS(M21-(J21/J29))&gt;0.1)</formula>
    </cfRule>
  </conditionalFormatting>
  <conditionalFormatting sqref="K21">
    <cfRule type="expression" dxfId="4176" priority="4141">
      <formula>AND(A17=TRUE,ABS(M21-(K21/K29))&gt;0.1)</formula>
    </cfRule>
  </conditionalFormatting>
  <conditionalFormatting sqref="L21">
    <cfRule type="expression" dxfId="4175" priority="4140">
      <formula>AND(A17=TRUE,ABS(M21-(L21/L29))&gt;0.1)</formula>
    </cfRule>
  </conditionalFormatting>
  <conditionalFormatting sqref="G22">
    <cfRule type="expression" dxfId="4174" priority="4139">
      <formula>AND(A17=TRUE,ABS(M22-(G22/G29))&gt;0.1)</formula>
    </cfRule>
  </conditionalFormatting>
  <conditionalFormatting sqref="H22">
    <cfRule type="expression" dxfId="4173" priority="4138">
      <formula>AND(A17=TRUE,ABS(M22-(H22/H29))&gt;0.1)</formula>
    </cfRule>
  </conditionalFormatting>
  <conditionalFormatting sqref="I22">
    <cfRule type="expression" dxfId="4172" priority="4137">
      <formula>AND(A17=TRUE,ABS(M22-(I22/I29))&gt;0.1)</formula>
    </cfRule>
  </conditionalFormatting>
  <conditionalFormatting sqref="J22">
    <cfRule type="expression" dxfId="4171" priority="4136">
      <formula>AND(A17=TRUE,ABS(M22-(J22/J29))&gt;0.1)</formula>
    </cfRule>
  </conditionalFormatting>
  <conditionalFormatting sqref="K22">
    <cfRule type="expression" dxfId="4170" priority="4135">
      <formula>AND(A17=TRUE,ABS(M22-(K22/K29))&gt;0.1)</formula>
    </cfRule>
  </conditionalFormatting>
  <conditionalFormatting sqref="L22">
    <cfRule type="expression" dxfId="4169" priority="4134">
      <formula>AND(A17=TRUE,ABS(M22-(L22/L29))&gt;0.1)</formula>
    </cfRule>
  </conditionalFormatting>
  <conditionalFormatting sqref="H23">
    <cfRule type="expression" dxfId="4168" priority="4133">
      <formula>AND(A17=TRUE,ABS(M23-(H23/H29))&gt;0.1)</formula>
    </cfRule>
  </conditionalFormatting>
  <conditionalFormatting sqref="I23">
    <cfRule type="expression" dxfId="4167" priority="4132">
      <formula>AND(A17=TRUE,ABS(M23-(I23/I29))&gt;0.1)</formula>
    </cfRule>
  </conditionalFormatting>
  <conditionalFormatting sqref="J23">
    <cfRule type="expression" dxfId="4166" priority="4131">
      <formula>AND(A17=TRUE,ABS(M23-(J23/J29))&gt;0.1)</formula>
    </cfRule>
  </conditionalFormatting>
  <conditionalFormatting sqref="K23">
    <cfRule type="expression" dxfId="4165" priority="4130">
      <formula>AND(A17=TRUE,ABS(M23-(K23/K29))&gt;0.1)</formula>
    </cfRule>
  </conditionalFormatting>
  <conditionalFormatting sqref="L23">
    <cfRule type="expression" dxfId="4164" priority="4129">
      <formula>AND(A17=TRUE,ABS(M23-(L23/L29))&gt;0.1)</formula>
    </cfRule>
  </conditionalFormatting>
  <conditionalFormatting sqref="I24">
    <cfRule type="expression" dxfId="4163" priority="4128">
      <formula>AND(A17=TRUE,ABS(M24-(I24/I29))&gt;0.1)</formula>
    </cfRule>
  </conditionalFormatting>
  <conditionalFormatting sqref="J24">
    <cfRule type="expression" dxfId="4162" priority="4127">
      <formula>AND(A17=TRUE,ABS(M24-(J24/J29))&gt;0.1)</formula>
    </cfRule>
  </conditionalFormatting>
  <conditionalFormatting sqref="K24">
    <cfRule type="expression" dxfId="4161" priority="4126">
      <formula>AND(A17=TRUE,ABS(M24-(K24/K29))&gt;0.1)</formula>
    </cfRule>
  </conditionalFormatting>
  <conditionalFormatting sqref="L24">
    <cfRule type="expression" dxfId="4160" priority="4125">
      <formula>AND(A17=TRUE,ABS(M24-(L24/L29))&gt;0.1)</formula>
    </cfRule>
  </conditionalFormatting>
  <conditionalFormatting sqref="J25">
    <cfRule type="expression" dxfId="4159" priority="4124">
      <formula>AND(A17=TRUE,ABS(M25-(J25/J29))&gt;0.1)</formula>
    </cfRule>
  </conditionalFormatting>
  <conditionalFormatting sqref="K25">
    <cfRule type="expression" dxfId="4158" priority="4123">
      <formula>AND(A17=TRUE,ABS(M25-(K25/K29))&gt;0.1)</formula>
    </cfRule>
  </conditionalFormatting>
  <conditionalFormatting sqref="L25">
    <cfRule type="expression" dxfId="4157" priority="4122">
      <formula>AND(A17=TRUE,ABS(M25-(L25/L29))&gt;0.1)</formula>
    </cfRule>
  </conditionalFormatting>
  <conditionalFormatting sqref="K26">
    <cfRule type="expression" dxfId="4156" priority="4121">
      <formula>AND(A17=TRUE,ABS(M26-(K26/K29))&gt;0.1)</formula>
    </cfRule>
  </conditionalFormatting>
  <conditionalFormatting sqref="L26">
    <cfRule type="expression" dxfId="4155" priority="4120">
      <formula>AND(A17=TRUE,ABS(M26-(L26/L29))&gt;0.1)</formula>
    </cfRule>
  </conditionalFormatting>
  <conditionalFormatting sqref="L27">
    <cfRule type="expression" dxfId="4154" priority="4119">
      <formula>AND(A17=TRUE,ABS(M27-(L27/L29))&gt;0.1)</formula>
    </cfRule>
  </conditionalFormatting>
  <conditionalFormatting sqref="D34">
    <cfRule type="expression" dxfId="4153" priority="4118">
      <formula>AND(A32=TRUE,ABS(M34-(D34/D44))&gt;0.1)</formula>
    </cfRule>
  </conditionalFormatting>
  <conditionalFormatting sqref="E34">
    <cfRule type="expression" dxfId="4152" priority="4117">
      <formula>AND(A32=TRUE,ABS(M34-(E34/E44))&gt;0.1)</formula>
    </cfRule>
  </conditionalFormatting>
  <conditionalFormatting sqref="F34">
    <cfRule type="expression" dxfId="4151" priority="4116">
      <formula>AND(A32=TRUE,ABS(M34-(F34/F44))&gt;0.1)</formula>
    </cfRule>
  </conditionalFormatting>
  <conditionalFormatting sqref="G34">
    <cfRule type="expression" dxfId="4150" priority="4115">
      <formula>AND(A32=TRUE,ABS(M34-(G34/G44))&gt;0.1)</formula>
    </cfRule>
  </conditionalFormatting>
  <conditionalFormatting sqref="H34">
    <cfRule type="expression" dxfId="4149" priority="4114">
      <formula>AND(A32=TRUE,ABS(M34-(H34/H44))&gt;0.1)</formula>
    </cfRule>
  </conditionalFormatting>
  <conditionalFormatting sqref="I34">
    <cfRule type="expression" dxfId="4148" priority="4113">
      <formula>AND(A32=TRUE,ABS(M34-(I34/I44))&gt;0.1)</formula>
    </cfRule>
  </conditionalFormatting>
  <conditionalFormatting sqref="J34">
    <cfRule type="expression" dxfId="4147" priority="4112">
      <formula>AND(A32=TRUE,ABS(M34-(J34/J44))&gt;0.1)</formula>
    </cfRule>
  </conditionalFormatting>
  <conditionalFormatting sqref="K34">
    <cfRule type="expression" dxfId="4146" priority="4111">
      <formula>AND(A32=TRUE,ABS(M34-(K34/K44))&gt;0.1)</formula>
    </cfRule>
  </conditionalFormatting>
  <conditionalFormatting sqref="L34">
    <cfRule type="expression" dxfId="4145" priority="4110">
      <formula>AND(A32=TRUE,ABS(M34-(L34/L44))&gt;0.1)</formula>
    </cfRule>
  </conditionalFormatting>
  <conditionalFormatting sqref="E35">
    <cfRule type="expression" dxfId="4144" priority="4109">
      <formula>AND(A32=TRUE,ABS(M35-(E35/E44))&gt;0.1)</formula>
    </cfRule>
  </conditionalFormatting>
  <conditionalFormatting sqref="F35">
    <cfRule type="expression" dxfId="4143" priority="4108">
      <formula>AND(A32=TRUE,ABS(M35-(F35/F44))&gt;0.1)</formula>
    </cfRule>
  </conditionalFormatting>
  <conditionalFormatting sqref="G35">
    <cfRule type="expression" dxfId="4142" priority="4107">
      <formula>AND(A32=TRUE,ABS(M35-(G35/G44))&gt;0.1)</formula>
    </cfRule>
  </conditionalFormatting>
  <conditionalFormatting sqref="H35">
    <cfRule type="expression" dxfId="4141" priority="4106">
      <formula>AND(A32=TRUE,ABS(M35-(H35/H44))&gt;0.1)</formula>
    </cfRule>
  </conditionalFormatting>
  <conditionalFormatting sqref="I35">
    <cfRule type="expression" dxfId="4140" priority="4105">
      <formula>AND(A32=TRUE,ABS(M35-(I35/I44))&gt;0.1)</formula>
    </cfRule>
  </conditionalFormatting>
  <conditionalFormatting sqref="J35">
    <cfRule type="expression" dxfId="4139" priority="4104">
      <formula>AND(A32=TRUE,ABS(M35-(J35/J44))&gt;0.1)</formula>
    </cfRule>
  </conditionalFormatting>
  <conditionalFormatting sqref="K35">
    <cfRule type="expression" dxfId="4138" priority="4103">
      <formula>AND(A32=TRUE,ABS(M35-(K35/K44))&gt;0.1)</formula>
    </cfRule>
  </conditionalFormatting>
  <conditionalFormatting sqref="L35">
    <cfRule type="expression" dxfId="4137" priority="4102">
      <formula>AND(A32=TRUE,ABS(M35-(L35/L44))&gt;0.1)</formula>
    </cfRule>
  </conditionalFormatting>
  <conditionalFormatting sqref="F36">
    <cfRule type="expression" dxfId="4136" priority="4101">
      <formula>AND(A32=TRUE,ABS(M36-(F36/F44))&gt;0.1)</formula>
    </cfRule>
  </conditionalFormatting>
  <conditionalFormatting sqref="G36">
    <cfRule type="expression" dxfId="4135" priority="4100">
      <formula>AND(A32=TRUE,ABS(M36-(G36/G44))&gt;0.1)</formula>
    </cfRule>
  </conditionalFormatting>
  <conditionalFormatting sqref="H36">
    <cfRule type="expression" dxfId="4134" priority="4099">
      <formula>AND(A32=TRUE,ABS(M36-(H36/H44))&gt;0.1)</formula>
    </cfRule>
  </conditionalFormatting>
  <conditionalFormatting sqref="I36">
    <cfRule type="expression" dxfId="4133" priority="4098">
      <formula>AND(A32=TRUE,ABS(M36-(I36/I44))&gt;0.1)</formula>
    </cfRule>
  </conditionalFormatting>
  <conditionalFormatting sqref="J36">
    <cfRule type="expression" dxfId="4132" priority="4097">
      <formula>AND(A32=TRUE,ABS(M36-(J36/J44))&gt;0.1)</formula>
    </cfRule>
  </conditionalFormatting>
  <conditionalFormatting sqref="K36">
    <cfRule type="expression" dxfId="4131" priority="4096">
      <formula>AND(A32=TRUE,ABS(M36-(K36/K44))&gt;0.1)</formula>
    </cfRule>
  </conditionalFormatting>
  <conditionalFormatting sqref="L36">
    <cfRule type="expression" dxfId="4130" priority="4095">
      <formula>AND(A32=TRUE,ABS(M36-(L36/L44))&gt;0.1)</formula>
    </cfRule>
  </conditionalFormatting>
  <conditionalFormatting sqref="G37">
    <cfRule type="expression" dxfId="4129" priority="4094">
      <formula>AND(A32=TRUE,ABS(M37-(G37/G44))&gt;0.1)</formula>
    </cfRule>
  </conditionalFormatting>
  <conditionalFormatting sqref="H37">
    <cfRule type="expression" dxfId="4128" priority="4093">
      <formula>AND(A32=TRUE,ABS(M37-(H37/H44))&gt;0.1)</formula>
    </cfRule>
  </conditionalFormatting>
  <conditionalFormatting sqref="I37">
    <cfRule type="expression" dxfId="4127" priority="4092">
      <formula>AND(A32=TRUE,ABS(M37-(I37/I44))&gt;0.1)</formula>
    </cfRule>
  </conditionalFormatting>
  <conditionalFormatting sqref="J37">
    <cfRule type="expression" dxfId="4126" priority="4091">
      <formula>AND(A32=TRUE,ABS(M37-(J37/J44))&gt;0.1)</formula>
    </cfRule>
  </conditionalFormatting>
  <conditionalFormatting sqref="K37">
    <cfRule type="expression" dxfId="4125" priority="4090">
      <formula>AND(A32=TRUE,ABS(M37-(K37/K44))&gt;0.1)</formula>
    </cfRule>
  </conditionalFormatting>
  <conditionalFormatting sqref="L37">
    <cfRule type="expression" dxfId="4124" priority="4089">
      <formula>AND(A32=TRUE,ABS(M37-(L37/L44))&gt;0.1)</formula>
    </cfRule>
  </conditionalFormatting>
  <conditionalFormatting sqref="H38">
    <cfRule type="expression" dxfId="4123" priority="4088">
      <formula>AND(A32=TRUE,ABS(M38-(H38/H44))&gt;0.1)</formula>
    </cfRule>
  </conditionalFormatting>
  <conditionalFormatting sqref="I38">
    <cfRule type="expression" dxfId="4122" priority="4087">
      <formula>AND(A32=TRUE,ABS(M38-(I38/I44))&gt;0.1)</formula>
    </cfRule>
  </conditionalFormatting>
  <conditionalFormatting sqref="J38">
    <cfRule type="expression" dxfId="4121" priority="4086">
      <formula>AND(A32=TRUE,ABS(M38-(J38/J44))&gt;0.1)</formula>
    </cfRule>
  </conditionalFormatting>
  <conditionalFormatting sqref="K38">
    <cfRule type="expression" dxfId="4120" priority="4085">
      <formula>AND(A32=TRUE,ABS(M38-(K38/K44))&gt;0.1)</formula>
    </cfRule>
  </conditionalFormatting>
  <conditionalFormatting sqref="L38">
    <cfRule type="expression" dxfId="4119" priority="4084">
      <formula>AND(A32=TRUE,ABS(M38-(L38/L44))&gt;0.1)</formula>
    </cfRule>
  </conditionalFormatting>
  <conditionalFormatting sqref="I39">
    <cfRule type="expression" dxfId="4118" priority="4083">
      <formula>AND(A32=TRUE,ABS(M39-(I39/I44))&gt;0.1)</formula>
    </cfRule>
  </conditionalFormatting>
  <conditionalFormatting sqref="J39">
    <cfRule type="expression" dxfId="4117" priority="4082">
      <formula>AND(A32=TRUE,ABS(M39-(J39/J44))&gt;0.1)</formula>
    </cfRule>
  </conditionalFormatting>
  <conditionalFormatting sqref="K39">
    <cfRule type="expression" dxfId="4116" priority="4081">
      <formula>AND(A32=TRUE,ABS(M39-(K39/K44))&gt;0.1)</formula>
    </cfRule>
  </conditionalFormatting>
  <conditionalFormatting sqref="L39">
    <cfRule type="expression" dxfId="4115" priority="4080">
      <formula>AND(A32=TRUE,ABS(M39-(L39/L44))&gt;0.1)</formula>
    </cfRule>
  </conditionalFormatting>
  <conditionalFormatting sqref="J40">
    <cfRule type="expression" dxfId="4114" priority="4079">
      <formula>AND(A32=TRUE,ABS(M40-(J40/J44))&gt;0.1)</formula>
    </cfRule>
  </conditionalFormatting>
  <conditionalFormatting sqref="K40">
    <cfRule type="expression" dxfId="4113" priority="4078">
      <formula>AND(A32=TRUE,ABS(M40-(K40/K44))&gt;0.1)</formula>
    </cfRule>
  </conditionalFormatting>
  <conditionalFormatting sqref="L40">
    <cfRule type="expression" dxfId="4112" priority="4077">
      <formula>AND(A32=TRUE,ABS(M40-(L40/L44))&gt;0.1)</formula>
    </cfRule>
  </conditionalFormatting>
  <conditionalFormatting sqref="K41">
    <cfRule type="expression" dxfId="4111" priority="4076">
      <formula>AND(A32=TRUE,ABS(M41-(K41/K44))&gt;0.1)</formula>
    </cfRule>
  </conditionalFormatting>
  <conditionalFormatting sqref="L41">
    <cfRule type="expression" dxfId="4110" priority="4075">
      <formula>AND(A32=TRUE,ABS(M41-(L41/L44))&gt;0.1)</formula>
    </cfRule>
  </conditionalFormatting>
  <conditionalFormatting sqref="L42">
    <cfRule type="expression" dxfId="4109" priority="4074">
      <formula>AND(A32=TRUE,ABS(M42-(L42/L44))&gt;0.1)</formula>
    </cfRule>
  </conditionalFormatting>
  <conditionalFormatting sqref="D49">
    <cfRule type="expression" dxfId="4108" priority="4073">
      <formula>AND(A47=TRUE,ABS(M49-(D49/D59))&gt;0.1)</formula>
    </cfRule>
  </conditionalFormatting>
  <conditionalFormatting sqref="E49">
    <cfRule type="expression" dxfId="4107" priority="4072">
      <formula>AND(A47=TRUE,ABS(M49-(E49/E59))&gt;0.1)</formula>
    </cfRule>
  </conditionalFormatting>
  <conditionalFormatting sqref="F49">
    <cfRule type="expression" dxfId="4106" priority="4071">
      <formula>AND(A47=TRUE,ABS(M49-(F49/F59))&gt;0.1)</formula>
    </cfRule>
  </conditionalFormatting>
  <conditionalFormatting sqref="G49">
    <cfRule type="expression" dxfId="4105" priority="4070">
      <formula>AND(A47=TRUE,ABS(M49-(G49/G59))&gt;0.1)</formula>
    </cfRule>
  </conditionalFormatting>
  <conditionalFormatting sqref="H49">
    <cfRule type="expression" dxfId="4104" priority="4069">
      <formula>AND(A47=TRUE,ABS(M49-(H49/H59))&gt;0.1)</formula>
    </cfRule>
  </conditionalFormatting>
  <conditionalFormatting sqref="I49">
    <cfRule type="expression" dxfId="4103" priority="4068">
      <formula>AND(A47=TRUE,ABS(M49-(I49/I59))&gt;0.1)</formula>
    </cfRule>
  </conditionalFormatting>
  <conditionalFormatting sqref="J49">
    <cfRule type="expression" dxfId="4102" priority="4067">
      <formula>AND(A47=TRUE,ABS(M49-(J49/J59))&gt;0.1)</formula>
    </cfRule>
  </conditionalFormatting>
  <conditionalFormatting sqref="K49">
    <cfRule type="expression" dxfId="4101" priority="4066">
      <formula>AND(A47=TRUE,ABS(M49-(K49/K59))&gt;0.1)</formula>
    </cfRule>
  </conditionalFormatting>
  <conditionalFormatting sqref="L49">
    <cfRule type="expression" dxfId="4100" priority="4065">
      <formula>AND(A47=TRUE,ABS(M49-(L49/L59))&gt;0.1)</formula>
    </cfRule>
  </conditionalFormatting>
  <conditionalFormatting sqref="E50">
    <cfRule type="expression" dxfId="4099" priority="4064">
      <formula>AND(A47=TRUE,ABS(M50-(E50/E59))&gt;0.1)</formula>
    </cfRule>
  </conditionalFormatting>
  <conditionalFormatting sqref="F50">
    <cfRule type="expression" dxfId="4098" priority="4063">
      <formula>AND(A47=TRUE,ABS(M50-(F50/F59))&gt;0.1)</formula>
    </cfRule>
  </conditionalFormatting>
  <conditionalFormatting sqref="G50">
    <cfRule type="expression" dxfId="4097" priority="4062">
      <formula>AND(A47=TRUE,ABS(M50-(G50/G59))&gt;0.1)</formula>
    </cfRule>
  </conditionalFormatting>
  <conditionalFormatting sqref="H50">
    <cfRule type="expression" dxfId="4096" priority="4061">
      <formula>AND(A47=TRUE,ABS(M50-(H50/H59))&gt;0.1)</formula>
    </cfRule>
  </conditionalFormatting>
  <conditionalFormatting sqref="I50">
    <cfRule type="expression" dxfId="4095" priority="4060">
      <formula>AND(A47=TRUE,ABS(M50-(I50/I59))&gt;0.1)</formula>
    </cfRule>
  </conditionalFormatting>
  <conditionalFormatting sqref="J50">
    <cfRule type="expression" dxfId="4094" priority="4059">
      <formula>AND(A47=TRUE,ABS(M50-(J50/J59))&gt;0.1)</formula>
    </cfRule>
  </conditionalFormatting>
  <conditionalFormatting sqref="K50">
    <cfRule type="expression" dxfId="4093" priority="4058">
      <formula>AND(A47=TRUE,ABS(M50-(K50/K59))&gt;0.1)</formula>
    </cfRule>
  </conditionalFormatting>
  <conditionalFormatting sqref="L50">
    <cfRule type="expression" dxfId="4092" priority="4057">
      <formula>AND(A47=TRUE,ABS(M50-(L50/L59))&gt;0.1)</formula>
    </cfRule>
  </conditionalFormatting>
  <conditionalFormatting sqref="F51">
    <cfRule type="expression" dxfId="4091" priority="4056">
      <formula>AND(A47=TRUE,ABS(M51-(F51/F59))&gt;0.1)</formula>
    </cfRule>
  </conditionalFormatting>
  <conditionalFormatting sqref="G51">
    <cfRule type="expression" dxfId="4090" priority="4055">
      <formula>AND(A47=TRUE,ABS(M51-(G51/G59))&gt;0.1)</formula>
    </cfRule>
  </conditionalFormatting>
  <conditionalFormatting sqref="H51">
    <cfRule type="expression" dxfId="4089" priority="4054">
      <formula>AND(A47=TRUE,ABS(M51-(H51/H59))&gt;0.1)</formula>
    </cfRule>
  </conditionalFormatting>
  <conditionalFormatting sqref="I51">
    <cfRule type="expression" dxfId="4088" priority="4053">
      <formula>AND(A47=TRUE,ABS(M51-(I51/I59))&gt;0.1)</formula>
    </cfRule>
  </conditionalFormatting>
  <conditionalFormatting sqref="J51">
    <cfRule type="expression" dxfId="4087" priority="4052">
      <formula>AND(A47=TRUE,ABS(M51-(J51/J59))&gt;0.1)</formula>
    </cfRule>
  </conditionalFormatting>
  <conditionalFormatting sqref="K51">
    <cfRule type="expression" dxfId="4086" priority="4051">
      <formula>AND(A47=TRUE,ABS(M51-(K51/K59))&gt;0.1)</formula>
    </cfRule>
  </conditionalFormatting>
  <conditionalFormatting sqref="L51">
    <cfRule type="expression" dxfId="4085" priority="4050">
      <formula>AND(A47=TRUE,ABS(M51-(L51/L59))&gt;0.1)</formula>
    </cfRule>
  </conditionalFormatting>
  <conditionalFormatting sqref="G52">
    <cfRule type="expression" dxfId="4084" priority="4049">
      <formula>AND(A47=TRUE,ABS(M52-(G52/G59))&gt;0.1)</formula>
    </cfRule>
  </conditionalFormatting>
  <conditionalFormatting sqref="H52">
    <cfRule type="expression" dxfId="4083" priority="4048">
      <formula>AND(A47=TRUE,ABS(M52-(H52/H59))&gt;0.1)</formula>
    </cfRule>
  </conditionalFormatting>
  <conditionalFormatting sqref="I52">
    <cfRule type="expression" dxfId="4082" priority="4047">
      <formula>AND(A47=TRUE,ABS(M52-(I52/I59))&gt;0.1)</formula>
    </cfRule>
  </conditionalFormatting>
  <conditionalFormatting sqref="J52">
    <cfRule type="expression" dxfId="4081" priority="4046">
      <formula>AND(A47=TRUE,ABS(M52-(J52/J59))&gt;0.1)</formula>
    </cfRule>
  </conditionalFormatting>
  <conditionalFormatting sqref="K52">
    <cfRule type="expression" dxfId="4080" priority="4045">
      <formula>AND(A47=TRUE,ABS(M52-(K52/K59))&gt;0.1)</formula>
    </cfRule>
  </conditionalFormatting>
  <conditionalFormatting sqref="L52">
    <cfRule type="expression" dxfId="4079" priority="4044">
      <formula>AND(A47=TRUE,ABS(M52-(L52/L59))&gt;0.1)</formula>
    </cfRule>
  </conditionalFormatting>
  <conditionalFormatting sqref="H53">
    <cfRule type="expression" dxfId="4078" priority="4043">
      <formula>AND(A47=TRUE,ABS(M53-(H53/H59))&gt;0.1)</formula>
    </cfRule>
  </conditionalFormatting>
  <conditionalFormatting sqref="I53">
    <cfRule type="expression" dxfId="4077" priority="4042">
      <formula>AND(A47=TRUE,ABS(M53-(I53/I59))&gt;0.1)</formula>
    </cfRule>
  </conditionalFormatting>
  <conditionalFormatting sqref="J53">
    <cfRule type="expression" dxfId="4076" priority="4041">
      <formula>AND(A47=TRUE,ABS(M53-(J53/J59))&gt;0.1)</formula>
    </cfRule>
  </conditionalFormatting>
  <conditionalFormatting sqref="K53">
    <cfRule type="expression" dxfId="4075" priority="4040">
      <formula>AND(A47=TRUE,ABS(M53-(K53/K59))&gt;0.1)</formula>
    </cfRule>
  </conditionalFormatting>
  <conditionalFormatting sqref="L53">
    <cfRule type="expression" dxfId="4074" priority="4039">
      <formula>AND(A47=TRUE,ABS(M53-(L53/L59))&gt;0.1)</formula>
    </cfRule>
  </conditionalFormatting>
  <conditionalFormatting sqref="I54">
    <cfRule type="expression" dxfId="4073" priority="4038">
      <formula>AND(A47=TRUE,ABS(M54-(I54/I59))&gt;0.1)</formula>
    </cfRule>
  </conditionalFormatting>
  <conditionalFormatting sqref="J54">
    <cfRule type="expression" dxfId="4072" priority="4037">
      <formula>AND(A47=TRUE,ABS(M54-(J54/J59))&gt;0.1)</formula>
    </cfRule>
  </conditionalFormatting>
  <conditionalFormatting sqref="K54">
    <cfRule type="expression" dxfId="4071" priority="4036">
      <formula>AND(A47=TRUE,ABS(M54-(K54/K59))&gt;0.1)</formula>
    </cfRule>
  </conditionalFormatting>
  <conditionalFormatting sqref="L54">
    <cfRule type="expression" dxfId="4070" priority="4035">
      <formula>AND(A47=TRUE,ABS(M54-(L54/L59))&gt;0.1)</formula>
    </cfRule>
  </conditionalFormatting>
  <conditionalFormatting sqref="J55">
    <cfRule type="expression" dxfId="4069" priority="4034">
      <formula>AND(A47=TRUE,ABS(M55-(J55/J59))&gt;0.1)</formula>
    </cfRule>
  </conditionalFormatting>
  <conditionalFormatting sqref="K55">
    <cfRule type="expression" dxfId="4068" priority="4033">
      <formula>AND(A47=TRUE,ABS(M55-(K55/K59))&gt;0.1)</formula>
    </cfRule>
  </conditionalFormatting>
  <conditionalFormatting sqref="L55">
    <cfRule type="expression" dxfId="4067" priority="4032">
      <formula>AND(A47=TRUE,ABS(M55-(L55/L59))&gt;0.1)</formula>
    </cfRule>
  </conditionalFormatting>
  <conditionalFormatting sqref="K56">
    <cfRule type="expression" dxfId="4066" priority="4031">
      <formula>AND(A47=TRUE,ABS(M56-(K56/K59))&gt;0.1)</formula>
    </cfRule>
  </conditionalFormatting>
  <conditionalFormatting sqref="L56">
    <cfRule type="expression" dxfId="4065" priority="4030">
      <formula>AND(A47=TRUE,ABS(M56-(L56/L59))&gt;0.1)</formula>
    </cfRule>
  </conditionalFormatting>
  <conditionalFormatting sqref="L57">
    <cfRule type="expression" dxfId="4064" priority="4029">
      <formula>AND(A47=TRUE,ABS(M57-(L57/L59))&gt;0.1)</formula>
    </cfRule>
  </conditionalFormatting>
  <conditionalFormatting sqref="D64">
    <cfRule type="expression" dxfId="4063" priority="4028">
      <formula>AND(A62=TRUE,ABS(M64-(D64/D74))&gt;0.1)</formula>
    </cfRule>
  </conditionalFormatting>
  <conditionalFormatting sqref="E64">
    <cfRule type="expression" dxfId="4062" priority="4027">
      <formula>AND(A62=TRUE,ABS(M64-(E64/E74))&gt;0.1)</formula>
    </cfRule>
  </conditionalFormatting>
  <conditionalFormatting sqref="F64">
    <cfRule type="expression" dxfId="4061" priority="4026">
      <formula>AND(A62=TRUE,ABS(M64-(F64/F74))&gt;0.1)</formula>
    </cfRule>
  </conditionalFormatting>
  <conditionalFormatting sqref="G64">
    <cfRule type="expression" dxfId="4060" priority="4025">
      <formula>AND(A62=TRUE,ABS(M64-(G64/G74))&gt;0.1)</formula>
    </cfRule>
  </conditionalFormatting>
  <conditionalFormatting sqref="H64">
    <cfRule type="expression" dxfId="4059" priority="4024">
      <formula>AND(A62=TRUE,ABS(M64-(H64/H74))&gt;0.1)</formula>
    </cfRule>
  </conditionalFormatting>
  <conditionalFormatting sqref="I64">
    <cfRule type="expression" dxfId="4058" priority="4023">
      <formula>AND(A62=TRUE,ABS(M64-(I64/I74))&gt;0.1)</formula>
    </cfRule>
  </conditionalFormatting>
  <conditionalFormatting sqref="J64">
    <cfRule type="expression" dxfId="4057" priority="4022">
      <formula>AND(A62=TRUE,ABS(M64-(J64/J74))&gt;0.1)</formula>
    </cfRule>
  </conditionalFormatting>
  <conditionalFormatting sqref="K64">
    <cfRule type="expression" dxfId="4056" priority="4021">
      <formula>AND(A62=TRUE,ABS(M64-(K64/K74))&gt;0.1)</formula>
    </cfRule>
  </conditionalFormatting>
  <conditionalFormatting sqref="L64">
    <cfRule type="expression" dxfId="4055" priority="4020">
      <formula>AND(A62=TRUE,ABS(M64-(L64/L74))&gt;0.1)</formula>
    </cfRule>
  </conditionalFormatting>
  <conditionalFormatting sqref="E65">
    <cfRule type="expression" dxfId="4054" priority="4019">
      <formula>AND(A62=TRUE,ABS(M65-(E65/E74))&gt;0.1)</formula>
    </cfRule>
  </conditionalFormatting>
  <conditionalFormatting sqref="F65">
    <cfRule type="expression" dxfId="4053" priority="4018">
      <formula>AND(A62=TRUE,ABS(M65-(F65/F74))&gt;0.1)</formula>
    </cfRule>
  </conditionalFormatting>
  <conditionalFormatting sqref="G65">
    <cfRule type="expression" dxfId="4052" priority="4017">
      <formula>AND(A62=TRUE,ABS(M65-(G65/G74))&gt;0.1)</formula>
    </cfRule>
  </conditionalFormatting>
  <conditionalFormatting sqref="H65">
    <cfRule type="expression" dxfId="4051" priority="4016">
      <formula>AND(A62=TRUE,ABS(M65-(H65/H74))&gt;0.1)</formula>
    </cfRule>
  </conditionalFormatting>
  <conditionalFormatting sqref="I65">
    <cfRule type="expression" dxfId="4050" priority="4015">
      <formula>AND(A62=TRUE,ABS(M65-(I65/I74))&gt;0.1)</formula>
    </cfRule>
  </conditionalFormatting>
  <conditionalFormatting sqref="J65">
    <cfRule type="expression" dxfId="4049" priority="4014">
      <formula>AND(A62=TRUE,ABS(M65-(J65/J74))&gt;0.1)</formula>
    </cfRule>
  </conditionalFormatting>
  <conditionalFormatting sqref="K65">
    <cfRule type="expression" dxfId="4048" priority="4013">
      <formula>AND(A62=TRUE,ABS(M65-(K65/K74))&gt;0.1)</formula>
    </cfRule>
  </conditionalFormatting>
  <conditionalFormatting sqref="L65">
    <cfRule type="expression" dxfId="4047" priority="4012">
      <formula>AND(A62=TRUE,ABS(M65-(L65/L74))&gt;0.1)</formula>
    </cfRule>
  </conditionalFormatting>
  <conditionalFormatting sqref="F66">
    <cfRule type="expression" dxfId="4046" priority="4011">
      <formula>AND(A62=TRUE,ABS(M66-(F66/F74))&gt;0.1)</formula>
    </cfRule>
  </conditionalFormatting>
  <conditionalFormatting sqref="G66">
    <cfRule type="expression" dxfId="4045" priority="4010">
      <formula>AND(A62=TRUE,ABS(M66-(G66/G74))&gt;0.1)</formula>
    </cfRule>
  </conditionalFormatting>
  <conditionalFormatting sqref="H66">
    <cfRule type="expression" dxfId="4044" priority="4009">
      <formula>AND(A62=TRUE,ABS(M66-(H66/H74))&gt;0.1)</formula>
    </cfRule>
  </conditionalFormatting>
  <conditionalFormatting sqref="I66">
    <cfRule type="expression" dxfId="4043" priority="4008">
      <formula>AND(A62=TRUE,ABS(M66-(I66/I74))&gt;0.1)</formula>
    </cfRule>
  </conditionalFormatting>
  <conditionalFormatting sqref="J66">
    <cfRule type="expression" dxfId="4042" priority="4007">
      <formula>AND(A62=TRUE,ABS(M66-(J66/J74))&gt;0.1)</formula>
    </cfRule>
  </conditionalFormatting>
  <conditionalFormatting sqref="K66">
    <cfRule type="expression" dxfId="4041" priority="4006">
      <formula>AND(A62=TRUE,ABS(M66-(K66/K74))&gt;0.1)</formula>
    </cfRule>
  </conditionalFormatting>
  <conditionalFormatting sqref="L66">
    <cfRule type="expression" dxfId="4040" priority="4005">
      <formula>AND(A62=TRUE,ABS(M66-(L66/L74))&gt;0.1)</formula>
    </cfRule>
  </conditionalFormatting>
  <conditionalFormatting sqref="G67">
    <cfRule type="expression" dxfId="4039" priority="4004">
      <formula>AND(A62=TRUE,ABS(M67-(G67/G74))&gt;0.1)</formula>
    </cfRule>
  </conditionalFormatting>
  <conditionalFormatting sqref="H67">
    <cfRule type="expression" dxfId="4038" priority="4003">
      <formula>AND(A62=TRUE,ABS(M67-(H67/H74))&gt;0.1)</formula>
    </cfRule>
  </conditionalFormatting>
  <conditionalFormatting sqref="I67">
    <cfRule type="expression" dxfId="4037" priority="4002">
      <formula>AND(A62=TRUE,ABS(M67-(I67/I74))&gt;0.1)</formula>
    </cfRule>
  </conditionalFormatting>
  <conditionalFormatting sqref="J67">
    <cfRule type="expression" dxfId="4036" priority="4001">
      <formula>AND(A62=TRUE,ABS(M67-(J67/J74))&gt;0.1)</formula>
    </cfRule>
  </conditionalFormatting>
  <conditionalFormatting sqref="K67">
    <cfRule type="expression" dxfId="4035" priority="4000">
      <formula>AND(A62=TRUE,ABS(M67-(K67/K74))&gt;0.1)</formula>
    </cfRule>
  </conditionalFormatting>
  <conditionalFormatting sqref="L67">
    <cfRule type="expression" dxfId="4034" priority="3999">
      <formula>AND(A62=TRUE,ABS(M67-(L67/L74))&gt;0.1)</formula>
    </cfRule>
  </conditionalFormatting>
  <conditionalFormatting sqref="H68">
    <cfRule type="expression" dxfId="4033" priority="3998">
      <formula>AND(A62=TRUE,ABS(M68-(H68/H74))&gt;0.1)</formula>
    </cfRule>
  </conditionalFormatting>
  <conditionalFormatting sqref="I68">
    <cfRule type="expression" dxfId="4032" priority="3997">
      <formula>AND(A62=TRUE,ABS(M68-(I68/I74))&gt;0.1)</formula>
    </cfRule>
  </conditionalFormatting>
  <conditionalFormatting sqref="J68">
    <cfRule type="expression" dxfId="4031" priority="3996">
      <formula>AND(A62=TRUE,ABS(M68-(J68/J74))&gt;0.1)</formula>
    </cfRule>
  </conditionalFormatting>
  <conditionalFormatting sqref="K68">
    <cfRule type="expression" dxfId="4030" priority="3995">
      <formula>AND(A62=TRUE,ABS(M68-(K68/K74))&gt;0.1)</formula>
    </cfRule>
  </conditionalFormatting>
  <conditionalFormatting sqref="L68">
    <cfRule type="expression" dxfId="4029" priority="3994">
      <formula>AND(A62=TRUE,ABS(M68-(L68/L74))&gt;0.1)</formula>
    </cfRule>
  </conditionalFormatting>
  <conditionalFormatting sqref="I69">
    <cfRule type="expression" dxfId="4028" priority="3993">
      <formula>AND(A62=TRUE,ABS(M69-(I69/I74))&gt;0.1)</formula>
    </cfRule>
  </conditionalFormatting>
  <conditionalFormatting sqref="J69">
    <cfRule type="expression" dxfId="4027" priority="3992">
      <formula>AND(A62=TRUE,ABS(M69-(J69/J74))&gt;0.1)</formula>
    </cfRule>
  </conditionalFormatting>
  <conditionalFormatting sqref="K69">
    <cfRule type="expression" dxfId="4026" priority="3991">
      <formula>AND(A62=TRUE,ABS(M69-(K69/K74))&gt;0.1)</formula>
    </cfRule>
  </conditionalFormatting>
  <conditionalFormatting sqref="L69">
    <cfRule type="expression" dxfId="4025" priority="3990">
      <formula>AND(A62=TRUE,ABS(M69-(L69/L74))&gt;0.1)</formula>
    </cfRule>
  </conditionalFormatting>
  <conditionalFormatting sqref="J70">
    <cfRule type="expression" dxfId="4024" priority="3989">
      <formula>AND(A62=TRUE,ABS(M70-(J70/J74))&gt;0.1)</formula>
    </cfRule>
  </conditionalFormatting>
  <conditionalFormatting sqref="K70">
    <cfRule type="expression" dxfId="4023" priority="3988">
      <formula>AND(A62=TRUE,ABS(M70-(K70/K74))&gt;0.1)</formula>
    </cfRule>
  </conditionalFormatting>
  <conditionalFormatting sqref="L70">
    <cfRule type="expression" dxfId="4022" priority="3987">
      <formula>AND(A62=TRUE,ABS(M70-(L70/L74))&gt;0.1)</formula>
    </cfRule>
  </conditionalFormatting>
  <conditionalFormatting sqref="K71">
    <cfRule type="expression" dxfId="4021" priority="3986">
      <formula>AND(A62=TRUE,ABS(M71-(K71/K74))&gt;0.1)</formula>
    </cfRule>
  </conditionalFormatting>
  <conditionalFormatting sqref="L71">
    <cfRule type="expression" dxfId="4020" priority="3985">
      <formula>AND(A62=TRUE,ABS(M71-(L71/L74))&gt;0.1)</formula>
    </cfRule>
  </conditionalFormatting>
  <conditionalFormatting sqref="L72">
    <cfRule type="expression" dxfId="4019" priority="3984">
      <formula>AND(A62=TRUE,ABS(M72-(L72/L74))&gt;0.1)</formula>
    </cfRule>
  </conditionalFormatting>
  <conditionalFormatting sqref="D79">
    <cfRule type="expression" dxfId="4018" priority="3983">
      <formula>AND(A77=TRUE,ABS(M79-(D79/D89))&gt;0.1)</formula>
    </cfRule>
  </conditionalFormatting>
  <conditionalFormatting sqref="E79">
    <cfRule type="expression" dxfId="4017" priority="3982">
      <formula>AND(A77=TRUE,ABS(M79-(E79/E89))&gt;0.1)</formula>
    </cfRule>
  </conditionalFormatting>
  <conditionalFormatting sqref="F79">
    <cfRule type="expression" dxfId="4016" priority="3981">
      <formula>AND(A77=TRUE,ABS(M79-(F79/F89))&gt;0.1)</formula>
    </cfRule>
  </conditionalFormatting>
  <conditionalFormatting sqref="G79">
    <cfRule type="expression" dxfId="4015" priority="3980">
      <formula>AND(A77=TRUE,ABS(M79-(G79/G89))&gt;0.1)</formula>
    </cfRule>
  </conditionalFormatting>
  <conditionalFormatting sqref="H79">
    <cfRule type="expression" dxfId="4014" priority="3979">
      <formula>AND(A77=TRUE,ABS(M79-(H79/H89))&gt;0.1)</formula>
    </cfRule>
  </conditionalFormatting>
  <conditionalFormatting sqref="I79">
    <cfRule type="expression" dxfId="4013" priority="3978">
      <formula>AND(A77=TRUE,ABS(M79-(I79/I89))&gt;0.1)</formula>
    </cfRule>
  </conditionalFormatting>
  <conditionalFormatting sqref="J79">
    <cfRule type="expression" dxfId="4012" priority="3977">
      <formula>AND(A77=TRUE,ABS(M79-(J79/J89))&gt;0.1)</formula>
    </cfRule>
  </conditionalFormatting>
  <conditionalFormatting sqref="K79">
    <cfRule type="expression" dxfId="4011" priority="3976">
      <formula>AND(A77=TRUE,ABS(M79-(K79/K89))&gt;0.1)</formula>
    </cfRule>
  </conditionalFormatting>
  <conditionalFormatting sqref="L79">
    <cfRule type="expression" dxfId="4010" priority="3975">
      <formula>AND(A77=TRUE,ABS(M79-(L79/L89))&gt;0.1)</formula>
    </cfRule>
  </conditionalFormatting>
  <conditionalFormatting sqref="E80">
    <cfRule type="expression" dxfId="4009" priority="3974">
      <formula>AND(A77=TRUE,ABS(M80-(E80/E89))&gt;0.1)</formula>
    </cfRule>
  </conditionalFormatting>
  <conditionalFormatting sqref="F80">
    <cfRule type="expression" dxfId="4008" priority="3973">
      <formula>AND(A77=TRUE,ABS(M80-(F80/F89))&gt;0.1)</formula>
    </cfRule>
  </conditionalFormatting>
  <conditionalFormatting sqref="G80">
    <cfRule type="expression" dxfId="4007" priority="3972">
      <formula>AND(A77=TRUE,ABS(M80-(G80/G89))&gt;0.1)</formula>
    </cfRule>
  </conditionalFormatting>
  <conditionalFormatting sqref="H80">
    <cfRule type="expression" dxfId="4006" priority="3971">
      <formula>AND(A77=TRUE,ABS(M80-(H80/H89))&gt;0.1)</formula>
    </cfRule>
  </conditionalFormatting>
  <conditionalFormatting sqref="I80">
    <cfRule type="expression" dxfId="4005" priority="3970">
      <formula>AND(A77=TRUE,ABS(M80-(I80/I89))&gt;0.1)</formula>
    </cfRule>
  </conditionalFormatting>
  <conditionalFormatting sqref="J80">
    <cfRule type="expression" dxfId="4004" priority="3969">
      <formula>AND(A77=TRUE,ABS(M80-(J80/J89))&gt;0.1)</formula>
    </cfRule>
  </conditionalFormatting>
  <conditionalFormatting sqref="K80">
    <cfRule type="expression" dxfId="4003" priority="3968">
      <formula>AND(A77=TRUE,ABS(M80-(K80/K89))&gt;0.1)</formula>
    </cfRule>
  </conditionalFormatting>
  <conditionalFormatting sqref="L80">
    <cfRule type="expression" dxfId="4002" priority="3967">
      <formula>AND(A77=TRUE,ABS(M80-(L80/L89))&gt;0.1)</formula>
    </cfRule>
  </conditionalFormatting>
  <conditionalFormatting sqref="F81">
    <cfRule type="expression" dxfId="4001" priority="3966">
      <formula>AND(A77=TRUE,ABS(M81-(F81/F89))&gt;0.1)</formula>
    </cfRule>
  </conditionalFormatting>
  <conditionalFormatting sqref="G81">
    <cfRule type="expression" dxfId="4000" priority="3965">
      <formula>AND(A77=TRUE,ABS(M81-(G81/G89))&gt;0.1)</formula>
    </cfRule>
  </conditionalFormatting>
  <conditionalFormatting sqref="H81">
    <cfRule type="expression" dxfId="3999" priority="3964">
      <formula>AND(A77=TRUE,ABS(M81-(H81/H89))&gt;0.1)</formula>
    </cfRule>
  </conditionalFormatting>
  <conditionalFormatting sqref="I81">
    <cfRule type="expression" dxfId="3998" priority="3963">
      <formula>AND(A77=TRUE,ABS(M81-(I81/I89))&gt;0.1)</formula>
    </cfRule>
  </conditionalFormatting>
  <conditionalFormatting sqref="J81">
    <cfRule type="expression" dxfId="3997" priority="3962">
      <formula>AND(A77=TRUE,ABS(M81-(J81/J89))&gt;0.1)</formula>
    </cfRule>
  </conditionalFormatting>
  <conditionalFormatting sqref="K81">
    <cfRule type="expression" dxfId="3996" priority="3961">
      <formula>AND(A77=TRUE,ABS(M81-(K81/K89))&gt;0.1)</formula>
    </cfRule>
  </conditionalFormatting>
  <conditionalFormatting sqref="L81">
    <cfRule type="expression" dxfId="3995" priority="3960">
      <formula>AND(A77=TRUE,ABS(M81-(L81/L89))&gt;0.1)</formula>
    </cfRule>
  </conditionalFormatting>
  <conditionalFormatting sqref="G82">
    <cfRule type="expression" dxfId="3994" priority="3959">
      <formula>AND(A77=TRUE,ABS(M82-(G82/G89))&gt;0.1)</formula>
    </cfRule>
  </conditionalFormatting>
  <conditionalFormatting sqref="H82">
    <cfRule type="expression" dxfId="3993" priority="3958">
      <formula>AND(A77=TRUE,ABS(M82-(H82/H89))&gt;0.1)</formula>
    </cfRule>
  </conditionalFormatting>
  <conditionalFormatting sqref="I82">
    <cfRule type="expression" dxfId="3992" priority="3957">
      <formula>AND(A77=TRUE,ABS(M82-(I82/I89))&gt;0.1)</formula>
    </cfRule>
  </conditionalFormatting>
  <conditionalFormatting sqref="J82">
    <cfRule type="expression" dxfId="3991" priority="3956">
      <formula>AND(A77=TRUE,ABS(M82-(J82/J89))&gt;0.1)</formula>
    </cfRule>
  </conditionalFormatting>
  <conditionalFormatting sqref="K82">
    <cfRule type="expression" dxfId="3990" priority="3955">
      <formula>AND(A77=TRUE,ABS(M82-(K82/K89))&gt;0.1)</formula>
    </cfRule>
  </conditionalFormatting>
  <conditionalFormatting sqref="L82">
    <cfRule type="expression" dxfId="3989" priority="3954">
      <formula>AND(A77=TRUE,ABS(M82-(L82/L89))&gt;0.1)</formula>
    </cfRule>
  </conditionalFormatting>
  <conditionalFormatting sqref="H83">
    <cfRule type="expression" dxfId="3988" priority="3953">
      <formula>AND(A77=TRUE,ABS(M83-(H83/H89))&gt;0.1)</formula>
    </cfRule>
  </conditionalFormatting>
  <conditionalFormatting sqref="I83">
    <cfRule type="expression" dxfId="3987" priority="3952">
      <formula>AND(A77=TRUE,ABS(M83-(I83/I89))&gt;0.1)</formula>
    </cfRule>
  </conditionalFormatting>
  <conditionalFormatting sqref="J83">
    <cfRule type="expression" dxfId="3986" priority="3951">
      <formula>AND(A77=TRUE,ABS(M83-(J83/J89))&gt;0.1)</formula>
    </cfRule>
  </conditionalFormatting>
  <conditionalFormatting sqref="K83">
    <cfRule type="expression" dxfId="3985" priority="3950">
      <formula>AND(A77=TRUE,ABS(M83-(K83/K89))&gt;0.1)</formula>
    </cfRule>
  </conditionalFormatting>
  <conditionalFormatting sqref="L83">
    <cfRule type="expression" dxfId="3984" priority="3949">
      <formula>AND(A77=TRUE,ABS(M83-(L83/L89))&gt;0.1)</formula>
    </cfRule>
  </conditionalFormatting>
  <conditionalFormatting sqref="I84">
    <cfRule type="expression" dxfId="3983" priority="3948">
      <formula>AND(A77=TRUE,ABS(M84-(I84/I89))&gt;0.1)</formula>
    </cfRule>
  </conditionalFormatting>
  <conditionalFormatting sqref="J84">
    <cfRule type="expression" dxfId="3982" priority="3947">
      <formula>AND(A77=TRUE,ABS(M84-(J84/J89))&gt;0.1)</formula>
    </cfRule>
  </conditionalFormatting>
  <conditionalFormatting sqref="K84">
    <cfRule type="expression" dxfId="3981" priority="3946">
      <formula>AND(A77=TRUE,ABS(M84-(K84/K89))&gt;0.1)</formula>
    </cfRule>
  </conditionalFormatting>
  <conditionalFormatting sqref="L84">
    <cfRule type="expression" dxfId="3980" priority="3945">
      <formula>AND(A77=TRUE,ABS(M84-(L84/L89))&gt;0.1)</formula>
    </cfRule>
  </conditionalFormatting>
  <conditionalFormatting sqref="J85">
    <cfRule type="expression" dxfId="3979" priority="3944">
      <formula>AND(A77=TRUE,ABS(M85-(J85/J89))&gt;0.1)</formula>
    </cfRule>
  </conditionalFormatting>
  <conditionalFormatting sqref="K85">
    <cfRule type="expression" dxfId="3978" priority="3943">
      <formula>AND(A77=TRUE,ABS(M85-(K85/K89))&gt;0.1)</formula>
    </cfRule>
  </conditionalFormatting>
  <conditionalFormatting sqref="L85">
    <cfRule type="expression" dxfId="3977" priority="3942">
      <formula>AND(A77=TRUE,ABS(M85-(L85/L89))&gt;0.1)</formula>
    </cfRule>
  </conditionalFormatting>
  <conditionalFormatting sqref="K86">
    <cfRule type="expression" dxfId="3976" priority="3941">
      <formula>AND(A77=TRUE,ABS(M86-(K86/K89))&gt;0.1)</formula>
    </cfRule>
  </conditionalFormatting>
  <conditionalFormatting sqref="L86">
    <cfRule type="expression" dxfId="3975" priority="3940">
      <formula>AND(A77=TRUE,ABS(M86-(L86/L89))&gt;0.1)</formula>
    </cfRule>
  </conditionalFormatting>
  <conditionalFormatting sqref="L87">
    <cfRule type="expression" dxfId="3974" priority="3939">
      <formula>AND(A77=TRUE,ABS(M87-(L87/L89))&gt;0.1)</formula>
    </cfRule>
  </conditionalFormatting>
  <conditionalFormatting sqref="D94">
    <cfRule type="expression" dxfId="3973" priority="3938">
      <formula>AND(A92=TRUE,ABS(M94-(D94/D104))&gt;0.1)</formula>
    </cfRule>
  </conditionalFormatting>
  <conditionalFormatting sqref="E94">
    <cfRule type="expression" dxfId="3972" priority="3937">
      <formula>AND(A92=TRUE,ABS(M94-(E94/E104))&gt;0.1)</formula>
    </cfRule>
  </conditionalFormatting>
  <conditionalFormatting sqref="F94">
    <cfRule type="expression" dxfId="3971" priority="3936">
      <formula>AND(A92=TRUE,ABS(M94-(F94/F104))&gt;0.1)</formula>
    </cfRule>
  </conditionalFormatting>
  <conditionalFormatting sqref="G94">
    <cfRule type="expression" dxfId="3970" priority="3935">
      <formula>AND(A92=TRUE,ABS(M94-(G94/G104))&gt;0.1)</formula>
    </cfRule>
  </conditionalFormatting>
  <conditionalFormatting sqref="H94">
    <cfRule type="expression" dxfId="3969" priority="3934">
      <formula>AND(A92=TRUE,ABS(M94-(H94/H104))&gt;0.1)</formula>
    </cfRule>
  </conditionalFormatting>
  <conditionalFormatting sqref="I94">
    <cfRule type="expression" dxfId="3968" priority="3933">
      <formula>AND(A92=TRUE,ABS(M94-(I94/I104))&gt;0.1)</formula>
    </cfRule>
  </conditionalFormatting>
  <conditionalFormatting sqref="J94">
    <cfRule type="expression" dxfId="3967" priority="3932">
      <formula>AND(A92=TRUE,ABS(M94-(J94/J104))&gt;0.1)</formula>
    </cfRule>
  </conditionalFormatting>
  <conditionalFormatting sqref="K94">
    <cfRule type="expression" dxfId="3966" priority="3931">
      <formula>AND(A92=TRUE,ABS(M94-(K94/K104))&gt;0.1)</formula>
    </cfRule>
  </conditionalFormatting>
  <conditionalFormatting sqref="L94">
    <cfRule type="expression" dxfId="3965" priority="3930">
      <formula>AND(A92=TRUE,ABS(M94-(L94/L104))&gt;0.1)</formula>
    </cfRule>
  </conditionalFormatting>
  <conditionalFormatting sqref="E95">
    <cfRule type="expression" dxfId="3964" priority="3929">
      <formula>AND(A92=TRUE,ABS(M95-(E95/E104))&gt;0.1)</formula>
    </cfRule>
  </conditionalFormatting>
  <conditionalFormatting sqref="F95">
    <cfRule type="expression" dxfId="3963" priority="3928">
      <formula>AND(A92=TRUE,ABS(M95-(F95/F104))&gt;0.1)</formula>
    </cfRule>
  </conditionalFormatting>
  <conditionalFormatting sqref="G95">
    <cfRule type="expression" dxfId="3962" priority="3927">
      <formula>AND(A92=TRUE,ABS(M95-(G95/G104))&gt;0.1)</formula>
    </cfRule>
  </conditionalFormatting>
  <conditionalFormatting sqref="H95">
    <cfRule type="expression" dxfId="3961" priority="3926">
      <formula>AND(A92=TRUE,ABS(M95-(H95/H104))&gt;0.1)</formula>
    </cfRule>
  </conditionalFormatting>
  <conditionalFormatting sqref="I95">
    <cfRule type="expression" dxfId="3960" priority="3925">
      <formula>AND(A92=TRUE,ABS(M95-(I95/I104))&gt;0.1)</formula>
    </cfRule>
  </conditionalFormatting>
  <conditionalFormatting sqref="J95">
    <cfRule type="expression" dxfId="3959" priority="3924">
      <formula>AND(A92=TRUE,ABS(M95-(J95/J104))&gt;0.1)</formula>
    </cfRule>
  </conditionalFormatting>
  <conditionalFormatting sqref="K95">
    <cfRule type="expression" dxfId="3958" priority="3923">
      <formula>AND(A92=TRUE,ABS(M95-(K95/K104))&gt;0.1)</formula>
    </cfRule>
  </conditionalFormatting>
  <conditionalFormatting sqref="L95">
    <cfRule type="expression" dxfId="3957" priority="3922">
      <formula>AND(A92=TRUE,ABS(M95-(L95/L104))&gt;0.1)</formula>
    </cfRule>
  </conditionalFormatting>
  <conditionalFormatting sqref="F96">
    <cfRule type="expression" dxfId="3956" priority="3921">
      <formula>AND(A92=TRUE,ABS(M96-(F96/F104))&gt;0.1)</formula>
    </cfRule>
  </conditionalFormatting>
  <conditionalFormatting sqref="G96">
    <cfRule type="expression" dxfId="3955" priority="3920">
      <formula>AND(A92=TRUE,ABS(M96-(G96/G104))&gt;0.1)</formula>
    </cfRule>
  </conditionalFormatting>
  <conditionalFormatting sqref="H96">
    <cfRule type="expression" dxfId="3954" priority="3919">
      <formula>AND(A92=TRUE,ABS(M96-(H96/H104))&gt;0.1)</formula>
    </cfRule>
  </conditionalFormatting>
  <conditionalFormatting sqref="I96">
    <cfRule type="expression" dxfId="3953" priority="3918">
      <formula>AND(A92=TRUE,ABS(M96-(I96/I104))&gt;0.1)</formula>
    </cfRule>
  </conditionalFormatting>
  <conditionalFormatting sqref="J96">
    <cfRule type="expression" dxfId="3952" priority="3917">
      <formula>AND(A92=TRUE,ABS(M96-(J96/J104))&gt;0.1)</formula>
    </cfRule>
  </conditionalFormatting>
  <conditionalFormatting sqref="K96">
    <cfRule type="expression" dxfId="3951" priority="3916">
      <formula>AND(A92=TRUE,ABS(M96-(K96/K104))&gt;0.1)</formula>
    </cfRule>
  </conditionalFormatting>
  <conditionalFormatting sqref="L96">
    <cfRule type="expression" dxfId="3950" priority="3915">
      <formula>AND(A92=TRUE,ABS(M96-(L96/L104))&gt;0.1)</formula>
    </cfRule>
  </conditionalFormatting>
  <conditionalFormatting sqref="G97">
    <cfRule type="expression" dxfId="3949" priority="3914">
      <formula>AND(A92=TRUE,ABS(M97-(G97/G104))&gt;0.1)</formula>
    </cfRule>
  </conditionalFormatting>
  <conditionalFormatting sqref="H97">
    <cfRule type="expression" dxfId="3948" priority="3913">
      <formula>AND(A92=TRUE,ABS(M97-(H97/H104))&gt;0.1)</formula>
    </cfRule>
  </conditionalFormatting>
  <conditionalFormatting sqref="I97">
    <cfRule type="expression" dxfId="3947" priority="3912">
      <formula>AND(A92=TRUE,ABS(M97-(I97/I104))&gt;0.1)</formula>
    </cfRule>
  </conditionalFormatting>
  <conditionalFormatting sqref="J97">
    <cfRule type="expression" dxfId="3946" priority="3911">
      <formula>AND(A92=TRUE,ABS(M97-(J97/J104))&gt;0.1)</formula>
    </cfRule>
  </conditionalFormatting>
  <conditionalFormatting sqref="K97">
    <cfRule type="expression" dxfId="3945" priority="3910">
      <formula>AND(A92=TRUE,ABS(M97-(K97/K104))&gt;0.1)</formula>
    </cfRule>
  </conditionalFormatting>
  <conditionalFormatting sqref="L97">
    <cfRule type="expression" dxfId="3944" priority="3909">
      <formula>AND(A92=TRUE,ABS(M97-(L97/L104))&gt;0.1)</formula>
    </cfRule>
  </conditionalFormatting>
  <conditionalFormatting sqref="H98">
    <cfRule type="expression" dxfId="3943" priority="3908">
      <formula>AND(A92=TRUE,ABS(M98-(H98/H104))&gt;0.1)</formula>
    </cfRule>
  </conditionalFormatting>
  <conditionalFormatting sqref="I98">
    <cfRule type="expression" dxfId="3942" priority="3907">
      <formula>AND(A92=TRUE,ABS(M98-(I98/I104))&gt;0.1)</formula>
    </cfRule>
  </conditionalFormatting>
  <conditionalFormatting sqref="J98">
    <cfRule type="expression" dxfId="3941" priority="3906">
      <formula>AND(A92=TRUE,ABS(M98-(J98/J104))&gt;0.1)</formula>
    </cfRule>
  </conditionalFormatting>
  <conditionalFormatting sqref="K98">
    <cfRule type="expression" dxfId="3940" priority="3905">
      <formula>AND(A92=TRUE,ABS(M98-(K98/K104))&gt;0.1)</formula>
    </cfRule>
  </conditionalFormatting>
  <conditionalFormatting sqref="L98">
    <cfRule type="expression" dxfId="3939" priority="3904">
      <formula>AND(A92=TRUE,ABS(M98-(L98/L104))&gt;0.1)</formula>
    </cfRule>
  </conditionalFormatting>
  <conditionalFormatting sqref="I99">
    <cfRule type="expression" dxfId="3938" priority="3903">
      <formula>AND(A92=TRUE,ABS(M99-(I99/I104))&gt;0.1)</formula>
    </cfRule>
  </conditionalFormatting>
  <conditionalFormatting sqref="J99">
    <cfRule type="expression" dxfId="3937" priority="3902">
      <formula>AND(A92=TRUE,ABS(M99-(J99/J104))&gt;0.1)</formula>
    </cfRule>
  </conditionalFormatting>
  <conditionalFormatting sqref="K99">
    <cfRule type="expression" dxfId="3936" priority="3901">
      <formula>AND(A92=TRUE,ABS(M99-(K99/K104))&gt;0.1)</formula>
    </cfRule>
  </conditionalFormatting>
  <conditionalFormatting sqref="L99">
    <cfRule type="expression" dxfId="3935" priority="3900">
      <formula>AND(A92=TRUE,ABS(M99-(L99/L104))&gt;0.1)</formula>
    </cfRule>
  </conditionalFormatting>
  <conditionalFormatting sqref="J100">
    <cfRule type="expression" dxfId="3934" priority="3899">
      <formula>AND(A92=TRUE,ABS(M100-(J100/J104))&gt;0.1)</formula>
    </cfRule>
  </conditionalFormatting>
  <conditionalFormatting sqref="K100">
    <cfRule type="expression" dxfId="3933" priority="3898">
      <formula>AND(A92=TRUE,ABS(M100-(K100/K104))&gt;0.1)</formula>
    </cfRule>
  </conditionalFormatting>
  <conditionalFormatting sqref="L100">
    <cfRule type="expression" dxfId="3932" priority="3897">
      <formula>AND(A92=TRUE,ABS(M100-(L100/L104))&gt;0.1)</formula>
    </cfRule>
  </conditionalFormatting>
  <conditionalFormatting sqref="K101">
    <cfRule type="expression" dxfId="3931" priority="3896">
      <formula>AND(A92=TRUE,ABS(M101-(K101/K104))&gt;0.1)</formula>
    </cfRule>
  </conditionalFormatting>
  <conditionalFormatting sqref="L101">
    <cfRule type="expression" dxfId="3930" priority="3895">
      <formula>AND(A92=TRUE,ABS(M101-(L101/L104))&gt;0.1)</formula>
    </cfRule>
  </conditionalFormatting>
  <conditionalFormatting sqref="L102">
    <cfRule type="expression" dxfId="3929" priority="3894">
      <formula>AND(A92=TRUE,ABS(M102-(L102/L104))&gt;0.1)</formula>
    </cfRule>
  </conditionalFormatting>
  <conditionalFormatting sqref="D109">
    <cfRule type="expression" dxfId="3928" priority="3893">
      <formula>AND(A107=TRUE,ABS(M109-(D109/D119))&gt;0.1)</formula>
    </cfRule>
  </conditionalFormatting>
  <conditionalFormatting sqref="E109">
    <cfRule type="expression" dxfId="3927" priority="3892">
      <formula>AND(A107=TRUE,ABS(M109-(E109/E119))&gt;0.1)</formula>
    </cfRule>
  </conditionalFormatting>
  <conditionalFormatting sqref="F109">
    <cfRule type="expression" dxfId="3926" priority="3891">
      <formula>AND(A107=TRUE,ABS(M109-(F109/F119))&gt;0.1)</formula>
    </cfRule>
  </conditionalFormatting>
  <conditionalFormatting sqref="G109">
    <cfRule type="expression" dxfId="3925" priority="3890">
      <formula>AND(A107=TRUE,ABS(M109-(G109/G119))&gt;0.1)</formula>
    </cfRule>
  </conditionalFormatting>
  <conditionalFormatting sqref="H109">
    <cfRule type="expression" dxfId="3924" priority="3889">
      <formula>AND(A107=TRUE,ABS(M109-(H109/H119))&gt;0.1)</formula>
    </cfRule>
  </conditionalFormatting>
  <conditionalFormatting sqref="I109">
    <cfRule type="expression" dxfId="3923" priority="3888">
      <formula>AND(A107=TRUE,ABS(M109-(I109/I119))&gt;0.1)</formula>
    </cfRule>
  </conditionalFormatting>
  <conditionalFormatting sqref="J109">
    <cfRule type="expression" dxfId="3922" priority="3887">
      <formula>AND(A107=TRUE,ABS(M109-(J109/J119))&gt;0.1)</formula>
    </cfRule>
  </conditionalFormatting>
  <conditionalFormatting sqref="K109">
    <cfRule type="expression" dxfId="3921" priority="3886">
      <formula>AND(A107=TRUE,ABS(M109-(K109/K119))&gt;0.1)</formula>
    </cfRule>
  </conditionalFormatting>
  <conditionalFormatting sqref="L109">
    <cfRule type="expression" dxfId="3920" priority="3885">
      <formula>AND(A107=TRUE,ABS(M109-(L109/L119))&gt;0.1)</formula>
    </cfRule>
  </conditionalFormatting>
  <conditionalFormatting sqref="E110">
    <cfRule type="expression" dxfId="3919" priority="3884">
      <formula>AND(A107=TRUE,ABS(M110-(E110/E119))&gt;0.1)</formula>
    </cfRule>
  </conditionalFormatting>
  <conditionalFormatting sqref="F110">
    <cfRule type="expression" dxfId="3918" priority="3883">
      <formula>AND(A107=TRUE,ABS(M110-(F110/F119))&gt;0.1)</formula>
    </cfRule>
  </conditionalFormatting>
  <conditionalFormatting sqref="G110">
    <cfRule type="expression" dxfId="3917" priority="3882">
      <formula>AND(A107=TRUE,ABS(M110-(G110/G119))&gt;0.1)</formula>
    </cfRule>
  </conditionalFormatting>
  <conditionalFormatting sqref="H110">
    <cfRule type="expression" dxfId="3916" priority="3881">
      <formula>AND(A107=TRUE,ABS(M110-(H110/H119))&gt;0.1)</formula>
    </cfRule>
  </conditionalFormatting>
  <conditionalFormatting sqref="I110">
    <cfRule type="expression" dxfId="3915" priority="3880">
      <formula>AND(A107=TRUE,ABS(M110-(I110/I119))&gt;0.1)</formula>
    </cfRule>
  </conditionalFormatting>
  <conditionalFormatting sqref="J110">
    <cfRule type="expression" dxfId="3914" priority="3879">
      <formula>AND(A107=TRUE,ABS(M110-(J110/J119))&gt;0.1)</formula>
    </cfRule>
  </conditionalFormatting>
  <conditionalFormatting sqref="K110">
    <cfRule type="expression" dxfId="3913" priority="3878">
      <formula>AND(A107=TRUE,ABS(M110-(K110/K119))&gt;0.1)</formula>
    </cfRule>
  </conditionalFormatting>
  <conditionalFormatting sqref="L110">
    <cfRule type="expression" dxfId="3912" priority="3877">
      <formula>AND(A107=TRUE,ABS(M110-(L110/L119))&gt;0.1)</formula>
    </cfRule>
  </conditionalFormatting>
  <conditionalFormatting sqref="F111">
    <cfRule type="expression" dxfId="3911" priority="3876">
      <formula>AND(A107=TRUE,ABS(M111-(F111/F119))&gt;0.1)</formula>
    </cfRule>
  </conditionalFormatting>
  <conditionalFormatting sqref="G111">
    <cfRule type="expression" dxfId="3910" priority="3875">
      <formula>AND(A107=TRUE,ABS(M111-(G111/G119))&gt;0.1)</formula>
    </cfRule>
  </conditionalFormatting>
  <conditionalFormatting sqref="H111">
    <cfRule type="expression" dxfId="3909" priority="3874">
      <formula>AND(A107=TRUE,ABS(M111-(H111/H119))&gt;0.1)</formula>
    </cfRule>
  </conditionalFormatting>
  <conditionalFormatting sqref="I111">
    <cfRule type="expression" dxfId="3908" priority="3873">
      <formula>AND(A107=TRUE,ABS(M111-(I111/I119))&gt;0.1)</formula>
    </cfRule>
  </conditionalFormatting>
  <conditionalFormatting sqref="J111">
    <cfRule type="expression" dxfId="3907" priority="3872">
      <formula>AND(A107=TRUE,ABS(M111-(J111/J119))&gt;0.1)</formula>
    </cfRule>
  </conditionalFormatting>
  <conditionalFormatting sqref="K111">
    <cfRule type="expression" dxfId="3906" priority="3871">
      <formula>AND(A107=TRUE,ABS(M111-(K111/K119))&gt;0.1)</formula>
    </cfRule>
  </conditionalFormatting>
  <conditionalFormatting sqref="L111">
    <cfRule type="expression" dxfId="3905" priority="3870">
      <formula>AND(A107=TRUE,ABS(M111-(L111/L119))&gt;0.1)</formula>
    </cfRule>
  </conditionalFormatting>
  <conditionalFormatting sqref="G112">
    <cfRule type="expression" dxfId="3904" priority="3869">
      <formula>AND(A107=TRUE,ABS(M112-(G112/G119))&gt;0.1)</formula>
    </cfRule>
  </conditionalFormatting>
  <conditionalFormatting sqref="H112">
    <cfRule type="expression" dxfId="3903" priority="3868">
      <formula>AND(A107=TRUE,ABS(M112-(H112/H119))&gt;0.1)</formula>
    </cfRule>
  </conditionalFormatting>
  <conditionalFormatting sqref="I112">
    <cfRule type="expression" dxfId="3902" priority="3867">
      <formula>AND(A107=TRUE,ABS(M112-(I112/I119))&gt;0.1)</formula>
    </cfRule>
  </conditionalFormatting>
  <conditionalFormatting sqref="J112">
    <cfRule type="expression" dxfId="3901" priority="3866">
      <formula>AND(A107=TRUE,ABS(M112-(J112/J119))&gt;0.1)</formula>
    </cfRule>
  </conditionalFormatting>
  <conditionalFormatting sqref="K112">
    <cfRule type="expression" dxfId="3900" priority="3865">
      <formula>AND(A107=TRUE,ABS(M112-(K112/K119))&gt;0.1)</formula>
    </cfRule>
  </conditionalFormatting>
  <conditionalFormatting sqref="L112">
    <cfRule type="expression" dxfId="3899" priority="3864">
      <formula>AND(A107=TRUE,ABS(M112-(L112/L119))&gt;0.1)</formula>
    </cfRule>
  </conditionalFormatting>
  <conditionalFormatting sqref="H113">
    <cfRule type="expression" dxfId="3898" priority="3863">
      <formula>AND(A107=TRUE,ABS(M113-(H113/H119))&gt;0.1)</formula>
    </cfRule>
  </conditionalFormatting>
  <conditionalFormatting sqref="I113">
    <cfRule type="expression" dxfId="3897" priority="3862">
      <formula>AND(A107=TRUE,ABS(M113-(I113/I119))&gt;0.1)</formula>
    </cfRule>
  </conditionalFormatting>
  <conditionalFormatting sqref="J113">
    <cfRule type="expression" dxfId="3896" priority="3861">
      <formula>AND(A107=TRUE,ABS(M113-(J113/J119))&gt;0.1)</formula>
    </cfRule>
  </conditionalFormatting>
  <conditionalFormatting sqref="K113">
    <cfRule type="expression" dxfId="3895" priority="3860">
      <formula>AND(A107=TRUE,ABS(M113-(K113/K119))&gt;0.1)</formula>
    </cfRule>
  </conditionalFormatting>
  <conditionalFormatting sqref="L113">
    <cfRule type="expression" dxfId="3894" priority="3859">
      <formula>AND(A107=TRUE,ABS(M113-(L113/L119))&gt;0.1)</formula>
    </cfRule>
  </conditionalFormatting>
  <conditionalFormatting sqref="I114">
    <cfRule type="expression" dxfId="3893" priority="3858">
      <formula>AND(A107=TRUE,ABS(M114-(I114/I119))&gt;0.1)</formula>
    </cfRule>
  </conditionalFormatting>
  <conditionalFormatting sqref="J114">
    <cfRule type="expression" dxfId="3892" priority="3857">
      <formula>AND(A107=TRUE,ABS(M114-(J114/J119))&gt;0.1)</formula>
    </cfRule>
  </conditionalFormatting>
  <conditionalFormatting sqref="K114">
    <cfRule type="expression" dxfId="3891" priority="3856">
      <formula>AND(A107=TRUE,ABS(M114-(K114/K119))&gt;0.1)</formula>
    </cfRule>
  </conditionalFormatting>
  <conditionalFormatting sqref="L114">
    <cfRule type="expression" dxfId="3890" priority="3855">
      <formula>AND(A107=TRUE,ABS(M114-(L114/L119))&gt;0.1)</formula>
    </cfRule>
  </conditionalFormatting>
  <conditionalFormatting sqref="J115">
    <cfRule type="expression" dxfId="3889" priority="3854">
      <formula>AND(A107=TRUE,ABS(M115-(J115/J119))&gt;0.1)</formula>
    </cfRule>
  </conditionalFormatting>
  <conditionalFormatting sqref="K115">
    <cfRule type="expression" dxfId="3888" priority="3853">
      <formula>AND(A107=TRUE,ABS(M115-(K115/K119))&gt;0.1)</formula>
    </cfRule>
  </conditionalFormatting>
  <conditionalFormatting sqref="L115">
    <cfRule type="expression" dxfId="3887" priority="3851">
      <formula>AND(A107=TRUE,ABS(M115-(L115/L119))&gt;0.1)</formula>
    </cfRule>
  </conditionalFormatting>
  <conditionalFormatting sqref="K116">
    <cfRule type="expression" dxfId="3886" priority="3850">
      <formula>AND(A107=TRUE,ABS(M116-(K116/K119))&gt;0.1)</formula>
    </cfRule>
  </conditionalFormatting>
  <conditionalFormatting sqref="L116">
    <cfRule type="expression" dxfId="3885" priority="3849">
      <formula>AND(A107=TRUE,ABS(M116-(L116/L119))&gt;0.1)</formula>
    </cfRule>
  </conditionalFormatting>
  <conditionalFormatting sqref="L117">
    <cfRule type="expression" dxfId="3884" priority="3847">
      <formula>AND(A107=TRUE,ABS(M117-(L117/L119))&gt;0.1)</formula>
    </cfRule>
  </conditionalFormatting>
  <conditionalFormatting sqref="D124">
    <cfRule type="expression" dxfId="3883" priority="3846">
      <formula>AND(A122=TRUE,ABS(M124-(D124/D134))&gt;0.1)</formula>
    </cfRule>
  </conditionalFormatting>
  <conditionalFormatting sqref="E124">
    <cfRule type="expression" dxfId="3882" priority="3845">
      <formula>AND(A122=TRUE,ABS(M124-(E124/E134))&gt;0.1)</formula>
    </cfRule>
  </conditionalFormatting>
  <conditionalFormatting sqref="F124">
    <cfRule type="expression" dxfId="3881" priority="3844">
      <formula>AND(A122=TRUE,ABS(M124-(F124/F134))&gt;0.1)</formula>
    </cfRule>
  </conditionalFormatting>
  <conditionalFormatting sqref="G124">
    <cfRule type="expression" dxfId="3880" priority="3843">
      <formula>AND(A122=TRUE,ABS(M124-(G124/G134))&gt;0.1)</formula>
    </cfRule>
  </conditionalFormatting>
  <conditionalFormatting sqref="H124">
    <cfRule type="expression" dxfId="3879" priority="3842">
      <formula>AND(A122=TRUE,ABS(M124-(H124/H134))&gt;0.1)</formula>
    </cfRule>
  </conditionalFormatting>
  <conditionalFormatting sqref="I124">
    <cfRule type="expression" dxfId="3878" priority="3841">
      <formula>AND(A122=TRUE,ABS(M124-(I124/I134))&gt;0.1)</formula>
    </cfRule>
  </conditionalFormatting>
  <conditionalFormatting sqref="J124">
    <cfRule type="expression" dxfId="3877" priority="3840">
      <formula>AND(A122=TRUE,ABS(M124-(J124/J134))&gt;0.1)</formula>
    </cfRule>
  </conditionalFormatting>
  <conditionalFormatting sqref="K124">
    <cfRule type="expression" dxfId="3876" priority="3839">
      <formula>AND(A122=TRUE,ABS(M124-(K124/K134))&gt;0.1)</formula>
    </cfRule>
  </conditionalFormatting>
  <conditionalFormatting sqref="L124">
    <cfRule type="expression" dxfId="3875" priority="3838">
      <formula>AND(A122=TRUE,ABS(M124-(L124/L134))&gt;0.1)</formula>
    </cfRule>
  </conditionalFormatting>
  <conditionalFormatting sqref="E125">
    <cfRule type="expression" dxfId="3874" priority="3837">
      <formula>AND(A122=TRUE,ABS(M125-(E125/E134))&gt;0.1)</formula>
    </cfRule>
  </conditionalFormatting>
  <conditionalFormatting sqref="F125">
    <cfRule type="expression" dxfId="3873" priority="3836">
      <formula>AND(A122=TRUE,ABS(M125-(F125/F134))&gt;0.1)</formula>
    </cfRule>
  </conditionalFormatting>
  <conditionalFormatting sqref="G125">
    <cfRule type="expression" dxfId="3872" priority="3835">
      <formula>AND(A122=TRUE,ABS(M125-(G125/G134))&gt;0.1)</formula>
    </cfRule>
  </conditionalFormatting>
  <conditionalFormatting sqref="H125">
    <cfRule type="expression" dxfId="3871" priority="3834">
      <formula>AND(A122=TRUE,ABS(M125-(H125/H134))&gt;0.1)</formula>
    </cfRule>
  </conditionalFormatting>
  <conditionalFormatting sqref="I125">
    <cfRule type="expression" dxfId="3870" priority="3833">
      <formula>AND(A122=TRUE,ABS(M125-(I125/I134))&gt;0.1)</formula>
    </cfRule>
  </conditionalFormatting>
  <conditionalFormatting sqref="J125">
    <cfRule type="expression" dxfId="3869" priority="3832">
      <formula>AND(A122=TRUE,ABS(M125-(J125/J134))&gt;0.1)</formula>
    </cfRule>
  </conditionalFormatting>
  <conditionalFormatting sqref="K125">
    <cfRule type="expression" dxfId="3868" priority="3831">
      <formula>AND(A122=TRUE,ABS(M125-(K125/K134))&gt;0.1)</formula>
    </cfRule>
  </conditionalFormatting>
  <conditionalFormatting sqref="L125">
    <cfRule type="expression" dxfId="3867" priority="3830">
      <formula>AND(A122=TRUE,ABS(M125-(L125/L134))&gt;0.1)</formula>
    </cfRule>
  </conditionalFormatting>
  <conditionalFormatting sqref="F126">
    <cfRule type="expression" dxfId="3866" priority="3829">
      <formula>AND(A122=TRUE,ABS(M126-(F126/F134))&gt;0.1)</formula>
    </cfRule>
  </conditionalFormatting>
  <conditionalFormatting sqref="G126">
    <cfRule type="expression" dxfId="3865" priority="3828">
      <formula>AND(A122=TRUE,ABS(M126-(G126/G134))&gt;0.1)</formula>
    </cfRule>
  </conditionalFormatting>
  <conditionalFormatting sqref="H126">
    <cfRule type="expression" dxfId="3864" priority="3827">
      <formula>AND(A122=TRUE,ABS(M126-(H126/H134))&gt;0.1)</formula>
    </cfRule>
  </conditionalFormatting>
  <conditionalFormatting sqref="I126">
    <cfRule type="expression" dxfId="3863" priority="3826">
      <formula>AND(A122=TRUE,ABS(M126-(I126/I134))&gt;0.1)</formula>
    </cfRule>
  </conditionalFormatting>
  <conditionalFormatting sqref="J126">
    <cfRule type="expression" dxfId="3862" priority="3825">
      <formula>AND(A122=TRUE,ABS(M126-(J126/J134))&gt;0.1)</formula>
    </cfRule>
  </conditionalFormatting>
  <conditionalFormatting sqref="K126">
    <cfRule type="expression" dxfId="3861" priority="3824">
      <formula>AND(A122=TRUE,ABS(M126-(K126/K134))&gt;0.1)</formula>
    </cfRule>
  </conditionalFormatting>
  <conditionalFormatting sqref="L126">
    <cfRule type="expression" dxfId="3860" priority="3823">
      <formula>AND(A122=TRUE,ABS(M126-(L126/L134))&gt;0.1)</formula>
    </cfRule>
  </conditionalFormatting>
  <conditionalFormatting sqref="G127">
    <cfRule type="expression" dxfId="3859" priority="3822">
      <formula>AND(A122=TRUE,ABS(M127-(G127/G134))&gt;0.1)</formula>
    </cfRule>
  </conditionalFormatting>
  <conditionalFormatting sqref="H127">
    <cfRule type="expression" dxfId="3858" priority="3821">
      <formula>AND(A122=TRUE,ABS(M127-(H127/H134))&gt;0.1)</formula>
    </cfRule>
  </conditionalFormatting>
  <conditionalFormatting sqref="I127">
    <cfRule type="expression" dxfId="3857" priority="3820">
      <formula>AND(A122=TRUE,ABS(M127-(I127/I134))&gt;0.1)</formula>
    </cfRule>
  </conditionalFormatting>
  <conditionalFormatting sqref="J127">
    <cfRule type="expression" dxfId="3856" priority="3819">
      <formula>AND(A122=TRUE,ABS(M127-(J127/J134))&gt;0.1)</formula>
    </cfRule>
  </conditionalFormatting>
  <conditionalFormatting sqref="K127">
    <cfRule type="expression" dxfId="3855" priority="3818">
      <formula>AND(A122=TRUE,ABS(M127-(K127/K134))&gt;0.1)</formula>
    </cfRule>
  </conditionalFormatting>
  <conditionalFormatting sqref="L127">
    <cfRule type="expression" dxfId="3854" priority="3817">
      <formula>AND(A122=TRUE,ABS(M127-(L127/L134))&gt;0.1)</formula>
    </cfRule>
  </conditionalFormatting>
  <conditionalFormatting sqref="H128">
    <cfRule type="expression" dxfId="3853" priority="3816">
      <formula>AND(A122=TRUE,ABS(M128-(H128/H134))&gt;0.1)</formula>
    </cfRule>
  </conditionalFormatting>
  <conditionalFormatting sqref="I128">
    <cfRule type="expression" dxfId="3852" priority="3815">
      <formula>AND(A122=TRUE,ABS(M128-(I128/I134))&gt;0.1)</formula>
    </cfRule>
  </conditionalFormatting>
  <conditionalFormatting sqref="J128">
    <cfRule type="expression" dxfId="3851" priority="3814">
      <formula>AND(A122=TRUE,ABS(M128-(J128/J134))&gt;0.1)</formula>
    </cfRule>
  </conditionalFormatting>
  <conditionalFormatting sqref="K128">
    <cfRule type="expression" dxfId="3850" priority="3813">
      <formula>AND(A122=TRUE,ABS(M128-(K128/K134))&gt;0.1)</formula>
    </cfRule>
  </conditionalFormatting>
  <conditionalFormatting sqref="L128">
    <cfRule type="expression" dxfId="3849" priority="3812">
      <formula>AND(A122=TRUE,ABS(M128-(L128/L134))&gt;0.1)</formula>
    </cfRule>
  </conditionalFormatting>
  <conditionalFormatting sqref="I129">
    <cfRule type="expression" dxfId="3848" priority="3811">
      <formula>AND(A122=TRUE,ABS(M129-(I129/I134))&gt;0.1)</formula>
    </cfRule>
  </conditionalFormatting>
  <conditionalFormatting sqref="J129">
    <cfRule type="expression" dxfId="3847" priority="3810">
      <formula>AND(A122=TRUE,ABS(M129-(J129/J134))&gt;0.1)</formula>
    </cfRule>
  </conditionalFormatting>
  <conditionalFormatting sqref="K129">
    <cfRule type="expression" dxfId="3846" priority="3809">
      <formula>AND(A122=TRUE,ABS(M129-(K129/K134))&gt;0.1)</formula>
    </cfRule>
  </conditionalFormatting>
  <conditionalFormatting sqref="L129">
    <cfRule type="expression" dxfId="3845" priority="3808">
      <formula>AND(A122=TRUE,ABS(M129-(L129/L134))&gt;0.1)</formula>
    </cfRule>
  </conditionalFormatting>
  <conditionalFormatting sqref="J130">
    <cfRule type="expression" dxfId="3844" priority="3807">
      <formula>AND(A122=TRUE,ABS(M130-(J130/J134))&gt;0.1)</formula>
    </cfRule>
  </conditionalFormatting>
  <conditionalFormatting sqref="K130">
    <cfRule type="expression" dxfId="3843" priority="3806">
      <formula>AND(A122=TRUE,ABS(M130-(K130/K134))&gt;0.1)</formula>
    </cfRule>
  </conditionalFormatting>
  <conditionalFormatting sqref="L130">
    <cfRule type="expression" dxfId="3842" priority="3805">
      <formula>AND(A122=TRUE,ABS(M130-(L130/L134))&gt;0.1)</formula>
    </cfRule>
  </conditionalFormatting>
  <conditionalFormatting sqref="K131">
    <cfRule type="expression" dxfId="3841" priority="3804">
      <formula>AND(A122=TRUE,ABS(M131-(K131/K134))&gt;0.1)</formula>
    </cfRule>
  </conditionalFormatting>
  <conditionalFormatting sqref="L131">
    <cfRule type="expression" dxfId="3840" priority="3803">
      <formula>AND(A122=TRUE,ABS(M131-(L131/L134))&gt;0.1)</formula>
    </cfRule>
  </conditionalFormatting>
  <conditionalFormatting sqref="L132">
    <cfRule type="expression" dxfId="3839" priority="3802">
      <formula>AND(A122=TRUE,ABS(M132-(L132/L134))&gt;0.1)</formula>
    </cfRule>
  </conditionalFormatting>
  <conditionalFormatting sqref="D139">
    <cfRule type="expression" dxfId="3838" priority="3801">
      <formula>AND(A137=TRUE,ABS(M139-(D139/D149))&gt;0.1)</formula>
    </cfRule>
  </conditionalFormatting>
  <conditionalFormatting sqref="E139">
    <cfRule type="expression" dxfId="3837" priority="3800">
      <formula>AND(A137=TRUE,ABS(M139-(E139/E149))&gt;0.1)</formula>
    </cfRule>
  </conditionalFormatting>
  <conditionalFormatting sqref="F139">
    <cfRule type="expression" dxfId="3836" priority="3799">
      <formula>AND(A137=TRUE,ABS(M139-(F139/F149))&gt;0.1)</formula>
    </cfRule>
  </conditionalFormatting>
  <conditionalFormatting sqref="G139">
    <cfRule type="expression" dxfId="3835" priority="3798">
      <formula>AND(A137=TRUE,ABS(M139-(G139/G149))&gt;0.1)</formula>
    </cfRule>
  </conditionalFormatting>
  <conditionalFormatting sqref="H139">
    <cfRule type="expression" dxfId="3834" priority="3797">
      <formula>AND(A137=TRUE,ABS(M139-(H139/H149))&gt;0.1)</formula>
    </cfRule>
  </conditionalFormatting>
  <conditionalFormatting sqref="I139">
    <cfRule type="expression" dxfId="3833" priority="3796">
      <formula>AND(A137=TRUE,ABS(M139-(I139/I149))&gt;0.1)</formula>
    </cfRule>
  </conditionalFormatting>
  <conditionalFormatting sqref="J139">
    <cfRule type="expression" dxfId="3832" priority="3795">
      <formula>AND(A137=TRUE,ABS(M139-(J139/J149))&gt;0.1)</formula>
    </cfRule>
  </conditionalFormatting>
  <conditionalFormatting sqref="K139">
    <cfRule type="expression" dxfId="3831" priority="3794">
      <formula>AND(A137=TRUE,ABS(M139-(K139/K149))&gt;0.1)</formula>
    </cfRule>
  </conditionalFormatting>
  <conditionalFormatting sqref="L139">
    <cfRule type="expression" dxfId="3830" priority="3793">
      <formula>AND(A137=TRUE,ABS(M139-(L139/L149))&gt;0.1)</formula>
    </cfRule>
  </conditionalFormatting>
  <conditionalFormatting sqref="E140">
    <cfRule type="expression" dxfId="3829" priority="3792">
      <formula>AND(A137=TRUE,ABS(M140-(E140/E149))&gt;0.1)</formula>
    </cfRule>
  </conditionalFormatting>
  <conditionalFormatting sqref="F140">
    <cfRule type="expression" dxfId="3828" priority="3791">
      <formula>AND(A137=TRUE,ABS(M140-(F140/F149))&gt;0.1)</formula>
    </cfRule>
  </conditionalFormatting>
  <conditionalFormatting sqref="G140">
    <cfRule type="expression" dxfId="3827" priority="3790">
      <formula>AND(A137=TRUE,ABS(M140-(G140/G149))&gt;0.1)</formula>
    </cfRule>
  </conditionalFormatting>
  <conditionalFormatting sqref="H140">
    <cfRule type="expression" dxfId="3826" priority="3789">
      <formula>AND(A137=TRUE,ABS(M140-(H140/H149))&gt;0.1)</formula>
    </cfRule>
  </conditionalFormatting>
  <conditionalFormatting sqref="I140">
    <cfRule type="expression" dxfId="3825" priority="3788">
      <formula>AND(A137=TRUE,ABS(M140-(I140/I149))&gt;0.1)</formula>
    </cfRule>
  </conditionalFormatting>
  <conditionalFormatting sqref="J140">
    <cfRule type="expression" dxfId="3824" priority="3787">
      <formula>AND(A137=TRUE,ABS(M140-(J140/J149))&gt;0.1)</formula>
    </cfRule>
  </conditionalFormatting>
  <conditionalFormatting sqref="K140">
    <cfRule type="expression" dxfId="3823" priority="3786">
      <formula>AND(A137=TRUE,ABS(M140-(K140/K149))&gt;0.1)</formula>
    </cfRule>
  </conditionalFormatting>
  <conditionalFormatting sqref="L140">
    <cfRule type="expression" dxfId="3822" priority="3785">
      <formula>AND(A137=TRUE,ABS(M140-(L140/L149))&gt;0.1)</formula>
    </cfRule>
  </conditionalFormatting>
  <conditionalFormatting sqref="F141">
    <cfRule type="expression" dxfId="3821" priority="3784">
      <formula>AND(A137=TRUE,ABS(M141-(F141/F149))&gt;0.1)</formula>
    </cfRule>
  </conditionalFormatting>
  <conditionalFormatting sqref="G141">
    <cfRule type="expression" dxfId="3820" priority="3783">
      <formula>AND(A137=TRUE,ABS(M141-(G141/G149))&gt;0.1)</formula>
    </cfRule>
  </conditionalFormatting>
  <conditionalFormatting sqref="H141">
    <cfRule type="expression" dxfId="3819" priority="3782">
      <formula>AND(A137=TRUE,ABS(M141-(H141/H149))&gt;0.1)</formula>
    </cfRule>
  </conditionalFormatting>
  <conditionalFormatting sqref="I141">
    <cfRule type="expression" dxfId="3818" priority="3781">
      <formula>AND(A137=TRUE,ABS(M141-(I141/I149))&gt;0.1)</formula>
    </cfRule>
  </conditionalFormatting>
  <conditionalFormatting sqref="J141">
    <cfRule type="expression" dxfId="3817" priority="3780">
      <formula>AND(A137=TRUE,ABS(M141-(J141/J149))&gt;0.1)</formula>
    </cfRule>
  </conditionalFormatting>
  <conditionalFormatting sqref="K141">
    <cfRule type="expression" dxfId="3816" priority="3779">
      <formula>AND(A137=TRUE,ABS(M141-(K141/K149))&gt;0.1)</formula>
    </cfRule>
  </conditionalFormatting>
  <conditionalFormatting sqref="L141">
    <cfRule type="expression" dxfId="3815" priority="3778">
      <formula>AND(A137=TRUE,ABS(M141-(L141/L149))&gt;0.1)</formula>
    </cfRule>
  </conditionalFormatting>
  <conditionalFormatting sqref="G142">
    <cfRule type="expression" dxfId="3814" priority="3777">
      <formula>AND(A137=TRUE,ABS(M142-(G142/G149))&gt;0.1)</formula>
    </cfRule>
  </conditionalFormatting>
  <conditionalFormatting sqref="H142">
    <cfRule type="expression" dxfId="3813" priority="3776">
      <formula>AND(A137=TRUE,ABS(M142-(H142/H149))&gt;0.1)</formula>
    </cfRule>
  </conditionalFormatting>
  <conditionalFormatting sqref="I142">
    <cfRule type="expression" dxfId="3812" priority="3775">
      <formula>AND(A137=TRUE,ABS(M142-(I142/I149))&gt;0.1)</formula>
    </cfRule>
  </conditionalFormatting>
  <conditionalFormatting sqref="J142">
    <cfRule type="expression" dxfId="3811" priority="3774">
      <formula>AND(A137=TRUE,ABS(M142-(J142/J149))&gt;0.1)</formula>
    </cfRule>
  </conditionalFormatting>
  <conditionalFormatting sqref="K142">
    <cfRule type="expression" dxfId="3810" priority="3773">
      <formula>AND(A137=TRUE,ABS(M142-(K142/K149))&gt;0.1)</formula>
    </cfRule>
  </conditionalFormatting>
  <conditionalFormatting sqref="L142">
    <cfRule type="expression" dxfId="3809" priority="3772">
      <formula>AND(A137=TRUE,ABS(M142-(L142/L149))&gt;0.1)</formula>
    </cfRule>
  </conditionalFormatting>
  <conditionalFormatting sqref="H143">
    <cfRule type="expression" dxfId="3808" priority="3771">
      <formula>AND(A137=TRUE,ABS(M143-(H143/H149))&gt;0.1)</formula>
    </cfRule>
  </conditionalFormatting>
  <conditionalFormatting sqref="I143">
    <cfRule type="expression" dxfId="3807" priority="3770">
      <formula>AND(A137=TRUE,ABS(M143-(I143/I149))&gt;0.1)</formula>
    </cfRule>
  </conditionalFormatting>
  <conditionalFormatting sqref="J143">
    <cfRule type="expression" dxfId="3806" priority="3769">
      <formula>AND(A137=TRUE,ABS(M143-(J143/J149))&gt;0.1)</formula>
    </cfRule>
  </conditionalFormatting>
  <conditionalFormatting sqref="K143">
    <cfRule type="expression" dxfId="3805" priority="3768">
      <formula>AND(A137=TRUE,ABS(M143-(K143/K149))&gt;0.1)</formula>
    </cfRule>
  </conditionalFormatting>
  <conditionalFormatting sqref="L143">
    <cfRule type="expression" dxfId="3804" priority="3767">
      <formula>AND(A137=TRUE,ABS(M143-(L143/L149))&gt;0.1)</formula>
    </cfRule>
  </conditionalFormatting>
  <conditionalFormatting sqref="I144">
    <cfRule type="expression" dxfId="3803" priority="3766">
      <formula>AND(A137=TRUE,ABS(M144-(I144/I149))&gt;0.1)</formula>
    </cfRule>
  </conditionalFormatting>
  <conditionalFormatting sqref="J144">
    <cfRule type="expression" dxfId="3802" priority="3765">
      <formula>AND(A137=TRUE,ABS(M144-(J144/J149))&gt;0.1)</formula>
    </cfRule>
  </conditionalFormatting>
  <conditionalFormatting sqref="K144">
    <cfRule type="expression" dxfId="3801" priority="3764">
      <formula>AND(A137=TRUE,ABS(M144-(K144/K149))&gt;0.1)</formula>
    </cfRule>
  </conditionalFormatting>
  <conditionalFormatting sqref="L144">
    <cfRule type="expression" dxfId="3800" priority="3763">
      <formula>AND(A137=TRUE,ABS(M144-(L144/L149))&gt;0.1)</formula>
    </cfRule>
  </conditionalFormatting>
  <conditionalFormatting sqref="J145">
    <cfRule type="expression" dxfId="3799" priority="3762">
      <formula>AND(A137=TRUE,ABS(M145-(J145/J149))&gt;0.1)</formula>
    </cfRule>
  </conditionalFormatting>
  <conditionalFormatting sqref="K145">
    <cfRule type="expression" dxfId="3798" priority="3761">
      <formula>AND(A137=TRUE,ABS(M145-(K145/K149))&gt;0.1)</formula>
    </cfRule>
  </conditionalFormatting>
  <conditionalFormatting sqref="L145">
    <cfRule type="expression" dxfId="3797" priority="3760">
      <formula>AND(A137=TRUE,ABS(M145-(L145/L149))&gt;0.1)</formula>
    </cfRule>
  </conditionalFormatting>
  <conditionalFormatting sqref="K146">
    <cfRule type="expression" dxfId="3796" priority="3759">
      <formula>AND(A137=TRUE,ABS(M146-(K146/K149))&gt;0.1)</formula>
    </cfRule>
  </conditionalFormatting>
  <conditionalFormatting sqref="L146">
    <cfRule type="expression" dxfId="3795" priority="3758">
      <formula>AND(A137=TRUE,ABS(M146-(L146/L149))&gt;0.1)</formula>
    </cfRule>
  </conditionalFormatting>
  <conditionalFormatting sqref="L147">
    <cfRule type="expression" dxfId="3794" priority="3757">
      <formula>AND(A137=TRUE,ABS(M147-(L147/L149))&gt;0.1)</formula>
    </cfRule>
  </conditionalFormatting>
  <conditionalFormatting sqref="U4">
    <cfRule type="expression" dxfId="3793" priority="3748">
      <formula>AND(R2=TRUE,ABS(AD4-(U4/U14))&gt;0.1)</formula>
    </cfRule>
  </conditionalFormatting>
  <conditionalFormatting sqref="V4">
    <cfRule type="expression" dxfId="3792" priority="3746">
      <formula>AND(R2=TRUE,ABS(AD4-(V4/V14))&gt;0.1)</formula>
    </cfRule>
  </conditionalFormatting>
  <conditionalFormatting sqref="W4">
    <cfRule type="expression" dxfId="3791" priority="3745">
      <formula>AND(R2=TRUE,ABS(AD4-(W4/W14))&gt;0.1)</formula>
    </cfRule>
  </conditionalFormatting>
  <conditionalFormatting sqref="X4">
    <cfRule type="expression" dxfId="3790" priority="3744">
      <formula>AND(R2=TRUE,ABS(AD4-(X4/X14))&gt;0.1)</formula>
    </cfRule>
  </conditionalFormatting>
  <conditionalFormatting sqref="Y4">
    <cfRule type="expression" dxfId="3789" priority="3743">
      <formula>AND(R2=TRUE,ABS(AD4-(Y4/Y14))&gt;0.1)</formula>
    </cfRule>
  </conditionalFormatting>
  <conditionalFormatting sqref="Z4">
    <cfRule type="expression" dxfId="3788" priority="3742">
      <formula>AND(R2=TRUE,ABS(AD4-(Z4/Z14))&gt;0.1)</formula>
    </cfRule>
  </conditionalFormatting>
  <conditionalFormatting sqref="AA4">
    <cfRule type="expression" dxfId="3787" priority="3741">
      <formula>AND(R2=TRUE,ABS(AD4-(AA4/AA14))&gt;0.1)</formula>
    </cfRule>
  </conditionalFormatting>
  <conditionalFormatting sqref="AB4">
    <cfRule type="expression" dxfId="3786" priority="3740">
      <formula>AND(R2=TRUE,ABS(AD4-(AB4/AB14))&gt;0.1)</formula>
    </cfRule>
  </conditionalFormatting>
  <conditionalFormatting sqref="AC4">
    <cfRule type="expression" dxfId="3785" priority="3739">
      <formula>AND(R2=TRUE,ABS(AD4-(AC4/AC14))&gt;0.1)</formula>
    </cfRule>
  </conditionalFormatting>
  <conditionalFormatting sqref="V5">
    <cfRule type="expression" dxfId="3784" priority="3738">
      <formula>AND(R2=TRUE,ABS(AD5-(V5/V14))&gt;0.1)</formula>
    </cfRule>
  </conditionalFormatting>
  <conditionalFormatting sqref="W5">
    <cfRule type="expression" dxfId="3783" priority="3737">
      <formula>AND(R2=TRUE,ABS(AD5-(W5/W14))&gt;0.1)</formula>
    </cfRule>
  </conditionalFormatting>
  <conditionalFormatting sqref="X5">
    <cfRule type="expression" dxfId="3782" priority="3736">
      <formula>AND(R2=TRUE,ABS(AD5-(X5/X14))&gt;0.1)</formula>
    </cfRule>
  </conditionalFormatting>
  <conditionalFormatting sqref="Y5">
    <cfRule type="expression" dxfId="3781" priority="3735">
      <formula>AND(R2=TRUE,ABS(AD5-(Y5/Y14))&gt;0.1)</formula>
    </cfRule>
  </conditionalFormatting>
  <conditionalFormatting sqref="Z5">
    <cfRule type="expression" dxfId="3780" priority="3734">
      <formula>AND(R2=TRUE,ABS(AD5-(Z5/Z14))&gt;0.1)</formula>
    </cfRule>
  </conditionalFormatting>
  <conditionalFormatting sqref="AA5">
    <cfRule type="expression" dxfId="3779" priority="3733">
      <formula>AND(R2=TRUE,ABS(AD5-(AA5/AA14))&gt;0.1)</formula>
    </cfRule>
  </conditionalFormatting>
  <conditionalFormatting sqref="AB5">
    <cfRule type="expression" dxfId="3778" priority="3732">
      <formula>AND(R2=TRUE,ABS(AD5-(AB5/AB14))&gt;0.1)</formula>
    </cfRule>
  </conditionalFormatting>
  <conditionalFormatting sqref="AC5">
    <cfRule type="expression" dxfId="3777" priority="3731">
      <formula>AND(R2=TRUE,ABS(AD5-(AC5/AC14))&gt;0.1)</formula>
    </cfRule>
  </conditionalFormatting>
  <conditionalFormatting sqref="W6">
    <cfRule type="expression" dxfId="3776" priority="3730">
      <formula>AND(R2=TRUE,ABS(AD6-(W6/W14))&gt;0.1)</formula>
    </cfRule>
  </conditionalFormatting>
  <conditionalFormatting sqref="X6">
    <cfRule type="expression" dxfId="3775" priority="3729">
      <formula>AND(R2=TRUE,ABS(AD6-(X6/X14))&gt;0.1)</formula>
    </cfRule>
  </conditionalFormatting>
  <conditionalFormatting sqref="Y6">
    <cfRule type="expression" dxfId="3774" priority="3728">
      <formula>AND(R2=TRUE,ABS(AD6-(Y6/Y14))&gt;0.1)</formula>
    </cfRule>
  </conditionalFormatting>
  <conditionalFormatting sqref="Z6">
    <cfRule type="expression" dxfId="3773" priority="3727">
      <formula>AND(R2=TRUE,ABS(AD6-(Z6/Z14))&gt;0.1)</formula>
    </cfRule>
  </conditionalFormatting>
  <conditionalFormatting sqref="AA6">
    <cfRule type="expression" dxfId="3772" priority="3726">
      <formula>AND(R2=TRUE,ABS(AD6-(AA6/AA14))&gt;0.1)</formula>
    </cfRule>
  </conditionalFormatting>
  <conditionalFormatting sqref="AB6">
    <cfRule type="expression" dxfId="3771" priority="3725">
      <formula>AND(R2=TRUE,ABS(AD6-(AB6/AB14))&gt;0.1)</formula>
    </cfRule>
  </conditionalFormatting>
  <conditionalFormatting sqref="AC6">
    <cfRule type="expression" dxfId="3770" priority="3724">
      <formula>AND(R2=TRUE,ABS(AD6-(AC6/AC14))&gt;0.1)</formula>
    </cfRule>
  </conditionalFormatting>
  <conditionalFormatting sqref="X7">
    <cfRule type="expression" dxfId="3769" priority="3723">
      <formula>AND(R2=TRUE,ABS(AD7-(X7/X14))&gt;0.1)</formula>
    </cfRule>
  </conditionalFormatting>
  <conditionalFormatting sqref="Y7">
    <cfRule type="expression" dxfId="3768" priority="3722">
      <formula>AND(R2=TRUE,ABS(AD7-(Y7/Y14))&gt;0.1)</formula>
    </cfRule>
  </conditionalFormatting>
  <conditionalFormatting sqref="Z7">
    <cfRule type="expression" dxfId="3767" priority="3721">
      <formula>AND(R2=TRUE,ABS(AD7-(Z7/Z14))&gt;0.1)</formula>
    </cfRule>
  </conditionalFormatting>
  <conditionalFormatting sqref="AA7">
    <cfRule type="expression" dxfId="3766" priority="3720">
      <formula>AND(R2=TRUE,ABS(AD7-(AA7/AA14))&gt;0.1)</formula>
    </cfRule>
  </conditionalFormatting>
  <conditionalFormatting sqref="AB7">
    <cfRule type="expression" dxfId="3765" priority="3719">
      <formula>AND(R2=TRUE,ABS(AD7-(AB7/AB14))&gt;0.1)</formula>
    </cfRule>
  </conditionalFormatting>
  <conditionalFormatting sqref="AC7">
    <cfRule type="expression" dxfId="3764" priority="3718">
      <formula>AND(R2=TRUE,ABS(AD7-(AC7/AC14))&gt;0.1)</formula>
    </cfRule>
  </conditionalFormatting>
  <conditionalFormatting sqref="Y8">
    <cfRule type="expression" dxfId="3763" priority="3717">
      <formula>AND(R2=TRUE,ABS(AD8-(Y8/Y14))&gt;0.1)</formula>
    </cfRule>
  </conditionalFormatting>
  <conditionalFormatting sqref="Z8">
    <cfRule type="expression" dxfId="3762" priority="3716">
      <formula>AND(R2=TRUE,ABS(AD8-(Z8/Z14))&gt;0.1)</formula>
    </cfRule>
  </conditionalFormatting>
  <conditionalFormatting sqref="AA8">
    <cfRule type="expression" dxfId="3761" priority="3715">
      <formula>AND(R2=TRUE,ABS(AD8-(AA8/AA14))&gt;0.1)</formula>
    </cfRule>
  </conditionalFormatting>
  <conditionalFormatting sqref="AB8">
    <cfRule type="expression" dxfId="3760" priority="3714">
      <formula>AND(R2=TRUE,ABS(AD8-(AB8/AB14))&gt;0.1)</formula>
    </cfRule>
  </conditionalFormatting>
  <conditionalFormatting sqref="AC8">
    <cfRule type="expression" dxfId="3759" priority="3713">
      <formula>AND(R2=TRUE,ABS(AD8-(AC8/AC14))&gt;0.1)</formula>
    </cfRule>
  </conditionalFormatting>
  <conditionalFormatting sqref="Z9">
    <cfRule type="expression" dxfId="3758" priority="3712">
      <formula>AND(R2=TRUE,ABS(AD9-(Z9/Z14))&gt;0.1)</formula>
    </cfRule>
  </conditionalFormatting>
  <conditionalFormatting sqref="AA9">
    <cfRule type="expression" dxfId="3757" priority="3711">
      <formula>AND(R2=TRUE,ABS(AD9-(AA9/AA14))&gt;0.1)</formula>
    </cfRule>
  </conditionalFormatting>
  <conditionalFormatting sqref="AB9">
    <cfRule type="expression" dxfId="3756" priority="3710">
      <formula>AND(R2=TRUE,ABS(AD9-(AB9/AB14))&gt;0.1)</formula>
    </cfRule>
  </conditionalFormatting>
  <conditionalFormatting sqref="AC9">
    <cfRule type="expression" dxfId="3755" priority="3709">
      <formula>AND(R2=TRUE,ABS(AD9-(AC9/AC14))&gt;0.1)</formula>
    </cfRule>
  </conditionalFormatting>
  <conditionalFormatting sqref="AA10">
    <cfRule type="expression" dxfId="3754" priority="3708">
      <formula>AND(R2=TRUE,ABS(AD10-(AA10/AA14))&gt;0.1)</formula>
    </cfRule>
  </conditionalFormatting>
  <conditionalFormatting sqref="AB10">
    <cfRule type="expression" dxfId="3753" priority="3707">
      <formula>AND(R2=TRUE,ABS(AD10-(AB10/AB14))&gt;0.1)</formula>
    </cfRule>
  </conditionalFormatting>
  <conditionalFormatting sqref="AC10">
    <cfRule type="expression" dxfId="3752" priority="3706">
      <formula>AND(R2=TRUE,ABS(AD10-(AC10/AC14))&gt;0.1)</formula>
    </cfRule>
  </conditionalFormatting>
  <conditionalFormatting sqref="AB11">
    <cfRule type="expression" dxfId="3751" priority="3705">
      <formula>AND(R2=TRUE,ABS(AD11-(AB11/AB14))&gt;0.1)</formula>
    </cfRule>
  </conditionalFormatting>
  <conditionalFormatting sqref="AC11">
    <cfRule type="expression" dxfId="3750" priority="3704">
      <formula>AND(R2=TRUE,ABS(AD11-(AC11/AC14))&gt;0.1)</formula>
    </cfRule>
  </conditionalFormatting>
  <conditionalFormatting sqref="AC12">
    <cfRule type="expression" dxfId="3749" priority="3703">
      <formula>AND(R2=TRUE,ABS(AD12-(AC12/AC14))&gt;0.1)</formula>
    </cfRule>
  </conditionalFormatting>
  <conditionalFormatting sqref="U19">
    <cfRule type="expression" dxfId="3748" priority="3702">
      <formula>AND(R17=TRUE,ABS(AD19-(U19/U29))&gt;0.1)</formula>
    </cfRule>
  </conditionalFormatting>
  <conditionalFormatting sqref="V19">
    <cfRule type="expression" dxfId="3747" priority="3701">
      <formula>AND(R17=TRUE,ABS(AD19-(V19/V29))&gt;0.1)</formula>
    </cfRule>
  </conditionalFormatting>
  <conditionalFormatting sqref="W19">
    <cfRule type="expression" dxfId="3746" priority="3700">
      <formula>AND(R17=TRUE,ABS(AD19-(W19/W29))&gt;0.1)</formula>
    </cfRule>
  </conditionalFormatting>
  <conditionalFormatting sqref="X19">
    <cfRule type="expression" dxfId="3745" priority="3699">
      <formula>AND(R17=TRUE,ABS(AD19-(X19/X29))&gt;0.1)</formula>
    </cfRule>
  </conditionalFormatting>
  <conditionalFormatting sqref="Y19">
    <cfRule type="expression" dxfId="3744" priority="3698">
      <formula>AND(R17=TRUE,ABS(AD19-(Y19/Y29))&gt;0.1)</formula>
    </cfRule>
  </conditionalFormatting>
  <conditionalFormatting sqref="Z19">
    <cfRule type="expression" dxfId="3743" priority="3697">
      <formula>AND(R17=TRUE,ABS(AD19-(Z19/Z29))&gt;0.1)</formula>
    </cfRule>
  </conditionalFormatting>
  <conditionalFormatting sqref="AA19">
    <cfRule type="expression" dxfId="3742" priority="3696">
      <formula>AND(R17=TRUE,ABS(AD19-(AA19/AA29))&gt;0.1)</formula>
    </cfRule>
  </conditionalFormatting>
  <conditionalFormatting sqref="AB19">
    <cfRule type="expression" dxfId="3741" priority="3695">
      <formula>AND(R17=TRUE,ABS(AD19-(AB19/AB29))&gt;0.1)</formula>
    </cfRule>
  </conditionalFormatting>
  <conditionalFormatting sqref="AC19">
    <cfRule type="expression" dxfId="3740" priority="3694">
      <formula>AND(R17=TRUE,ABS(AD19-(AC19/AC29))&gt;0.1)</formula>
    </cfRule>
  </conditionalFormatting>
  <conditionalFormatting sqref="V20">
    <cfRule type="expression" dxfId="3739" priority="3693">
      <formula>AND(R17=TRUE,ABS(AD20-(V20/V29))&gt;0.1)</formula>
    </cfRule>
  </conditionalFormatting>
  <conditionalFormatting sqref="W20">
    <cfRule type="expression" dxfId="3738" priority="3692">
      <formula>AND(R17=TRUE,ABS(AD20-(W20/W29))&gt;0.1)</formula>
    </cfRule>
  </conditionalFormatting>
  <conditionalFormatting sqref="X20">
    <cfRule type="expression" dxfId="3737" priority="3691">
      <formula>AND(R17=TRUE,ABS(AD20-(X20/X29))&gt;0.1)</formula>
    </cfRule>
  </conditionalFormatting>
  <conditionalFormatting sqref="Y20">
    <cfRule type="expression" dxfId="3736" priority="3690">
      <formula>AND(R17=TRUE,ABS(AD20-(Y20/Y29))&gt;0.1)</formula>
    </cfRule>
  </conditionalFormatting>
  <conditionalFormatting sqref="Z20">
    <cfRule type="expression" dxfId="3735" priority="3689">
      <formula>AND(R17=TRUE,ABS(AD20-(Z20/Z29))&gt;0.1)</formula>
    </cfRule>
  </conditionalFormatting>
  <conditionalFormatting sqref="AA20">
    <cfRule type="expression" dxfId="3734" priority="3688">
      <formula>AND(R17=TRUE,ABS(AD20-(AA20/AA29))&gt;0.1)</formula>
    </cfRule>
  </conditionalFormatting>
  <conditionalFormatting sqref="AB20">
    <cfRule type="expression" dxfId="3733" priority="3687">
      <formula>AND(R17=TRUE,ABS(AD20-(AB20/AB29))&gt;0.1)</formula>
    </cfRule>
  </conditionalFormatting>
  <conditionalFormatting sqref="AC20">
    <cfRule type="expression" dxfId="3732" priority="3686">
      <formula>AND(R17=TRUE,ABS(AD20-(AC20/AC29))&gt;0.1)</formula>
    </cfRule>
  </conditionalFormatting>
  <conditionalFormatting sqref="W21">
    <cfRule type="expression" dxfId="3731" priority="3685">
      <formula>AND(R17=TRUE,ABS(AD21-(W21/W29))&gt;0.1)</formula>
    </cfRule>
  </conditionalFormatting>
  <conditionalFormatting sqref="X21">
    <cfRule type="expression" dxfId="3730" priority="3684">
      <formula>AND(R17=TRUE,ABS(AD21-(X21/X29))&gt;0.1)</formula>
    </cfRule>
  </conditionalFormatting>
  <conditionalFormatting sqref="Y21">
    <cfRule type="expression" dxfId="3729" priority="3683">
      <formula>AND(R17=TRUE,ABS(AD21-(Y21/Y29))&gt;0.1)</formula>
    </cfRule>
  </conditionalFormatting>
  <conditionalFormatting sqref="Z21">
    <cfRule type="expression" dxfId="3728" priority="3682">
      <formula>AND(R17=TRUE,ABS(AD21-(Z21/Z29))&gt;0.1)</formula>
    </cfRule>
  </conditionalFormatting>
  <conditionalFormatting sqref="AA21">
    <cfRule type="expression" dxfId="3727" priority="3681">
      <formula>AND(R17=TRUE,ABS(AD21-(AA21/AA29))&gt;0.1)</formula>
    </cfRule>
  </conditionalFormatting>
  <conditionalFormatting sqref="AB21">
    <cfRule type="expression" dxfId="3726" priority="3680">
      <formula>AND(R17=TRUE,ABS(AD21-(AB21/AB29))&gt;0.1)</formula>
    </cfRule>
  </conditionalFormatting>
  <conditionalFormatting sqref="AC21">
    <cfRule type="expression" dxfId="3725" priority="3679">
      <formula>AND(R17=TRUE,ABS(AD21-(AC21/AC29))&gt;0.1)</formula>
    </cfRule>
  </conditionalFormatting>
  <conditionalFormatting sqref="X22">
    <cfRule type="expression" dxfId="3724" priority="3678">
      <formula>AND(R17=TRUE,ABS(AD22-(X22/X29))&gt;0.1)</formula>
    </cfRule>
  </conditionalFormatting>
  <conditionalFormatting sqref="Y22">
    <cfRule type="expression" dxfId="3723" priority="3677">
      <formula>AND(R17=TRUE,ABS(AD22-(Y22/Y29))&gt;0.1)</formula>
    </cfRule>
  </conditionalFormatting>
  <conditionalFormatting sqref="Z22">
    <cfRule type="expression" dxfId="3722" priority="3676">
      <formula>AND(R17=TRUE,ABS(AD22-(Z22/Z29))&gt;0.1)</formula>
    </cfRule>
  </conditionalFormatting>
  <conditionalFormatting sqref="AA22">
    <cfRule type="expression" dxfId="3721" priority="3675">
      <formula>AND(R17=TRUE,ABS(AD22-(AA22/AA29))&gt;0.1)</formula>
    </cfRule>
  </conditionalFormatting>
  <conditionalFormatting sqref="AB22">
    <cfRule type="expression" dxfId="3720" priority="3674">
      <formula>AND(R17=TRUE,ABS(AD22-(AB22/AB29))&gt;0.1)</formula>
    </cfRule>
  </conditionalFormatting>
  <conditionalFormatting sqref="AC22">
    <cfRule type="expression" dxfId="3719" priority="3673">
      <formula>AND(R17=TRUE,ABS(AD22-(AC22/AC29))&gt;0.1)</formula>
    </cfRule>
  </conditionalFormatting>
  <conditionalFormatting sqref="Y23">
    <cfRule type="expression" dxfId="3718" priority="3672">
      <formula>AND(R17=TRUE,ABS(AD23-(Y23/Y29))&gt;0.1)</formula>
    </cfRule>
  </conditionalFormatting>
  <conditionalFormatting sqref="Z23">
    <cfRule type="expression" dxfId="3717" priority="3671">
      <formula>AND(R17=TRUE,ABS(AD23-(Z23/Z29))&gt;0.1)</formula>
    </cfRule>
  </conditionalFormatting>
  <conditionalFormatting sqref="AA23">
    <cfRule type="expression" dxfId="3716" priority="3670">
      <formula>AND(R17=TRUE,ABS(AD23-(AA23/AA29))&gt;0.1)</formula>
    </cfRule>
  </conditionalFormatting>
  <conditionalFormatting sqref="AB23">
    <cfRule type="expression" dxfId="3715" priority="3669">
      <formula>AND(R17=TRUE,ABS(AD23-(AB23/AB29))&gt;0.1)</formula>
    </cfRule>
  </conditionalFormatting>
  <conditionalFormatting sqref="AC23">
    <cfRule type="expression" dxfId="3714" priority="3668">
      <formula>AND(R17=TRUE,ABS(AD23-(AC23/AC29))&gt;0.1)</formula>
    </cfRule>
  </conditionalFormatting>
  <conditionalFormatting sqref="Z24">
    <cfRule type="expression" dxfId="3713" priority="3667">
      <formula>AND(R17=TRUE,ABS(AD24-(Z24/Z29))&gt;0.1)</formula>
    </cfRule>
  </conditionalFormatting>
  <conditionalFormatting sqref="AA24">
    <cfRule type="expression" dxfId="3712" priority="3666">
      <formula>AND(R17=TRUE,ABS(AD24-(AA24/AA29))&gt;0.1)</formula>
    </cfRule>
  </conditionalFormatting>
  <conditionalFormatting sqref="AB24">
    <cfRule type="expression" dxfId="3711" priority="3665">
      <formula>AND(R17=TRUE,ABS(AD24-(AB24/AB29))&gt;0.1)</formula>
    </cfRule>
  </conditionalFormatting>
  <conditionalFormatting sqref="AC24">
    <cfRule type="expression" dxfId="3710" priority="3664">
      <formula>AND(R17=TRUE,ABS(AD24-(AC24/AC29))&gt;0.1)</formula>
    </cfRule>
  </conditionalFormatting>
  <conditionalFormatting sqref="AA25">
    <cfRule type="expression" dxfId="3709" priority="3663">
      <formula>AND(R17=TRUE,ABS(AD25-(AA25/AA29))&gt;0.1)</formula>
    </cfRule>
  </conditionalFormatting>
  <conditionalFormatting sqref="AB25">
    <cfRule type="expression" dxfId="3708" priority="3662">
      <formula>AND(R17=TRUE,ABS(AD25-(AB25/AB29))&gt;0.1)</formula>
    </cfRule>
  </conditionalFormatting>
  <conditionalFormatting sqref="AC25">
    <cfRule type="expression" dxfId="3707" priority="3661">
      <formula>AND(R17=TRUE,ABS(AD25-(AC25/AC29))&gt;0.1)</formula>
    </cfRule>
  </conditionalFormatting>
  <conditionalFormatting sqref="AB26">
    <cfRule type="expression" dxfId="3706" priority="3660">
      <formula>AND(R17=TRUE,ABS(AD26-(AB26/AB29))&gt;0.1)</formula>
    </cfRule>
  </conditionalFormatting>
  <conditionalFormatting sqref="AC26">
    <cfRule type="expression" dxfId="3705" priority="3659">
      <formula>AND(R17=TRUE,ABS(AD26-(AC26/AC29))&gt;0.1)</formula>
    </cfRule>
  </conditionalFormatting>
  <conditionalFormatting sqref="AC27">
    <cfRule type="expression" dxfId="3704" priority="3658">
      <formula>AND(R17=TRUE,ABS(AD27-(AC27/AC29))&gt;0.1)</formula>
    </cfRule>
  </conditionalFormatting>
  <conditionalFormatting sqref="U34">
    <cfRule type="expression" dxfId="3703" priority="3657">
      <formula>AND(R32=TRUE,ABS(AD34-(U34/U29))&gt;0.1)</formula>
    </cfRule>
  </conditionalFormatting>
  <conditionalFormatting sqref="V34">
    <cfRule type="expression" dxfId="3702" priority="3656">
      <formula>AND(R32=TRUE,ABS(AD34-(V34/V29))&gt;0.1)</formula>
    </cfRule>
  </conditionalFormatting>
  <conditionalFormatting sqref="W34">
    <cfRule type="expression" dxfId="3701" priority="3655">
      <formula>AND(R32=TRUE,ABS(AD34-(W34/W29))&gt;0.1)</formula>
    </cfRule>
  </conditionalFormatting>
  <conditionalFormatting sqref="X34">
    <cfRule type="expression" dxfId="3700" priority="3654">
      <formula>AND(R32=TRUE,ABS(AD34-(X34/X29))&gt;0.1)</formula>
    </cfRule>
  </conditionalFormatting>
  <conditionalFormatting sqref="Y34">
    <cfRule type="expression" dxfId="3699" priority="3653">
      <formula>AND(R32=TRUE,ABS(AD34-(Y34/Y29))&gt;0.1)</formula>
    </cfRule>
  </conditionalFormatting>
  <conditionalFormatting sqref="Z34">
    <cfRule type="expression" dxfId="3698" priority="3652">
      <formula>AND(R32=TRUE,ABS(AD34-(Z34/Z29))&gt;0.1)</formula>
    </cfRule>
  </conditionalFormatting>
  <conditionalFormatting sqref="AA34">
    <cfRule type="expression" dxfId="3697" priority="3651">
      <formula>AND(R32=TRUE,ABS(AD34-(AA34/AA29))&gt;0.1)</formula>
    </cfRule>
  </conditionalFormatting>
  <conditionalFormatting sqref="AB34">
    <cfRule type="expression" dxfId="3696" priority="3650">
      <formula>AND(R32=TRUE,ABS(AD34-(AB34/AB29))&gt;0.1)</formula>
    </cfRule>
  </conditionalFormatting>
  <conditionalFormatting sqref="AC34">
    <cfRule type="expression" dxfId="3695" priority="3649">
      <formula>AND(R32=TRUE,ABS(AD34-(AC34/AC29))&gt;0.1)</formula>
    </cfRule>
  </conditionalFormatting>
  <conditionalFormatting sqref="V35">
    <cfRule type="expression" dxfId="3694" priority="3648">
      <formula>AND(R32=TRUE,ABS(AD35-(V35/V29))&gt;0.1)</formula>
    </cfRule>
  </conditionalFormatting>
  <conditionalFormatting sqref="W35">
    <cfRule type="expression" dxfId="3693" priority="3647">
      <formula>AND(R32=TRUE,ABS(AD35-(W35/W29))&gt;0.1)</formula>
    </cfRule>
  </conditionalFormatting>
  <conditionalFormatting sqref="X35">
    <cfRule type="expression" dxfId="3692" priority="3646">
      <formula>AND(R32=TRUE,ABS(AD35-(X35/X29))&gt;0.1)</formula>
    </cfRule>
  </conditionalFormatting>
  <conditionalFormatting sqref="Y35">
    <cfRule type="expression" dxfId="3691" priority="3645">
      <formula>AND(R32=TRUE,ABS(AD35-(Y35/Y29))&gt;0.1)</formula>
    </cfRule>
  </conditionalFormatting>
  <conditionalFormatting sqref="Z35">
    <cfRule type="expression" dxfId="3690" priority="3644">
      <formula>AND(R32=TRUE,ABS(AD35-(Z35/Z29))&gt;0.1)</formula>
    </cfRule>
  </conditionalFormatting>
  <conditionalFormatting sqref="AA35">
    <cfRule type="expression" dxfId="3689" priority="3643">
      <formula>AND(R32=TRUE,ABS(AD35-(AA35/AA29))&gt;0.1)</formula>
    </cfRule>
  </conditionalFormatting>
  <conditionalFormatting sqref="AB35">
    <cfRule type="expression" dxfId="3688" priority="3642">
      <formula>AND(R32=TRUE,ABS(AD35-(AB35/AB29))&gt;0.1)</formula>
    </cfRule>
  </conditionalFormatting>
  <conditionalFormatting sqref="AC35">
    <cfRule type="expression" dxfId="3687" priority="3641">
      <formula>AND(R32=TRUE,ABS(AD35-(AC35/AC29))&gt;0.1)</formula>
    </cfRule>
  </conditionalFormatting>
  <conditionalFormatting sqref="W36">
    <cfRule type="expression" dxfId="3686" priority="3640">
      <formula>AND(R32=TRUE,ABS(AD36-(W36/W29))&gt;0.1)</formula>
    </cfRule>
  </conditionalFormatting>
  <conditionalFormatting sqref="X36">
    <cfRule type="expression" dxfId="3685" priority="3639">
      <formula>AND(R32=TRUE,ABS(AD36-(X36/X29))&gt;0.1)</formula>
    </cfRule>
  </conditionalFormatting>
  <conditionalFormatting sqref="Y36">
    <cfRule type="expression" dxfId="3684" priority="3638">
      <formula>AND(R32=TRUE,ABS(AD36-(Y36/Y29))&gt;0.1)</formula>
    </cfRule>
  </conditionalFormatting>
  <conditionalFormatting sqref="Z36">
    <cfRule type="expression" dxfId="3683" priority="3637">
      <formula>AND(R32=TRUE,ABS(AD36-(Z36/Z29))&gt;0.1)</formula>
    </cfRule>
  </conditionalFormatting>
  <conditionalFormatting sqref="AA36">
    <cfRule type="expression" dxfId="3682" priority="3636">
      <formula>AND(R32=TRUE,ABS(AD36-(AA36/AA29))&gt;0.1)</formula>
    </cfRule>
  </conditionalFormatting>
  <conditionalFormatting sqref="AB36">
    <cfRule type="expression" dxfId="3681" priority="3635">
      <formula>AND(R32=TRUE,ABS(AD36-(AB36/AB29))&gt;0.1)</formula>
    </cfRule>
  </conditionalFormatting>
  <conditionalFormatting sqref="AC36">
    <cfRule type="expression" dxfId="3680" priority="3634">
      <formula>AND(R32=TRUE,ABS(AD36-(AC36/AC29))&gt;0.1)</formula>
    </cfRule>
  </conditionalFormatting>
  <conditionalFormatting sqref="X37">
    <cfRule type="expression" dxfId="3679" priority="3633">
      <formula>AND(R32=TRUE,ABS(AD37-(X37/X29))&gt;0.1)</formula>
    </cfRule>
  </conditionalFormatting>
  <conditionalFormatting sqref="Y37">
    <cfRule type="expression" dxfId="3678" priority="3632">
      <formula>AND(R32=TRUE,ABS(AD37-(Y37/Y29))&gt;0.1)</formula>
    </cfRule>
  </conditionalFormatting>
  <conditionalFormatting sqref="Z37">
    <cfRule type="expression" dxfId="3677" priority="3631">
      <formula>AND(R32=TRUE,ABS(AD37-(Z37/Z29))&gt;0.1)</formula>
    </cfRule>
  </conditionalFormatting>
  <conditionalFormatting sqref="AA37">
    <cfRule type="expression" dxfId="3676" priority="3630">
      <formula>AND(R32=TRUE,ABS(AD37-(AA37/AA29))&gt;0.1)</formula>
    </cfRule>
  </conditionalFormatting>
  <conditionalFormatting sqref="AB37">
    <cfRule type="expression" dxfId="3675" priority="3629">
      <formula>AND(R32=TRUE,ABS(AD37-(AB37/AB29))&gt;0.1)</formula>
    </cfRule>
  </conditionalFormatting>
  <conditionalFormatting sqref="AC37">
    <cfRule type="expression" dxfId="3674" priority="3628">
      <formula>AND(R32=TRUE,ABS(AD37-(AC37/AC29))&gt;0.1)</formula>
    </cfRule>
  </conditionalFormatting>
  <conditionalFormatting sqref="Y38">
    <cfRule type="expression" dxfId="3673" priority="3627">
      <formula>AND(R32=TRUE,ABS(AD38-(Y38/Y29))&gt;0.1)</formula>
    </cfRule>
  </conditionalFormatting>
  <conditionalFormatting sqref="Z38">
    <cfRule type="expression" dxfId="3672" priority="3626">
      <formula>AND(R32=TRUE,ABS(AD38-(Z38/Z29))&gt;0.1)</formula>
    </cfRule>
  </conditionalFormatting>
  <conditionalFormatting sqref="AA38">
    <cfRule type="expression" dxfId="3671" priority="3625">
      <formula>AND(R32=TRUE,ABS(AD38-(AA38/AA29))&gt;0.1)</formula>
    </cfRule>
  </conditionalFormatting>
  <conditionalFormatting sqref="AB38">
    <cfRule type="expression" dxfId="3670" priority="3624">
      <formula>AND(R32=TRUE,ABS(AD38-(AB38/AB29))&gt;0.1)</formula>
    </cfRule>
  </conditionalFormatting>
  <conditionalFormatting sqref="AC38">
    <cfRule type="expression" dxfId="3669" priority="3623">
      <formula>AND(R32=TRUE,ABS(AD38-(AC38/AC29))&gt;0.1)</formula>
    </cfRule>
  </conditionalFormatting>
  <conditionalFormatting sqref="Z39">
    <cfRule type="expression" dxfId="3668" priority="3622">
      <formula>AND(R32=TRUE,ABS(AD39-(Z39/Z29))&gt;0.1)</formula>
    </cfRule>
  </conditionalFormatting>
  <conditionalFormatting sqref="AA39">
    <cfRule type="expression" dxfId="3667" priority="3621">
      <formula>AND(R32=TRUE,ABS(AD39-(AA39/AA29))&gt;0.1)</formula>
    </cfRule>
  </conditionalFormatting>
  <conditionalFormatting sqref="AB39">
    <cfRule type="expression" dxfId="3666" priority="3620">
      <formula>AND(R32=TRUE,ABS(AD39-(AB39/AB29))&gt;0.1)</formula>
    </cfRule>
  </conditionalFormatting>
  <conditionalFormatting sqref="AC39">
    <cfRule type="expression" dxfId="3665" priority="3619">
      <formula>AND(R32=TRUE,ABS(AD39-(AC39/AC29))&gt;0.1)</formula>
    </cfRule>
  </conditionalFormatting>
  <conditionalFormatting sqref="AA40">
    <cfRule type="expression" dxfId="3664" priority="3618">
      <formula>AND(R32=TRUE,ABS(AD40-(AA40/AA29))&gt;0.1)</formula>
    </cfRule>
  </conditionalFormatting>
  <conditionalFormatting sqref="AB40">
    <cfRule type="expression" dxfId="3663" priority="3617">
      <formula>AND(R32=TRUE,ABS(AD40-(AB40/AB29))&gt;0.1)</formula>
    </cfRule>
  </conditionalFormatting>
  <conditionalFormatting sqref="AC40">
    <cfRule type="expression" dxfId="3662" priority="3616">
      <formula>AND(R32=TRUE,ABS(AD40-(AC40/AC29))&gt;0.1)</formula>
    </cfRule>
  </conditionalFormatting>
  <conditionalFormatting sqref="AB41">
    <cfRule type="expression" dxfId="3661" priority="3615">
      <formula>AND(R32=TRUE,ABS(AD41-(AB41/AB29))&gt;0.1)</formula>
    </cfRule>
  </conditionalFormatting>
  <conditionalFormatting sqref="AC41">
    <cfRule type="expression" dxfId="3660" priority="3614">
      <formula>AND(R32=TRUE,ABS(AD41-(AC41/AC29))&gt;0.1)</formula>
    </cfRule>
  </conditionalFormatting>
  <conditionalFormatting sqref="AC42">
    <cfRule type="expression" dxfId="3659" priority="3613">
      <formula>AND(R32=TRUE,ABS(AD42-(AC42/AC29))&gt;0.1)</formula>
    </cfRule>
  </conditionalFormatting>
  <conditionalFormatting sqref="U49">
    <cfRule type="expression" dxfId="3658" priority="3612">
      <formula>AND(R47=TRUE,ABS(AD49-(U49/U59))&gt;0.1)</formula>
    </cfRule>
  </conditionalFormatting>
  <conditionalFormatting sqref="V49">
    <cfRule type="expression" dxfId="3657" priority="3611">
      <formula>AND(R47=TRUE,ABS(AD49-(V49/V59))&gt;0.1)</formula>
    </cfRule>
  </conditionalFormatting>
  <conditionalFormatting sqref="W49">
    <cfRule type="expression" dxfId="3656" priority="3610">
      <formula>AND(R47=TRUE,ABS(AD49-(W49/W59))&gt;0.1)</formula>
    </cfRule>
  </conditionalFormatting>
  <conditionalFormatting sqref="X49">
    <cfRule type="expression" dxfId="3655" priority="3609">
      <formula>AND(R47=TRUE,ABS(AD49-(X49/X59))&gt;0.1)</formula>
    </cfRule>
  </conditionalFormatting>
  <conditionalFormatting sqref="Y49">
    <cfRule type="expression" dxfId="3654" priority="3608">
      <formula>AND(R47=TRUE,ABS(AD49-(Y49/Y59))&gt;0.1)</formula>
    </cfRule>
  </conditionalFormatting>
  <conditionalFormatting sqref="Z49">
    <cfRule type="expression" dxfId="3653" priority="3607">
      <formula>AND(R47=TRUE,ABS(AD49-(Z49/Z59))&gt;0.1)</formula>
    </cfRule>
  </conditionalFormatting>
  <conditionalFormatting sqref="AA49">
    <cfRule type="expression" dxfId="3652" priority="3606">
      <formula>AND(R47=TRUE,ABS(AD49-(AA49/AA59))&gt;0.1)</formula>
    </cfRule>
  </conditionalFormatting>
  <conditionalFormatting sqref="AB49">
    <cfRule type="expression" dxfId="3651" priority="3605">
      <formula>AND(R47=TRUE,ABS(AD49-(AB49/AB59))&gt;0.1)</formula>
    </cfRule>
  </conditionalFormatting>
  <conditionalFormatting sqref="AC49">
    <cfRule type="expression" dxfId="3650" priority="3604">
      <formula>AND(R47=TRUE,ABS(AD49-(AC49/AC59))&gt;0.1)</formula>
    </cfRule>
  </conditionalFormatting>
  <conditionalFormatting sqref="V50">
    <cfRule type="expression" dxfId="3649" priority="3603">
      <formula>AND(R47=TRUE,ABS(AD50-(V50/V59))&gt;0.1)</formula>
    </cfRule>
  </conditionalFormatting>
  <conditionalFormatting sqref="W50">
    <cfRule type="expression" dxfId="3648" priority="3602">
      <formula>AND(R47=TRUE,ABS(AD50-(W50/W59))&gt;0.1)</formula>
    </cfRule>
  </conditionalFormatting>
  <conditionalFormatting sqref="X50">
    <cfRule type="expression" dxfId="3647" priority="3601">
      <formula>AND(R47=TRUE,ABS(AD50-(X50/X59))&gt;0.1)</formula>
    </cfRule>
  </conditionalFormatting>
  <conditionalFormatting sqref="Y50">
    <cfRule type="expression" dxfId="3646" priority="3600">
      <formula>AND(R47=TRUE,ABS(AD50-(Y50/Y59))&gt;0.1)</formula>
    </cfRule>
  </conditionalFormatting>
  <conditionalFormatting sqref="Z50">
    <cfRule type="expression" dxfId="3645" priority="3599">
      <formula>AND(R47=TRUE,ABS(AD50-(Z50/Z59))&gt;0.1)</formula>
    </cfRule>
  </conditionalFormatting>
  <conditionalFormatting sqref="AA50">
    <cfRule type="expression" dxfId="3644" priority="3598">
      <formula>AND(R47=TRUE,ABS(AD50-(AA50/AA59))&gt;0.1)</formula>
    </cfRule>
  </conditionalFormatting>
  <conditionalFormatting sqref="AB50">
    <cfRule type="expression" dxfId="3643" priority="3597">
      <formula>AND(R47=TRUE,ABS(AD50-(AB50/AB59))&gt;0.1)</formula>
    </cfRule>
  </conditionalFormatting>
  <conditionalFormatting sqref="AC50">
    <cfRule type="expression" dxfId="3642" priority="3596">
      <formula>AND(R47=TRUE,ABS(AD50-(AC50/AC59))&gt;0.1)</formula>
    </cfRule>
  </conditionalFormatting>
  <conditionalFormatting sqref="W51">
    <cfRule type="expression" dxfId="3641" priority="3595">
      <formula>AND(R47=TRUE,ABS(AD51-(W51/W59))&gt;0.1)</formula>
    </cfRule>
  </conditionalFormatting>
  <conditionalFormatting sqref="X51">
    <cfRule type="expression" dxfId="3640" priority="3594">
      <formula>AND(R47=TRUE,ABS(AD51-(X51/X59))&gt;0.1)</formula>
    </cfRule>
  </conditionalFormatting>
  <conditionalFormatting sqref="Y51">
    <cfRule type="expression" dxfId="3639" priority="3593">
      <formula>AND(R47=TRUE,ABS(AD51-(Y51/Y59))&gt;0.1)</formula>
    </cfRule>
  </conditionalFormatting>
  <conditionalFormatting sqref="Z51">
    <cfRule type="expression" dxfId="3638" priority="3592">
      <formula>AND(R47=TRUE,ABS(AD51-(Z51/Z59))&gt;0.1)</formula>
    </cfRule>
  </conditionalFormatting>
  <conditionalFormatting sqref="AA51">
    <cfRule type="expression" dxfId="3637" priority="3591">
      <formula>AND(R47=TRUE,ABS(AD51-(AA51/AA59))&gt;0.1)</formula>
    </cfRule>
  </conditionalFormatting>
  <conditionalFormatting sqref="AB51">
    <cfRule type="expression" dxfId="3636" priority="3590">
      <formula>AND(R47=TRUE,ABS(AD51-(AB51/AB59))&gt;0.1)</formula>
    </cfRule>
  </conditionalFormatting>
  <conditionalFormatting sqref="AC51">
    <cfRule type="expression" dxfId="3635" priority="3589">
      <formula>AND(R47=TRUE,ABS(AD51-(AC51/AC59))&gt;0.1)</formula>
    </cfRule>
  </conditionalFormatting>
  <conditionalFormatting sqref="X52">
    <cfRule type="expression" dxfId="3634" priority="3588">
      <formula>AND(R47=TRUE,ABS(AD52-(X52/X59))&gt;0.1)</formula>
    </cfRule>
  </conditionalFormatting>
  <conditionalFormatting sqref="Y52">
    <cfRule type="expression" dxfId="3633" priority="3587">
      <formula>AND(R47=TRUE,ABS(AD52-(Y52/Y59))&gt;0.1)</formula>
    </cfRule>
  </conditionalFormatting>
  <conditionalFormatting sqref="Z52">
    <cfRule type="expression" dxfId="3632" priority="3586">
      <formula>AND(R47=TRUE,ABS(AD52-(Z52/Z59))&gt;0.1)</formula>
    </cfRule>
  </conditionalFormatting>
  <conditionalFormatting sqref="AA52">
    <cfRule type="expression" dxfId="3631" priority="3585">
      <formula>AND(R47=TRUE,ABS(AD52-(AA52/AA59))&gt;0.1)</formula>
    </cfRule>
  </conditionalFormatting>
  <conditionalFormatting sqref="AB52">
    <cfRule type="expression" dxfId="3630" priority="3584">
      <formula>AND(R47=TRUE,ABS(AD52-(AB52/AB59))&gt;0.1)</formula>
    </cfRule>
  </conditionalFormatting>
  <conditionalFormatting sqref="AC52">
    <cfRule type="expression" dxfId="3629" priority="3583">
      <formula>AND(R47=TRUE,ABS(AD52-(AC52/AC59))&gt;0.1)</formula>
    </cfRule>
  </conditionalFormatting>
  <conditionalFormatting sqref="Y53">
    <cfRule type="expression" dxfId="3628" priority="3582">
      <formula>AND(R47=TRUE,ABS(AD53-(Y53/Y59))&gt;0.1)</formula>
    </cfRule>
  </conditionalFormatting>
  <conditionalFormatting sqref="Z53">
    <cfRule type="expression" dxfId="3627" priority="3581">
      <formula>AND(R47=TRUE,ABS(AD53-(Z53/Z59))&gt;0.1)</formula>
    </cfRule>
  </conditionalFormatting>
  <conditionalFormatting sqref="AA53">
    <cfRule type="expression" dxfId="3626" priority="3580">
      <formula>AND(R47=TRUE,ABS(AD53-(AA53/AA59))&gt;0.1)</formula>
    </cfRule>
  </conditionalFormatting>
  <conditionalFormatting sqref="AB53">
    <cfRule type="expression" dxfId="3625" priority="3579">
      <formula>AND(R47=TRUE,ABS(AD53-(AB53/AB59))&gt;0.1)</formula>
    </cfRule>
  </conditionalFormatting>
  <conditionalFormatting sqref="AC53">
    <cfRule type="expression" dxfId="3624" priority="3578">
      <formula>AND(R47=TRUE,ABS(AD53-(AC53/AC59))&gt;0.1)</formula>
    </cfRule>
  </conditionalFormatting>
  <conditionalFormatting sqref="Z54">
    <cfRule type="expression" dxfId="3623" priority="3577">
      <formula>AND(R47=TRUE,ABS(AD54-(Z54/Z59))&gt;0.1)</formula>
    </cfRule>
  </conditionalFormatting>
  <conditionalFormatting sqref="AA54">
    <cfRule type="expression" dxfId="3622" priority="3576">
      <formula>AND(R47=TRUE,ABS(AD54-(AA54/AA59))&gt;0.1)</formula>
    </cfRule>
  </conditionalFormatting>
  <conditionalFormatting sqref="AB54">
    <cfRule type="expression" dxfId="3621" priority="3575">
      <formula>AND(R47=TRUE,ABS(AD54-(AB54/AB59))&gt;0.1)</formula>
    </cfRule>
  </conditionalFormatting>
  <conditionalFormatting sqref="AC54">
    <cfRule type="expression" dxfId="3620" priority="3574">
      <formula>AND(R47=TRUE,ABS(AD54-(AC54/AC59))&gt;0.1)</formula>
    </cfRule>
  </conditionalFormatting>
  <conditionalFormatting sqref="AA55">
    <cfRule type="expression" dxfId="3619" priority="3573">
      <formula>AND(R47=TRUE,ABS(AD55-(AA55/AA59))&gt;0.1)</formula>
    </cfRule>
  </conditionalFormatting>
  <conditionalFormatting sqref="AB55">
    <cfRule type="expression" dxfId="3618" priority="3572">
      <formula>AND(R47=TRUE,ABS(AD55-(AB55/AB59))&gt;0.1)</formula>
    </cfRule>
  </conditionalFormatting>
  <conditionalFormatting sqref="AC55">
    <cfRule type="expression" dxfId="3617" priority="3571">
      <formula>AND(R47=TRUE,ABS(AD55-(AC55/AC59))&gt;0.1)</formula>
    </cfRule>
  </conditionalFormatting>
  <conditionalFormatting sqref="AB56">
    <cfRule type="expression" dxfId="3616" priority="3570">
      <formula>AND(R47=TRUE,ABS(AD56-(AB56/AB59))&gt;0.1)</formula>
    </cfRule>
  </conditionalFormatting>
  <conditionalFormatting sqref="AC56">
    <cfRule type="expression" dxfId="3615" priority="3569">
      <formula>AND(R47=TRUE,ABS(AD56-(AC56/AC59))&gt;0.1)</formula>
    </cfRule>
  </conditionalFormatting>
  <conditionalFormatting sqref="AC57">
    <cfRule type="expression" dxfId="3614" priority="3568">
      <formula>AND(R47=TRUE,ABS(AD57-(AC57/AC59))&gt;0.1)</formula>
    </cfRule>
  </conditionalFormatting>
  <conditionalFormatting sqref="U64">
    <cfRule type="expression" dxfId="3613" priority="3567">
      <formula>AND(R62=TRUE,ABS(AD64-(U64/U74))&gt;0.1)</formula>
    </cfRule>
  </conditionalFormatting>
  <conditionalFormatting sqref="V64">
    <cfRule type="expression" dxfId="3612" priority="3566">
      <formula>AND(R62=TRUE,ABS(AD64-(V64/V74))&gt;0.1)</formula>
    </cfRule>
  </conditionalFormatting>
  <conditionalFormatting sqref="W64">
    <cfRule type="expression" dxfId="3611" priority="3565">
      <formula>AND(R62=TRUE,ABS(AD64-(W64/W74))&gt;0.1)</formula>
    </cfRule>
  </conditionalFormatting>
  <conditionalFormatting sqref="X64">
    <cfRule type="expression" dxfId="3610" priority="3564">
      <formula>AND(R62=TRUE,ABS(AD64-(X64/X74))&gt;0.1)</formula>
    </cfRule>
  </conditionalFormatting>
  <conditionalFormatting sqref="Y64">
    <cfRule type="expression" dxfId="3609" priority="3563">
      <formula>AND(R62=TRUE,ABS(AD64-(Y64/Y74))&gt;0.1)</formula>
    </cfRule>
  </conditionalFormatting>
  <conditionalFormatting sqref="Z64">
    <cfRule type="expression" dxfId="3608" priority="3562">
      <formula>AND(R62=TRUE,ABS(AD64-(Z64/Z74))&gt;0.1)</formula>
    </cfRule>
  </conditionalFormatting>
  <conditionalFormatting sqref="AA64">
    <cfRule type="expression" dxfId="3607" priority="3561">
      <formula>AND(R62=TRUE,ABS(AD64-(AA64/AA74))&gt;0.1)</formula>
    </cfRule>
  </conditionalFormatting>
  <conditionalFormatting sqref="AB64">
    <cfRule type="expression" dxfId="3606" priority="3560">
      <formula>AND(R62=TRUE,ABS(AD64-(AB64/AB74))&gt;0.1)</formula>
    </cfRule>
  </conditionalFormatting>
  <conditionalFormatting sqref="AC64">
    <cfRule type="expression" dxfId="3605" priority="3559">
      <formula>AND(R62=TRUE,ABS(AD64-(AC64/AC74))&gt;0.1)</formula>
    </cfRule>
  </conditionalFormatting>
  <conditionalFormatting sqref="V65">
    <cfRule type="expression" dxfId="3604" priority="3558">
      <formula>AND(R62=TRUE,ABS(AD65-(V65/V74))&gt;0.1)</formula>
    </cfRule>
  </conditionalFormatting>
  <conditionalFormatting sqref="W65">
    <cfRule type="expression" dxfId="3603" priority="3557">
      <formula>AND(R62=TRUE,ABS(AD65-(W65/W74))&gt;0.1)</formula>
    </cfRule>
  </conditionalFormatting>
  <conditionalFormatting sqref="X65">
    <cfRule type="expression" dxfId="3602" priority="3556">
      <formula>AND(R62=TRUE,ABS(AD65-(X65/X74))&gt;0.1)</formula>
    </cfRule>
  </conditionalFormatting>
  <conditionalFormatting sqref="Y65">
    <cfRule type="expression" dxfId="3601" priority="3555">
      <formula>AND(R62=TRUE,ABS(AD65-(Y65/Y74))&gt;0.1)</formula>
    </cfRule>
  </conditionalFormatting>
  <conditionalFormatting sqref="Z65">
    <cfRule type="expression" dxfId="3600" priority="3554">
      <formula>AND(R62=TRUE,ABS(AD65-(Z65/Z74))&gt;0.1)</formula>
    </cfRule>
  </conditionalFormatting>
  <conditionalFormatting sqref="AA65">
    <cfRule type="expression" dxfId="3599" priority="3553">
      <formula>AND(R62=TRUE,ABS(AD65-(AA65/AA74))&gt;0.1)</formula>
    </cfRule>
  </conditionalFormatting>
  <conditionalFormatting sqref="AB65">
    <cfRule type="expression" dxfId="3598" priority="3552">
      <formula>AND(R62=TRUE,ABS(AD65-(AB65/AB74))&gt;0.1)</formula>
    </cfRule>
  </conditionalFormatting>
  <conditionalFormatting sqref="AC65">
    <cfRule type="expression" dxfId="3597" priority="3551">
      <formula>AND(R62=TRUE,ABS(AD65-(AC65/AC74))&gt;0.1)</formula>
    </cfRule>
  </conditionalFormatting>
  <conditionalFormatting sqref="W66">
    <cfRule type="expression" dxfId="3596" priority="3550">
      <formula>AND(R62=TRUE,ABS(AD66-(W66/W74))&gt;0.1)</formula>
    </cfRule>
  </conditionalFormatting>
  <conditionalFormatting sqref="X66">
    <cfRule type="expression" dxfId="3595" priority="3549">
      <formula>AND(R62=TRUE,ABS(AD66-(X66/X74))&gt;0.1)</formula>
    </cfRule>
  </conditionalFormatting>
  <conditionalFormatting sqref="Y66">
    <cfRule type="expression" dxfId="3594" priority="3548">
      <formula>AND(R62=TRUE,ABS(AD66-(Y66/Y74))&gt;0.1)</formula>
    </cfRule>
  </conditionalFormatting>
  <conditionalFormatting sqref="Z66">
    <cfRule type="expression" dxfId="3593" priority="3547">
      <formula>AND(R62=TRUE,ABS(AD66-(Z66/Z74))&gt;0.1)</formula>
    </cfRule>
  </conditionalFormatting>
  <conditionalFormatting sqref="AA66">
    <cfRule type="expression" dxfId="3592" priority="3546">
      <formula>AND(R62=TRUE,ABS(AD66-(AA66/AA74))&gt;0.1)</formula>
    </cfRule>
  </conditionalFormatting>
  <conditionalFormatting sqref="AB66">
    <cfRule type="expression" dxfId="3591" priority="3545">
      <formula>AND(R62=TRUE,ABS(AD66-(AB66/AB74))&gt;0.1)</formula>
    </cfRule>
  </conditionalFormatting>
  <conditionalFormatting sqref="AC66">
    <cfRule type="expression" dxfId="3590" priority="3544">
      <formula>AND(R62=TRUE,ABS(AD66-(AC66/AC74))&gt;0.1)</formula>
    </cfRule>
  </conditionalFormatting>
  <conditionalFormatting sqref="X67">
    <cfRule type="expression" dxfId="3589" priority="3543">
      <formula>AND(R62=TRUE,ABS(AD67-(X67/X74))&gt;0.1)</formula>
    </cfRule>
  </conditionalFormatting>
  <conditionalFormatting sqref="Y67">
    <cfRule type="expression" dxfId="3588" priority="3542">
      <formula>AND(R62=TRUE,ABS(AD67-(Y67/Y74))&gt;0.1)</formula>
    </cfRule>
  </conditionalFormatting>
  <conditionalFormatting sqref="Z67">
    <cfRule type="expression" dxfId="3587" priority="3541">
      <formula>AND(R62=TRUE,ABS(AD67-(Z67/Z74))&gt;0.1)</formula>
    </cfRule>
  </conditionalFormatting>
  <conditionalFormatting sqref="AA67">
    <cfRule type="expression" dxfId="3586" priority="3540">
      <formula>AND(R62=TRUE,ABS(AD67-(AA67/AA74))&gt;0.1)</formula>
    </cfRule>
  </conditionalFormatting>
  <conditionalFormatting sqref="AB67">
    <cfRule type="expression" dxfId="3585" priority="3539">
      <formula>AND(R62=TRUE,ABS(AD67-(AB67/AB74))&gt;0.1)</formula>
    </cfRule>
  </conditionalFormatting>
  <conditionalFormatting sqref="AC67">
    <cfRule type="expression" dxfId="3584" priority="3538">
      <formula>AND(R62=TRUE,ABS(AD67-(AC67/AC74))&gt;0.1)</formula>
    </cfRule>
  </conditionalFormatting>
  <conditionalFormatting sqref="Y68">
    <cfRule type="expression" dxfId="3583" priority="3537">
      <formula>AND(R62=TRUE,ABS(AD68-(Y68/Y74))&gt;0.1)</formula>
    </cfRule>
  </conditionalFormatting>
  <conditionalFormatting sqref="Z68">
    <cfRule type="expression" dxfId="3582" priority="3536">
      <formula>AND(R62=TRUE,ABS(AD68-(Z68/Z74))&gt;0.1)</formula>
    </cfRule>
  </conditionalFormatting>
  <conditionalFormatting sqref="AA68">
    <cfRule type="expression" dxfId="3581" priority="3535">
      <formula>AND(R62=TRUE,ABS(AD68-(AA68/AA74))&gt;0.1)</formula>
    </cfRule>
  </conditionalFormatting>
  <conditionalFormatting sqref="AB68">
    <cfRule type="expression" dxfId="3580" priority="3534">
      <formula>AND(R62=TRUE,ABS(AD68-(AB68/AB74))&gt;0.1)</formula>
    </cfRule>
  </conditionalFormatting>
  <conditionalFormatting sqref="AC68">
    <cfRule type="expression" dxfId="3579" priority="3533">
      <formula>AND(R62=TRUE,ABS(AD68-(AC68/AC74))&gt;0.1)</formula>
    </cfRule>
  </conditionalFormatting>
  <conditionalFormatting sqref="Z69">
    <cfRule type="expression" dxfId="3578" priority="3532">
      <formula>AND(R62=TRUE,ABS(AD69-(Z69/Z74))&gt;0.1)</formula>
    </cfRule>
  </conditionalFormatting>
  <conditionalFormatting sqref="AA69">
    <cfRule type="expression" dxfId="3577" priority="3531">
      <formula>AND(R62=TRUE,ABS(AD69-(AA69/AA74))&gt;0.1)</formula>
    </cfRule>
  </conditionalFormatting>
  <conditionalFormatting sqref="AB69">
    <cfRule type="expression" dxfId="3576" priority="3530">
      <formula>AND(R62=TRUE,ABS(AD69-(AB69/AB74))&gt;0.1)</formula>
    </cfRule>
  </conditionalFormatting>
  <conditionalFormatting sqref="AC69">
    <cfRule type="expression" dxfId="3575" priority="3529">
      <formula>AND(R62=TRUE,ABS(AD69-(AC69/AC74))&gt;0.1)</formula>
    </cfRule>
  </conditionalFormatting>
  <conditionalFormatting sqref="AA70">
    <cfRule type="expression" dxfId="3574" priority="3528">
      <formula>AND(R62=TRUE,ABS(AD70-(AA70/AA74))&gt;0.1)</formula>
    </cfRule>
  </conditionalFormatting>
  <conditionalFormatting sqref="AB70">
    <cfRule type="expression" dxfId="3573" priority="3527">
      <formula>AND(R62=TRUE,ABS(AD70-(AB70/AB74))&gt;0.1)</formula>
    </cfRule>
  </conditionalFormatting>
  <conditionalFormatting sqref="AC70">
    <cfRule type="expression" dxfId="3572" priority="3526">
      <formula>AND(R62=TRUE,ABS(AD70-(AC70/AC74))&gt;0.1)</formula>
    </cfRule>
  </conditionalFormatting>
  <conditionalFormatting sqref="AB71">
    <cfRule type="expression" dxfId="3571" priority="3525">
      <formula>AND(R62=TRUE,ABS(AD71-(AB71/AB74))&gt;0.1)</formula>
    </cfRule>
  </conditionalFormatting>
  <conditionalFormatting sqref="AC71">
    <cfRule type="expression" dxfId="3570" priority="3524">
      <formula>AND(R62=TRUE,ABS(AD71-(AC71/AC74))&gt;0.1)</formula>
    </cfRule>
  </conditionalFormatting>
  <conditionalFormatting sqref="AC72">
    <cfRule type="expression" dxfId="3569" priority="3523">
      <formula>AND(R62=TRUE,ABS(AD72-(AC72/AC74))&gt;0.1)</formula>
    </cfRule>
  </conditionalFormatting>
  <conditionalFormatting sqref="U79">
    <cfRule type="expression" dxfId="3568" priority="3522">
      <formula>AND(R77=TRUE,ABS(AD79-(U79/U89))&gt;0.1)</formula>
    </cfRule>
  </conditionalFormatting>
  <conditionalFormatting sqref="V79">
    <cfRule type="expression" dxfId="3567" priority="3521">
      <formula>AND(R77=TRUE,ABS(AD79-(V79/V89))&gt;0.1)</formula>
    </cfRule>
  </conditionalFormatting>
  <conditionalFormatting sqref="W79">
    <cfRule type="expression" dxfId="3566" priority="3520">
      <formula>AND(R77=TRUE,ABS(AD79-(W79/W89))&gt;0.1)</formula>
    </cfRule>
  </conditionalFormatting>
  <conditionalFormatting sqref="X79">
    <cfRule type="expression" dxfId="3565" priority="3519">
      <formula>AND(R77=TRUE,ABS(AD79-(X79/X89))&gt;0.1)</formula>
    </cfRule>
  </conditionalFormatting>
  <conditionalFormatting sqref="Y79">
    <cfRule type="expression" dxfId="3564" priority="3518">
      <formula>AND(R77=TRUE,ABS(AD79-(Y79/Y89))&gt;0.1)</formula>
    </cfRule>
  </conditionalFormatting>
  <conditionalFormatting sqref="Z79">
    <cfRule type="expression" dxfId="3563" priority="3517">
      <formula>AND(R77=TRUE,ABS(AD79-(Z79/Z89))&gt;0.1)</formula>
    </cfRule>
  </conditionalFormatting>
  <conditionalFormatting sqref="AA79">
    <cfRule type="expression" dxfId="3562" priority="3516">
      <formula>AND(R77=TRUE,ABS(AD79-(AA79/AA89))&gt;0.1)</formula>
    </cfRule>
  </conditionalFormatting>
  <conditionalFormatting sqref="AB79">
    <cfRule type="expression" dxfId="3561" priority="3515">
      <formula>AND(R77=TRUE,ABS(AD79-(AB79/AB89))&gt;0.1)</formula>
    </cfRule>
  </conditionalFormatting>
  <conditionalFormatting sqref="AC79">
    <cfRule type="expression" dxfId="3560" priority="3514">
      <formula>AND(R77=TRUE,ABS(AD79-(AC79/AC89))&gt;0.1)</formula>
    </cfRule>
  </conditionalFormatting>
  <conditionalFormatting sqref="V80">
    <cfRule type="expression" dxfId="3559" priority="3513">
      <formula>AND(R77=TRUE,ABS(AD80-(V80/V89))&gt;0.1)</formula>
    </cfRule>
  </conditionalFormatting>
  <conditionalFormatting sqref="W80">
    <cfRule type="expression" dxfId="3558" priority="3512">
      <formula>AND(R77=TRUE,ABS(AD80-(W80/W89))&gt;0.1)</formula>
    </cfRule>
  </conditionalFormatting>
  <conditionalFormatting sqref="X80">
    <cfRule type="expression" dxfId="3557" priority="3511">
      <formula>AND(R77=TRUE,ABS(AD80-(X80/X89))&gt;0.1)</formula>
    </cfRule>
  </conditionalFormatting>
  <conditionalFormatting sqref="Y80">
    <cfRule type="expression" dxfId="3556" priority="3510">
      <formula>AND(R77=TRUE,ABS(AD80-(Y80/Y89))&gt;0.1)</formula>
    </cfRule>
  </conditionalFormatting>
  <conditionalFormatting sqref="Z80">
    <cfRule type="expression" dxfId="3555" priority="3509">
      <formula>AND(R77=TRUE,ABS(AD80-(Z80/Z89))&gt;0.1)</formula>
    </cfRule>
  </conditionalFormatting>
  <conditionalFormatting sqref="AA80">
    <cfRule type="expression" dxfId="3554" priority="3508">
      <formula>AND(R77=TRUE,ABS(AD80-(AA80/AA89))&gt;0.1)</formula>
    </cfRule>
  </conditionalFormatting>
  <conditionalFormatting sqref="AB80">
    <cfRule type="expression" dxfId="3553" priority="3507">
      <formula>AND(R77=TRUE,ABS(AD80-(AB80/AB89))&gt;0.1)</formula>
    </cfRule>
  </conditionalFormatting>
  <conditionalFormatting sqref="AC80">
    <cfRule type="expression" dxfId="3552" priority="3506">
      <formula>AND(R77=TRUE,ABS(AD80-(AC80/AC89))&gt;0.1)</formula>
    </cfRule>
  </conditionalFormatting>
  <conditionalFormatting sqref="W81">
    <cfRule type="expression" dxfId="3551" priority="3505">
      <formula>AND(R77=TRUE,ABS(AD81-(W81/W89))&gt;0.1)</formula>
    </cfRule>
  </conditionalFormatting>
  <conditionalFormatting sqref="X81">
    <cfRule type="expression" dxfId="3550" priority="3504">
      <formula>AND(R77=TRUE,ABS(AD81-(X81/X89))&gt;0.1)</formula>
    </cfRule>
  </conditionalFormatting>
  <conditionalFormatting sqref="Y81">
    <cfRule type="expression" dxfId="3549" priority="3503">
      <formula>AND(R77=TRUE,ABS(AD81-(Y81/Y89))&gt;0.1)</formula>
    </cfRule>
  </conditionalFormatting>
  <conditionalFormatting sqref="Z81">
    <cfRule type="expression" dxfId="3548" priority="3502">
      <formula>AND(R77=TRUE,ABS(AD81-(Z81/Z89))&gt;0.1)</formula>
    </cfRule>
  </conditionalFormatting>
  <conditionalFormatting sqref="AA81">
    <cfRule type="expression" dxfId="3547" priority="3501">
      <formula>AND(R77=TRUE,ABS(AD81-(AA81/AA89))&gt;0.1)</formula>
    </cfRule>
  </conditionalFormatting>
  <conditionalFormatting sqref="AB81">
    <cfRule type="expression" dxfId="3546" priority="3500">
      <formula>AND(R77=TRUE,ABS(AD81-(AB81/AB89))&gt;0.1)</formula>
    </cfRule>
  </conditionalFormatting>
  <conditionalFormatting sqref="AC81">
    <cfRule type="expression" dxfId="3545" priority="3499">
      <formula>AND(R77=TRUE,ABS(AD81-(AC81/AC89))&gt;0.1)</formula>
    </cfRule>
  </conditionalFormatting>
  <conditionalFormatting sqref="X82">
    <cfRule type="expression" dxfId="3544" priority="3498">
      <formula>AND(R77=TRUE,ABS(AD82-(X82/X89))&gt;0.1)</formula>
    </cfRule>
  </conditionalFormatting>
  <conditionalFormatting sqref="Y82">
    <cfRule type="expression" dxfId="3543" priority="3497">
      <formula>AND(R77=TRUE,ABS(AD82-(Y82/Y89))&gt;0.1)</formula>
    </cfRule>
  </conditionalFormatting>
  <conditionalFormatting sqref="Z82">
    <cfRule type="expression" dxfId="3542" priority="3496">
      <formula>AND(R77=TRUE,ABS(AD82-(Z82/Z89))&gt;0.1)</formula>
    </cfRule>
  </conditionalFormatting>
  <conditionalFormatting sqref="AA82">
    <cfRule type="expression" dxfId="3541" priority="3495">
      <formula>AND(R77=TRUE,ABS(AD82-(AA82/AA89))&gt;0.1)</formula>
    </cfRule>
  </conditionalFormatting>
  <conditionalFormatting sqref="AB82">
    <cfRule type="expression" dxfId="3540" priority="3494">
      <formula>AND(R77=TRUE,ABS(AD82-(AB82/AB89))&gt;0.1)</formula>
    </cfRule>
  </conditionalFormatting>
  <conditionalFormatting sqref="AC82">
    <cfRule type="expression" dxfId="3539" priority="3493">
      <formula>AND(R77=TRUE,ABS(AD82-(AC82/AC89))&gt;0.1)</formula>
    </cfRule>
  </conditionalFormatting>
  <conditionalFormatting sqref="Y83">
    <cfRule type="expression" dxfId="3538" priority="3492">
      <formula>AND(R77=TRUE,ABS(AD83-(Y83/Y89))&gt;0.1)</formula>
    </cfRule>
  </conditionalFormatting>
  <conditionalFormatting sqref="Z83">
    <cfRule type="expression" dxfId="3537" priority="3491">
      <formula>AND(R77=TRUE,ABS(AD83-(Z83/Z89))&gt;0.1)</formula>
    </cfRule>
  </conditionalFormatting>
  <conditionalFormatting sqref="AA83">
    <cfRule type="expression" dxfId="3536" priority="3490">
      <formula>AND(R77=TRUE,ABS(AD83-(AA83/AA89))&gt;0.1)</formula>
    </cfRule>
  </conditionalFormatting>
  <conditionalFormatting sqref="AB83">
    <cfRule type="expression" dxfId="3535" priority="3489">
      <formula>AND(R77=TRUE,ABS(AD83-(AB83/AB89))&gt;0.1)</formula>
    </cfRule>
  </conditionalFormatting>
  <conditionalFormatting sqref="AC83">
    <cfRule type="expression" dxfId="3534" priority="3488">
      <formula>AND(R77=TRUE,ABS(AD83-(AC83/AC89))&gt;0.1)</formula>
    </cfRule>
  </conditionalFormatting>
  <conditionalFormatting sqref="Z84">
    <cfRule type="expression" dxfId="3533" priority="3487">
      <formula>AND(R77=TRUE,ABS(AD84-(Z84/Z89))&gt;0.1)</formula>
    </cfRule>
  </conditionalFormatting>
  <conditionalFormatting sqref="AA84">
    <cfRule type="expression" dxfId="3532" priority="3486">
      <formula>AND(R77=TRUE,ABS(AD84-(AA84/AA89))&gt;0.1)</formula>
    </cfRule>
  </conditionalFormatting>
  <conditionalFormatting sqref="AB84">
    <cfRule type="expression" dxfId="3531" priority="3485">
      <formula>AND(R77=TRUE,ABS(AD84-(AB84/AB89))&gt;0.1)</formula>
    </cfRule>
  </conditionalFormatting>
  <conditionalFormatting sqref="AC84">
    <cfRule type="expression" dxfId="3530" priority="3484">
      <formula>AND(R77=TRUE,ABS(AD84-(AC84/AC89))&gt;0.1)</formula>
    </cfRule>
  </conditionalFormatting>
  <conditionalFormatting sqref="AA85">
    <cfRule type="expression" dxfId="3529" priority="3483">
      <formula>AND(R77=TRUE,ABS(AD85-(AA85/AA89))&gt;0.1)</formula>
    </cfRule>
  </conditionalFormatting>
  <conditionalFormatting sqref="AB85">
    <cfRule type="expression" dxfId="3528" priority="3482">
      <formula>AND(R77=TRUE,ABS(AD85-(AB85/AB89))&gt;0.1)</formula>
    </cfRule>
  </conditionalFormatting>
  <conditionalFormatting sqref="AC85">
    <cfRule type="expression" dxfId="3527" priority="3481">
      <formula>AND(R77=TRUE,ABS(AD85-(AC85/AC89))&gt;0.1)</formula>
    </cfRule>
  </conditionalFormatting>
  <conditionalFormatting sqref="AB86">
    <cfRule type="expression" dxfId="3526" priority="3480">
      <formula>AND(R77=TRUE,ABS(AD86-(AB86/AB89))&gt;0.1)</formula>
    </cfRule>
  </conditionalFormatting>
  <conditionalFormatting sqref="AC86">
    <cfRule type="expression" dxfId="3525" priority="3479">
      <formula>AND(R77=TRUE,ABS(AD86-(AC86/AC89))&gt;0.1)</formula>
    </cfRule>
  </conditionalFormatting>
  <conditionalFormatting sqref="AC87">
    <cfRule type="expression" dxfId="3524" priority="3478">
      <formula>AND(R77=TRUE,ABS(AD87-(AC87/AC89))&gt;0.1)</formula>
    </cfRule>
  </conditionalFormatting>
  <conditionalFormatting sqref="U94">
    <cfRule type="expression" dxfId="3523" priority="3477">
      <formula>AND(R92=TRUE,ABS(AD94-(U94/U104))&gt;0.1)</formula>
    </cfRule>
  </conditionalFormatting>
  <conditionalFormatting sqref="V94">
    <cfRule type="expression" dxfId="3522" priority="3476">
      <formula>AND(R92=TRUE,ABS(AD94-(V94/V104))&gt;0.1)</formula>
    </cfRule>
  </conditionalFormatting>
  <conditionalFormatting sqref="W94">
    <cfRule type="expression" dxfId="3521" priority="3475">
      <formula>AND(R92=TRUE,ABS(AD94-(W94/W104))&gt;0.1)</formula>
    </cfRule>
  </conditionalFormatting>
  <conditionalFormatting sqref="X94">
    <cfRule type="expression" dxfId="3520" priority="3474">
      <formula>AND(R92=TRUE,ABS(AD94-(X94/X104))&gt;0.1)</formula>
    </cfRule>
  </conditionalFormatting>
  <conditionalFormatting sqref="Y94">
    <cfRule type="expression" dxfId="3519" priority="3473">
      <formula>AND(R92=TRUE,ABS(AD94-(Y94/Y104))&gt;0.1)</formula>
    </cfRule>
  </conditionalFormatting>
  <conditionalFormatting sqref="Z94">
    <cfRule type="expression" dxfId="3518" priority="3472">
      <formula>AND(R92=TRUE,ABS(AD94-(Z94/Z104))&gt;0.1)</formula>
    </cfRule>
  </conditionalFormatting>
  <conditionalFormatting sqref="AA94">
    <cfRule type="expression" dxfId="3517" priority="3471">
      <formula>AND(R92=TRUE,ABS(AD94-(AA94/AA104))&gt;0.1)</formula>
    </cfRule>
  </conditionalFormatting>
  <conditionalFormatting sqref="AB94">
    <cfRule type="expression" dxfId="3516" priority="3470">
      <formula>AND(R92=TRUE,ABS(AD94-(AB94/AB104))&gt;0.1)</formula>
    </cfRule>
  </conditionalFormatting>
  <conditionalFormatting sqref="AC94">
    <cfRule type="expression" dxfId="3515" priority="3469">
      <formula>AND(R92=TRUE,ABS(AD94-(AC94/AC104))&gt;0.1)</formula>
    </cfRule>
  </conditionalFormatting>
  <conditionalFormatting sqref="V95">
    <cfRule type="expression" dxfId="3514" priority="3468">
      <formula>AND(R92=TRUE,ABS(AD95-(V95/V104))&gt;0.1)</formula>
    </cfRule>
  </conditionalFormatting>
  <conditionalFormatting sqref="W95">
    <cfRule type="expression" dxfId="3513" priority="3467">
      <formula>AND(R92=TRUE,ABS(AD95-(W95/W104))&gt;0.1)</formula>
    </cfRule>
  </conditionalFormatting>
  <conditionalFormatting sqref="X95">
    <cfRule type="expression" dxfId="3512" priority="3466">
      <formula>AND(R92=TRUE,ABS(AD95-(X95/X104))&gt;0.1)</formula>
    </cfRule>
  </conditionalFormatting>
  <conditionalFormatting sqref="Y95">
    <cfRule type="expression" dxfId="3511" priority="3465">
      <formula>AND(R92=TRUE,ABS(AD95-(Y95/Y104))&gt;0.1)</formula>
    </cfRule>
  </conditionalFormatting>
  <conditionalFormatting sqref="Z95">
    <cfRule type="expression" dxfId="3510" priority="3464">
      <formula>AND(R92=TRUE,ABS(AD95-(Z95/Z104))&gt;0.1)</formula>
    </cfRule>
  </conditionalFormatting>
  <conditionalFormatting sqref="AA95">
    <cfRule type="expression" dxfId="3509" priority="3463">
      <formula>AND(R92=TRUE,ABS(AD95-(AA95/AA104))&gt;0.1)</formula>
    </cfRule>
  </conditionalFormatting>
  <conditionalFormatting sqref="AB95">
    <cfRule type="expression" dxfId="3508" priority="3462">
      <formula>AND(R92=TRUE,ABS(AD95-(AB95/AB104))&gt;0.1)</formula>
    </cfRule>
  </conditionalFormatting>
  <conditionalFormatting sqref="AC95">
    <cfRule type="expression" dxfId="3507" priority="3461">
      <formula>AND(R92=TRUE,ABS(AD95-(AC95/AC104))&gt;0.1)</formula>
    </cfRule>
  </conditionalFormatting>
  <conditionalFormatting sqref="W96">
    <cfRule type="expression" dxfId="3506" priority="3460">
      <formula>AND(R92=TRUE,ABS(AD96-(W96/W104))&gt;0.1)</formula>
    </cfRule>
  </conditionalFormatting>
  <conditionalFormatting sqref="X96">
    <cfRule type="expression" dxfId="3505" priority="3459">
      <formula>AND(R92=TRUE,ABS(AD96-(X96/X104))&gt;0.1)</formula>
    </cfRule>
  </conditionalFormatting>
  <conditionalFormatting sqref="Y96">
    <cfRule type="expression" dxfId="3504" priority="3458">
      <formula>AND(R92=TRUE,ABS(AD96-(Y96/Y104))&gt;0.1)</formula>
    </cfRule>
  </conditionalFormatting>
  <conditionalFormatting sqref="Z96">
    <cfRule type="expression" dxfId="3503" priority="3457">
      <formula>AND(R92=TRUE,ABS(AD96-(Z96/Z104))&gt;0.1)</formula>
    </cfRule>
  </conditionalFormatting>
  <conditionalFormatting sqref="AA96">
    <cfRule type="expression" dxfId="3502" priority="3456">
      <formula>AND(R92=TRUE,ABS(AD96-(AA96/AA104))&gt;0.1)</formula>
    </cfRule>
  </conditionalFormatting>
  <conditionalFormatting sqref="AB96">
    <cfRule type="expression" dxfId="3501" priority="3455">
      <formula>AND(R92=TRUE,ABS(AD96-(AB96/AB104))&gt;0.1)</formula>
    </cfRule>
  </conditionalFormatting>
  <conditionalFormatting sqref="AC96">
    <cfRule type="expression" dxfId="3500" priority="3454">
      <formula>AND(R92=TRUE,ABS(AD96-(AC96/AC104))&gt;0.1)</formula>
    </cfRule>
  </conditionalFormatting>
  <conditionalFormatting sqref="X97">
    <cfRule type="expression" dxfId="3499" priority="3453">
      <formula>AND(R92=TRUE,ABS(AD97-(X97/X104))&gt;0.1)</formula>
    </cfRule>
  </conditionalFormatting>
  <conditionalFormatting sqref="Y97">
    <cfRule type="expression" dxfId="3498" priority="3452">
      <formula>AND(R92=TRUE,ABS(AD97-(Y97/Y104))&gt;0.1)</formula>
    </cfRule>
  </conditionalFormatting>
  <conditionalFormatting sqref="Z97">
    <cfRule type="expression" dxfId="3497" priority="3451">
      <formula>AND(R92=TRUE,ABS(AD97-(Z97/Z104))&gt;0.1)</formula>
    </cfRule>
  </conditionalFormatting>
  <conditionalFormatting sqref="AA97">
    <cfRule type="expression" dxfId="3496" priority="3450">
      <formula>AND(R92=TRUE,ABS(AD97-(AA97/AA104))&gt;0.1)</formula>
    </cfRule>
  </conditionalFormatting>
  <conditionalFormatting sqref="AB97">
    <cfRule type="expression" dxfId="3495" priority="3449">
      <formula>AND(R92=TRUE,ABS(AD97-(AB97/AB104))&gt;0.1)</formula>
    </cfRule>
  </conditionalFormatting>
  <conditionalFormatting sqref="AC97">
    <cfRule type="expression" dxfId="3494" priority="3448">
      <formula>AND(R92=TRUE,ABS(AD97-(AC97/AC104))&gt;0.1)</formula>
    </cfRule>
  </conditionalFormatting>
  <conditionalFormatting sqref="Y98">
    <cfRule type="expression" dxfId="3493" priority="3447">
      <formula>AND(R92=TRUE,ABS(AD98-(Y98/Y104))&gt;0.1)</formula>
    </cfRule>
  </conditionalFormatting>
  <conditionalFormatting sqref="Z98">
    <cfRule type="expression" dxfId="3492" priority="3446">
      <formula>AND(R92=TRUE,ABS(AD98-(Z98/Z104))&gt;0.1)</formula>
    </cfRule>
  </conditionalFormatting>
  <conditionalFormatting sqref="AA98">
    <cfRule type="expression" dxfId="3491" priority="3445">
      <formula>AND(R92=TRUE,ABS(AD98-(AA98/AA104))&gt;0.1)</formula>
    </cfRule>
  </conditionalFormatting>
  <conditionalFormatting sqref="AB98">
    <cfRule type="expression" dxfId="3490" priority="3444">
      <formula>AND(R92=TRUE,ABS(AD98-(AB98/AB104))&gt;0.1)</formula>
    </cfRule>
  </conditionalFormatting>
  <conditionalFormatting sqref="AC98">
    <cfRule type="expression" dxfId="3489" priority="3443">
      <formula>AND(R92=TRUE,ABS(AD98-(AC98/AC104))&gt;0.1)</formula>
    </cfRule>
  </conditionalFormatting>
  <conditionalFormatting sqref="Z99">
    <cfRule type="expression" dxfId="3488" priority="3442">
      <formula>AND(R92=TRUE,ABS(AD99-(Z99/Z104))&gt;0.1)</formula>
    </cfRule>
  </conditionalFormatting>
  <conditionalFormatting sqref="AA99">
    <cfRule type="expression" dxfId="3487" priority="3441">
      <formula>AND(R92=TRUE,ABS(AD99-(AA99/AA104))&gt;0.1)</formula>
    </cfRule>
  </conditionalFormatting>
  <conditionalFormatting sqref="AB99">
    <cfRule type="expression" dxfId="3486" priority="3440">
      <formula>AND(R92=TRUE,ABS(AD99-(AB99/AB104))&gt;0.1)</formula>
    </cfRule>
  </conditionalFormatting>
  <conditionalFormatting sqref="AC99">
    <cfRule type="expression" dxfId="3485" priority="3439">
      <formula>AND(R92=TRUE,ABS(AD99-(AC99/AC104))&gt;0.1)</formula>
    </cfRule>
  </conditionalFormatting>
  <conditionalFormatting sqref="AA100">
    <cfRule type="expression" dxfId="3484" priority="3438">
      <formula>AND(R92=TRUE,ABS(AD100-(AA100/AA104))&gt;0.1)</formula>
    </cfRule>
  </conditionalFormatting>
  <conditionalFormatting sqref="AB100">
    <cfRule type="expression" dxfId="3483" priority="3437">
      <formula>AND(R92=TRUE,ABS(AD100-(AB100/AB104))&gt;0.1)</formula>
    </cfRule>
  </conditionalFormatting>
  <conditionalFormatting sqref="AC100">
    <cfRule type="expression" dxfId="3482" priority="3436">
      <formula>AND(R92=TRUE,ABS(AD100-(AC100/AC104))&gt;0.1)</formula>
    </cfRule>
  </conditionalFormatting>
  <conditionalFormatting sqref="AB101">
    <cfRule type="expression" dxfId="3481" priority="3435">
      <formula>AND(R92=TRUE,ABS(AD101-(AB101/AB104))&gt;0.1)</formula>
    </cfRule>
  </conditionalFormatting>
  <conditionalFormatting sqref="AC101">
    <cfRule type="expression" dxfId="3480" priority="3434">
      <formula>AND(R92=TRUE,ABS(AD101-(AC101/AC104))&gt;0.1)</formula>
    </cfRule>
  </conditionalFormatting>
  <conditionalFormatting sqref="AC102">
    <cfRule type="expression" dxfId="3479" priority="3433">
      <formula>AND(R92=TRUE,ABS(AD102-(AC102/AC104))&gt;0.1)</formula>
    </cfRule>
  </conditionalFormatting>
  <conditionalFormatting sqref="U109">
    <cfRule type="expression" dxfId="3478" priority="3432">
      <formula>AND(R107=TRUE,ABS(AD109-(U109/U119))&gt;0.1)</formula>
    </cfRule>
  </conditionalFormatting>
  <conditionalFormatting sqref="V109">
    <cfRule type="expression" dxfId="3477" priority="3431">
      <formula>AND(R107=TRUE,ABS(AD109-(V109/V119))&gt;0.1)</formula>
    </cfRule>
  </conditionalFormatting>
  <conditionalFormatting sqref="W109">
    <cfRule type="expression" dxfId="3476" priority="3430">
      <formula>AND(R107=TRUE,ABS(AD109-(W109/W119))&gt;0.1)</formula>
    </cfRule>
  </conditionalFormatting>
  <conditionalFormatting sqref="X109">
    <cfRule type="expression" dxfId="3475" priority="3429">
      <formula>AND(R107=TRUE,ABS(AD109-(X109/X119))&gt;0.1)</formula>
    </cfRule>
  </conditionalFormatting>
  <conditionalFormatting sqref="Y109">
    <cfRule type="expression" dxfId="3474" priority="3428">
      <formula>AND(R107=TRUE,ABS(AD109-(Y109/Y119))&gt;0.1)</formula>
    </cfRule>
  </conditionalFormatting>
  <conditionalFormatting sqref="Z109">
    <cfRule type="expression" dxfId="3473" priority="3427">
      <formula>AND(R107=TRUE,ABS(AD109-(Z109/Z119))&gt;0.1)</formula>
    </cfRule>
  </conditionalFormatting>
  <conditionalFormatting sqref="AA109">
    <cfRule type="expression" dxfId="3472" priority="3426">
      <formula>AND(R107=TRUE,ABS(AD109-(AA109/AA119))&gt;0.1)</formula>
    </cfRule>
  </conditionalFormatting>
  <conditionalFormatting sqref="AB109">
    <cfRule type="expression" dxfId="3471" priority="3425">
      <formula>AND(R107=TRUE,ABS(AD109-(AB109/AB119))&gt;0.1)</formula>
    </cfRule>
  </conditionalFormatting>
  <conditionalFormatting sqref="AC109">
    <cfRule type="expression" dxfId="3470" priority="3424">
      <formula>AND(R107=TRUE,ABS(AD109-(AC109/AC119))&gt;0.1)</formula>
    </cfRule>
  </conditionalFormatting>
  <conditionalFormatting sqref="V110">
    <cfRule type="expression" dxfId="3469" priority="3423">
      <formula>AND(R107=TRUE,ABS(AD110-(V110/V119))&gt;0.1)</formula>
    </cfRule>
  </conditionalFormatting>
  <conditionalFormatting sqref="W110">
    <cfRule type="expression" dxfId="3468" priority="3422">
      <formula>AND(R107=TRUE,ABS(AD110-(W110/W119))&gt;0.1)</formula>
    </cfRule>
  </conditionalFormatting>
  <conditionalFormatting sqref="X110">
    <cfRule type="expression" dxfId="3467" priority="3421">
      <formula>AND(R107=TRUE,ABS(AD110-(X110/X119))&gt;0.1)</formula>
    </cfRule>
  </conditionalFormatting>
  <conditionalFormatting sqref="Y110">
    <cfRule type="expression" dxfId="3466" priority="3420">
      <formula>AND(R107=TRUE,ABS(AD110-(Y110/Y119))&gt;0.1)</formula>
    </cfRule>
  </conditionalFormatting>
  <conditionalFormatting sqref="Z110">
    <cfRule type="expression" dxfId="3465" priority="3419">
      <formula>AND(R107=TRUE,ABS(AD110-(Z110/Z119))&gt;0.1)</formula>
    </cfRule>
  </conditionalFormatting>
  <conditionalFormatting sqref="AA110">
    <cfRule type="expression" dxfId="3464" priority="3418">
      <formula>AND(R107=TRUE,ABS(AD110-(AA110/AA119))&gt;0.1)</formula>
    </cfRule>
  </conditionalFormatting>
  <conditionalFormatting sqref="AB110">
    <cfRule type="expression" dxfId="3463" priority="3417">
      <formula>AND(R107=TRUE,ABS(AD110-(AB110/AB119))&gt;0.1)</formula>
    </cfRule>
  </conditionalFormatting>
  <conditionalFormatting sqref="AC110">
    <cfRule type="expression" dxfId="3462" priority="3416">
      <formula>AND(R107=TRUE,ABS(AD110-(AC110/AC119))&gt;0.1)</formula>
    </cfRule>
  </conditionalFormatting>
  <conditionalFormatting sqref="W111">
    <cfRule type="expression" dxfId="3461" priority="3415">
      <formula>AND(R107=TRUE,ABS(AD111-(W111/W119))&gt;0.1)</formula>
    </cfRule>
  </conditionalFormatting>
  <conditionalFormatting sqref="X111">
    <cfRule type="expression" dxfId="3460" priority="3414">
      <formula>AND(R107=TRUE,ABS(AD111-(X111/X119))&gt;0.1)</formula>
    </cfRule>
  </conditionalFormatting>
  <conditionalFormatting sqref="Y111">
    <cfRule type="expression" dxfId="3459" priority="3413">
      <formula>AND(R107=TRUE,ABS(AD111-(Y111/Y119))&gt;0.1)</formula>
    </cfRule>
  </conditionalFormatting>
  <conditionalFormatting sqref="Z111">
    <cfRule type="expression" dxfId="3458" priority="3412">
      <formula>AND(R107=TRUE,ABS(AD111-(Z111/Z119))&gt;0.1)</formula>
    </cfRule>
  </conditionalFormatting>
  <conditionalFormatting sqref="AA111">
    <cfRule type="expression" dxfId="3457" priority="3411">
      <formula>AND(R107=TRUE,ABS(AD111-(AA111/AA119))&gt;0.1)</formula>
    </cfRule>
  </conditionalFormatting>
  <conditionalFormatting sqref="AB111">
    <cfRule type="expression" dxfId="3456" priority="3410">
      <formula>AND(R107=TRUE,ABS(AD111-(AB111/AB119))&gt;0.1)</formula>
    </cfRule>
  </conditionalFormatting>
  <conditionalFormatting sqref="AC111">
    <cfRule type="expression" dxfId="3455" priority="3409">
      <formula>AND(R107=TRUE,ABS(AD111-(AC111/AC119))&gt;0.1)</formula>
    </cfRule>
  </conditionalFormatting>
  <conditionalFormatting sqref="X112">
    <cfRule type="expression" dxfId="3454" priority="3408">
      <formula>AND(R107=TRUE,ABS(AD112-(X112/X119))&gt;0.1)</formula>
    </cfRule>
  </conditionalFormatting>
  <conditionalFormatting sqref="Y112">
    <cfRule type="expression" dxfId="3453" priority="3407">
      <formula>AND(R107=TRUE,ABS(AD112-(Y112/Y119))&gt;0.1)</formula>
    </cfRule>
  </conditionalFormatting>
  <conditionalFormatting sqref="Z112">
    <cfRule type="expression" dxfId="3452" priority="3406">
      <formula>AND(R107=TRUE,ABS(AD112-(Z112/Z119))&gt;0.1)</formula>
    </cfRule>
  </conditionalFormatting>
  <conditionalFormatting sqref="AA112">
    <cfRule type="expression" dxfId="3451" priority="3405">
      <formula>AND(R107=TRUE,ABS(AD112-(AA112/AA119))&gt;0.1)</formula>
    </cfRule>
  </conditionalFormatting>
  <conditionalFormatting sqref="AB112">
    <cfRule type="expression" dxfId="3450" priority="3404">
      <formula>AND(R107=TRUE,ABS(AD112-(AB112/AB119))&gt;0.1)</formula>
    </cfRule>
  </conditionalFormatting>
  <conditionalFormatting sqref="AC112">
    <cfRule type="expression" dxfId="3449" priority="3403">
      <formula>AND(R107=TRUE,ABS(AD112-(AC112/AC119))&gt;0.1)</formula>
    </cfRule>
  </conditionalFormatting>
  <conditionalFormatting sqref="Y113">
    <cfRule type="expression" dxfId="3448" priority="3402">
      <formula>AND(R107=TRUE,ABS(AD113-(Y113/Y119))&gt;0.1)</formula>
    </cfRule>
  </conditionalFormatting>
  <conditionalFormatting sqref="Z113">
    <cfRule type="expression" dxfId="3447" priority="3401">
      <formula>AND(R107=TRUE,ABS(AD113-(Z113/Z119))&gt;0.1)</formula>
    </cfRule>
  </conditionalFormatting>
  <conditionalFormatting sqref="AA113">
    <cfRule type="expression" dxfId="3446" priority="3400">
      <formula>AND(R107=TRUE,ABS(AD113-(AA113/AA119))&gt;0.1)</formula>
    </cfRule>
  </conditionalFormatting>
  <conditionalFormatting sqref="AB113">
    <cfRule type="expression" dxfId="3445" priority="3399">
      <formula>AND(R107=TRUE,ABS(AD113-(AB113/AB119))&gt;0.1)</formula>
    </cfRule>
  </conditionalFormatting>
  <conditionalFormatting sqref="AC113">
    <cfRule type="expression" dxfId="3444" priority="3398">
      <formula>AND(R107=TRUE,ABS(AD113-(AC113/AC119))&gt;0.1)</formula>
    </cfRule>
  </conditionalFormatting>
  <conditionalFormatting sqref="Z114">
    <cfRule type="expression" dxfId="3443" priority="3397">
      <formula>AND(R107=TRUE,ABS(AD114-(Z114/Z119))&gt;0.1)</formula>
    </cfRule>
  </conditionalFormatting>
  <conditionalFormatting sqref="AA114">
    <cfRule type="expression" dxfId="3442" priority="3396">
      <formula>AND(R107=TRUE,ABS(AD114-(AA114/AA119))&gt;0.1)</formula>
    </cfRule>
  </conditionalFormatting>
  <conditionalFormatting sqref="AB114">
    <cfRule type="expression" dxfId="3441" priority="3395">
      <formula>AND(R107=TRUE,ABS(AD114-(AB114/AB119))&gt;0.1)</formula>
    </cfRule>
  </conditionalFormatting>
  <conditionalFormatting sqref="AC114">
    <cfRule type="expression" dxfId="3440" priority="3394">
      <formula>AND(R107=TRUE,ABS(AD114-(AC114/AC119))&gt;0.1)</formula>
    </cfRule>
  </conditionalFormatting>
  <conditionalFormatting sqref="AA115">
    <cfRule type="expression" dxfId="3439" priority="3393">
      <formula>AND(R107=TRUE,ABS(AD115-(AA115/AA119))&gt;0.1)</formula>
    </cfRule>
  </conditionalFormatting>
  <conditionalFormatting sqref="AB115">
    <cfRule type="expression" dxfId="3438" priority="3392">
      <formula>AND(R107=TRUE,ABS(AD115-(AB115/AB119))&gt;0.1)</formula>
    </cfRule>
  </conditionalFormatting>
  <conditionalFormatting sqref="AC115">
    <cfRule type="expression" dxfId="3437" priority="3391">
      <formula>AND(R107=TRUE,ABS(AD115-(AC115/AC119))&gt;0.1)</formula>
    </cfRule>
  </conditionalFormatting>
  <conditionalFormatting sqref="AB116">
    <cfRule type="expression" dxfId="3436" priority="3390">
      <formula>AND(R107=TRUE,ABS(AD116-(AB116/AB119))&gt;0.1)</formula>
    </cfRule>
  </conditionalFormatting>
  <conditionalFormatting sqref="AC116">
    <cfRule type="expression" dxfId="3435" priority="3389">
      <formula>AND(R107=TRUE,ABS(AD116-(AC116/AC119))&gt;0.1)</formula>
    </cfRule>
  </conditionalFormatting>
  <conditionalFormatting sqref="AC117">
    <cfRule type="expression" dxfId="3434" priority="3388">
      <formula>AND(R107=TRUE,ABS(AD117-(AC117/AC119))&gt;0.1)</formula>
    </cfRule>
  </conditionalFormatting>
  <conditionalFormatting sqref="U124">
    <cfRule type="expression" dxfId="3433" priority="3387">
      <formula>AND(R122=TRUE,ABS(AD124-(U124/U134))&gt;0.1)</formula>
    </cfRule>
  </conditionalFormatting>
  <conditionalFormatting sqref="V124">
    <cfRule type="expression" dxfId="3432" priority="3386">
      <formula>AND(R122=TRUE,ABS(AD124-(V124/V134))&gt;0.1)</formula>
    </cfRule>
  </conditionalFormatting>
  <conditionalFormatting sqref="W124">
    <cfRule type="expression" dxfId="3431" priority="3385">
      <formula>AND(R122=TRUE,ABS(AD124-(W124/W134))&gt;0.1)</formula>
    </cfRule>
  </conditionalFormatting>
  <conditionalFormatting sqref="X124">
    <cfRule type="expression" dxfId="3430" priority="3384">
      <formula>AND(R122=TRUE,ABS(AD124-(X124/X134))&gt;0.1)</formula>
    </cfRule>
  </conditionalFormatting>
  <conditionalFormatting sqref="Y124">
    <cfRule type="expression" dxfId="3429" priority="3383">
      <formula>AND(R122=TRUE,ABS(AD124-(Y124/Y134))&gt;0.1)</formula>
    </cfRule>
  </conditionalFormatting>
  <conditionalFormatting sqref="Z124">
    <cfRule type="expression" dxfId="3428" priority="3382">
      <formula>AND(R122=TRUE,ABS(AD124-(Z124/Z134))&gt;0.1)</formula>
    </cfRule>
  </conditionalFormatting>
  <conditionalFormatting sqref="AA124">
    <cfRule type="expression" dxfId="3427" priority="3381">
      <formula>AND(R122=TRUE,ABS(AD124-(AA124/AA134))&gt;0.1)</formula>
    </cfRule>
  </conditionalFormatting>
  <conditionalFormatting sqref="AB124">
    <cfRule type="expression" dxfId="3426" priority="3380">
      <formula>AND(R122=TRUE,ABS(AD124-(AB124/AB134))&gt;0.1)</formula>
    </cfRule>
  </conditionalFormatting>
  <conditionalFormatting sqref="AC124">
    <cfRule type="expression" dxfId="3425" priority="3379">
      <formula>AND(R122=TRUE,ABS(AD124-(AC124/AC134))&gt;0.1)</formula>
    </cfRule>
  </conditionalFormatting>
  <conditionalFormatting sqref="V125">
    <cfRule type="expression" dxfId="3424" priority="3378">
      <formula>AND(R122=TRUE,ABS(AD125-(V125/V134))&gt;0.1)</formula>
    </cfRule>
  </conditionalFormatting>
  <conditionalFormatting sqref="W125">
    <cfRule type="expression" dxfId="3423" priority="3377">
      <formula>AND(R122=TRUE,ABS(AD125-(W125/W134))&gt;0.1)</formula>
    </cfRule>
  </conditionalFormatting>
  <conditionalFormatting sqref="X125">
    <cfRule type="expression" dxfId="3422" priority="3376">
      <formula>AND(R122=TRUE,ABS(AD125-(X125/X134))&gt;0.1)</formula>
    </cfRule>
  </conditionalFormatting>
  <conditionalFormatting sqref="Y125">
    <cfRule type="expression" dxfId="3421" priority="3375">
      <formula>AND(R122=TRUE,ABS(AD125-(Y125/Y134))&gt;0.1)</formula>
    </cfRule>
  </conditionalFormatting>
  <conditionalFormatting sqref="Z125">
    <cfRule type="expression" dxfId="3420" priority="3374">
      <formula>AND(R122=TRUE,ABS(AD125-(Z125/Z134))&gt;0.1)</formula>
    </cfRule>
  </conditionalFormatting>
  <conditionalFormatting sqref="AA125">
    <cfRule type="expression" dxfId="3419" priority="3373">
      <formula>AND(R122=TRUE,ABS(AD125-(AA125/AA134))&gt;0.1)</formula>
    </cfRule>
  </conditionalFormatting>
  <conditionalFormatting sqref="AB125">
    <cfRule type="expression" dxfId="3418" priority="3372">
      <formula>AND(R122=TRUE,ABS(AD125-(AB125/AB134))&gt;0.1)</formula>
    </cfRule>
  </conditionalFormatting>
  <conditionalFormatting sqref="AC125">
    <cfRule type="expression" dxfId="3417" priority="3371">
      <formula>AND(R122=TRUE,ABS(AD125-(AC125/AC134))&gt;0.1)</formula>
    </cfRule>
  </conditionalFormatting>
  <conditionalFormatting sqref="W126">
    <cfRule type="expression" dxfId="3416" priority="3370">
      <formula>AND(R122=TRUE,ABS(AD126-(W126/W134))&gt;0.1)</formula>
    </cfRule>
  </conditionalFormatting>
  <conditionalFormatting sqref="X126">
    <cfRule type="expression" dxfId="3415" priority="3369">
      <formula>AND(R122=TRUE,ABS(AD126-(X126/X134))&gt;0.1)</formula>
    </cfRule>
  </conditionalFormatting>
  <conditionalFormatting sqref="Y126">
    <cfRule type="expression" dxfId="3414" priority="3368">
      <formula>AND(R122=TRUE,ABS(AD126-(Y126/Y134))&gt;0.1)</formula>
    </cfRule>
  </conditionalFormatting>
  <conditionalFormatting sqref="Z126">
    <cfRule type="expression" dxfId="3413" priority="3367">
      <formula>AND(R122=TRUE,ABS(AD126-(Z126/Z134))&gt;0.1)</formula>
    </cfRule>
  </conditionalFormatting>
  <conditionalFormatting sqref="AA126">
    <cfRule type="expression" dxfId="3412" priority="3366">
      <formula>AND(R122=TRUE,ABS(AD126-(AA126/AA134))&gt;0.1)</formula>
    </cfRule>
  </conditionalFormatting>
  <conditionalFormatting sqref="AB126">
    <cfRule type="expression" dxfId="3411" priority="3365">
      <formula>AND(R122=TRUE,ABS(AD126-(AB126/AB134))&gt;0.1)</formula>
    </cfRule>
  </conditionalFormatting>
  <conditionalFormatting sqref="AC126">
    <cfRule type="expression" dxfId="3410" priority="3364">
      <formula>AND(R122=TRUE,ABS(AD126-(AC126/AC134))&gt;0.1)</formula>
    </cfRule>
  </conditionalFormatting>
  <conditionalFormatting sqref="X127">
    <cfRule type="expression" dxfId="3409" priority="3363">
      <formula>AND(R122=TRUE,ABS(AD127-(X127/X134))&gt;0.1)</formula>
    </cfRule>
  </conditionalFormatting>
  <conditionalFormatting sqref="Y127">
    <cfRule type="expression" dxfId="3408" priority="3362">
      <formula>AND(R122=TRUE,ABS(AD127-(Y127/Y134))&gt;0.1)</formula>
    </cfRule>
  </conditionalFormatting>
  <conditionalFormatting sqref="Z127">
    <cfRule type="expression" dxfId="3407" priority="3361">
      <formula>AND(R122=TRUE,ABS(AD127-(Z127/Z134))&gt;0.1)</formula>
    </cfRule>
  </conditionalFormatting>
  <conditionalFormatting sqref="AA127">
    <cfRule type="expression" dxfId="3406" priority="3360">
      <formula>AND(R122=TRUE,ABS(AD127-(AA127/AA134))&gt;0.1)</formula>
    </cfRule>
  </conditionalFormatting>
  <conditionalFormatting sqref="AB127">
    <cfRule type="expression" dxfId="3405" priority="3359">
      <formula>AND(R122=TRUE,ABS(AD127-(AB127/AB134))&gt;0.1)</formula>
    </cfRule>
  </conditionalFormatting>
  <conditionalFormatting sqref="AC127">
    <cfRule type="expression" dxfId="3404" priority="3358">
      <formula>AND(R122=TRUE,ABS(AD127-(AC127/AC134))&gt;0.1)</formula>
    </cfRule>
  </conditionalFormatting>
  <conditionalFormatting sqref="Y128">
    <cfRule type="expression" dxfId="3403" priority="3357">
      <formula>AND(R122=TRUE,ABS(AD128-(Y128/Y134))&gt;0.1)</formula>
    </cfRule>
  </conditionalFormatting>
  <conditionalFormatting sqref="Z128">
    <cfRule type="expression" dxfId="3402" priority="3356">
      <formula>AND(R122=TRUE,ABS(AD128-(Z128/Z134))&gt;0.1)</formula>
    </cfRule>
  </conditionalFormatting>
  <conditionalFormatting sqref="AA128">
    <cfRule type="expression" dxfId="3401" priority="3355">
      <formula>AND(R122=TRUE,ABS(AD128-(AA128/AA134))&gt;0.1)</formula>
    </cfRule>
  </conditionalFormatting>
  <conditionalFormatting sqref="AB128">
    <cfRule type="expression" dxfId="3400" priority="3354">
      <formula>AND(R122=TRUE,ABS(AD128-(AB128/AB134))&gt;0.1)</formula>
    </cfRule>
  </conditionalFormatting>
  <conditionalFormatting sqref="AC128">
    <cfRule type="expression" dxfId="3399" priority="3353">
      <formula>AND(R122=TRUE,ABS(AD128-(AC128/AC134))&gt;0.1)</formula>
    </cfRule>
  </conditionalFormatting>
  <conditionalFormatting sqref="Z129">
    <cfRule type="expression" dxfId="3398" priority="3352">
      <formula>AND(R122=TRUE,ABS(AD129-(Z129/Z134))&gt;0.1)</formula>
    </cfRule>
  </conditionalFormatting>
  <conditionalFormatting sqref="AA129">
    <cfRule type="expression" dxfId="3397" priority="3351">
      <formula>AND(R122=TRUE,ABS(AD129-(AA129/AA134))&gt;0.1)</formula>
    </cfRule>
  </conditionalFormatting>
  <conditionalFormatting sqref="AB129">
    <cfRule type="expression" dxfId="3396" priority="3350">
      <formula>AND(R122=TRUE,ABS(AD129-(AB129/AB134))&gt;0.1)</formula>
    </cfRule>
  </conditionalFormatting>
  <conditionalFormatting sqref="AC129">
    <cfRule type="expression" dxfId="3395" priority="3349">
      <formula>AND(R122=TRUE,ABS(AD129-(AC129/AC134))&gt;0.1)</formula>
    </cfRule>
  </conditionalFormatting>
  <conditionalFormatting sqref="AA130">
    <cfRule type="expression" dxfId="3394" priority="3348">
      <formula>AND(R122=TRUE,ABS(AD130-(AA130/AA134))&gt;0.1)</formula>
    </cfRule>
  </conditionalFormatting>
  <conditionalFormatting sqref="AB130">
    <cfRule type="expression" dxfId="3393" priority="3347">
      <formula>AND(R122=TRUE,ABS(AD130-(AB130/AB134))&gt;0.1)</formula>
    </cfRule>
  </conditionalFormatting>
  <conditionalFormatting sqref="AC130">
    <cfRule type="expression" dxfId="3392" priority="3346">
      <formula>AND(R122=TRUE,ABS(AD130-(AC130/AC134))&gt;0.1)</formula>
    </cfRule>
  </conditionalFormatting>
  <conditionalFormatting sqref="AB131">
    <cfRule type="expression" dxfId="3391" priority="3345">
      <formula>AND(R122=TRUE,ABS(AD131-(AB131/AB134))&gt;0.1)</formula>
    </cfRule>
  </conditionalFormatting>
  <conditionalFormatting sqref="AC131">
    <cfRule type="expression" dxfId="3390" priority="3344">
      <formula>AND(R122=TRUE,ABS(AD131-(AC131/AC134))&gt;0.1)</formula>
    </cfRule>
  </conditionalFormatting>
  <conditionalFormatting sqref="AC132">
    <cfRule type="expression" dxfId="3389" priority="3343">
      <formula>AND(R122=TRUE,ABS(AD132-(AC132/AC134))&gt;0.1)</formula>
    </cfRule>
  </conditionalFormatting>
  <conditionalFormatting sqref="U139">
    <cfRule type="expression" dxfId="3388" priority="3342">
      <formula>AND(R137=TRUE,ABS(AD139-(U139/U149))&gt;0.1)</formula>
    </cfRule>
  </conditionalFormatting>
  <conditionalFormatting sqref="V139">
    <cfRule type="expression" dxfId="3387" priority="3341">
      <formula>AND(R137=TRUE,ABS(AD139-(V139/V149))&gt;0.1)</formula>
    </cfRule>
  </conditionalFormatting>
  <conditionalFormatting sqref="W139">
    <cfRule type="expression" dxfId="3386" priority="3340">
      <formula>AND(R137=TRUE,ABS(AD139-(W139/W149))&gt;0.1)</formula>
    </cfRule>
  </conditionalFormatting>
  <conditionalFormatting sqref="X139">
    <cfRule type="expression" dxfId="3385" priority="3339">
      <formula>AND(R137=TRUE,ABS(AD139-(X139/X149))&gt;0.1)</formula>
    </cfRule>
  </conditionalFormatting>
  <conditionalFormatting sqref="Y139">
    <cfRule type="expression" dxfId="3384" priority="3338">
      <formula>AND(R137=TRUE,ABS(AD139-(Y139/Y149))&gt;0.1)</formula>
    </cfRule>
  </conditionalFormatting>
  <conditionalFormatting sqref="Z139">
    <cfRule type="expression" dxfId="3383" priority="3337">
      <formula>AND(R137=TRUE,ABS(AD139-(Z139/Z149))&gt;0.1)</formula>
    </cfRule>
  </conditionalFormatting>
  <conditionalFormatting sqref="AA139">
    <cfRule type="expression" dxfId="3382" priority="3336">
      <formula>AND(R137=TRUE,ABS(AD139-(AA139/AA149))&gt;0.1)</formula>
    </cfRule>
  </conditionalFormatting>
  <conditionalFormatting sqref="AB139">
    <cfRule type="expression" dxfId="3381" priority="3335">
      <formula>AND(R137=TRUE,ABS(AD139-(AB139/AB149))&gt;0.1)</formula>
    </cfRule>
  </conditionalFormatting>
  <conditionalFormatting sqref="AC139">
    <cfRule type="expression" dxfId="3380" priority="3334">
      <formula>AND(R137=TRUE,ABS(AD139-(AC139/AC149))&gt;0.1)</formula>
    </cfRule>
  </conditionalFormatting>
  <conditionalFormatting sqref="V140">
    <cfRule type="expression" dxfId="3379" priority="3333">
      <formula>AND(R137=TRUE,ABS(AD140-(V140/V149))&gt;0.1)</formula>
    </cfRule>
  </conditionalFormatting>
  <conditionalFormatting sqref="W140">
    <cfRule type="expression" dxfId="3378" priority="3332">
      <formula>AND(R137=TRUE,ABS(AD140-(W140/W149))&gt;0.1)</formula>
    </cfRule>
  </conditionalFormatting>
  <conditionalFormatting sqref="X140">
    <cfRule type="expression" dxfId="3377" priority="3331">
      <formula>AND(R137=TRUE,ABS(AD140-(X140/X149))&gt;0.1)</formula>
    </cfRule>
  </conditionalFormatting>
  <conditionalFormatting sqref="Y140">
    <cfRule type="expression" dxfId="3376" priority="3330">
      <formula>AND(R137=TRUE,ABS(AD140-(Y140/Y149))&gt;0.1)</formula>
    </cfRule>
  </conditionalFormatting>
  <conditionalFormatting sqref="Z140">
    <cfRule type="expression" dxfId="3375" priority="3329">
      <formula>AND(R137=TRUE,ABS(AD140-(Z140/Z149))&gt;0.1)</formula>
    </cfRule>
  </conditionalFormatting>
  <conditionalFormatting sqref="AA140">
    <cfRule type="expression" dxfId="3374" priority="3328">
      <formula>AND(R137=TRUE,ABS(AD140-(AA140/AA149))&gt;0.1)</formula>
    </cfRule>
  </conditionalFormatting>
  <conditionalFormatting sqref="AB140">
    <cfRule type="expression" dxfId="3373" priority="3327">
      <formula>AND(R137=TRUE,ABS(AD140-(AB140/AB149))&gt;0.1)</formula>
    </cfRule>
  </conditionalFormatting>
  <conditionalFormatting sqref="AC140">
    <cfRule type="expression" dxfId="3372" priority="3326">
      <formula>AND(R137=TRUE,ABS(AD140-(AC140/AC149))&gt;0.1)</formula>
    </cfRule>
  </conditionalFormatting>
  <conditionalFormatting sqref="W141">
    <cfRule type="expression" dxfId="3371" priority="3325">
      <formula>AND(R137=TRUE,ABS(AD141-(W141/W149))&gt;0.1)</formula>
    </cfRule>
  </conditionalFormatting>
  <conditionalFormatting sqref="X141">
    <cfRule type="expression" dxfId="3370" priority="3324">
      <formula>AND(R137=TRUE,ABS(AD141-(X141/X149))&gt;0.1)</formula>
    </cfRule>
  </conditionalFormatting>
  <conditionalFormatting sqref="Y141">
    <cfRule type="expression" dxfId="3369" priority="3323">
      <formula>AND(R137=TRUE,ABS(AD141-(Y141/Y149))&gt;0.1)</formula>
    </cfRule>
  </conditionalFormatting>
  <conditionalFormatting sqref="Z141">
    <cfRule type="expression" dxfId="3368" priority="3322">
      <formula>AND(R137=TRUE,ABS(AD141-(Z141/Z149))&gt;0.1)</formula>
    </cfRule>
  </conditionalFormatting>
  <conditionalFormatting sqref="AA141">
    <cfRule type="expression" dxfId="3367" priority="3321">
      <formula>AND(R137=TRUE,ABS(AD141-(AA141/AA149))&gt;0.1)</formula>
    </cfRule>
  </conditionalFormatting>
  <conditionalFormatting sqref="AB141">
    <cfRule type="expression" dxfId="3366" priority="3320">
      <formula>AND(R137=TRUE,ABS(AD141-(AB141/AB149))&gt;0.1)</formula>
    </cfRule>
  </conditionalFormatting>
  <conditionalFormatting sqref="AC141">
    <cfRule type="expression" dxfId="3365" priority="3319">
      <formula>AND(R137=TRUE,ABS(AD141-(AC141/AC149))&gt;0.1)</formula>
    </cfRule>
  </conditionalFormatting>
  <conditionalFormatting sqref="X142">
    <cfRule type="expression" dxfId="3364" priority="3318">
      <formula>AND(R137=TRUE,ABS(AD142-(X142/X149))&gt;0.1)</formula>
    </cfRule>
  </conditionalFormatting>
  <conditionalFormatting sqref="Y142">
    <cfRule type="expression" dxfId="3363" priority="3317">
      <formula>AND(R137=TRUE,ABS(AD142-(Y142/Y149))&gt;0.1)</formula>
    </cfRule>
  </conditionalFormatting>
  <conditionalFormatting sqref="Z142">
    <cfRule type="expression" dxfId="3362" priority="3316">
      <formula>AND(R137=TRUE,ABS(AD142-(Z142/Z149))&gt;0.1)</formula>
    </cfRule>
  </conditionalFormatting>
  <conditionalFormatting sqref="AA142">
    <cfRule type="expression" dxfId="3361" priority="3315">
      <formula>AND(R137=TRUE,ABS(AD142-(AA142/AA149))&gt;0.1)</formula>
    </cfRule>
  </conditionalFormatting>
  <conditionalFormatting sqref="AB142">
    <cfRule type="expression" dxfId="3360" priority="3314">
      <formula>AND(R137=TRUE,ABS(AD142-(AB142/AB149))&gt;0.1)</formula>
    </cfRule>
  </conditionalFormatting>
  <conditionalFormatting sqref="AC142">
    <cfRule type="expression" dxfId="3359" priority="3313">
      <formula>AND(R137=TRUE,ABS(AD142-(AC142/AC149))&gt;0.1)</formula>
    </cfRule>
  </conditionalFormatting>
  <conditionalFormatting sqref="Y143">
    <cfRule type="expression" dxfId="3358" priority="3312">
      <formula>AND(R137=TRUE,ABS(AD143-(Y143/Y149))&gt;0.1)</formula>
    </cfRule>
  </conditionalFormatting>
  <conditionalFormatting sqref="Z143">
    <cfRule type="expression" dxfId="3357" priority="3311">
      <formula>AND(R137=TRUE,ABS(AD143-(Z143/Z149))&gt;0.1)</formula>
    </cfRule>
  </conditionalFormatting>
  <conditionalFormatting sqref="AA143">
    <cfRule type="expression" dxfId="3356" priority="3310">
      <formula>AND(R137=TRUE,ABS(AD143-(AA143/AA149))&gt;0.1)</formula>
    </cfRule>
  </conditionalFormatting>
  <conditionalFormatting sqref="AB143">
    <cfRule type="expression" dxfId="3355" priority="3309">
      <formula>AND(R137=TRUE,ABS(AD143-(AB143/AB149))&gt;0.1)</formula>
    </cfRule>
  </conditionalFormatting>
  <conditionalFormatting sqref="AC143">
    <cfRule type="expression" dxfId="3354" priority="3308">
      <formula>AND(R137=TRUE,ABS(AD143-(AC143/AC149))&gt;0.1)</formula>
    </cfRule>
  </conditionalFormatting>
  <conditionalFormatting sqref="Z144">
    <cfRule type="expression" dxfId="3353" priority="3307">
      <formula>AND(R137=TRUE,ABS(AD144-(Z144/Z149))&gt;0.1)</formula>
    </cfRule>
  </conditionalFormatting>
  <conditionalFormatting sqref="AA144">
    <cfRule type="expression" dxfId="3352" priority="3306">
      <formula>AND(R137=TRUE,ABS(AD144-(AA144/AA149))&gt;0.1)</formula>
    </cfRule>
  </conditionalFormatting>
  <conditionalFormatting sqref="AB144">
    <cfRule type="expression" dxfId="3351" priority="3305">
      <formula>AND(R137=TRUE,ABS(AD144-(AB144/AB149))&gt;0.1)</formula>
    </cfRule>
  </conditionalFormatting>
  <conditionalFormatting sqref="AC144">
    <cfRule type="expression" dxfId="3350" priority="3304">
      <formula>AND(R137=TRUE,ABS(AD144-(AC144/AC149))&gt;0.1)</formula>
    </cfRule>
  </conditionalFormatting>
  <conditionalFormatting sqref="AA145">
    <cfRule type="expression" dxfId="3349" priority="3303">
      <formula>AND(R137=TRUE,ABS(AD145-(AA145/AA149))&gt;0.1)</formula>
    </cfRule>
  </conditionalFormatting>
  <conditionalFormatting sqref="AB145">
    <cfRule type="expression" dxfId="3348" priority="3302">
      <formula>AND(R137=TRUE,ABS(AD145-(AB145/AB149))&gt;0.1)</formula>
    </cfRule>
  </conditionalFormatting>
  <conditionalFormatting sqref="AC145">
    <cfRule type="expression" dxfId="3347" priority="3301">
      <formula>AND(R137=TRUE,ABS(AD145-(AC145/AC149))&gt;0.1)</formula>
    </cfRule>
  </conditionalFormatting>
  <conditionalFormatting sqref="AB146">
    <cfRule type="expression" dxfId="3346" priority="3300">
      <formula>AND(R137=TRUE,ABS(AD146-(AB146/AB149))&gt;0.1)</formula>
    </cfRule>
  </conditionalFormatting>
  <conditionalFormatting sqref="AC146">
    <cfRule type="expression" dxfId="3345" priority="3299">
      <formula>AND(R137=TRUE,ABS(AD146-(AC146/AC149))&gt;0.1)</formula>
    </cfRule>
  </conditionalFormatting>
  <conditionalFormatting sqref="AC147">
    <cfRule type="expression" dxfId="3344" priority="3298">
      <formula>AND(R137=TRUE,ABS(AD147-(AC147/AC149))&gt;0.1)</formula>
    </cfRule>
  </conditionalFormatting>
  <conditionalFormatting sqref="V163">
    <cfRule type="expression" dxfId="3343" priority="3195">
      <formula>AND(S161=TRUE,ABS(AE163-(V163/V173))&gt;0.1)</formula>
    </cfRule>
  </conditionalFormatting>
  <conditionalFormatting sqref="W163">
    <cfRule type="expression" dxfId="3342" priority="3194">
      <formula>AND(S161=TRUE,ABS(AE163-(W163/W173))&gt;0.1)</formula>
    </cfRule>
  </conditionalFormatting>
  <conditionalFormatting sqref="X163">
    <cfRule type="expression" dxfId="3341" priority="3193">
      <formula>AND(S161=TRUE,ABS(AE163-(X163/X173))&gt;0.1)</formula>
    </cfRule>
  </conditionalFormatting>
  <conditionalFormatting sqref="Y163">
    <cfRule type="expression" dxfId="3340" priority="3192">
      <formula>AND(S161=TRUE,ABS(AE163-(Y163/Y173))&gt;0.1)</formula>
    </cfRule>
  </conditionalFormatting>
  <conditionalFormatting sqref="Z163">
    <cfRule type="expression" dxfId="3339" priority="3191">
      <formula>AND(S161=TRUE,ABS(AE163-(Z163/Z173))&gt;0.1)</formula>
    </cfRule>
  </conditionalFormatting>
  <conditionalFormatting sqref="AA163">
    <cfRule type="expression" dxfId="3338" priority="3190">
      <formula>AND(S161=TRUE,ABS(AE163-(AA163/AA173))&gt;0.1)</formula>
    </cfRule>
  </conditionalFormatting>
  <conditionalFormatting sqref="AB163">
    <cfRule type="expression" dxfId="3337" priority="3189">
      <formula>AND(S161=TRUE,ABS(AE163-(AB163/AB173))&gt;0.1)</formula>
    </cfRule>
  </conditionalFormatting>
  <conditionalFormatting sqref="AC163">
    <cfRule type="expression" dxfId="3336" priority="3188">
      <formula>AND(S161=TRUE,ABS(AE163-(AC163/AC173))&gt;0.1)</formula>
    </cfRule>
  </conditionalFormatting>
  <conditionalFormatting sqref="AD163">
    <cfRule type="expression" dxfId="3335" priority="3187">
      <formula>AND(S161=TRUE,ABS(AE163-(AD163/AD173))&gt;0.1)</formula>
    </cfRule>
  </conditionalFormatting>
  <conditionalFormatting sqref="W164">
    <cfRule type="expression" dxfId="3334" priority="3186">
      <formula>AND(S161=TRUE,ABS(AE164-(W164/W173))&gt;0.1)</formula>
    </cfRule>
  </conditionalFormatting>
  <conditionalFormatting sqref="X164">
    <cfRule type="expression" dxfId="3333" priority="3185">
      <formula>AND(S161=TRUE,ABS(AE164-(X164/X173))&gt;0.1)</formula>
    </cfRule>
  </conditionalFormatting>
  <conditionalFormatting sqref="Y164">
    <cfRule type="expression" dxfId="3332" priority="3184">
      <formula>AND(S161=TRUE,ABS(AE164-(Y164/Y173))&gt;0.1)</formula>
    </cfRule>
  </conditionalFormatting>
  <conditionalFormatting sqref="Z164">
    <cfRule type="expression" dxfId="3331" priority="3183">
      <formula>AND(S161=TRUE,ABS(AE164-(Z164/Z173))&gt;0.1)</formula>
    </cfRule>
  </conditionalFormatting>
  <conditionalFormatting sqref="AA164">
    <cfRule type="expression" dxfId="3330" priority="3182">
      <formula>AND(S161=TRUE,ABS(AE164-(AA164/AA173))&gt;0.1)</formula>
    </cfRule>
  </conditionalFormatting>
  <conditionalFormatting sqref="AB164">
    <cfRule type="expression" dxfId="3329" priority="3181">
      <formula>AND(S161=TRUE,ABS(AE164-(AB164/AB173))&gt;0.1)</formula>
    </cfRule>
  </conditionalFormatting>
  <conditionalFormatting sqref="AC164">
    <cfRule type="expression" dxfId="3328" priority="3180">
      <formula>AND(S161=TRUE,ABS(AE164-(AC164/AC173))&gt;0.1)</formula>
    </cfRule>
  </conditionalFormatting>
  <conditionalFormatting sqref="AD164">
    <cfRule type="expression" dxfId="3327" priority="3179">
      <formula>AND(S161=TRUE,ABS(AE164-(AD164/AD173))&gt;0.1)</formula>
    </cfRule>
  </conditionalFormatting>
  <conditionalFormatting sqref="X165">
    <cfRule type="expression" dxfId="3326" priority="3178">
      <formula>AND(S161=TRUE,ABS(AE165-(X165/X173))&gt;0.1)</formula>
    </cfRule>
  </conditionalFormatting>
  <conditionalFormatting sqref="Y165">
    <cfRule type="expression" dxfId="3325" priority="3177">
      <formula>AND(S161=TRUE,ABS(AE165-(Y165/Y173))&gt;0.1)</formula>
    </cfRule>
  </conditionalFormatting>
  <conditionalFormatting sqref="Z165">
    <cfRule type="expression" dxfId="3324" priority="3176">
      <formula>AND(S161=TRUE,ABS(AE165-(Z165/Z173))&gt;0.1)</formula>
    </cfRule>
  </conditionalFormatting>
  <conditionalFormatting sqref="AA165">
    <cfRule type="expression" dxfId="3323" priority="3175">
      <formula>AND(S161=TRUE,ABS(AE165-(AA165/AA173))&gt;0.1)</formula>
    </cfRule>
  </conditionalFormatting>
  <conditionalFormatting sqref="AB165">
    <cfRule type="expression" dxfId="3322" priority="3174">
      <formula>AND(S161=TRUE,ABS(AE165-(AB165/AB173))&gt;0.1)</formula>
    </cfRule>
  </conditionalFormatting>
  <conditionalFormatting sqref="AC165">
    <cfRule type="expression" dxfId="3321" priority="3173">
      <formula>AND(S161=TRUE,ABS(AE165-(AC165/AC173))&gt;0.1)</formula>
    </cfRule>
  </conditionalFormatting>
  <conditionalFormatting sqref="AD165">
    <cfRule type="expression" dxfId="3320" priority="3172">
      <formula>AND(S161=TRUE,ABS(AE165-(AD165/AD173))&gt;0.1)</formula>
    </cfRule>
  </conditionalFormatting>
  <conditionalFormatting sqref="Y166">
    <cfRule type="expression" dxfId="3319" priority="3171">
      <formula>AND(S161=TRUE,ABS(AE166-(Y166/Y173))&gt;0.1)</formula>
    </cfRule>
  </conditionalFormatting>
  <conditionalFormatting sqref="Z166">
    <cfRule type="expression" dxfId="3318" priority="3170">
      <formula>AND(S161=TRUE,ABS(AE166-(Z166/Z173))&gt;0.1)</formula>
    </cfRule>
  </conditionalFormatting>
  <conditionalFormatting sqref="AA166">
    <cfRule type="expression" dxfId="3317" priority="3169">
      <formula>AND(S161=TRUE,ABS(AE166-(AA166/AA173))&gt;0.1)</formula>
    </cfRule>
  </conditionalFormatting>
  <conditionalFormatting sqref="AB166">
    <cfRule type="expression" dxfId="3316" priority="3168">
      <formula>AND(S161=TRUE,ABS(AE166-(AB166/AB173))&gt;0.1)</formula>
    </cfRule>
  </conditionalFormatting>
  <conditionalFormatting sqref="AC166">
    <cfRule type="expression" dxfId="3315" priority="3167">
      <formula>AND(S161=TRUE,ABS(AE166-(AC166/AC173))&gt;0.1)</formula>
    </cfRule>
  </conditionalFormatting>
  <conditionalFormatting sqref="AD166">
    <cfRule type="expression" dxfId="3314" priority="3166">
      <formula>AND(S161=TRUE,ABS(AE166-(AD166/AD173))&gt;0.1)</formula>
    </cfRule>
  </conditionalFormatting>
  <conditionalFormatting sqref="Z167">
    <cfRule type="expression" dxfId="3313" priority="3165">
      <formula>AND(S161=TRUE,ABS(AE167-(Z167/Z173))&gt;0.1)</formula>
    </cfRule>
  </conditionalFormatting>
  <conditionalFormatting sqref="AA167">
    <cfRule type="expression" dxfId="3312" priority="3164">
      <formula>AND(S161=TRUE,ABS(AE167-(AA167/AA173))&gt;0.1)</formula>
    </cfRule>
  </conditionalFormatting>
  <conditionalFormatting sqref="AB167">
    <cfRule type="expression" dxfId="3311" priority="3163">
      <formula>AND(S161=TRUE,ABS(AE167-(AB167/AB173))&gt;0.1)</formula>
    </cfRule>
  </conditionalFormatting>
  <conditionalFormatting sqref="AC167">
    <cfRule type="expression" dxfId="3310" priority="3162">
      <formula>AND(S161=TRUE,ABS(AE167-(AC167/AC173))&gt;0.1)</formula>
    </cfRule>
  </conditionalFormatting>
  <conditionalFormatting sqref="AD167">
    <cfRule type="expression" dxfId="3309" priority="3161">
      <formula>AND(S161=TRUE,ABS(AE167-(AD167/AD173))&gt;0.1)</formula>
    </cfRule>
  </conditionalFormatting>
  <conditionalFormatting sqref="AA168">
    <cfRule type="expression" dxfId="3308" priority="3160">
      <formula>AND(S161=TRUE,ABS(AE168-(AA168/AA173))&gt;0.1)</formula>
    </cfRule>
  </conditionalFormatting>
  <conditionalFormatting sqref="AB168">
    <cfRule type="expression" dxfId="3307" priority="3159">
      <formula>AND(S161=TRUE,ABS(AE168-(AB168/AB173))&gt;0.1)</formula>
    </cfRule>
  </conditionalFormatting>
  <conditionalFormatting sqref="AC168">
    <cfRule type="expression" dxfId="3306" priority="3158">
      <formula>AND(S161=TRUE,ABS(AE168-(AC168/AC173))&gt;0.1)</formula>
    </cfRule>
  </conditionalFormatting>
  <conditionalFormatting sqref="AD168">
    <cfRule type="expression" dxfId="3305" priority="3157">
      <formula>AND(S161=TRUE,ABS(AE168-(AD168/AD173))&gt;0.1)</formula>
    </cfRule>
  </conditionalFormatting>
  <conditionalFormatting sqref="AB169">
    <cfRule type="expression" dxfId="3304" priority="3156">
      <formula>AND(S161=TRUE,ABS(AE169-(AB169/AB173))&gt;0.1)</formula>
    </cfRule>
  </conditionalFormatting>
  <conditionalFormatting sqref="AC169">
    <cfRule type="expression" dxfId="3303" priority="3155">
      <formula>AND(S161=TRUE,ABS(AE169-(AC169/AC173))&gt;0.1)</formula>
    </cfRule>
  </conditionalFormatting>
  <conditionalFormatting sqref="AD169">
    <cfRule type="expression" dxfId="3302" priority="3154">
      <formula>AND(S161=TRUE,ABS(AE169-(AD169/AD173))&gt;0.1)</formula>
    </cfRule>
  </conditionalFormatting>
  <conditionalFormatting sqref="AC170">
    <cfRule type="expression" dxfId="3301" priority="3153">
      <formula>AND(S161=TRUE,ABS(AE170-(AC170/AC173))&gt;0.1)</formula>
    </cfRule>
  </conditionalFormatting>
  <conditionalFormatting sqref="AD170">
    <cfRule type="expression" dxfId="3300" priority="3152">
      <formula>AND(S161=TRUE,ABS(AE170-(AD170/AD173))&gt;0.1)</formula>
    </cfRule>
  </conditionalFormatting>
  <conditionalFormatting sqref="AD171">
    <cfRule type="expression" dxfId="3299" priority="3151">
      <formula>AND(S161=TRUE,ABS(AE171-(AD171/AD173))&gt;0.1)</formula>
    </cfRule>
  </conditionalFormatting>
  <conditionalFormatting sqref="AL4">
    <cfRule type="expression" dxfId="3298" priority="3150">
      <formula>AND(AI2=TRUE,ABS(AU4-(AL4/AL14))&gt;0.1)</formula>
    </cfRule>
  </conditionalFormatting>
  <conditionalFormatting sqref="AM4">
    <cfRule type="expression" dxfId="3297" priority="3149">
      <formula>AND(AI2=TRUE,ABS(AU4-(AM4/AM14))&gt;0.1)</formula>
    </cfRule>
  </conditionalFormatting>
  <conditionalFormatting sqref="AN4">
    <cfRule type="expression" dxfId="3296" priority="3148">
      <formula>AND(AI2=TRUE,ABS(AU4-(AN4/AN14))&gt;0.1)</formula>
    </cfRule>
  </conditionalFormatting>
  <conditionalFormatting sqref="AO4">
    <cfRule type="expression" dxfId="3295" priority="3147">
      <formula>AND(AI2=TRUE,ABS(AU4-(AO4/AO14))&gt;0.1)</formula>
    </cfRule>
  </conditionalFormatting>
  <conditionalFormatting sqref="AP4">
    <cfRule type="expression" dxfId="3294" priority="3146">
      <formula>AND(AI2=TRUE,ABS(AU4-(AP4/AP14))&gt;0.1)</formula>
    </cfRule>
  </conditionalFormatting>
  <conditionalFormatting sqref="AQ4">
    <cfRule type="expression" dxfId="3293" priority="3145">
      <formula>AND(AI2=TRUE,ABS(AU4-(AQ4/AQ14))&gt;0.1)</formula>
    </cfRule>
  </conditionalFormatting>
  <conditionalFormatting sqref="AR4">
    <cfRule type="expression" dxfId="3292" priority="3144">
      <formula>AND(AI2=TRUE,ABS(AU4-(AR4/AR14))&gt;0.1)</formula>
    </cfRule>
  </conditionalFormatting>
  <conditionalFormatting sqref="AS4">
    <cfRule type="expression" dxfId="3291" priority="3143">
      <formula>AND(AI2=TRUE,ABS(AU4-(AS4/AS14))&gt;0.1)</formula>
    </cfRule>
  </conditionalFormatting>
  <conditionalFormatting sqref="AT4">
    <cfRule type="expression" dxfId="3290" priority="3142">
      <formula>AND(AI2=TRUE,ABS(AU4-(AT4/AT14))&gt;0.1)</formula>
    </cfRule>
  </conditionalFormatting>
  <conditionalFormatting sqref="AM5">
    <cfRule type="expression" dxfId="3289" priority="3141">
      <formula>AND(AI2=TRUE,ABS(AU5-(AM5/AM14))&gt;0.1)</formula>
    </cfRule>
  </conditionalFormatting>
  <conditionalFormatting sqref="AN5">
    <cfRule type="expression" dxfId="3288" priority="3140">
      <formula>AND(AI2=TRUE,ABS(AU5-(AN5/AN14))&gt;0.1)</formula>
    </cfRule>
  </conditionalFormatting>
  <conditionalFormatting sqref="AO5">
    <cfRule type="expression" dxfId="3287" priority="3139">
      <formula>AND(AI2=TRUE,ABS(AU5-(AO5/AO14))&gt;0.1)</formula>
    </cfRule>
  </conditionalFormatting>
  <conditionalFormatting sqref="AP5">
    <cfRule type="expression" dxfId="3286" priority="3138">
      <formula>AND(AI2=TRUE,ABS(AU5-(AP5/AP14))&gt;0.1)</formula>
    </cfRule>
  </conditionalFormatting>
  <conditionalFormatting sqref="AQ5">
    <cfRule type="expression" dxfId="3285" priority="3137">
      <formula>AND(AI2=TRUE,ABS(AU5-(AQ5/AQ14))&gt;0.1)</formula>
    </cfRule>
  </conditionalFormatting>
  <conditionalFormatting sqref="AR5">
    <cfRule type="expression" dxfId="3284" priority="3136">
      <formula>AND(AI2=TRUE,ABS(AU5-(AR5/AR14))&gt;0.1)</formula>
    </cfRule>
  </conditionalFormatting>
  <conditionalFormatting sqref="AS5">
    <cfRule type="expression" dxfId="3283" priority="3135">
      <formula>AND(AI2=TRUE,ABS(AU5-(AS5/AS14))&gt;0.1)</formula>
    </cfRule>
  </conditionalFormatting>
  <conditionalFormatting sqref="AT5">
    <cfRule type="expression" dxfId="3282" priority="3134">
      <formula>AND(AI2=TRUE,ABS(AU5-(AT5/AT14))&gt;0.1)</formula>
    </cfRule>
  </conditionalFormatting>
  <conditionalFormatting sqref="AN6">
    <cfRule type="expression" dxfId="3281" priority="3133">
      <formula>AND(AI2=TRUE,ABS(AU6-(AN6/AN14))&gt;0.1)</formula>
    </cfRule>
  </conditionalFormatting>
  <conditionalFormatting sqref="AO6">
    <cfRule type="expression" dxfId="3280" priority="3132">
      <formula>AND(AI2=TRUE,ABS(AU6-(AO6/AO14))&gt;0.1)</formula>
    </cfRule>
  </conditionalFormatting>
  <conditionalFormatting sqref="AP6">
    <cfRule type="expression" dxfId="3279" priority="3131">
      <formula>AND(AI2=TRUE,ABS(AU6-(AP6/AP14))&gt;0.1)</formula>
    </cfRule>
  </conditionalFormatting>
  <conditionalFormatting sqref="AQ6">
    <cfRule type="expression" dxfId="3278" priority="3130">
      <formula>AND(AI2=TRUE,ABS(AU6-(AQ6/AQ14))&gt;0.1)</formula>
    </cfRule>
  </conditionalFormatting>
  <conditionalFormatting sqref="AR6">
    <cfRule type="expression" dxfId="3277" priority="3129">
      <formula>AND(AI2=TRUE,ABS(AU6-(AR6/AR14))&gt;0.1)</formula>
    </cfRule>
  </conditionalFormatting>
  <conditionalFormatting sqref="AS6">
    <cfRule type="expression" dxfId="3276" priority="3128">
      <formula>AND(AI2=TRUE,ABS(AU6-(AS6/AS14))&gt;0.1)</formula>
    </cfRule>
  </conditionalFormatting>
  <conditionalFormatting sqref="AT6">
    <cfRule type="expression" dxfId="3275" priority="3127">
      <formula>AND(AI2=TRUE,ABS(AU6-(AT6/AT14))&gt;0.1)</formula>
    </cfRule>
  </conditionalFormatting>
  <conditionalFormatting sqref="AO7">
    <cfRule type="expression" dxfId="3274" priority="3126">
      <formula>AND(AI2=TRUE,ABS(AU7-(AO7/AO14))&gt;0.1)</formula>
    </cfRule>
  </conditionalFormatting>
  <conditionalFormatting sqref="AP7">
    <cfRule type="expression" dxfId="3273" priority="3125">
      <formula>AND(AI2=TRUE,ABS(AU7-(AP7/AP14))&gt;0.1)</formula>
    </cfRule>
  </conditionalFormatting>
  <conditionalFormatting sqref="AQ7">
    <cfRule type="expression" dxfId="3272" priority="3124">
      <formula>AND(AI2=TRUE,ABS(AU7-(AQ7/AQ14))&gt;0.1)</formula>
    </cfRule>
  </conditionalFormatting>
  <conditionalFormatting sqref="AR7">
    <cfRule type="expression" dxfId="3271" priority="3123">
      <formula>AND(AI2=TRUE,ABS(AU7-(AR7/AR14))&gt;0.1)</formula>
    </cfRule>
  </conditionalFormatting>
  <conditionalFormatting sqref="AS7">
    <cfRule type="expression" dxfId="3270" priority="3122">
      <formula>AND(AI2=TRUE,ABS(AU7-(AS7/AS14))&gt;0.1)</formula>
    </cfRule>
  </conditionalFormatting>
  <conditionalFormatting sqref="AT7">
    <cfRule type="expression" dxfId="3269" priority="3121">
      <formula>AND(AI2=TRUE,ABS(AU7-(AT7/AT14))&gt;0.1)</formula>
    </cfRule>
  </conditionalFormatting>
  <conditionalFormatting sqref="AP8">
    <cfRule type="expression" dxfId="3268" priority="3120">
      <formula>AND(AI2=TRUE,ABS(AU8-(AP8/AP14))&gt;0.1)</formula>
    </cfRule>
  </conditionalFormatting>
  <conditionalFormatting sqref="AQ8">
    <cfRule type="expression" dxfId="3267" priority="3119">
      <formula>AND(AI2=TRUE,ABS(AU8-(AQ8/AQ14))&gt;0.1)</formula>
    </cfRule>
  </conditionalFormatting>
  <conditionalFormatting sqref="AR8">
    <cfRule type="expression" dxfId="3266" priority="3118">
      <formula>AND(AI2=TRUE,ABS(AU8-(AR8/AR14))&gt;0.1)</formula>
    </cfRule>
  </conditionalFormatting>
  <conditionalFormatting sqref="AS8">
    <cfRule type="expression" dxfId="3265" priority="3117">
      <formula>AND(AI2=TRUE,ABS(AU8-(AS8/AS14))&gt;0.1)</formula>
    </cfRule>
  </conditionalFormatting>
  <conditionalFormatting sqref="AT8">
    <cfRule type="expression" dxfId="3264" priority="3116">
      <formula>AND(AI2=TRUE,ABS(AU8-(AT8/AT14))&gt;0.1)</formula>
    </cfRule>
  </conditionalFormatting>
  <conditionalFormatting sqref="AQ9">
    <cfRule type="expression" dxfId="3263" priority="3115">
      <formula>AND(AI2=TRUE,ABS(AU9-(AQ9/AQ14))&gt;0.1)</formula>
    </cfRule>
  </conditionalFormatting>
  <conditionalFormatting sqref="AR9">
    <cfRule type="expression" dxfId="3262" priority="3114">
      <formula>AND(AI2=TRUE,ABS(AU9-(AR9/AR14))&gt;0.1)</formula>
    </cfRule>
  </conditionalFormatting>
  <conditionalFormatting sqref="AS9">
    <cfRule type="expression" dxfId="3261" priority="3113">
      <formula>AND(AI2=TRUE,ABS(AU9-(AS9/AS14))&gt;0.1)</formula>
    </cfRule>
  </conditionalFormatting>
  <conditionalFormatting sqref="AT9">
    <cfRule type="expression" dxfId="3260" priority="3112">
      <formula>AND(AI2=TRUE,ABS(AU9-(AT9/AT14))&gt;0.1)</formula>
    </cfRule>
  </conditionalFormatting>
  <conditionalFormatting sqref="AR10">
    <cfRule type="expression" dxfId="3259" priority="3111">
      <formula>AND(AI2=TRUE,ABS(AU10-(AR10/AR14))&gt;0.1)</formula>
    </cfRule>
  </conditionalFormatting>
  <conditionalFormatting sqref="AS10">
    <cfRule type="expression" dxfId="3258" priority="3110">
      <formula>AND(AI2=TRUE,ABS(AU10-(AS10/AS14))&gt;0.1)</formula>
    </cfRule>
  </conditionalFormatting>
  <conditionalFormatting sqref="AT10">
    <cfRule type="expression" dxfId="3257" priority="3109">
      <formula>AND(AI2=TRUE,ABS(AU10-(AT10/AT14))&gt;0.1)</formula>
    </cfRule>
  </conditionalFormatting>
  <conditionalFormatting sqref="AS11">
    <cfRule type="expression" dxfId="3256" priority="3108">
      <formula>AND(AI2=TRUE,ABS(AU11-(AS11/AS14))&gt;0.1)</formula>
    </cfRule>
  </conditionalFormatting>
  <conditionalFormatting sqref="AT11">
    <cfRule type="expression" dxfId="3255" priority="3107">
      <formula>AND(AI2=TRUE,ABS(AU11-(AT11/AT14))&gt;0.1)</formula>
    </cfRule>
  </conditionalFormatting>
  <conditionalFormatting sqref="AT12">
    <cfRule type="expression" dxfId="3254" priority="3106">
      <formula>AND(AI2=TRUE,ABS(AU12-(AT12/AT14))&gt;0.1)</formula>
    </cfRule>
  </conditionalFormatting>
  <conditionalFormatting sqref="AL19">
    <cfRule type="expression" dxfId="3253" priority="3105">
      <formula>AND(AI17=TRUE,ABS(AU19-(AL19/AL29))&gt;0.1)</formula>
    </cfRule>
  </conditionalFormatting>
  <conditionalFormatting sqref="AM19">
    <cfRule type="expression" dxfId="3252" priority="3104">
      <formula>AND(AI17=TRUE,ABS(AU19-(AM19/AM29))&gt;0.1)</formula>
    </cfRule>
  </conditionalFormatting>
  <conditionalFormatting sqref="AN19">
    <cfRule type="expression" dxfId="3251" priority="3103">
      <formula>AND(AI17=TRUE,ABS(AU19-(AN19/AN29))&gt;0.1)</formula>
    </cfRule>
  </conditionalFormatting>
  <conditionalFormatting sqref="AO19">
    <cfRule type="expression" dxfId="3250" priority="3102">
      <formula>AND(AI17=TRUE,ABS(AU19-(AO19/AO29))&gt;0.1)</formula>
    </cfRule>
  </conditionalFormatting>
  <conditionalFormatting sqref="AP19">
    <cfRule type="expression" dxfId="3249" priority="3101">
      <formula>AND(AI17=TRUE,ABS(AU19-(AP19/AP29))&gt;0.1)</formula>
    </cfRule>
  </conditionalFormatting>
  <conditionalFormatting sqref="AQ19">
    <cfRule type="expression" dxfId="3248" priority="3100">
      <formula>AND(AI17=TRUE,ABS(AU19-(AQ19/AQ29))&gt;0.1)</formula>
    </cfRule>
  </conditionalFormatting>
  <conditionalFormatting sqref="AR19">
    <cfRule type="expression" dxfId="3247" priority="3099">
      <formula>AND(AI17=TRUE,ABS(AU19-(AR19/AR29))&gt;0.1)</formula>
    </cfRule>
  </conditionalFormatting>
  <conditionalFormatting sqref="AS19">
    <cfRule type="expression" dxfId="3246" priority="3098">
      <formula>AND(AI17=TRUE,ABS(AU19-(AS19/AS29))&gt;0.1)</formula>
    </cfRule>
  </conditionalFormatting>
  <conditionalFormatting sqref="AT19">
    <cfRule type="expression" dxfId="3245" priority="3097">
      <formula>AND(AI17=TRUE,ABS(AU19-(AT19/AT29))&gt;0.1)</formula>
    </cfRule>
  </conditionalFormatting>
  <conditionalFormatting sqref="AM20">
    <cfRule type="expression" dxfId="3244" priority="3096">
      <formula>AND(AI17=TRUE,ABS(AU20-(AM20/AM29))&gt;0.1)</formula>
    </cfRule>
  </conditionalFormatting>
  <conditionalFormatting sqref="AN20">
    <cfRule type="expression" dxfId="3243" priority="3095">
      <formula>AND(AI17=TRUE,ABS(AU20-(AN20/AN29))&gt;0.1)</formula>
    </cfRule>
  </conditionalFormatting>
  <conditionalFormatting sqref="AO20">
    <cfRule type="expression" dxfId="3242" priority="3094">
      <formula>AND(AI17=TRUE,ABS(AU20-(AO20/AO29))&gt;0.1)</formula>
    </cfRule>
  </conditionalFormatting>
  <conditionalFormatting sqref="AP20">
    <cfRule type="expression" dxfId="3241" priority="3093">
      <formula>AND(AI17=TRUE,ABS(AU20-(AP20/AP29))&gt;0.1)</formula>
    </cfRule>
  </conditionalFormatting>
  <conditionalFormatting sqref="AQ20">
    <cfRule type="expression" dxfId="3240" priority="3092">
      <formula>AND(AI17=TRUE,ABS(AU20-(AQ20/AQ29))&gt;0.1)</formula>
    </cfRule>
  </conditionalFormatting>
  <conditionalFormatting sqref="AR20">
    <cfRule type="expression" dxfId="3239" priority="3091">
      <formula>AND(AI17=TRUE,ABS(AU20-(AR20/AR29))&gt;0.1)</formula>
    </cfRule>
  </conditionalFormatting>
  <conditionalFormatting sqref="AS20">
    <cfRule type="expression" dxfId="3238" priority="3090">
      <formula>AND(AI17=TRUE,ABS(AU20-(AS20/AS29))&gt;0.1)</formula>
    </cfRule>
  </conditionalFormatting>
  <conditionalFormatting sqref="AT20">
    <cfRule type="expression" dxfId="3237" priority="3089">
      <formula>AND(AI17=TRUE,ABS(AU20-(AT20/AT29))&gt;0.1)</formula>
    </cfRule>
  </conditionalFormatting>
  <conditionalFormatting sqref="AN21">
    <cfRule type="expression" dxfId="3236" priority="3088">
      <formula>AND(AI17=TRUE,ABS(AU21-(AN21/AN29))&gt;0.1)</formula>
    </cfRule>
  </conditionalFormatting>
  <conditionalFormatting sqref="AO21">
    <cfRule type="expression" dxfId="3235" priority="3087">
      <formula>AND(AI17=TRUE,ABS(AU21-(AO21/AO29))&gt;0.1)</formula>
    </cfRule>
  </conditionalFormatting>
  <conditionalFormatting sqref="AP21">
    <cfRule type="expression" dxfId="3234" priority="3086">
      <formula>AND(AI17=TRUE,ABS(AU21-(AP21/AP29))&gt;0.1)</formula>
    </cfRule>
  </conditionalFormatting>
  <conditionalFormatting sqref="AQ21">
    <cfRule type="expression" dxfId="3233" priority="3085">
      <formula>AND(AI17=TRUE,ABS(AU21-(AQ21/AQ29))&gt;0.1)</formula>
    </cfRule>
  </conditionalFormatting>
  <conditionalFormatting sqref="AR21">
    <cfRule type="expression" dxfId="3232" priority="3084">
      <formula>AND(AI17=TRUE,ABS(AU21-(AR21/AR29))&gt;0.1)</formula>
    </cfRule>
  </conditionalFormatting>
  <conditionalFormatting sqref="AS21">
    <cfRule type="expression" dxfId="3231" priority="3083">
      <formula>AND(AI17=TRUE,ABS(AU21-(AS21/AS29))&gt;0.1)</formula>
    </cfRule>
  </conditionalFormatting>
  <conditionalFormatting sqref="AT21">
    <cfRule type="expression" dxfId="3230" priority="3082">
      <formula>AND(AI17=TRUE,ABS(AU21-(AT21/AT29))&gt;0.1)</formula>
    </cfRule>
  </conditionalFormatting>
  <conditionalFormatting sqref="AO22">
    <cfRule type="expression" dxfId="3229" priority="3081">
      <formula>AND(AI17=TRUE,ABS(AU22-(AO22/AO29))&gt;0.1)</formula>
    </cfRule>
  </conditionalFormatting>
  <conditionalFormatting sqref="AP22">
    <cfRule type="expression" dxfId="3228" priority="3080">
      <formula>AND(AI17=TRUE,ABS(AU22-(AP22/AP29))&gt;0.1)</formula>
    </cfRule>
  </conditionalFormatting>
  <conditionalFormatting sqref="AQ22">
    <cfRule type="expression" dxfId="3227" priority="3079">
      <formula>AND(AI17=TRUE,ABS(AU22-(AQ22/AQ29))&gt;0.1)</formula>
    </cfRule>
  </conditionalFormatting>
  <conditionalFormatting sqref="AR22">
    <cfRule type="expression" dxfId="3226" priority="3078">
      <formula>AND(AI17=TRUE,ABS(AU22-(AR22/AR29))&gt;0.1)</formula>
    </cfRule>
  </conditionalFormatting>
  <conditionalFormatting sqref="AS22">
    <cfRule type="expression" dxfId="3225" priority="3077">
      <formula>AND(AI17=TRUE,ABS(AU22-(AS22/AS29))&gt;0.1)</formula>
    </cfRule>
  </conditionalFormatting>
  <conditionalFormatting sqref="AT22">
    <cfRule type="expression" dxfId="3224" priority="3076">
      <formula>AND(AI17=TRUE,ABS(AU22-(AT22/AT29))&gt;0.1)</formula>
    </cfRule>
  </conditionalFormatting>
  <conditionalFormatting sqref="AP23">
    <cfRule type="expression" dxfId="3223" priority="3075">
      <formula>AND(AI17=TRUE,ABS(AU23-(AP23/AP29))&gt;0.1)</formula>
    </cfRule>
  </conditionalFormatting>
  <conditionalFormatting sqref="AQ23">
    <cfRule type="expression" dxfId="3222" priority="3074">
      <formula>AND(AI17=TRUE,ABS(AU23-(AQ23/AQ29))&gt;0.1)</formula>
    </cfRule>
  </conditionalFormatting>
  <conditionalFormatting sqref="AR23">
    <cfRule type="expression" dxfId="3221" priority="3073">
      <formula>AND(AI17=TRUE,ABS(AU23-(AR23/AR29))&gt;0.1)</formula>
    </cfRule>
  </conditionalFormatting>
  <conditionalFormatting sqref="AS23">
    <cfRule type="expression" dxfId="3220" priority="3072">
      <formula>AND(AI17=TRUE,ABS(AU23-(AS23/AS29))&gt;0.1)</formula>
    </cfRule>
  </conditionalFormatting>
  <conditionalFormatting sqref="AT23">
    <cfRule type="expression" dxfId="3219" priority="3071">
      <formula>AND(AI17=TRUE,ABS(AU23-(AT23/AT29))&gt;0.1)</formula>
    </cfRule>
  </conditionalFormatting>
  <conditionalFormatting sqref="AQ24">
    <cfRule type="expression" dxfId="3218" priority="3070">
      <formula>AND(AI17=TRUE,ABS(AU24-(AQ24/AQ29))&gt;0.1)</formula>
    </cfRule>
  </conditionalFormatting>
  <conditionalFormatting sqref="AR24">
    <cfRule type="expression" dxfId="3217" priority="3069">
      <formula>AND(AI17=TRUE,ABS(AU24-(AR24/AR29))&gt;0.1)</formula>
    </cfRule>
  </conditionalFormatting>
  <conditionalFormatting sqref="AS24">
    <cfRule type="expression" dxfId="3216" priority="3068">
      <formula>AND(AI17=TRUE,ABS(AU24-(AS24/AS29))&gt;0.1)</formula>
    </cfRule>
  </conditionalFormatting>
  <conditionalFormatting sqref="AT24">
    <cfRule type="expression" dxfId="3215" priority="3067">
      <formula>AND(AI17=TRUE,ABS(AU24-(AT24/AT29))&gt;0.1)</formula>
    </cfRule>
  </conditionalFormatting>
  <conditionalFormatting sqref="AR25">
    <cfRule type="expression" dxfId="3214" priority="3066">
      <formula>AND(AI17=TRUE,ABS(AU25-(AR25/AR29))&gt;0.1)</formula>
    </cfRule>
  </conditionalFormatting>
  <conditionalFormatting sqref="AS25">
    <cfRule type="expression" dxfId="3213" priority="3065">
      <formula>AND(AI17=TRUE,ABS(AU25-(AS25/AS29))&gt;0.1)</formula>
    </cfRule>
  </conditionalFormatting>
  <conditionalFormatting sqref="AT25">
    <cfRule type="expression" dxfId="3212" priority="3064">
      <formula>AND(AI17=TRUE,ABS(AU25-(AT25/AT29))&gt;0.1)</formula>
    </cfRule>
  </conditionalFormatting>
  <conditionalFormatting sqref="AS26">
    <cfRule type="expression" dxfId="3211" priority="3063">
      <formula>AND(AI17=TRUE,ABS(AU26-(AS26/AS29))&gt;0.1)</formula>
    </cfRule>
  </conditionalFormatting>
  <conditionalFormatting sqref="AT26">
    <cfRule type="expression" dxfId="3210" priority="3062">
      <formula>AND(AI17=TRUE,ABS(AU26-(AT26/AT29))&gt;0.1)</formula>
    </cfRule>
  </conditionalFormatting>
  <conditionalFormatting sqref="AT27">
    <cfRule type="expression" dxfId="3209" priority="3061">
      <formula>AND(AI17=TRUE,ABS(AU27-(AT27/AT29))&gt;0.1)</formula>
    </cfRule>
  </conditionalFormatting>
  <conditionalFormatting sqref="AL34">
    <cfRule type="expression" dxfId="3208" priority="3060">
      <formula>AND(AI32=TRUE,ABS(AU34-(AL34/AL44))&gt;0.1)</formula>
    </cfRule>
  </conditionalFormatting>
  <conditionalFormatting sqref="AM34">
    <cfRule type="expression" dxfId="3207" priority="3059">
      <formula>AND(AI32=TRUE,ABS(AU34-(AM34/AM44))&gt;0.1)</formula>
    </cfRule>
  </conditionalFormatting>
  <conditionalFormatting sqref="AN34">
    <cfRule type="expression" dxfId="3206" priority="3058">
      <formula>AND(AI32=TRUE,ABS(AU34-(AN34/AN44))&gt;0.1)</formula>
    </cfRule>
  </conditionalFormatting>
  <conditionalFormatting sqref="AO34">
    <cfRule type="expression" dxfId="3205" priority="3057">
      <formula>AND(AI32=TRUE,ABS(AU34-(AO34/AO44))&gt;0.1)</formula>
    </cfRule>
  </conditionalFormatting>
  <conditionalFormatting sqref="AP34">
    <cfRule type="expression" dxfId="3204" priority="3056">
      <formula>AND(AI32=TRUE,ABS(AU34-(AP34/AP44))&gt;0.1)</formula>
    </cfRule>
  </conditionalFormatting>
  <conditionalFormatting sqref="AQ34">
    <cfRule type="expression" dxfId="3203" priority="3055">
      <formula>AND(AI32=TRUE,ABS(AU34-(AQ34/AQ44))&gt;0.1)</formula>
    </cfRule>
  </conditionalFormatting>
  <conditionalFormatting sqref="AR34">
    <cfRule type="expression" dxfId="3202" priority="3054">
      <formula>AND(AI32=TRUE,ABS(AU34-(AR34/AR44))&gt;0.1)</formula>
    </cfRule>
  </conditionalFormatting>
  <conditionalFormatting sqref="AS34">
    <cfRule type="expression" dxfId="3201" priority="3053">
      <formula>AND(AI32=TRUE,ABS(AU34-(AS34/AS44))&gt;0.1)</formula>
    </cfRule>
  </conditionalFormatting>
  <conditionalFormatting sqref="AT34">
    <cfRule type="expression" dxfId="3200" priority="3052">
      <formula>AND(AI32=TRUE,ABS(AU34-(AT34/AT44))&gt;0.1)</formula>
    </cfRule>
  </conditionalFormatting>
  <conditionalFormatting sqref="AM35">
    <cfRule type="expression" dxfId="3199" priority="3051">
      <formula>AND(AI32=TRUE,ABS(AU35-(AM35/AM44))&gt;0.1)</formula>
    </cfRule>
  </conditionalFormatting>
  <conditionalFormatting sqref="AN35">
    <cfRule type="expression" dxfId="3198" priority="3050">
      <formula>AND(AI32=TRUE,ABS(AU35-(AN35/AN44))&gt;0.1)</formula>
    </cfRule>
  </conditionalFormatting>
  <conditionalFormatting sqref="AO35">
    <cfRule type="expression" dxfId="3197" priority="3049">
      <formula>AND(AI32=TRUE,ABS(AU35-(AO35/AO44))&gt;0.1)</formula>
    </cfRule>
  </conditionalFormatting>
  <conditionalFormatting sqref="AP35">
    <cfRule type="expression" dxfId="3196" priority="3048">
      <formula>AND(AI32=TRUE,ABS(AU35-(AP35/AP44))&gt;0.1)</formula>
    </cfRule>
  </conditionalFormatting>
  <conditionalFormatting sqref="AQ35">
    <cfRule type="expression" dxfId="3195" priority="3047">
      <formula>AND(AI32=TRUE,ABS(AU35-(AQ35/AQ44))&gt;0.1)</formula>
    </cfRule>
  </conditionalFormatting>
  <conditionalFormatting sqref="AR35">
    <cfRule type="expression" dxfId="3194" priority="3046">
      <formula>AND(AI32=TRUE,ABS(AU35-(AR35/AR44))&gt;0.1)</formula>
    </cfRule>
  </conditionalFormatting>
  <conditionalFormatting sqref="AS35">
    <cfRule type="expression" dxfId="3193" priority="3045">
      <formula>AND(AI32=TRUE,ABS(AU35-(AS35/AS44))&gt;0.1)</formula>
    </cfRule>
  </conditionalFormatting>
  <conditionalFormatting sqref="AT35">
    <cfRule type="expression" dxfId="3192" priority="3044">
      <formula>AND(AI32=TRUE,ABS(AU35-(AT35/AT44))&gt;0.1)</formula>
    </cfRule>
  </conditionalFormatting>
  <conditionalFormatting sqref="AN36">
    <cfRule type="expression" dxfId="3191" priority="3043">
      <formula>AND(AI32=TRUE,ABS(AU36-(AN36/AN44))&gt;0.1)</formula>
    </cfRule>
  </conditionalFormatting>
  <conditionalFormatting sqref="AO36">
    <cfRule type="expression" dxfId="3190" priority="3042">
      <formula>AND(AI32=TRUE,ABS(AU36-(AO36/AO44))&gt;0.1)</formula>
    </cfRule>
  </conditionalFormatting>
  <conditionalFormatting sqref="AP36">
    <cfRule type="expression" dxfId="3189" priority="3041">
      <formula>AND(AI32=TRUE,ABS(AU36-(AP36/AP44))&gt;0.1)</formula>
    </cfRule>
  </conditionalFormatting>
  <conditionalFormatting sqref="AQ36">
    <cfRule type="expression" dxfId="3188" priority="3040">
      <formula>AND(AI32=TRUE,ABS(AU36-(AQ36/AQ44))&gt;0.1)</formula>
    </cfRule>
  </conditionalFormatting>
  <conditionalFormatting sqref="AR36">
    <cfRule type="expression" dxfId="3187" priority="3039">
      <formula>AND(AI32=TRUE,ABS(AU36-(AR36/AR44))&gt;0.1)</formula>
    </cfRule>
  </conditionalFormatting>
  <conditionalFormatting sqref="AS36">
    <cfRule type="expression" dxfId="3186" priority="3038">
      <formula>AND(AI32=TRUE,ABS(AU36-(AS36/AS44))&gt;0.1)</formula>
    </cfRule>
  </conditionalFormatting>
  <conditionalFormatting sqref="AT36">
    <cfRule type="expression" dxfId="3185" priority="3037">
      <formula>AND(AI32=TRUE,ABS(AU36-(AT36/AT44))&gt;0.1)</formula>
    </cfRule>
  </conditionalFormatting>
  <conditionalFormatting sqref="AO37">
    <cfRule type="expression" dxfId="3184" priority="3036">
      <formula>AND(AI32=TRUE,ABS(AU37-(AO37/AO44))&gt;0.1)</formula>
    </cfRule>
  </conditionalFormatting>
  <conditionalFormatting sqref="AP37">
    <cfRule type="expression" dxfId="3183" priority="3035">
      <formula>AND(AI32=TRUE,ABS(AU37-(AP37/AP44))&gt;0.1)</formula>
    </cfRule>
  </conditionalFormatting>
  <conditionalFormatting sqref="AQ37">
    <cfRule type="expression" dxfId="3182" priority="3034">
      <formula>AND(AI32=TRUE,ABS(AU37-(AQ37/AQ44))&gt;0.1)</formula>
    </cfRule>
  </conditionalFormatting>
  <conditionalFormatting sqref="AR37">
    <cfRule type="expression" dxfId="3181" priority="3033">
      <formula>AND(AI32=TRUE,ABS(AU37-(AR37/AR44))&gt;0.1)</formula>
    </cfRule>
  </conditionalFormatting>
  <conditionalFormatting sqref="AS37">
    <cfRule type="expression" dxfId="3180" priority="3032">
      <formula>AND(AI32=TRUE,ABS(AU37-(AS37/AS44))&gt;0.1)</formula>
    </cfRule>
  </conditionalFormatting>
  <conditionalFormatting sqref="AT37">
    <cfRule type="expression" dxfId="3179" priority="3031">
      <formula>AND(AI32=TRUE,ABS(AU37-(AT37/AT44))&gt;0.1)</formula>
    </cfRule>
  </conditionalFormatting>
  <conditionalFormatting sqref="AP38">
    <cfRule type="expression" dxfId="3178" priority="3030">
      <formula>AND(AI32=TRUE,ABS(AU38-(AP38/AP44))&gt;0.1)</formula>
    </cfRule>
  </conditionalFormatting>
  <conditionalFormatting sqref="AQ38">
    <cfRule type="expression" dxfId="3177" priority="3029">
      <formula>AND(AI32=TRUE,ABS(AU38-(AQ38/AQ44))&gt;0.1)</formula>
    </cfRule>
  </conditionalFormatting>
  <conditionalFormatting sqref="AR38">
    <cfRule type="expression" dxfId="3176" priority="3028">
      <formula>AND(AI32=TRUE,ABS(AU38-(AR38/AR44))&gt;0.1)</formula>
    </cfRule>
  </conditionalFormatting>
  <conditionalFormatting sqref="AS38">
    <cfRule type="expression" dxfId="3175" priority="3027">
      <formula>AND(AI32=TRUE,ABS(AU38-(AS38/AS44))&gt;0.1)</formula>
    </cfRule>
  </conditionalFormatting>
  <conditionalFormatting sqref="AT38">
    <cfRule type="expression" dxfId="3174" priority="3026">
      <formula>AND(AI32=TRUE,ABS(AU38-(AT38/AT44))&gt;0.1)</formula>
    </cfRule>
  </conditionalFormatting>
  <conditionalFormatting sqref="AQ39">
    <cfRule type="expression" dxfId="3173" priority="3025">
      <formula>AND(AI32=TRUE,ABS(AU39-(AQ39/AQ44))&gt;0.1)</formula>
    </cfRule>
  </conditionalFormatting>
  <conditionalFormatting sqref="AR39">
    <cfRule type="expression" dxfId="3172" priority="3024">
      <formula>AND(AI32=TRUE,ABS(AU39-(AR39/AR44))&gt;0.1)</formula>
    </cfRule>
  </conditionalFormatting>
  <conditionalFormatting sqref="AS39">
    <cfRule type="expression" dxfId="3171" priority="3023">
      <formula>AND(AI32=TRUE,ABS(AU39-(AS39/AS44))&gt;0.1)</formula>
    </cfRule>
  </conditionalFormatting>
  <conditionalFormatting sqref="AT39">
    <cfRule type="expression" dxfId="3170" priority="3022">
      <formula>AND(AI32=TRUE,ABS(AU39-(AT39/AT44))&gt;0.1)</formula>
    </cfRule>
  </conditionalFormatting>
  <conditionalFormatting sqref="AR40">
    <cfRule type="expression" dxfId="3169" priority="3021">
      <formula>AND(AI32=TRUE,ABS(AU40-(AR40/AR44))&gt;0.1)</formula>
    </cfRule>
  </conditionalFormatting>
  <conditionalFormatting sqref="AS40">
    <cfRule type="expression" dxfId="3168" priority="3020">
      <formula>AND(AI32=TRUE,ABS(AU40-(AS40/AS44))&gt;0.1)</formula>
    </cfRule>
  </conditionalFormatting>
  <conditionalFormatting sqref="AT40">
    <cfRule type="expression" dxfId="3167" priority="3019">
      <formula>AND(AI32=TRUE,ABS(AU40-(AT40/AT44))&gt;0.1)</formula>
    </cfRule>
  </conditionalFormatting>
  <conditionalFormatting sqref="AS41">
    <cfRule type="expression" dxfId="3166" priority="3018">
      <formula>AND(AI32=TRUE,ABS(AU41-(AS41/AS44))&gt;0.1)</formula>
    </cfRule>
  </conditionalFormatting>
  <conditionalFormatting sqref="AT41">
    <cfRule type="expression" dxfId="3165" priority="3017">
      <formula>AND(AI32=TRUE,ABS(AU41-(AT41/AT44))&gt;0.1)</formula>
    </cfRule>
  </conditionalFormatting>
  <conditionalFormatting sqref="AT42">
    <cfRule type="expression" dxfId="3164" priority="3016">
      <formula>AND(AI32=TRUE,ABS(AU42-(AT42/AT44))&gt;0.1)</formula>
    </cfRule>
  </conditionalFormatting>
  <conditionalFormatting sqref="AL49">
    <cfRule type="expression" dxfId="3163" priority="3015">
      <formula>AND(AI47=TRUE,ABS(AU49-(AL49/AL59))&gt;0.1)</formula>
    </cfRule>
  </conditionalFormatting>
  <conditionalFormatting sqref="AM49">
    <cfRule type="expression" dxfId="3162" priority="3014">
      <formula>AND(AI47=TRUE,ABS(AU49-(AM49/AM59))&gt;0.1)</formula>
    </cfRule>
  </conditionalFormatting>
  <conditionalFormatting sqref="AN49">
    <cfRule type="expression" dxfId="3161" priority="3013">
      <formula>AND(AI47=TRUE,ABS(AU49-(AN49/AN59))&gt;0.1)</formula>
    </cfRule>
  </conditionalFormatting>
  <conditionalFormatting sqref="AO49">
    <cfRule type="expression" dxfId="3160" priority="3012">
      <formula>AND(AI47=TRUE,ABS(AU49-(AO49/AO59))&gt;0.1)</formula>
    </cfRule>
  </conditionalFormatting>
  <conditionalFormatting sqref="AP49">
    <cfRule type="expression" dxfId="3159" priority="3011">
      <formula>AND(AI47=TRUE,ABS(AU49-(AP49/AP59))&gt;0.1)</formula>
    </cfRule>
  </conditionalFormatting>
  <conditionalFormatting sqref="AQ49">
    <cfRule type="expression" dxfId="3158" priority="3010">
      <formula>AND(AI47=TRUE,ABS(AU49-(AQ49/AQ59))&gt;0.1)</formula>
    </cfRule>
  </conditionalFormatting>
  <conditionalFormatting sqref="AR49">
    <cfRule type="expression" dxfId="3157" priority="3009">
      <formula>AND(AI47=TRUE,ABS(AU49-(AR49/AR59))&gt;0.1)</formula>
    </cfRule>
  </conditionalFormatting>
  <conditionalFormatting sqref="AS49">
    <cfRule type="expression" dxfId="3156" priority="3008">
      <formula>AND(AI47=TRUE,ABS(AU49-(AS49/AS59))&gt;0.1)</formula>
    </cfRule>
  </conditionalFormatting>
  <conditionalFormatting sqref="AT49">
    <cfRule type="expression" dxfId="3155" priority="3007">
      <formula>AND(AI47=TRUE,ABS(AU49-(AT49/AT59))&gt;0.1)</formula>
    </cfRule>
  </conditionalFormatting>
  <conditionalFormatting sqref="AM50">
    <cfRule type="expression" dxfId="3154" priority="3006">
      <formula>AND(AI47=TRUE,ABS(AU50-(AM50/AM59))&gt;0.1)</formula>
    </cfRule>
  </conditionalFormatting>
  <conditionalFormatting sqref="AN50">
    <cfRule type="expression" dxfId="3153" priority="3005">
      <formula>AND(AI47=TRUE,ABS(AU50-(AN50/AN59))&gt;0.1)</formula>
    </cfRule>
  </conditionalFormatting>
  <conditionalFormatting sqref="AO50">
    <cfRule type="expression" dxfId="3152" priority="3004">
      <formula>AND(AI47=TRUE,ABS(AU50-(AO50/AO59))&gt;0.1)</formula>
    </cfRule>
  </conditionalFormatting>
  <conditionalFormatting sqref="AP50">
    <cfRule type="expression" dxfId="3151" priority="3003">
      <formula>AND(AI47=TRUE,ABS(AU50-(AP50/AP59))&gt;0.1)</formula>
    </cfRule>
  </conditionalFormatting>
  <conditionalFormatting sqref="AQ50">
    <cfRule type="expression" dxfId="3150" priority="3002">
      <formula>AND(AI47=TRUE,ABS(AU50-(AQ50/AQ59))&gt;0.1)</formula>
    </cfRule>
  </conditionalFormatting>
  <conditionalFormatting sqref="AR50">
    <cfRule type="expression" dxfId="3149" priority="3001">
      <formula>AND(AI47=TRUE,ABS(AU50-(AR50/AR59))&gt;0.1)</formula>
    </cfRule>
  </conditionalFormatting>
  <conditionalFormatting sqref="AS50">
    <cfRule type="expression" dxfId="3148" priority="3000">
      <formula>AND(AI47=TRUE,ABS(AU50-(AS50/AS59))&gt;0.1)</formula>
    </cfRule>
  </conditionalFormatting>
  <conditionalFormatting sqref="AT50">
    <cfRule type="expression" dxfId="3147" priority="2999">
      <formula>AND(AI47=TRUE,ABS(AU50-(AT50/AT59))&gt;0.1)</formula>
    </cfRule>
  </conditionalFormatting>
  <conditionalFormatting sqref="AN51">
    <cfRule type="expression" dxfId="3146" priority="2998">
      <formula>AND(AI47=TRUE,ABS(AU51-(AN51/AN59))&gt;0.1)</formula>
    </cfRule>
  </conditionalFormatting>
  <conditionalFormatting sqref="AO51">
    <cfRule type="expression" dxfId="3145" priority="2997">
      <formula>AND(AI47=TRUE,ABS(AU51-(AO51/AO59))&gt;0.1)</formula>
    </cfRule>
  </conditionalFormatting>
  <conditionalFormatting sqref="AP51">
    <cfRule type="expression" dxfId="3144" priority="2996">
      <formula>AND(AI47=TRUE,ABS(AU51-(AP51/AP59))&gt;0.1)</formula>
    </cfRule>
  </conditionalFormatting>
  <conditionalFormatting sqref="AQ51">
    <cfRule type="expression" dxfId="3143" priority="2995">
      <formula>AND(AI47=TRUE,ABS(AU51-(AQ51/AQ59))&gt;0.1)</formula>
    </cfRule>
  </conditionalFormatting>
  <conditionalFormatting sqref="AR51">
    <cfRule type="expression" dxfId="3142" priority="2994">
      <formula>AND(AI47=TRUE,ABS(AU51-(AR51/AR59))&gt;0.1)</formula>
    </cfRule>
  </conditionalFormatting>
  <conditionalFormatting sqref="AS51">
    <cfRule type="expression" dxfId="3141" priority="2993">
      <formula>AND(AI47=TRUE,ABS(AU51-(AS51/AS59))&gt;0.1)</formula>
    </cfRule>
  </conditionalFormatting>
  <conditionalFormatting sqref="AT51">
    <cfRule type="expression" dxfId="3140" priority="2992">
      <formula>AND(AI47=TRUE,ABS(AU51-(AT51/AT59))&gt;0.1)</formula>
    </cfRule>
  </conditionalFormatting>
  <conditionalFormatting sqref="AO52">
    <cfRule type="expression" dxfId="3139" priority="2991">
      <formula>AND(AI47=TRUE,ABS(AU52-(AO52/AO59))&gt;0.1)</formula>
    </cfRule>
  </conditionalFormatting>
  <conditionalFormatting sqref="AP52">
    <cfRule type="expression" dxfId="3138" priority="2990">
      <formula>AND(AI47=TRUE,ABS(AU52-(AP52/AP59))&gt;0.1)</formula>
    </cfRule>
  </conditionalFormatting>
  <conditionalFormatting sqref="AQ52">
    <cfRule type="expression" dxfId="3137" priority="2989">
      <formula>AND(AI47=TRUE,ABS(AU52-(AQ52/AQ59))&gt;0.1)</formula>
    </cfRule>
  </conditionalFormatting>
  <conditionalFormatting sqref="AR52">
    <cfRule type="expression" dxfId="3136" priority="2988">
      <formula>AND(AI47=TRUE,ABS(AU52-(AR52/AR59))&gt;0.1)</formula>
    </cfRule>
  </conditionalFormatting>
  <conditionalFormatting sqref="AS52">
    <cfRule type="expression" dxfId="3135" priority="2987">
      <formula>AND(AI47=TRUE,ABS(AU52-(AS52/AS59))&gt;0.1)</formula>
    </cfRule>
  </conditionalFormatting>
  <conditionalFormatting sqref="AT52">
    <cfRule type="expression" dxfId="3134" priority="2986">
      <formula>AND(AI47=TRUE,ABS(AU52-(AT52/AT59))&gt;0.1)</formula>
    </cfRule>
  </conditionalFormatting>
  <conditionalFormatting sqref="AP53">
    <cfRule type="expression" dxfId="3133" priority="2985">
      <formula>AND(AI47=TRUE,ABS(AU53-(AP53/AP59))&gt;0.1)</formula>
    </cfRule>
  </conditionalFormatting>
  <conditionalFormatting sqref="AQ53">
    <cfRule type="expression" dxfId="3132" priority="2984">
      <formula>AND(AI47=TRUE,ABS(AU53-(AQ53/AQ59))&gt;0.1)</formula>
    </cfRule>
  </conditionalFormatting>
  <conditionalFormatting sqref="AR53">
    <cfRule type="expression" dxfId="3131" priority="2983">
      <formula>AND(AI47=TRUE,ABS(AU53-(AR53/AR59))&gt;0.1)</formula>
    </cfRule>
  </conditionalFormatting>
  <conditionalFormatting sqref="AS53">
    <cfRule type="expression" dxfId="3130" priority="2982">
      <formula>AND(AI47=TRUE,ABS(AU53-(AS53/AS59))&gt;0.1)</formula>
    </cfRule>
  </conditionalFormatting>
  <conditionalFormatting sqref="AT53">
    <cfRule type="expression" dxfId="3129" priority="2981">
      <formula>AND(AI47=TRUE,ABS(AU53-(AT53/AT59))&gt;0.1)</formula>
    </cfRule>
  </conditionalFormatting>
  <conditionalFormatting sqref="AQ54">
    <cfRule type="expression" dxfId="3128" priority="2980">
      <formula>AND(AI47=TRUE,ABS(AU54-(AQ54/AQ59))&gt;0.1)</formula>
    </cfRule>
  </conditionalFormatting>
  <conditionalFormatting sqref="AR54">
    <cfRule type="expression" dxfId="3127" priority="2979">
      <formula>AND(AI47=TRUE,ABS(AU54-(AR54/AR59))&gt;0.1)</formula>
    </cfRule>
  </conditionalFormatting>
  <conditionalFormatting sqref="AS54">
    <cfRule type="expression" dxfId="3126" priority="2978">
      <formula>AND(AI47=TRUE,ABS(AU54-(AS54/AS59))&gt;0.1)</formula>
    </cfRule>
  </conditionalFormatting>
  <conditionalFormatting sqref="AT54">
    <cfRule type="expression" dxfId="3125" priority="2977">
      <formula>AND(AI47=TRUE,ABS(AU54-(AT54/AT59))&gt;0.1)</formula>
    </cfRule>
  </conditionalFormatting>
  <conditionalFormatting sqref="AR55">
    <cfRule type="expression" dxfId="3124" priority="2976">
      <formula>AND(AI47=TRUE,ABS(AU55-(AR55/AR59))&gt;0.1)</formula>
    </cfRule>
  </conditionalFormatting>
  <conditionalFormatting sqref="AS55">
    <cfRule type="expression" dxfId="3123" priority="2975">
      <formula>AND(AI47=TRUE,ABS(AU55-(AS55/AS59))&gt;0.1)</formula>
    </cfRule>
  </conditionalFormatting>
  <conditionalFormatting sqref="AT55">
    <cfRule type="expression" dxfId="3122" priority="2974">
      <formula>AND(AI47=TRUE,ABS(AU55-(AT55/AT59))&gt;0.1)</formula>
    </cfRule>
  </conditionalFormatting>
  <conditionalFormatting sqref="AS56">
    <cfRule type="expression" dxfId="3121" priority="2973">
      <formula>AND(AI47=TRUE,ABS(AU56-(AS56/AS59))&gt;0.1)</formula>
    </cfRule>
  </conditionalFormatting>
  <conditionalFormatting sqref="AT56">
    <cfRule type="expression" dxfId="3120" priority="2972">
      <formula>AND(AI47=TRUE,ABS(AU56-(AT56/AT59))&gt;0.1)</formula>
    </cfRule>
  </conditionalFormatting>
  <conditionalFormatting sqref="AT57">
    <cfRule type="expression" dxfId="3119" priority="2971">
      <formula>AND(AI47=TRUE,ABS(AU57-(AT57/AT59))&gt;0.1)</formula>
    </cfRule>
  </conditionalFormatting>
  <conditionalFormatting sqref="AL64">
    <cfRule type="expression" dxfId="3118" priority="2970">
      <formula>AND(AI62=TRUE,ABS(AU64-(AL64/AL74))&gt;0.1)</formula>
    </cfRule>
  </conditionalFormatting>
  <conditionalFormatting sqref="AM64">
    <cfRule type="expression" dxfId="3117" priority="2969">
      <formula>AND(AI62=TRUE,ABS(AU64-(AM64/AM74))&gt;0.1)</formula>
    </cfRule>
  </conditionalFormatting>
  <conditionalFormatting sqref="AN64">
    <cfRule type="expression" dxfId="3116" priority="2968">
      <formula>AND(AI62=TRUE,ABS(AU64-(AN64/AN74))&gt;0.1)</formula>
    </cfRule>
  </conditionalFormatting>
  <conditionalFormatting sqref="AO64">
    <cfRule type="expression" dxfId="3115" priority="2967">
      <formula>AND(AI62=TRUE,ABS(AU64-(AO64/AO74))&gt;0.1)</formula>
    </cfRule>
  </conditionalFormatting>
  <conditionalFormatting sqref="AP64">
    <cfRule type="expression" dxfId="3114" priority="2966">
      <formula>AND(AI62=TRUE,ABS(AU64-(AP64/AP74))&gt;0.1)</formula>
    </cfRule>
  </conditionalFormatting>
  <conditionalFormatting sqref="AQ64">
    <cfRule type="expression" dxfId="3113" priority="2965">
      <formula>AND(AI62=TRUE,ABS(AU64-(AQ64/AQ74))&gt;0.1)</formula>
    </cfRule>
  </conditionalFormatting>
  <conditionalFormatting sqref="AR64">
    <cfRule type="expression" dxfId="3112" priority="2964">
      <formula>AND(AI62=TRUE,ABS(AU64-(AR64/AR74))&gt;0.1)</formula>
    </cfRule>
  </conditionalFormatting>
  <conditionalFormatting sqref="AS64">
    <cfRule type="expression" dxfId="3111" priority="2963">
      <formula>AND(AI62=TRUE,ABS(AU64-(AS64/AS74))&gt;0.1)</formula>
    </cfRule>
  </conditionalFormatting>
  <conditionalFormatting sqref="AT64">
    <cfRule type="expression" dxfId="3110" priority="2962">
      <formula>AND(AI62=TRUE,ABS(AU64-(AT64/AT74))&gt;0.1)</formula>
    </cfRule>
  </conditionalFormatting>
  <conditionalFormatting sqref="AM65">
    <cfRule type="expression" dxfId="3109" priority="2961">
      <formula>AND(AI62=TRUE,ABS(AU65-(AM65/AM74))&gt;0.1)</formula>
    </cfRule>
  </conditionalFormatting>
  <conditionalFormatting sqref="AN65">
    <cfRule type="expression" dxfId="3108" priority="2960">
      <formula>AND(AI62=TRUE,ABS(AU65-(AN65/AN74))&gt;0.1)</formula>
    </cfRule>
  </conditionalFormatting>
  <conditionalFormatting sqref="AO65">
    <cfRule type="expression" dxfId="3107" priority="2959">
      <formula>AND(AI62=TRUE,ABS(AU65-(AO65/AO74))&gt;0.1)</formula>
    </cfRule>
  </conditionalFormatting>
  <conditionalFormatting sqref="AP65">
    <cfRule type="expression" dxfId="3106" priority="2958">
      <formula>AND(AI62=TRUE,ABS(AU65-(AP65/AP74))&gt;0.1)</formula>
    </cfRule>
  </conditionalFormatting>
  <conditionalFormatting sqref="AQ65">
    <cfRule type="expression" dxfId="3105" priority="2957">
      <formula>AND(AI62=TRUE,ABS(AU65-(AQ65/AQ74))&gt;0.1)</formula>
    </cfRule>
  </conditionalFormatting>
  <conditionalFormatting sqref="AR65">
    <cfRule type="expression" dxfId="3104" priority="2956">
      <formula>AND(AI62=TRUE,ABS(AU65-(AR65/AR74))&gt;0.1)</formula>
    </cfRule>
  </conditionalFormatting>
  <conditionalFormatting sqref="AS65">
    <cfRule type="expression" dxfId="3103" priority="2955">
      <formula>AND(AI62=TRUE,ABS(AU65-(AS65/AS74))&gt;0.1)</formula>
    </cfRule>
  </conditionalFormatting>
  <conditionalFormatting sqref="AT65">
    <cfRule type="expression" dxfId="3102" priority="2954">
      <formula>AND(AI62=TRUE,ABS(AU65-(AT65/AT74))&gt;0.1)</formula>
    </cfRule>
  </conditionalFormatting>
  <conditionalFormatting sqref="AN66">
    <cfRule type="expression" dxfId="3101" priority="2953">
      <formula>AND(AI62=TRUE,ABS(AU66-(AN66/AN74))&gt;0.1)</formula>
    </cfRule>
  </conditionalFormatting>
  <conditionalFormatting sqref="AO66">
    <cfRule type="expression" dxfId="3100" priority="2952">
      <formula>AND(AI62=TRUE,ABS(AU66-(AO66/AO74))&gt;0.1)</formula>
    </cfRule>
  </conditionalFormatting>
  <conditionalFormatting sqref="AP66">
    <cfRule type="expression" dxfId="3099" priority="2951">
      <formula>AND(AI62=TRUE,ABS(AU66-(AP66/AP74))&gt;0.1)</formula>
    </cfRule>
  </conditionalFormatting>
  <conditionalFormatting sqref="AQ66">
    <cfRule type="expression" dxfId="3098" priority="2950">
      <formula>AND(AI62=TRUE,ABS(AU66-(AQ66/AQ74))&gt;0.1)</formula>
    </cfRule>
  </conditionalFormatting>
  <conditionalFormatting sqref="AR66">
    <cfRule type="expression" dxfId="3097" priority="2949">
      <formula>AND(AI62=TRUE,ABS(AU66-(AR66/AR74))&gt;0.1)</formula>
    </cfRule>
  </conditionalFormatting>
  <conditionalFormatting sqref="AS66">
    <cfRule type="expression" dxfId="3096" priority="2948">
      <formula>AND(AI62=TRUE,ABS(AU66-(AS66/AS74))&gt;0.1)</formula>
    </cfRule>
  </conditionalFormatting>
  <conditionalFormatting sqref="AT66">
    <cfRule type="expression" dxfId="3095" priority="2947">
      <formula>AND(AI62=TRUE,ABS(AU66-(AT66/AT74))&gt;0.1)</formula>
    </cfRule>
  </conditionalFormatting>
  <conditionalFormatting sqref="AO67">
    <cfRule type="expression" dxfId="3094" priority="2946">
      <formula>AND(AI62=TRUE,ABS(AU67-(AO67/AO74))&gt;0.1)</formula>
    </cfRule>
  </conditionalFormatting>
  <conditionalFormatting sqref="AP67">
    <cfRule type="expression" dxfId="3093" priority="2945">
      <formula>AND(AI62=TRUE,ABS(AU67-(AP67/AP74))&gt;0.1)</formula>
    </cfRule>
  </conditionalFormatting>
  <conditionalFormatting sqref="AQ67">
    <cfRule type="expression" dxfId="3092" priority="2944">
      <formula>AND(AI62=TRUE,ABS(AU67-(AQ67/AQ74))&gt;0.1)</formula>
    </cfRule>
  </conditionalFormatting>
  <conditionalFormatting sqref="AR67">
    <cfRule type="expression" dxfId="3091" priority="2943">
      <formula>AND(AI62=TRUE,ABS(AU67-(AR67/AR74))&gt;0.1)</formula>
    </cfRule>
  </conditionalFormatting>
  <conditionalFormatting sqref="AS67">
    <cfRule type="expression" dxfId="3090" priority="2942">
      <formula>AND(AI62=TRUE,ABS(AU67-(AS67/AS74))&gt;0.1)</formula>
    </cfRule>
  </conditionalFormatting>
  <conditionalFormatting sqref="AT67">
    <cfRule type="expression" dxfId="3089" priority="2941">
      <formula>AND(AI62=TRUE,ABS(AU67-(AT67/AT74))&gt;0.1)</formula>
    </cfRule>
  </conditionalFormatting>
  <conditionalFormatting sqref="AP68">
    <cfRule type="expression" dxfId="3088" priority="2940">
      <formula>AND(AI62=TRUE,ABS(AU68-(AP68/AP74))&gt;0.1)</formula>
    </cfRule>
  </conditionalFormatting>
  <conditionalFormatting sqref="AQ68">
    <cfRule type="expression" dxfId="3087" priority="2939">
      <formula>AND(AI62=TRUE,ABS(AU68-(AQ68/AQ74))&gt;0.1)</formula>
    </cfRule>
  </conditionalFormatting>
  <conditionalFormatting sqref="AR68">
    <cfRule type="expression" dxfId="3086" priority="2938">
      <formula>AND(AI62=TRUE,ABS(AU68-(AR68/AR74))&gt;0.1)</formula>
    </cfRule>
  </conditionalFormatting>
  <conditionalFormatting sqref="AS68">
    <cfRule type="expression" dxfId="3085" priority="2937">
      <formula>AND(AI62=TRUE,ABS(AU68-(AS68/AS74))&gt;0.1)</formula>
    </cfRule>
  </conditionalFormatting>
  <conditionalFormatting sqref="AT68">
    <cfRule type="expression" dxfId="3084" priority="2936">
      <formula>AND(AI62=TRUE,ABS(AU68-(AT68/AT74))&gt;0.1)</formula>
    </cfRule>
  </conditionalFormatting>
  <conditionalFormatting sqref="AQ69">
    <cfRule type="expression" dxfId="3083" priority="2935">
      <formula>AND(AI62=TRUE,ABS(AU69-(AQ69/AQ74))&gt;0.1)</formula>
    </cfRule>
  </conditionalFormatting>
  <conditionalFormatting sqref="AR69">
    <cfRule type="expression" dxfId="3082" priority="2934">
      <formula>AND(AI62=TRUE,ABS(AU69-(AR69/AR74))&gt;0.1)</formula>
    </cfRule>
  </conditionalFormatting>
  <conditionalFormatting sqref="AS69">
    <cfRule type="expression" dxfId="3081" priority="2933">
      <formula>AND(AI62=TRUE,ABS(AU69-(AS69/AS74))&gt;0.1)</formula>
    </cfRule>
  </conditionalFormatting>
  <conditionalFormatting sqref="AT69">
    <cfRule type="expression" dxfId="3080" priority="2932">
      <formula>AND(AI62=TRUE,ABS(AU69-(AT69/AT74))&gt;0.1)</formula>
    </cfRule>
  </conditionalFormatting>
  <conditionalFormatting sqref="AR70">
    <cfRule type="expression" dxfId="3079" priority="2931">
      <formula>AND(AI62=TRUE,ABS(AU70-(AR70/AR74))&gt;0.1)</formula>
    </cfRule>
  </conditionalFormatting>
  <conditionalFormatting sqref="AS70">
    <cfRule type="expression" dxfId="3078" priority="2930">
      <formula>AND(AI62=TRUE,ABS(AU70-(AS70/AS74))&gt;0.1)</formula>
    </cfRule>
  </conditionalFormatting>
  <conditionalFormatting sqref="AT70">
    <cfRule type="expression" dxfId="3077" priority="2929">
      <formula>AND(AI62=TRUE,ABS(AU70-(AT70/AT74))&gt;0.1)</formula>
    </cfRule>
  </conditionalFormatting>
  <conditionalFormatting sqref="AS71">
    <cfRule type="expression" dxfId="3076" priority="2928">
      <formula>AND(AI62=TRUE,ABS(AU71-(AS71/AS74))&gt;0.1)</formula>
    </cfRule>
  </conditionalFormatting>
  <conditionalFormatting sqref="AT71">
    <cfRule type="expression" dxfId="3075" priority="2927">
      <formula>AND(AI62=TRUE,ABS(AU71-(AT71/AT74))&gt;0.1)</formula>
    </cfRule>
  </conditionalFormatting>
  <conditionalFormatting sqref="AT72">
    <cfRule type="expression" dxfId="3074" priority="2926">
      <formula>AND(AI62=TRUE,ABS(AU72-(AT72/AT74))&gt;0.1)</formula>
    </cfRule>
  </conditionalFormatting>
  <conditionalFormatting sqref="AL79">
    <cfRule type="expression" dxfId="3073" priority="2925">
      <formula>AND(AI77=TRUE,ABS(AU79-(AL79/AL89))&gt;0.1)</formula>
    </cfRule>
  </conditionalFormatting>
  <conditionalFormatting sqref="AM79">
    <cfRule type="expression" dxfId="3072" priority="2924">
      <formula>AND(AI77=TRUE,ABS(AU79-(AM79/AM89))&gt;0.1)</formula>
    </cfRule>
  </conditionalFormatting>
  <conditionalFormatting sqref="AN79">
    <cfRule type="expression" dxfId="3071" priority="2923">
      <formula>AND(AI77=TRUE,ABS(AU79-(AN79/AN89))&gt;0.1)</formula>
    </cfRule>
  </conditionalFormatting>
  <conditionalFormatting sqref="AO79">
    <cfRule type="expression" dxfId="3070" priority="2922">
      <formula>AND(AI77=TRUE,ABS(AU79-(AO79/AO89))&gt;0.1)</formula>
    </cfRule>
  </conditionalFormatting>
  <conditionalFormatting sqref="AP79">
    <cfRule type="expression" dxfId="3069" priority="2921">
      <formula>AND(AI77=TRUE,ABS(AU79-(AP79/AP89))&gt;0.1)</formula>
    </cfRule>
  </conditionalFormatting>
  <conditionalFormatting sqref="AQ79">
    <cfRule type="expression" dxfId="3068" priority="2920">
      <formula>AND(AI77=TRUE,ABS(AU79-(AQ79/AQ89))&gt;0.1)</formula>
    </cfRule>
  </conditionalFormatting>
  <conditionalFormatting sqref="AR79">
    <cfRule type="expression" dxfId="3067" priority="2919">
      <formula>AND(AI77=TRUE,ABS(AU79-(AR79/AR89))&gt;0.1)</formula>
    </cfRule>
  </conditionalFormatting>
  <conditionalFormatting sqref="AS79">
    <cfRule type="expression" dxfId="3066" priority="2918">
      <formula>AND(AI77=TRUE,ABS(AU79-(AS79/AS89))&gt;0.1)</formula>
    </cfRule>
  </conditionalFormatting>
  <conditionalFormatting sqref="AT79">
    <cfRule type="expression" dxfId="3065" priority="2917">
      <formula>AND(AI77=TRUE,ABS(AU79-(AT79/AT89))&gt;0.1)</formula>
    </cfRule>
  </conditionalFormatting>
  <conditionalFormatting sqref="AM80">
    <cfRule type="expression" dxfId="3064" priority="2916">
      <formula>AND(AI77=TRUE,ABS(AU80-(AM80/AM89))&gt;0.1)</formula>
    </cfRule>
  </conditionalFormatting>
  <conditionalFormatting sqref="AN80">
    <cfRule type="expression" dxfId="3063" priority="2915">
      <formula>AND(AI77=TRUE,ABS(AU80-(AN80/AN89))&gt;0.1)</formula>
    </cfRule>
  </conditionalFormatting>
  <conditionalFormatting sqref="AO80">
    <cfRule type="expression" dxfId="3062" priority="2914">
      <formula>AND(AI77=TRUE,ABS(AU80-(AO80/AO89))&gt;0.1)</formula>
    </cfRule>
  </conditionalFormatting>
  <conditionalFormatting sqref="AP80">
    <cfRule type="expression" dxfId="3061" priority="2913">
      <formula>AND(AI77=TRUE,ABS(AU80-(AP80/AP89))&gt;0.1)</formula>
    </cfRule>
  </conditionalFormatting>
  <conditionalFormatting sqref="AQ80">
    <cfRule type="expression" dxfId="3060" priority="2912">
      <formula>AND(AI77=TRUE,ABS(AU80-(AQ80/AQ89))&gt;0.1)</formula>
    </cfRule>
  </conditionalFormatting>
  <conditionalFormatting sqref="AR80">
    <cfRule type="expression" dxfId="3059" priority="2911">
      <formula>AND(AI77=TRUE,ABS(AU80-(AR80/AR89))&gt;0.1)</formula>
    </cfRule>
  </conditionalFormatting>
  <conditionalFormatting sqref="AS80">
    <cfRule type="expression" dxfId="3058" priority="2910">
      <formula>AND(AI77=TRUE,ABS(AU80-(AS80/AS89))&gt;0.1)</formula>
    </cfRule>
  </conditionalFormatting>
  <conditionalFormatting sqref="AT80">
    <cfRule type="expression" dxfId="3057" priority="2909">
      <formula>AND(AI77=TRUE,ABS(AU80-(AT80/AT89))&gt;0.1)</formula>
    </cfRule>
  </conditionalFormatting>
  <conditionalFormatting sqref="AN81">
    <cfRule type="expression" dxfId="3056" priority="2908">
      <formula>AND(AI77=TRUE,ABS(AU81-(AN81/AN89))&gt;0.1)</formula>
    </cfRule>
  </conditionalFormatting>
  <conditionalFormatting sqref="AO81">
    <cfRule type="expression" dxfId="3055" priority="2907">
      <formula>AND(AI77=TRUE,ABS(AU81-(AO81/AO89))&gt;0.1)</formula>
    </cfRule>
  </conditionalFormatting>
  <conditionalFormatting sqref="AP81">
    <cfRule type="expression" dxfId="3054" priority="2906">
      <formula>AND(AI77=TRUE,ABS(AU81-(AP81/AP89))&gt;0.1)</formula>
    </cfRule>
  </conditionalFormatting>
  <conditionalFormatting sqref="AQ81">
    <cfRule type="expression" dxfId="3053" priority="2905">
      <formula>AND(AI77=TRUE,ABS(AU81-(AQ81/AQ89))&gt;0.1)</formula>
    </cfRule>
  </conditionalFormatting>
  <conditionalFormatting sqref="AR81">
    <cfRule type="expression" dxfId="3052" priority="2904">
      <formula>AND(AI77=TRUE,ABS(AU81-(AR81/AR89))&gt;0.1)</formula>
    </cfRule>
  </conditionalFormatting>
  <conditionalFormatting sqref="AS81">
    <cfRule type="expression" dxfId="3051" priority="2903">
      <formula>AND(AI77=TRUE,ABS(AU81-(AS81/AS89))&gt;0.1)</formula>
    </cfRule>
  </conditionalFormatting>
  <conditionalFormatting sqref="AT81">
    <cfRule type="expression" dxfId="3050" priority="2902">
      <formula>AND(AI77=TRUE,ABS(AU81-(AT81/AT89))&gt;0.1)</formula>
    </cfRule>
  </conditionalFormatting>
  <conditionalFormatting sqref="AO82">
    <cfRule type="expression" dxfId="3049" priority="2901">
      <formula>AND(AI77=TRUE,ABS(AU82-(AO82/AO89))&gt;0.1)</formula>
    </cfRule>
  </conditionalFormatting>
  <conditionalFormatting sqref="AP82">
    <cfRule type="expression" dxfId="3048" priority="2900">
      <formula>AND(AI77=TRUE,ABS(AU82-(AP82/AP89))&gt;0.1)</formula>
    </cfRule>
  </conditionalFormatting>
  <conditionalFormatting sqref="AQ82">
    <cfRule type="expression" dxfId="3047" priority="2899">
      <formula>AND(AI77=TRUE,ABS(AU82-(AQ82/AQ89))&gt;0.1)</formula>
    </cfRule>
  </conditionalFormatting>
  <conditionalFormatting sqref="AR82">
    <cfRule type="expression" dxfId="3046" priority="2898">
      <formula>AND(AI77=TRUE,ABS(AU82-(AR82/AR89))&gt;0.1)</formula>
    </cfRule>
  </conditionalFormatting>
  <conditionalFormatting sqref="AS82">
    <cfRule type="expression" dxfId="3045" priority="2897">
      <formula>AND(AI77=TRUE,ABS(AU82-(AS82/AS89))&gt;0.1)</formula>
    </cfRule>
  </conditionalFormatting>
  <conditionalFormatting sqref="AT82">
    <cfRule type="expression" dxfId="3044" priority="2896">
      <formula>AND(AI77=TRUE,ABS(AU82-(AT82/AT89))&gt;0.1)</formula>
    </cfRule>
  </conditionalFormatting>
  <conditionalFormatting sqref="AP83">
    <cfRule type="expression" dxfId="3043" priority="2895">
      <formula>AND(AI77=TRUE,ABS(AU83-(AP83/AP89))&gt;0.1)</formula>
    </cfRule>
  </conditionalFormatting>
  <conditionalFormatting sqref="AQ83">
    <cfRule type="expression" dxfId="3042" priority="2894">
      <formula>AND(AI77=TRUE,ABS(AU83-(AQ83/AQ89))&gt;0.1)</formula>
    </cfRule>
  </conditionalFormatting>
  <conditionalFormatting sqref="AR83">
    <cfRule type="expression" dxfId="3041" priority="2893">
      <formula>AND(AI77=TRUE,ABS(AU83-(AR83/AR89))&gt;0.1)</formula>
    </cfRule>
  </conditionalFormatting>
  <conditionalFormatting sqref="AS83">
    <cfRule type="expression" dxfId="3040" priority="2892">
      <formula>AND(AI77=TRUE,ABS(AU83-(AS83/AS89))&gt;0.1)</formula>
    </cfRule>
  </conditionalFormatting>
  <conditionalFormatting sqref="AT83">
    <cfRule type="expression" dxfId="3039" priority="2891">
      <formula>AND(AI77=TRUE,ABS(AU83-(AT83/AT89))&gt;0.1)</formula>
    </cfRule>
  </conditionalFormatting>
  <conditionalFormatting sqref="AQ84">
    <cfRule type="expression" dxfId="3038" priority="2890">
      <formula>AND(AI77=TRUE,ABS(AU84-(AQ84/AQ89))&gt;0.1)</formula>
    </cfRule>
  </conditionalFormatting>
  <conditionalFormatting sqref="AR84">
    <cfRule type="expression" dxfId="3037" priority="2889">
      <formula>AND(AI77=TRUE,ABS(AU84-(AR84/AR89))&gt;0.1)</formula>
    </cfRule>
  </conditionalFormatting>
  <conditionalFormatting sqref="AS84">
    <cfRule type="expression" dxfId="3036" priority="2888">
      <formula>AND(AI77=TRUE,ABS(AU84-(AS84/AS89))&gt;0.1)</formula>
    </cfRule>
  </conditionalFormatting>
  <conditionalFormatting sqref="AT84">
    <cfRule type="expression" dxfId="3035" priority="2887">
      <formula>AND(AI77=TRUE,ABS(AU84-(AT84/AT89))&gt;0.1)</formula>
    </cfRule>
  </conditionalFormatting>
  <conditionalFormatting sqref="AR85">
    <cfRule type="expression" dxfId="3034" priority="2886">
      <formula>AND(AI77=TRUE,ABS(AU85-(AR85/AR89))&gt;0.1)</formula>
    </cfRule>
  </conditionalFormatting>
  <conditionalFormatting sqref="AS85">
    <cfRule type="expression" dxfId="3033" priority="2885">
      <formula>AND(AI77=TRUE,ABS(AU85-(AS85/AS89))&gt;0.1)</formula>
    </cfRule>
  </conditionalFormatting>
  <conditionalFormatting sqref="AT85">
    <cfRule type="expression" dxfId="3032" priority="2884">
      <formula>AND(AI77=TRUE,ABS(AU85-(AT85/AT89))&gt;0.1)</formula>
    </cfRule>
  </conditionalFormatting>
  <conditionalFormatting sqref="AS86">
    <cfRule type="expression" dxfId="3031" priority="2883">
      <formula>AND(AI77=TRUE,ABS(AU86-(AS86/AS89))&gt;0.1)</formula>
    </cfRule>
  </conditionalFormatting>
  <conditionalFormatting sqref="AT86">
    <cfRule type="expression" dxfId="3030" priority="2882">
      <formula>AND(AI77=TRUE,ABS(AU86-(AT86/AT89))&gt;0.1)</formula>
    </cfRule>
  </conditionalFormatting>
  <conditionalFormatting sqref="AT87">
    <cfRule type="expression" dxfId="3029" priority="2881">
      <formula>AND(AI77=TRUE,ABS(AU87-(AT87/AT89))&gt;0.1)</formula>
    </cfRule>
  </conditionalFormatting>
  <conditionalFormatting sqref="AL94">
    <cfRule type="expression" dxfId="3028" priority="2880">
      <formula>AND(AI92=TRUE,ABS(AU94-(AL94/AL104))&gt;0.1)</formula>
    </cfRule>
  </conditionalFormatting>
  <conditionalFormatting sqref="AM94">
    <cfRule type="expression" dxfId="3027" priority="2879">
      <formula>AND(AI92=TRUE,ABS(AU94-(AM94/AM104))&gt;0.1)</formula>
    </cfRule>
  </conditionalFormatting>
  <conditionalFormatting sqref="AN94">
    <cfRule type="expression" dxfId="3026" priority="2878">
      <formula>AND(AI92=TRUE,ABS(AU94-(AN94/AN104))&gt;0.1)</formula>
    </cfRule>
  </conditionalFormatting>
  <conditionalFormatting sqref="AO94">
    <cfRule type="expression" dxfId="3025" priority="2877">
      <formula>AND(AI92=TRUE,ABS(AU94-(AO94/AO104))&gt;0.1)</formula>
    </cfRule>
  </conditionalFormatting>
  <conditionalFormatting sqref="AP94">
    <cfRule type="expression" dxfId="3024" priority="2876">
      <formula>AND(AI92=TRUE,ABS(AU94-(AP94/AP104))&gt;0.1)</formula>
    </cfRule>
  </conditionalFormatting>
  <conditionalFormatting sqref="AQ94">
    <cfRule type="expression" dxfId="3023" priority="2875">
      <formula>AND(AI92=TRUE,ABS(AU94-(AQ94/AQ104))&gt;0.1)</formula>
    </cfRule>
  </conditionalFormatting>
  <conditionalFormatting sqref="AR94">
    <cfRule type="expression" dxfId="3022" priority="2874">
      <formula>AND(AI92=TRUE,ABS(AU94-(AR94/AR104))&gt;0.1)</formula>
    </cfRule>
  </conditionalFormatting>
  <conditionalFormatting sqref="AS94">
    <cfRule type="expression" dxfId="3021" priority="2873">
      <formula>AND(AI92=TRUE,ABS(AU94-(AS94/AS104))&gt;0.1)</formula>
    </cfRule>
  </conditionalFormatting>
  <conditionalFormatting sqref="AT94">
    <cfRule type="expression" dxfId="3020" priority="2872">
      <formula>AND(AI92=TRUE,ABS(AU94-(AT94/AT104))&gt;0.1)</formula>
    </cfRule>
  </conditionalFormatting>
  <conditionalFormatting sqref="AM95">
    <cfRule type="expression" dxfId="3019" priority="2871">
      <formula>AND(AI92=TRUE,ABS(AU95-(AM95/AM104))&gt;0.1)</formula>
    </cfRule>
  </conditionalFormatting>
  <conditionalFormatting sqref="AN95">
    <cfRule type="expression" dxfId="3018" priority="2870">
      <formula>AND(AI92=TRUE,ABS(AU95-(AN95/AN104))&gt;0.1)</formula>
    </cfRule>
  </conditionalFormatting>
  <conditionalFormatting sqref="AO95">
    <cfRule type="expression" dxfId="3017" priority="2869">
      <formula>AND(AI92=TRUE,ABS(AU95-(AO95/AO104))&gt;0.1)</formula>
    </cfRule>
  </conditionalFormatting>
  <conditionalFormatting sqref="AP95">
    <cfRule type="expression" dxfId="3016" priority="2868">
      <formula>AND(AI92=TRUE,ABS(AU95-(AP95/AP104))&gt;0.1)</formula>
    </cfRule>
  </conditionalFormatting>
  <conditionalFormatting sqref="AQ95">
    <cfRule type="expression" dxfId="3015" priority="2867">
      <formula>AND(AI92=TRUE,ABS(AU95-(AQ95/AQ104))&gt;0.1)</formula>
    </cfRule>
  </conditionalFormatting>
  <conditionalFormatting sqref="AR95">
    <cfRule type="expression" dxfId="3014" priority="2866">
      <formula>AND(AI92=TRUE,ABS(AU95-(AR95/AR104))&gt;0.1)</formula>
    </cfRule>
  </conditionalFormatting>
  <conditionalFormatting sqref="AS95">
    <cfRule type="expression" dxfId="3013" priority="2865">
      <formula>AND(AI92=TRUE,ABS(AU95-(AS95/AS104))&gt;0.1)</formula>
    </cfRule>
  </conditionalFormatting>
  <conditionalFormatting sqref="AT95">
    <cfRule type="expression" dxfId="3012" priority="2864">
      <formula>AND(AI92=TRUE,ABS(AU95-(AT95/AT104))&gt;0.1)</formula>
    </cfRule>
  </conditionalFormatting>
  <conditionalFormatting sqref="AN96">
    <cfRule type="expression" dxfId="3011" priority="2863">
      <formula>AND(AI92=TRUE,ABS(AU96-(AN96/AN104))&gt;0.1)</formula>
    </cfRule>
  </conditionalFormatting>
  <conditionalFormatting sqref="AO96">
    <cfRule type="expression" dxfId="3010" priority="2862">
      <formula>AND(AI92=TRUE,ABS(AU96-(AO96/AO104))&gt;0.1)</formula>
    </cfRule>
  </conditionalFormatting>
  <conditionalFormatting sqref="AP96">
    <cfRule type="expression" dxfId="3009" priority="2861">
      <formula>AND(AI92=TRUE,ABS(AU96-(AP96/AP104))&gt;0.1)</formula>
    </cfRule>
  </conditionalFormatting>
  <conditionalFormatting sqref="AQ96">
    <cfRule type="expression" dxfId="3008" priority="2860">
      <formula>AND(AI92=TRUE,ABS(AU96-(AQ96/AQ104))&gt;0.1)</formula>
    </cfRule>
  </conditionalFormatting>
  <conditionalFormatting sqref="AR96">
    <cfRule type="expression" dxfId="3007" priority="2859">
      <formula>AND(AI92=TRUE,ABS(AU96-(AR96/AR104))&gt;0.1)</formula>
    </cfRule>
  </conditionalFormatting>
  <conditionalFormatting sqref="AS96">
    <cfRule type="expression" dxfId="3006" priority="2858">
      <formula>AND(AI92=TRUE,ABS(AU96-(AS96/AS104))&gt;0.1)</formula>
    </cfRule>
  </conditionalFormatting>
  <conditionalFormatting sqref="AT96">
    <cfRule type="expression" dxfId="3005" priority="2857">
      <formula>AND(AI92=TRUE,ABS(AU96-(AT96/AT104))&gt;0.1)</formula>
    </cfRule>
  </conditionalFormatting>
  <conditionalFormatting sqref="AO97">
    <cfRule type="expression" dxfId="3004" priority="2856">
      <formula>AND(AI92=TRUE,ABS(AU97-(AO97/AO104))&gt;0.1)</formula>
    </cfRule>
  </conditionalFormatting>
  <conditionalFormatting sqref="AP97">
    <cfRule type="expression" dxfId="3003" priority="2855">
      <formula>AND(AI92=TRUE,ABS(AU97-(AP97/AP104))&gt;0.1)</formula>
    </cfRule>
  </conditionalFormatting>
  <conditionalFormatting sqref="AQ97">
    <cfRule type="expression" dxfId="3002" priority="2854">
      <formula>AND(AI92=TRUE,ABS(AU97-(AQ97/AQ104))&gt;0.1)</formula>
    </cfRule>
  </conditionalFormatting>
  <conditionalFormatting sqref="AR97">
    <cfRule type="expression" dxfId="3001" priority="2853">
      <formula>AND(AI92=TRUE,ABS(AU97-(AR97/AR104))&gt;0.1)</formula>
    </cfRule>
  </conditionalFormatting>
  <conditionalFormatting sqref="AS97">
    <cfRule type="expression" dxfId="3000" priority="2852">
      <formula>AND(AI92=TRUE,ABS(AU97-(AS97/AS104))&gt;0.1)</formula>
    </cfRule>
  </conditionalFormatting>
  <conditionalFormatting sqref="AT97">
    <cfRule type="expression" dxfId="2999" priority="2851">
      <formula>AND(AI92=TRUE,ABS(AU97-(AT97/AT104))&gt;0.1)</formula>
    </cfRule>
  </conditionalFormatting>
  <conditionalFormatting sqref="AP98">
    <cfRule type="expression" dxfId="2998" priority="2850">
      <formula>AND(AI92=TRUE,ABS(AU98-(AP98/AP104))&gt;0.1)</formula>
    </cfRule>
  </conditionalFormatting>
  <conditionalFormatting sqref="AQ98">
    <cfRule type="expression" dxfId="2997" priority="2849">
      <formula>AND(AI92=TRUE,ABS(AU98-(AQ98/AQ104))&gt;0.1)</formula>
    </cfRule>
  </conditionalFormatting>
  <conditionalFormatting sqref="AR98">
    <cfRule type="expression" dxfId="2996" priority="2848">
      <formula>AND(AI92=TRUE,ABS(AU98-(AR98/AR104))&gt;0.1)</formula>
    </cfRule>
  </conditionalFormatting>
  <conditionalFormatting sqref="AS98">
    <cfRule type="expression" dxfId="2995" priority="2847">
      <formula>AND(AI92=TRUE,ABS(AU98-(AS98/AS104))&gt;0.1)</formula>
    </cfRule>
  </conditionalFormatting>
  <conditionalFormatting sqref="AT98">
    <cfRule type="expression" dxfId="2994" priority="2846">
      <formula>AND(AI92=TRUE,ABS(AU98-(AT98/AT104))&gt;0.1)</formula>
    </cfRule>
  </conditionalFormatting>
  <conditionalFormatting sqref="AQ99">
    <cfRule type="expression" dxfId="2993" priority="2845">
      <formula>AND(AI92=TRUE,ABS(AU99-(AQ99/AQ104))&gt;0.1)</formula>
    </cfRule>
  </conditionalFormatting>
  <conditionalFormatting sqref="AR99">
    <cfRule type="expression" dxfId="2992" priority="2844">
      <formula>AND(AI92=TRUE,ABS(AU99-(AR99/AR104))&gt;0.1)</formula>
    </cfRule>
  </conditionalFormatting>
  <conditionalFormatting sqref="AS99">
    <cfRule type="expression" dxfId="2991" priority="2843">
      <formula>AND(AI92=TRUE,ABS(AU99-(AS99/AS104))&gt;0.1)</formula>
    </cfRule>
  </conditionalFormatting>
  <conditionalFormatting sqref="AT99">
    <cfRule type="expression" dxfId="2990" priority="2842">
      <formula>AND(AI92=TRUE,ABS(AU99-(AT99/AT104))&gt;0.1)</formula>
    </cfRule>
  </conditionalFormatting>
  <conditionalFormatting sqref="AR100">
    <cfRule type="expression" dxfId="2989" priority="2841">
      <formula>AND(AI92=TRUE,ABS(AU100-(AR100/AR104))&gt;0.1)</formula>
    </cfRule>
  </conditionalFormatting>
  <conditionalFormatting sqref="AS100">
    <cfRule type="expression" dxfId="2988" priority="2840">
      <formula>AND(AI92=TRUE,ABS(AU100-(AS100/AS104))&gt;0.1)</formula>
    </cfRule>
  </conditionalFormatting>
  <conditionalFormatting sqref="AT100">
    <cfRule type="expression" dxfId="2987" priority="2839">
      <formula>AND(AI92=TRUE,ABS(AU100-(AT100/AT104))&gt;0.1)</formula>
    </cfRule>
  </conditionalFormatting>
  <conditionalFormatting sqref="AS101">
    <cfRule type="expression" dxfId="2986" priority="2838">
      <formula>AND(AI92=TRUE,ABS(AU101-(AS101/AS104))&gt;0.1)</formula>
    </cfRule>
  </conditionalFormatting>
  <conditionalFormatting sqref="AT101">
    <cfRule type="expression" dxfId="2985" priority="2837">
      <formula>AND(AI92=TRUE,ABS(AU101-(AT101/AT104))&gt;0.1)</formula>
    </cfRule>
  </conditionalFormatting>
  <conditionalFormatting sqref="AT102">
    <cfRule type="expression" dxfId="2984" priority="2836">
      <formula>AND(AI92=TRUE,ABS(AU102-(AT102/AT104))&gt;0.1)</formula>
    </cfRule>
  </conditionalFormatting>
  <conditionalFormatting sqref="AL109">
    <cfRule type="expression" dxfId="2983" priority="2835">
      <formula>AND(AI107=TRUE,ABS(AU109-(AL109/AL119))&gt;0.1)</formula>
    </cfRule>
  </conditionalFormatting>
  <conditionalFormatting sqref="AM109">
    <cfRule type="expression" dxfId="2982" priority="2834">
      <formula>AND(AI107=TRUE,ABS(AU109-(AM109/AM119))&gt;0.1)</formula>
    </cfRule>
  </conditionalFormatting>
  <conditionalFormatting sqref="AN109">
    <cfRule type="expression" dxfId="2981" priority="2833">
      <formula>AND(AI107=TRUE,ABS(AU109-(AN109/AN119))&gt;0.1)</formula>
    </cfRule>
  </conditionalFormatting>
  <conditionalFormatting sqref="AO109">
    <cfRule type="expression" dxfId="2980" priority="2832">
      <formula>AND(AI107=TRUE,ABS(AU109-(AO109/AO119))&gt;0.1)</formula>
    </cfRule>
  </conditionalFormatting>
  <conditionalFormatting sqref="AP109">
    <cfRule type="expression" dxfId="2979" priority="2831">
      <formula>AND(AI107=TRUE,ABS(AU109-(AP109/AP119))&gt;0.1)</formula>
    </cfRule>
  </conditionalFormatting>
  <conditionalFormatting sqref="AQ109">
    <cfRule type="expression" dxfId="2978" priority="2830">
      <formula>AND(AI107=TRUE,ABS(AU109-(AQ109/AQ119))&gt;0.1)</formula>
    </cfRule>
  </conditionalFormatting>
  <conditionalFormatting sqref="AR109">
    <cfRule type="expression" dxfId="2977" priority="2829">
      <formula>AND(AI107=TRUE,ABS(AU109-(AR109/AR119))&gt;0.1)</formula>
    </cfRule>
  </conditionalFormatting>
  <conditionalFormatting sqref="AS109">
    <cfRule type="expression" dxfId="2976" priority="2828">
      <formula>AND(AI107=TRUE,ABS(AU109-(AS109/AS119))&gt;0.1)</formula>
    </cfRule>
  </conditionalFormatting>
  <conditionalFormatting sqref="AT109">
    <cfRule type="expression" dxfId="2975" priority="2827">
      <formula>AND(AI107=TRUE,ABS(AU109-(AT109/AT119))&gt;0.1)</formula>
    </cfRule>
  </conditionalFormatting>
  <conditionalFormatting sqref="AM110">
    <cfRule type="expression" dxfId="2974" priority="2826">
      <formula>AND(AI107=TRUE,ABS(AU110-(AM110/AM119))&gt;0.1)</formula>
    </cfRule>
  </conditionalFormatting>
  <conditionalFormatting sqref="AN110">
    <cfRule type="expression" dxfId="2973" priority="2825">
      <formula>AND(AI107=TRUE,ABS(AU110-(AN110/AN119))&gt;0.1)</formula>
    </cfRule>
  </conditionalFormatting>
  <conditionalFormatting sqref="AO110">
    <cfRule type="expression" dxfId="2972" priority="2824">
      <formula>AND(AI107=TRUE,ABS(AU110-(AO110/AO119))&gt;0.1)</formula>
    </cfRule>
  </conditionalFormatting>
  <conditionalFormatting sqref="AP110">
    <cfRule type="expression" dxfId="2971" priority="2823">
      <formula>AND(AI107=TRUE,ABS(AU110-(AP110/AP119))&gt;0.1)</formula>
    </cfRule>
  </conditionalFormatting>
  <conditionalFormatting sqref="AQ110">
    <cfRule type="expression" dxfId="2970" priority="2822">
      <formula>AND(AI107=TRUE,ABS(AU110-(AQ110/AQ119))&gt;0.1)</formula>
    </cfRule>
  </conditionalFormatting>
  <conditionalFormatting sqref="AR110">
    <cfRule type="expression" dxfId="2969" priority="2821">
      <formula>AND(AI107=TRUE,ABS(AU110-(AR110/AR119))&gt;0.1)</formula>
    </cfRule>
  </conditionalFormatting>
  <conditionalFormatting sqref="AS110">
    <cfRule type="expression" dxfId="2968" priority="2820">
      <formula>AND(AI107=TRUE,ABS(AU110-(AS110/AS119))&gt;0.1)</formula>
    </cfRule>
  </conditionalFormatting>
  <conditionalFormatting sqref="AT110">
    <cfRule type="expression" dxfId="2967" priority="2819">
      <formula>AND(AI107=TRUE,ABS(AU110-(AT110/AT119))&gt;0.1)</formula>
    </cfRule>
  </conditionalFormatting>
  <conditionalFormatting sqref="AN111">
    <cfRule type="expression" dxfId="2966" priority="2818">
      <formula>AND(AI107=TRUE,ABS(AU111-(AN111/AN119))&gt;0.1)</formula>
    </cfRule>
  </conditionalFormatting>
  <conditionalFormatting sqref="AO111">
    <cfRule type="expression" dxfId="2965" priority="2817">
      <formula>AND(AI107=TRUE,ABS(AU111-(AO111/AO119))&gt;0.1)</formula>
    </cfRule>
  </conditionalFormatting>
  <conditionalFormatting sqref="AP111">
    <cfRule type="expression" dxfId="2964" priority="2816">
      <formula>AND(AI107=TRUE,ABS(AU111-(AP111/AP119))&gt;0.1)</formula>
    </cfRule>
  </conditionalFormatting>
  <conditionalFormatting sqref="AQ111">
    <cfRule type="expression" dxfId="2963" priority="2815">
      <formula>AND(AI107=TRUE,ABS(AU111-(AQ111/AQ119))&gt;0.1)</formula>
    </cfRule>
  </conditionalFormatting>
  <conditionalFormatting sqref="AR111">
    <cfRule type="expression" dxfId="2962" priority="2814">
      <formula>AND(AI107=TRUE,ABS(AU111-(AR111/AR119))&gt;0.1)</formula>
    </cfRule>
  </conditionalFormatting>
  <conditionalFormatting sqref="AS111">
    <cfRule type="expression" dxfId="2961" priority="2813">
      <formula>AND(AI107=TRUE,ABS(AU111-(AS111/AS119))&gt;0.1)</formula>
    </cfRule>
  </conditionalFormatting>
  <conditionalFormatting sqref="AT111">
    <cfRule type="expression" dxfId="2960" priority="2812">
      <formula>AND(AI107=TRUE,ABS(AU111-(AT111/AT119))&gt;0.1)</formula>
    </cfRule>
  </conditionalFormatting>
  <conditionalFormatting sqref="AO112">
    <cfRule type="expression" dxfId="2959" priority="2811">
      <formula>AND(AI107=TRUE,ABS(AU112-(AO112/AO119))&gt;0.1)</formula>
    </cfRule>
  </conditionalFormatting>
  <conditionalFormatting sqref="AP112">
    <cfRule type="expression" dxfId="2958" priority="2810">
      <formula>AND(AI107=TRUE,ABS(AU112-(AP112/AP119))&gt;0.1)</formula>
    </cfRule>
  </conditionalFormatting>
  <conditionalFormatting sqref="AQ112">
    <cfRule type="expression" dxfId="2957" priority="2809">
      <formula>AND(AI107=TRUE,ABS(AU112-(AQ112/AQ119))&gt;0.1)</formula>
    </cfRule>
  </conditionalFormatting>
  <conditionalFormatting sqref="AR112">
    <cfRule type="expression" dxfId="2956" priority="2808">
      <formula>AND(AI107=TRUE,ABS(AU112-(AR112/AR119))&gt;0.1)</formula>
    </cfRule>
  </conditionalFormatting>
  <conditionalFormatting sqref="AS112">
    <cfRule type="expression" dxfId="2955" priority="2807">
      <formula>AND(AI107=TRUE,ABS(AU112-(AS112/AS119))&gt;0.1)</formula>
    </cfRule>
  </conditionalFormatting>
  <conditionalFormatting sqref="AT112">
    <cfRule type="expression" dxfId="2954" priority="2806">
      <formula>AND(AI107=TRUE,ABS(AU112-(AT112/AT119))&gt;0.1)</formula>
    </cfRule>
  </conditionalFormatting>
  <conditionalFormatting sqref="AP113">
    <cfRule type="expression" dxfId="2953" priority="2805">
      <formula>AND(AI107=TRUE,ABS(AU113-(AP113/AP119))&gt;0.1)</formula>
    </cfRule>
  </conditionalFormatting>
  <conditionalFormatting sqref="AQ113">
    <cfRule type="expression" dxfId="2952" priority="2804">
      <formula>AND(AI107=TRUE,ABS(AU113-(AQ113/AQ119))&gt;0.1)</formula>
    </cfRule>
  </conditionalFormatting>
  <conditionalFormatting sqref="AR113">
    <cfRule type="expression" dxfId="2951" priority="2803">
      <formula>AND(AI107=TRUE,ABS(AU113-(AR113/AR119))&gt;0.1)</formula>
    </cfRule>
  </conditionalFormatting>
  <conditionalFormatting sqref="AS113">
    <cfRule type="expression" dxfId="2950" priority="2802">
      <formula>AND(AI107=TRUE,ABS(AU113-(AS113/AS119))&gt;0.1)</formula>
    </cfRule>
  </conditionalFormatting>
  <conditionalFormatting sqref="AT113">
    <cfRule type="expression" dxfId="2949" priority="2801">
      <formula>AND(AI107=TRUE,ABS(AU113-(AT113/AT119))&gt;0.1)</formula>
    </cfRule>
  </conditionalFormatting>
  <conditionalFormatting sqref="AQ114">
    <cfRule type="expression" dxfId="2948" priority="2800">
      <formula>AND(AI107=TRUE,ABS(AU114-(AQ114/AQ119))&gt;0.1)</formula>
    </cfRule>
  </conditionalFormatting>
  <conditionalFormatting sqref="AR114">
    <cfRule type="expression" dxfId="2947" priority="2799">
      <formula>AND(AI107=TRUE,ABS(AU114-(AR114/AR119))&gt;0.1)</formula>
    </cfRule>
  </conditionalFormatting>
  <conditionalFormatting sqref="AS114">
    <cfRule type="expression" dxfId="2946" priority="2798">
      <formula>AND(AI107=TRUE,ABS(AU114-(AS114/AS119))&gt;0.1)</formula>
    </cfRule>
  </conditionalFormatting>
  <conditionalFormatting sqref="AT114">
    <cfRule type="expression" dxfId="2945" priority="2797">
      <formula>AND(AI107=TRUE,ABS(AU114-(AT114/AT119))&gt;0.1)</formula>
    </cfRule>
  </conditionalFormatting>
  <conditionalFormatting sqref="AR115">
    <cfRule type="expression" dxfId="2944" priority="2796">
      <formula>AND(AI107=TRUE,ABS(AU115-(AR115/AR119))&gt;0.1)</formula>
    </cfRule>
  </conditionalFormatting>
  <conditionalFormatting sqref="AS115">
    <cfRule type="expression" dxfId="2943" priority="2795">
      <formula>AND(AI107=TRUE,ABS(AU115-(AS115/AS119))&gt;0.1)</formula>
    </cfRule>
  </conditionalFormatting>
  <conditionalFormatting sqref="AT115">
    <cfRule type="expression" dxfId="2942" priority="2794">
      <formula>AND(AI107=TRUE,ABS(AU115-(AT115/AT119))&gt;0.1)</formula>
    </cfRule>
  </conditionalFormatting>
  <conditionalFormatting sqref="AS116">
    <cfRule type="expression" dxfId="2941" priority="2793">
      <formula>AND(AI107=TRUE,ABS(AU116-(AS116/AS119))&gt;0.1)</formula>
    </cfRule>
  </conditionalFormatting>
  <conditionalFormatting sqref="AT116">
    <cfRule type="expression" dxfId="2940" priority="2792">
      <formula>AND(AI107=TRUE,ABS(AU116-(AT116/AT119))&gt;0.1)</formula>
    </cfRule>
  </conditionalFormatting>
  <conditionalFormatting sqref="AT117">
    <cfRule type="expression" dxfId="2939" priority="2791">
      <formula>AND(AI107=TRUE,ABS(AU117-(AT117/AT119))&gt;0.1)</formula>
    </cfRule>
  </conditionalFormatting>
  <conditionalFormatting sqref="AL124">
    <cfRule type="expression" dxfId="2938" priority="2790">
      <formula>AND(AI122=TRUE,ABS(AU124-(AL124/AL134))&gt;0.1)</formula>
    </cfRule>
  </conditionalFormatting>
  <conditionalFormatting sqref="AM124">
    <cfRule type="expression" dxfId="2937" priority="2789">
      <formula>AND(AI122=TRUE,ABS(AU124-(AM124/AM134))&gt;0.1)</formula>
    </cfRule>
  </conditionalFormatting>
  <conditionalFormatting sqref="AN124">
    <cfRule type="expression" dxfId="2936" priority="2788">
      <formula>AND(AI122=TRUE,ABS(AU124-(AN124/AN134))&gt;0.1)</formula>
    </cfRule>
  </conditionalFormatting>
  <conditionalFormatting sqref="AO124">
    <cfRule type="expression" dxfId="2935" priority="2787">
      <formula>AND(AI122=TRUE,ABS(AU124-(AO124/AO134))&gt;0.1)</formula>
    </cfRule>
  </conditionalFormatting>
  <conditionalFormatting sqref="AP124">
    <cfRule type="expression" dxfId="2934" priority="2786">
      <formula>AND(AI122=TRUE,ABS(AU124-(AP124/AP134))&gt;0.1)</formula>
    </cfRule>
  </conditionalFormatting>
  <conditionalFormatting sqref="AQ124">
    <cfRule type="expression" dxfId="2933" priority="2785">
      <formula>AND(AI122=TRUE,ABS(AU124-(AQ124/AQ134))&gt;0.1)</formula>
    </cfRule>
  </conditionalFormatting>
  <conditionalFormatting sqref="AR124">
    <cfRule type="expression" dxfId="2932" priority="2784">
      <formula>AND(AI122=TRUE,ABS(AU124-(AR124/AR134))&gt;0.1)</formula>
    </cfRule>
  </conditionalFormatting>
  <conditionalFormatting sqref="AS124">
    <cfRule type="expression" dxfId="2931" priority="2783">
      <formula>AND(AI122=TRUE,ABS(AU124-(AS124/AS134))&gt;0.1)</formula>
    </cfRule>
  </conditionalFormatting>
  <conditionalFormatting sqref="AT124">
    <cfRule type="expression" dxfId="2930" priority="2782">
      <formula>AND(AI122=TRUE,ABS(AU124-(AT124/AT134))&gt;0.1)</formula>
    </cfRule>
  </conditionalFormatting>
  <conditionalFormatting sqref="AM125">
    <cfRule type="expression" dxfId="2929" priority="2781">
      <formula>AND(AI122=TRUE,ABS(AU125-(AM125/AM134))&gt;0.1)</formula>
    </cfRule>
  </conditionalFormatting>
  <conditionalFormatting sqref="AN125">
    <cfRule type="expression" dxfId="2928" priority="2780">
      <formula>AND(AI122=TRUE,ABS(AU125-(AN125/AN134))&gt;0.1)</formula>
    </cfRule>
  </conditionalFormatting>
  <conditionalFormatting sqref="AO125">
    <cfRule type="expression" dxfId="2927" priority="2779">
      <formula>AND(AI122=TRUE,ABS(AU125-(AO125/AO134))&gt;0.1)</formula>
    </cfRule>
  </conditionalFormatting>
  <conditionalFormatting sqref="AP125">
    <cfRule type="expression" dxfId="2926" priority="2778">
      <formula>AND(AI122=TRUE,ABS(AU125-(AP125/AP134))&gt;0.1)</formula>
    </cfRule>
  </conditionalFormatting>
  <conditionalFormatting sqref="AQ125">
    <cfRule type="expression" dxfId="2925" priority="2777">
      <formula>AND(AI122=TRUE,ABS(AU125-(AQ125/AQ134))&gt;0.1)</formula>
    </cfRule>
  </conditionalFormatting>
  <conditionalFormatting sqref="AR125">
    <cfRule type="expression" dxfId="2924" priority="2776">
      <formula>AND(AI122=TRUE,ABS(AU125-(AR125/AR134))&gt;0.1)</formula>
    </cfRule>
  </conditionalFormatting>
  <conditionalFormatting sqref="AS125">
    <cfRule type="expression" dxfId="2923" priority="2775">
      <formula>AND(AI122=TRUE,ABS(AU125-(AS125/AS134))&gt;0.1)</formula>
    </cfRule>
  </conditionalFormatting>
  <conditionalFormatting sqref="AT125">
    <cfRule type="expression" dxfId="2922" priority="2774">
      <formula>AND(AI122=TRUE,ABS(AU125-(AT125/AT134))&gt;0.1)</formula>
    </cfRule>
  </conditionalFormatting>
  <conditionalFormatting sqref="AN126">
    <cfRule type="expression" dxfId="2921" priority="2773">
      <formula>AND(AI122=TRUE,ABS(AU126-(AN126/AN134))&gt;0.1)</formula>
    </cfRule>
  </conditionalFormatting>
  <conditionalFormatting sqref="AO126">
    <cfRule type="expression" dxfId="2920" priority="2772">
      <formula>AND(AI122=TRUE,ABS(AU126-(AO126/AO134))&gt;0.1)</formula>
    </cfRule>
  </conditionalFormatting>
  <conditionalFormatting sqref="AP126">
    <cfRule type="expression" dxfId="2919" priority="2771">
      <formula>AND(AI122=TRUE,ABS(AU126-(AP126/AP134))&gt;0.1)</formula>
    </cfRule>
  </conditionalFormatting>
  <conditionalFormatting sqref="AQ126">
    <cfRule type="expression" dxfId="2918" priority="2770">
      <formula>AND(AI122=TRUE,ABS(AU126-(AQ126/AQ134))&gt;0.1)</formula>
    </cfRule>
  </conditionalFormatting>
  <conditionalFormatting sqref="AR126">
    <cfRule type="expression" dxfId="2917" priority="2769">
      <formula>AND(AI122=TRUE,ABS(AU126-(AR126/AR134))&gt;0.1)</formula>
    </cfRule>
  </conditionalFormatting>
  <conditionalFormatting sqref="AS126">
    <cfRule type="expression" dxfId="2916" priority="2768">
      <formula>AND(AI122=TRUE,ABS(AU126-(AS126/AS134))&gt;0.1)</formula>
    </cfRule>
  </conditionalFormatting>
  <conditionalFormatting sqref="AT126">
    <cfRule type="expression" dxfId="2915" priority="2767">
      <formula>AND(AI122=TRUE,ABS(AU126-(AT126/AT134))&gt;0.1)</formula>
    </cfRule>
  </conditionalFormatting>
  <conditionalFormatting sqref="AO127">
    <cfRule type="expression" dxfId="2914" priority="2766">
      <formula>AND(AI122=TRUE,ABS(AU127-(AO127/AO134))&gt;0.1)</formula>
    </cfRule>
  </conditionalFormatting>
  <conditionalFormatting sqref="AP127">
    <cfRule type="expression" dxfId="2913" priority="2765">
      <formula>AND(AI122=TRUE,ABS(AU127-(AP127/AP134))&gt;0.1)</formula>
    </cfRule>
  </conditionalFormatting>
  <conditionalFormatting sqref="AQ127">
    <cfRule type="expression" dxfId="2912" priority="2764">
      <formula>AND(AI122=TRUE,ABS(AU127-(AQ127/AQ134))&gt;0.1)</formula>
    </cfRule>
  </conditionalFormatting>
  <conditionalFormatting sqref="AR127">
    <cfRule type="expression" dxfId="2911" priority="2763">
      <formula>AND(AI122=TRUE,ABS(AU127-(AR127/AR134))&gt;0.1)</formula>
    </cfRule>
  </conditionalFormatting>
  <conditionalFormatting sqref="AS127">
    <cfRule type="expression" dxfId="2910" priority="2762">
      <formula>AND(AI122=TRUE,ABS(AU127-(AS127/AS134))&gt;0.1)</formula>
    </cfRule>
  </conditionalFormatting>
  <conditionalFormatting sqref="AT127">
    <cfRule type="expression" dxfId="2909" priority="2761">
      <formula>AND(AI122=TRUE,ABS(AU127-(AT127/AT134))&gt;0.1)</formula>
    </cfRule>
  </conditionalFormatting>
  <conditionalFormatting sqref="AP128">
    <cfRule type="expression" dxfId="2908" priority="2760">
      <formula>AND(AI122=TRUE,ABS(AU128-(AP128/AP134))&gt;0.1)</formula>
    </cfRule>
  </conditionalFormatting>
  <conditionalFormatting sqref="AQ128">
    <cfRule type="expression" dxfId="2907" priority="2759">
      <formula>AND(AI122=TRUE,ABS(AU128-(AQ128/AQ134))&gt;0.1)</formula>
    </cfRule>
  </conditionalFormatting>
  <conditionalFormatting sqref="AR128">
    <cfRule type="expression" dxfId="2906" priority="2758">
      <formula>AND(AI122=TRUE,ABS(AU128-(AR128/AR134))&gt;0.1)</formula>
    </cfRule>
  </conditionalFormatting>
  <conditionalFormatting sqref="AS128">
    <cfRule type="expression" dxfId="2905" priority="2757">
      <formula>AND(AI122=TRUE,ABS(AU128-(AS128/AS134))&gt;0.1)</formula>
    </cfRule>
  </conditionalFormatting>
  <conditionalFormatting sqref="AT128">
    <cfRule type="expression" dxfId="2904" priority="2756">
      <formula>AND(AI122=TRUE,ABS(AU128-(AT128/AT134))&gt;0.1)</formula>
    </cfRule>
  </conditionalFormatting>
  <conditionalFormatting sqref="AQ129">
    <cfRule type="expression" dxfId="2903" priority="2755">
      <formula>AND(AI122=TRUE,ABS(AU129-(AQ129/AQ134))&gt;0.1)</formula>
    </cfRule>
  </conditionalFormatting>
  <conditionalFormatting sqref="AR129">
    <cfRule type="expression" dxfId="2902" priority="2754">
      <formula>AND(AI122=TRUE,ABS(AU129-(AR129/AR134))&gt;0.1)</formula>
    </cfRule>
  </conditionalFormatting>
  <conditionalFormatting sqref="AS129">
    <cfRule type="expression" dxfId="2901" priority="2753">
      <formula>AND(AI122=TRUE,ABS(AU129-(AS129/AS134))&gt;0.1)</formula>
    </cfRule>
  </conditionalFormatting>
  <conditionalFormatting sqref="AT129">
    <cfRule type="expression" dxfId="2900" priority="2752">
      <formula>AND(AI122=TRUE,ABS(AU129-(AT129/AT134))&gt;0.1)</formula>
    </cfRule>
  </conditionalFormatting>
  <conditionalFormatting sqref="AR130">
    <cfRule type="expression" dxfId="2899" priority="2751">
      <formula>AND(AI122=TRUE,ABS(AU130-(AR130/AR134))&gt;0.1)</formula>
    </cfRule>
  </conditionalFormatting>
  <conditionalFormatting sqref="AS130">
    <cfRule type="expression" dxfId="2898" priority="2750">
      <formula>AND(AI122=TRUE,ABS(AU130-(AS130/AS134))&gt;0.1)</formula>
    </cfRule>
  </conditionalFormatting>
  <conditionalFormatting sqref="AT130">
    <cfRule type="expression" dxfId="2897" priority="2749">
      <formula>AND(AI122=TRUE,ABS(AU130-(AT130/AT134))&gt;0.1)</formula>
    </cfRule>
  </conditionalFormatting>
  <conditionalFormatting sqref="AS131">
    <cfRule type="expression" dxfId="2896" priority="2748">
      <formula>AND(AI122=TRUE,ABS(AU131-(AS131/AS134))&gt;0.1)</formula>
    </cfRule>
  </conditionalFormatting>
  <conditionalFormatting sqref="AT131">
    <cfRule type="expression" dxfId="2895" priority="2747">
      <formula>AND(AI122=TRUE,ABS(AU131-(AT131/AT134))&gt;0.1)</formula>
    </cfRule>
  </conditionalFormatting>
  <conditionalFormatting sqref="AT132">
    <cfRule type="expression" dxfId="2894" priority="2746">
      <formula>AND(AI122=TRUE,ABS(AU132-(AT132/AT134))&gt;0.1)</formula>
    </cfRule>
  </conditionalFormatting>
  <conditionalFormatting sqref="AL139">
    <cfRule type="expression" dxfId="2893" priority="2745">
      <formula>AND(AI137=TRUE,ABS(AU139-(AL139/AL149))&gt;0.1)</formula>
    </cfRule>
  </conditionalFormatting>
  <conditionalFormatting sqref="AM139">
    <cfRule type="expression" dxfId="2892" priority="2744">
      <formula>AND(AI137=TRUE,ABS(AU139-(AM139/AM149))&gt;0.1)</formula>
    </cfRule>
  </conditionalFormatting>
  <conditionalFormatting sqref="AN139">
    <cfRule type="expression" dxfId="2891" priority="2743">
      <formula>AND(AI137=TRUE,ABS(AU139-(AN139/AN149))&gt;0.1)</formula>
    </cfRule>
  </conditionalFormatting>
  <conditionalFormatting sqref="AO139">
    <cfRule type="expression" dxfId="2890" priority="2742">
      <formula>AND(AI137=TRUE,ABS(AU139-(AO139/AO149))&gt;0.1)</formula>
    </cfRule>
  </conditionalFormatting>
  <conditionalFormatting sqref="AP139">
    <cfRule type="expression" dxfId="2889" priority="2741">
      <formula>AND(AI137=TRUE,ABS(AU139-(AP139/AP149))&gt;0.1)</formula>
    </cfRule>
  </conditionalFormatting>
  <conditionalFormatting sqref="AQ139">
    <cfRule type="expression" dxfId="2888" priority="2740">
      <formula>AND(AI137=TRUE,ABS(AU139-(AQ139/AQ149))&gt;0.1)</formula>
    </cfRule>
  </conditionalFormatting>
  <conditionalFormatting sqref="AR139">
    <cfRule type="expression" dxfId="2887" priority="2739">
      <formula>AND(AI137=TRUE,ABS(AU139-(AR139/AR149))&gt;0.1)</formula>
    </cfRule>
  </conditionalFormatting>
  <conditionalFormatting sqref="AS139">
    <cfRule type="expression" dxfId="2886" priority="2738">
      <formula>AND(AI137=TRUE,ABS(AU139-(AS139/AS149))&gt;0.1)</formula>
    </cfRule>
  </conditionalFormatting>
  <conditionalFormatting sqref="AT139">
    <cfRule type="expression" dxfId="2885" priority="2737">
      <formula>AND(AI137=TRUE,ABS(AU139-(AT139/AT149))&gt;0.1)</formula>
    </cfRule>
  </conditionalFormatting>
  <conditionalFormatting sqref="AM140">
    <cfRule type="expression" dxfId="2884" priority="2736">
      <formula>AND(AI137=TRUE,ABS(AU140-(AM140/AM149))&gt;0.1)</formula>
    </cfRule>
  </conditionalFormatting>
  <conditionalFormatting sqref="AN140">
    <cfRule type="expression" dxfId="2883" priority="2735">
      <formula>AND(AI137=TRUE,ABS(AU140-(AN140/AN149))&gt;0.1)</formula>
    </cfRule>
  </conditionalFormatting>
  <conditionalFormatting sqref="AO140">
    <cfRule type="expression" dxfId="2882" priority="2734">
      <formula>AND(AI137=TRUE,ABS(AU140-(AO140/AO149))&gt;0.1)</formula>
    </cfRule>
  </conditionalFormatting>
  <conditionalFormatting sqref="AP140">
    <cfRule type="expression" dxfId="2881" priority="2733">
      <formula>AND(AI137=TRUE,ABS(AU140-(AP140/AP149))&gt;0.1)</formula>
    </cfRule>
  </conditionalFormatting>
  <conditionalFormatting sqref="AQ140">
    <cfRule type="expression" dxfId="2880" priority="2732">
      <formula>AND(AI137=TRUE,ABS(AU140-(AQ140/AQ149))&gt;0.1)</formula>
    </cfRule>
  </conditionalFormatting>
  <conditionalFormatting sqref="AR140">
    <cfRule type="expression" dxfId="2879" priority="2731">
      <formula>AND(AI137=TRUE,ABS(AU140-(AR140/AR149))&gt;0.1)</formula>
    </cfRule>
  </conditionalFormatting>
  <conditionalFormatting sqref="AS140">
    <cfRule type="expression" dxfId="2878" priority="2730">
      <formula>AND(AI137=TRUE,ABS(AU140-(AS140/AS149))&gt;0.1)</formula>
    </cfRule>
  </conditionalFormatting>
  <conditionalFormatting sqref="AT140">
    <cfRule type="expression" dxfId="2877" priority="2729">
      <formula>AND(AI137=TRUE,ABS(AU140-(AT140/AT149))&gt;0.1)</formula>
    </cfRule>
  </conditionalFormatting>
  <conditionalFormatting sqref="AN141">
    <cfRule type="expression" dxfId="2876" priority="2728">
      <formula>AND(AI137=TRUE,ABS(AU141-(AN141/AN149))&gt;0.1)</formula>
    </cfRule>
  </conditionalFormatting>
  <conditionalFormatting sqref="AO141">
    <cfRule type="expression" dxfId="2875" priority="2727">
      <formula>AND(AI137=TRUE,ABS(AU141-(AO141/AO149))&gt;0.1)</formula>
    </cfRule>
  </conditionalFormatting>
  <conditionalFormatting sqref="AP141">
    <cfRule type="expression" dxfId="2874" priority="2726">
      <formula>AND(AI137=TRUE,ABS(AU141-(AP141/AP149))&gt;0.1)</formula>
    </cfRule>
  </conditionalFormatting>
  <conditionalFormatting sqref="AQ141">
    <cfRule type="expression" dxfId="2873" priority="2725">
      <formula>AND(AI137=TRUE,ABS(AU141-(AQ141/AQ149))&gt;0.1)</formula>
    </cfRule>
  </conditionalFormatting>
  <conditionalFormatting sqref="AR141">
    <cfRule type="expression" dxfId="2872" priority="2724">
      <formula>AND(AI137=TRUE,ABS(AU141-(AR141/AR149))&gt;0.1)</formula>
    </cfRule>
  </conditionalFormatting>
  <conditionalFormatting sqref="AS141">
    <cfRule type="expression" dxfId="2871" priority="2723">
      <formula>AND(AI137=TRUE,ABS(AU141-(AS141/AS149))&gt;0.1)</formula>
    </cfRule>
  </conditionalFormatting>
  <conditionalFormatting sqref="AT141">
    <cfRule type="expression" dxfId="2870" priority="2722">
      <formula>AND(AI137=TRUE,ABS(AU141-(AT141/AT149))&gt;0.1)</formula>
    </cfRule>
  </conditionalFormatting>
  <conditionalFormatting sqref="AO142">
    <cfRule type="expression" dxfId="2869" priority="2721">
      <formula>AND(AI137=TRUE,ABS(AU142-(AO142/AO149))&gt;0.1)</formula>
    </cfRule>
  </conditionalFormatting>
  <conditionalFormatting sqref="AP142">
    <cfRule type="expression" dxfId="2868" priority="2720">
      <formula>AND(AI137=TRUE,ABS(AU142-(AP142/AP149))&gt;0.1)</formula>
    </cfRule>
  </conditionalFormatting>
  <conditionalFormatting sqref="AQ142">
    <cfRule type="expression" dxfId="2867" priority="2719">
      <formula>AND(AI137=TRUE,ABS(AU142-(AQ142/AQ149))&gt;0.1)</formula>
    </cfRule>
  </conditionalFormatting>
  <conditionalFormatting sqref="AR142">
    <cfRule type="expression" dxfId="2866" priority="2718">
      <formula>AND(AI137=TRUE,ABS(AU142-(AR142/AR149))&gt;0.1)</formula>
    </cfRule>
  </conditionalFormatting>
  <conditionalFormatting sqref="AS142">
    <cfRule type="expression" dxfId="2865" priority="2717">
      <formula>AND(AI137=TRUE,ABS(AU142-(AS142/AS149))&gt;0.1)</formula>
    </cfRule>
  </conditionalFormatting>
  <conditionalFormatting sqref="AT142">
    <cfRule type="expression" dxfId="2864" priority="2716">
      <formula>AND(AI137=TRUE,ABS(AU142-(AT142/AT149))&gt;0.1)</formula>
    </cfRule>
  </conditionalFormatting>
  <conditionalFormatting sqref="AP143">
    <cfRule type="expression" dxfId="2863" priority="2715">
      <formula>AND(AI137=TRUE,ABS(AU143-(AP143/AP149))&gt;0.1)</formula>
    </cfRule>
  </conditionalFormatting>
  <conditionalFormatting sqref="AQ143">
    <cfRule type="expression" dxfId="2862" priority="2714">
      <formula>AND(AI137=TRUE,ABS(AU143-(AQ143/AQ149))&gt;0.1)</formula>
    </cfRule>
  </conditionalFormatting>
  <conditionalFormatting sqref="AR143">
    <cfRule type="expression" dxfId="2861" priority="2713">
      <formula>AND(AI137=TRUE,ABS(AU143-(AR143/AR149))&gt;0.1)</formula>
    </cfRule>
  </conditionalFormatting>
  <conditionalFormatting sqref="AS143">
    <cfRule type="expression" dxfId="2860" priority="2712">
      <formula>AND(AI137=TRUE,ABS(AU143-(AS143/AS149))&gt;0.1)</formula>
    </cfRule>
  </conditionalFormatting>
  <conditionalFormatting sqref="AT143">
    <cfRule type="expression" dxfId="2859" priority="2711">
      <formula>AND(AI137=TRUE,ABS(AU143-(AT143/AT149))&gt;0.1)</formula>
    </cfRule>
  </conditionalFormatting>
  <conditionalFormatting sqref="AQ144">
    <cfRule type="expression" dxfId="2858" priority="2710">
      <formula>AND(AI137=TRUE,ABS(AU144-(AQ144/AQ149))&gt;0.1)</formula>
    </cfRule>
  </conditionalFormatting>
  <conditionalFormatting sqref="AR144">
    <cfRule type="expression" dxfId="2857" priority="2709">
      <formula>AND(AI137=TRUE,ABS(AU144-(AR144/AR149))&gt;0.1)</formula>
    </cfRule>
  </conditionalFormatting>
  <conditionalFormatting sqref="AS144">
    <cfRule type="expression" dxfId="2856" priority="2708">
      <formula>AND(AI137=TRUE,ABS(AU144-(AS144/AS149))&gt;0.1)</formula>
    </cfRule>
  </conditionalFormatting>
  <conditionalFormatting sqref="AT144">
    <cfRule type="expression" dxfId="2855" priority="2707">
      <formula>AND(AI137=TRUE,ABS(AU144-(AT144/AT149))&gt;0.1)</formula>
    </cfRule>
  </conditionalFormatting>
  <conditionalFormatting sqref="AR145">
    <cfRule type="expression" dxfId="2854" priority="2706">
      <formula>AND(AI137=TRUE,ABS(AU145-(AR145/AR149))&gt;0.1)</formula>
    </cfRule>
  </conditionalFormatting>
  <conditionalFormatting sqref="AS145">
    <cfRule type="expression" dxfId="2853" priority="2705">
      <formula>AND(AI137=TRUE,ABS(AU145-(AS145/AS149))&gt;0.1)</formula>
    </cfRule>
  </conditionalFormatting>
  <conditionalFormatting sqref="AT145">
    <cfRule type="expression" dxfId="2852" priority="2704">
      <formula>AND(AI137=TRUE,ABS(AU145-(AT145/AT149))&gt;0.1)</formula>
    </cfRule>
  </conditionalFormatting>
  <conditionalFormatting sqref="AS146">
    <cfRule type="expression" dxfId="2851" priority="2703">
      <formula>AND(AI137=TRUE,ABS(AU146-(AS146/AS149))&gt;0.1)</formula>
    </cfRule>
  </conditionalFormatting>
  <conditionalFormatting sqref="AT146">
    <cfRule type="expression" dxfId="2850" priority="2702">
      <formula>AND(AI137=TRUE,ABS(AU146-(AT146/AT149))&gt;0.1)</formula>
    </cfRule>
  </conditionalFormatting>
  <conditionalFormatting sqref="AT147">
    <cfRule type="expression" dxfId="2849" priority="2701">
      <formula>AND(AI137=TRUE,ABS(AU147-(AT147/AT149))&gt;0.1)</formula>
    </cfRule>
  </conditionalFormatting>
  <conditionalFormatting sqref="BC139">
    <cfRule type="expression" dxfId="2848" priority="2700">
      <formula>AND(AZ137=TRUE,ABS(BL139-(BC139/BC149))&gt;0.1)</formula>
    </cfRule>
  </conditionalFormatting>
  <conditionalFormatting sqref="BD139">
    <cfRule type="expression" dxfId="2847" priority="2699">
      <formula>AND(AZ137=TRUE,ABS(BL139-(BD139/BD149))&gt;0.1)</formula>
    </cfRule>
  </conditionalFormatting>
  <conditionalFormatting sqref="BE139">
    <cfRule type="expression" dxfId="2846" priority="2698">
      <formula>AND(AZ137=TRUE,ABS(BL139-(BE139/BE149))&gt;0.1)</formula>
    </cfRule>
  </conditionalFormatting>
  <conditionalFormatting sqref="BF139">
    <cfRule type="expression" dxfId="2845" priority="2697">
      <formula>AND(AZ137=TRUE,ABS(BL139-(BF139/BF149))&gt;0.1)</formula>
    </cfRule>
  </conditionalFormatting>
  <conditionalFormatting sqref="BG139">
    <cfRule type="expression" dxfId="2844" priority="2696">
      <formula>AND(AZ137=TRUE,ABS(BL139-(BG139/BG149))&gt;0.1)</formula>
    </cfRule>
  </conditionalFormatting>
  <conditionalFormatting sqref="BH139">
    <cfRule type="expression" dxfId="2843" priority="2695">
      <formula>AND(AZ137=TRUE,ABS(BL139-(BH139/BH149))&gt;0.1)</formula>
    </cfRule>
  </conditionalFormatting>
  <conditionalFormatting sqref="BI139">
    <cfRule type="expression" dxfId="2842" priority="2694">
      <formula>AND(AZ137=TRUE,ABS(BL139-(BI139/BI149))&gt;0.1)</formula>
    </cfRule>
  </conditionalFormatting>
  <conditionalFormatting sqref="BJ139">
    <cfRule type="expression" dxfId="2841" priority="2693">
      <formula>AND(AZ137=TRUE,ABS(BL139-(BJ139/BJ149))&gt;0.1)</formula>
    </cfRule>
  </conditionalFormatting>
  <conditionalFormatting sqref="BK139">
    <cfRule type="expression" dxfId="2840" priority="2692">
      <formula>AND(AZ137=TRUE,ABS(BL139-(BK139/BK149))&gt;0.1)</formula>
    </cfRule>
  </conditionalFormatting>
  <conditionalFormatting sqref="BD140">
    <cfRule type="expression" dxfId="2839" priority="2691">
      <formula>AND(AZ137=TRUE,ABS(BL140-(BD140/BD149))&gt;0.1)</formula>
    </cfRule>
  </conditionalFormatting>
  <conditionalFormatting sqref="BE140">
    <cfRule type="expression" dxfId="2838" priority="2690">
      <formula>AND(AZ137=TRUE,ABS(BL140-(BE140/BE149))&gt;0.1)</formula>
    </cfRule>
  </conditionalFormatting>
  <conditionalFormatting sqref="BF140">
    <cfRule type="expression" dxfId="2837" priority="2689">
      <formula>AND(AZ137=TRUE,ABS(BL140-(BF140/BF149))&gt;0.1)</formula>
    </cfRule>
  </conditionalFormatting>
  <conditionalFormatting sqref="BG140">
    <cfRule type="expression" dxfId="2836" priority="2688">
      <formula>AND(AZ137=TRUE,ABS(BL140-(BG140/BG149))&gt;0.1)</formula>
    </cfRule>
  </conditionalFormatting>
  <conditionalFormatting sqref="BH140">
    <cfRule type="expression" dxfId="2835" priority="2687">
      <formula>AND(AZ137=TRUE,ABS(BL140-(BH140/BH149))&gt;0.1)</formula>
    </cfRule>
  </conditionalFormatting>
  <conditionalFormatting sqref="BI140">
    <cfRule type="expression" dxfId="2834" priority="2686">
      <formula>AND(AZ137=TRUE,ABS(BL140-(BI140/BI149))&gt;0.1)</formula>
    </cfRule>
  </conditionalFormatting>
  <conditionalFormatting sqref="BJ140">
    <cfRule type="expression" dxfId="2833" priority="2685">
      <formula>AND(AZ137=TRUE,ABS(BL140-(BJ140/BJ149))&gt;0.1)</formula>
    </cfRule>
  </conditionalFormatting>
  <conditionalFormatting sqref="BK140">
    <cfRule type="expression" dxfId="2832" priority="2684">
      <formula>AND(AZ137=TRUE,ABS(BL140-(BK140/BK149))&gt;0.1)</formula>
    </cfRule>
  </conditionalFormatting>
  <conditionalFormatting sqref="BE141">
    <cfRule type="expression" dxfId="2831" priority="2683">
      <formula>AND(AZ137=TRUE,ABS(BL141-(BE141/BE149))&gt;0.1)</formula>
    </cfRule>
  </conditionalFormatting>
  <conditionalFormatting sqref="BF141">
    <cfRule type="expression" dxfId="2830" priority="2682">
      <formula>AND(AZ137=TRUE,ABS(BL141-(BF141/BF149))&gt;0.1)</formula>
    </cfRule>
  </conditionalFormatting>
  <conditionalFormatting sqref="BG141">
    <cfRule type="expression" dxfId="2829" priority="2681">
      <formula>AND(AZ137=TRUE,ABS(BL141-(BG141/BG149))&gt;0.1)</formula>
    </cfRule>
  </conditionalFormatting>
  <conditionalFormatting sqref="BH141">
    <cfRule type="expression" dxfId="2828" priority="2680">
      <formula>AND(AZ137=TRUE,ABS(BL141-(BH141/BH149))&gt;0.1)</formula>
    </cfRule>
  </conditionalFormatting>
  <conditionalFormatting sqref="BI141">
    <cfRule type="expression" dxfId="2827" priority="2679">
      <formula>AND(AZ137=TRUE,ABS(BL141-(BI141/BI149))&gt;0.1)</formula>
    </cfRule>
  </conditionalFormatting>
  <conditionalFormatting sqref="BJ141">
    <cfRule type="expression" dxfId="2826" priority="2678">
      <formula>AND(AZ137=TRUE,ABS(BL141-(BJ141/BJ149))&gt;0.1)</formula>
    </cfRule>
  </conditionalFormatting>
  <conditionalFormatting sqref="BK141">
    <cfRule type="expression" dxfId="2825" priority="2677">
      <formula>AND(AZ137=TRUE,ABS(BL141-(BK141/BK149))&gt;0.1)</formula>
    </cfRule>
  </conditionalFormatting>
  <conditionalFormatting sqref="BF142">
    <cfRule type="expression" dxfId="2824" priority="2676">
      <formula>AND(AZ137=TRUE,ABS(BL142-(BF142/BF149))&gt;0.1)</formula>
    </cfRule>
  </conditionalFormatting>
  <conditionalFormatting sqref="BG142">
    <cfRule type="expression" dxfId="2823" priority="2675">
      <formula>AND(AZ137=TRUE,ABS(BL142-(BG142/BG149))&gt;0.1)</formula>
    </cfRule>
  </conditionalFormatting>
  <conditionalFormatting sqref="BH142">
    <cfRule type="expression" dxfId="2822" priority="2674">
      <formula>AND(AZ137=TRUE,ABS(BL142-(BH142/BH149))&gt;0.1)</formula>
    </cfRule>
  </conditionalFormatting>
  <conditionalFormatting sqref="BI142">
    <cfRule type="expression" dxfId="2821" priority="2673">
      <formula>AND(AZ137=TRUE,ABS(BL142-(BI142/BI149))&gt;0.1)</formula>
    </cfRule>
  </conditionalFormatting>
  <conditionalFormatting sqref="BJ142">
    <cfRule type="expression" dxfId="2820" priority="2672">
      <formula>AND(AZ137=TRUE,ABS(BL142-(BJ142/BJ149))&gt;0.1)</formula>
    </cfRule>
  </conditionalFormatting>
  <conditionalFormatting sqref="BK142">
    <cfRule type="expression" dxfId="2819" priority="2671">
      <formula>AND(AZ137=TRUE,ABS(BL142-(BK142/BK149))&gt;0.1)</formula>
    </cfRule>
  </conditionalFormatting>
  <conditionalFormatting sqref="BG143">
    <cfRule type="expression" dxfId="2818" priority="2670">
      <formula>AND(AZ137=TRUE,ABS(BL143-(BG143/BG149))&gt;0.1)</formula>
    </cfRule>
  </conditionalFormatting>
  <conditionalFormatting sqref="BH143">
    <cfRule type="expression" dxfId="2817" priority="2669">
      <formula>AND(AZ137=TRUE,ABS(BL143-(BH143/BH149))&gt;0.1)</formula>
    </cfRule>
  </conditionalFormatting>
  <conditionalFormatting sqref="BI143">
    <cfRule type="expression" dxfId="2816" priority="2668">
      <formula>AND(AZ137=TRUE,ABS(BL143-(BI143/BI149))&gt;0.1)</formula>
    </cfRule>
  </conditionalFormatting>
  <conditionalFormatting sqref="BJ143">
    <cfRule type="expression" dxfId="2815" priority="2667">
      <formula>AND(AZ137=TRUE,ABS(BL143-(BJ143/BJ149))&gt;0.1)</formula>
    </cfRule>
  </conditionalFormatting>
  <conditionalFormatting sqref="BK143">
    <cfRule type="expression" dxfId="2814" priority="2666">
      <formula>AND(AZ137=TRUE,ABS(BL143-(BK143/BK149))&gt;0.1)</formula>
    </cfRule>
  </conditionalFormatting>
  <conditionalFormatting sqref="BH144">
    <cfRule type="expression" dxfId="2813" priority="2665">
      <formula>AND(AZ137=TRUE,ABS(BL144-(BH144/BH149))&gt;0.1)</formula>
    </cfRule>
  </conditionalFormatting>
  <conditionalFormatting sqref="BI144">
    <cfRule type="expression" dxfId="2812" priority="2664">
      <formula>AND(AZ137=TRUE,ABS(BL144-(BI144/BI149))&gt;0.1)</formula>
    </cfRule>
  </conditionalFormatting>
  <conditionalFormatting sqref="BJ144">
    <cfRule type="expression" dxfId="2811" priority="2663">
      <formula>AND(AZ137=TRUE,ABS(BL144-(BJ144/BJ149))&gt;0.1)</formula>
    </cfRule>
  </conditionalFormatting>
  <conditionalFormatting sqref="BK144">
    <cfRule type="expression" dxfId="2810" priority="2662">
      <formula>AND(AZ137=TRUE,ABS(BL144-(BK144/BK149))&gt;0.1)</formula>
    </cfRule>
  </conditionalFormatting>
  <conditionalFormatting sqref="BI145">
    <cfRule type="expression" dxfId="2809" priority="2661">
      <formula>AND(AZ137=TRUE,ABS(BL145-(BI145/BI149))&gt;0.1)</formula>
    </cfRule>
  </conditionalFormatting>
  <conditionalFormatting sqref="BJ145">
    <cfRule type="expression" dxfId="2808" priority="2660">
      <formula>AND(AZ137=TRUE,ABS(BL145-(BJ145/BJ149))&gt;0.1)</formula>
    </cfRule>
  </conditionalFormatting>
  <conditionalFormatting sqref="BK145">
    <cfRule type="expression" dxfId="2807" priority="2659">
      <formula>AND(AZ137=TRUE,ABS(BL145-(BK145/BK149))&gt;0.1)</formula>
    </cfRule>
  </conditionalFormatting>
  <conditionalFormatting sqref="BJ146">
    <cfRule type="expression" dxfId="2806" priority="2658">
      <formula>AND(AZ137=TRUE,ABS(BL146-(BJ146/BJ149))&gt;0.1)</formula>
    </cfRule>
  </conditionalFormatting>
  <conditionalFormatting sqref="BK146">
    <cfRule type="expression" dxfId="2805" priority="2657">
      <formula>AND(AZ137=TRUE,ABS(BL146-(BK146/BK149))&gt;0.1)</formula>
    </cfRule>
  </conditionalFormatting>
  <conditionalFormatting sqref="BK147">
    <cfRule type="expression" dxfId="2804" priority="2656">
      <formula>AND(AZ137=TRUE,ABS(BL147-(BK147/BK149))&gt;0.1)</formula>
    </cfRule>
  </conditionalFormatting>
  <conditionalFormatting sqref="BC124">
    <cfRule type="expression" dxfId="2803" priority="2655">
      <formula>AND(AZ122=TRUE,ABS(BL124-(BC124/BC134))&gt;0.1)</formula>
    </cfRule>
  </conditionalFormatting>
  <conditionalFormatting sqref="BD124">
    <cfRule type="expression" dxfId="2802" priority="2654">
      <formula>AND(AZ122=TRUE,ABS(BL124-(BD124/BD134))&gt;0.1)</formula>
    </cfRule>
  </conditionalFormatting>
  <conditionalFormatting sqref="BE124">
    <cfRule type="expression" dxfId="2801" priority="2653">
      <formula>AND(AZ122=TRUE,ABS(BL124-(BE124/BE134))&gt;0.1)</formula>
    </cfRule>
  </conditionalFormatting>
  <conditionalFormatting sqref="BF124">
    <cfRule type="expression" dxfId="2800" priority="2652">
      <formula>AND(AZ122=TRUE,ABS(BL124-(BF124/BF134))&gt;0.1)</formula>
    </cfRule>
  </conditionalFormatting>
  <conditionalFormatting sqref="BG124">
    <cfRule type="expression" dxfId="2799" priority="2651">
      <formula>AND(AZ122=TRUE,ABS(BL124-(BG124/BG134))&gt;0.1)</formula>
    </cfRule>
  </conditionalFormatting>
  <conditionalFormatting sqref="BH124">
    <cfRule type="expression" dxfId="2798" priority="2650">
      <formula>AND(AZ122=TRUE,ABS(BL124-(BH124/BH134))&gt;0.1)</formula>
    </cfRule>
  </conditionalFormatting>
  <conditionalFormatting sqref="BI124">
    <cfRule type="expression" dxfId="2797" priority="2649">
      <formula>AND(AZ122=TRUE,ABS(BL124-(BI124/BI134))&gt;0.1)</formula>
    </cfRule>
  </conditionalFormatting>
  <conditionalFormatting sqref="BJ124">
    <cfRule type="expression" dxfId="2796" priority="2648">
      <formula>AND(AZ122=TRUE,ABS(BL124-(BJ124/BJ134))&gt;0.1)</formula>
    </cfRule>
  </conditionalFormatting>
  <conditionalFormatting sqref="BK124">
    <cfRule type="expression" dxfId="2795" priority="2647">
      <formula>AND(AZ122=TRUE,ABS(BL124-(BK124/BK134))&gt;0.1)</formula>
    </cfRule>
  </conditionalFormatting>
  <conditionalFormatting sqref="BD125">
    <cfRule type="expression" dxfId="2794" priority="2646">
      <formula>AND(AZ122=TRUE,ABS(BL125-(BD125/BD134))&gt;0.1)</formula>
    </cfRule>
  </conditionalFormatting>
  <conditionalFormatting sqref="BE125">
    <cfRule type="expression" dxfId="2793" priority="2645">
      <formula>AND(AZ122=TRUE,ABS(BL125-(BE125/BE134))&gt;0.1)</formula>
    </cfRule>
  </conditionalFormatting>
  <conditionalFormatting sqref="BF125">
    <cfRule type="expression" dxfId="2792" priority="2644">
      <formula>AND(AZ122=TRUE,ABS(BL125-(BF125/BF134))&gt;0.1)</formula>
    </cfRule>
  </conditionalFormatting>
  <conditionalFormatting sqref="BG125">
    <cfRule type="expression" dxfId="2791" priority="2643">
      <formula>AND(AZ122=TRUE,ABS(BL125-(BG125/BG134))&gt;0.1)</formula>
    </cfRule>
  </conditionalFormatting>
  <conditionalFormatting sqref="BH125">
    <cfRule type="expression" dxfId="2790" priority="2642">
      <formula>AND(AZ122=TRUE,ABS(BL125-(BH125/BH134))&gt;0.1)</formula>
    </cfRule>
  </conditionalFormatting>
  <conditionalFormatting sqref="BI125">
    <cfRule type="expression" dxfId="2789" priority="2641">
      <formula>AND(AZ122=TRUE,ABS(BL125-(BI125/BI134))&gt;0.1)</formula>
    </cfRule>
  </conditionalFormatting>
  <conditionalFormatting sqref="BJ125">
    <cfRule type="expression" dxfId="2788" priority="2640">
      <formula>AND(AZ122=TRUE,ABS(BL125-(BJ125/BJ134))&gt;0.1)</formula>
    </cfRule>
  </conditionalFormatting>
  <conditionalFormatting sqref="BK125">
    <cfRule type="expression" dxfId="2787" priority="2639">
      <formula>AND(AZ122=TRUE,ABS(BL125-(BK125/BK134))&gt;0.1)</formula>
    </cfRule>
  </conditionalFormatting>
  <conditionalFormatting sqref="BE126">
    <cfRule type="expression" dxfId="2786" priority="2638">
      <formula>AND(AZ122=TRUE,ABS(BL126-(BE126/BE134))&gt;0.1)</formula>
    </cfRule>
  </conditionalFormatting>
  <conditionalFormatting sqref="BF126">
    <cfRule type="expression" dxfId="2785" priority="2637">
      <formula>AND(AZ122=TRUE,ABS(BL126-(BF126/BF134))&gt;0.1)</formula>
    </cfRule>
  </conditionalFormatting>
  <conditionalFormatting sqref="BG126">
    <cfRule type="expression" dxfId="2784" priority="2636">
      <formula>AND(AZ122=TRUE,ABS(BL126-(BG126/BG134))&gt;0.1)</formula>
    </cfRule>
  </conditionalFormatting>
  <conditionalFormatting sqref="BH126">
    <cfRule type="expression" dxfId="2783" priority="2635">
      <formula>AND(AZ122=TRUE,ABS(BL126-(BH126/BH134))&gt;0.1)</formula>
    </cfRule>
  </conditionalFormatting>
  <conditionalFormatting sqref="BI126">
    <cfRule type="expression" dxfId="2782" priority="2634">
      <formula>AND(AZ122=TRUE,ABS(BL126-(BI126/BI134))&gt;0.1)</formula>
    </cfRule>
  </conditionalFormatting>
  <conditionalFormatting sqref="BJ126">
    <cfRule type="expression" dxfId="2781" priority="2633">
      <formula>AND(AZ122=TRUE,ABS(BL126-(BJ126/BJ134))&gt;0.1)</formula>
    </cfRule>
  </conditionalFormatting>
  <conditionalFormatting sqref="BK126">
    <cfRule type="expression" dxfId="2780" priority="2632">
      <formula>AND(AZ122=TRUE,ABS(BL126-(BK126/BK134))&gt;0.1)</formula>
    </cfRule>
  </conditionalFormatting>
  <conditionalFormatting sqref="BF127">
    <cfRule type="expression" dxfId="2779" priority="2631">
      <formula>AND(AZ122=TRUE,ABS(BL127-(BF127/BF134))&gt;0.1)</formula>
    </cfRule>
  </conditionalFormatting>
  <conditionalFormatting sqref="BG127">
    <cfRule type="expression" dxfId="2778" priority="2630">
      <formula>AND(AZ122=TRUE,ABS(BL127-(BG127/BG134))&gt;0.1)</formula>
    </cfRule>
  </conditionalFormatting>
  <conditionalFormatting sqref="BH127">
    <cfRule type="expression" dxfId="2777" priority="2629">
      <formula>AND(AZ122=TRUE,ABS(BL127-(BH127/BH134))&gt;0.1)</formula>
    </cfRule>
  </conditionalFormatting>
  <conditionalFormatting sqref="BI127">
    <cfRule type="expression" dxfId="2776" priority="2628">
      <formula>AND(AZ122=TRUE,ABS(BL127-(BI127/BI134))&gt;0.1)</formula>
    </cfRule>
  </conditionalFormatting>
  <conditionalFormatting sqref="BJ127">
    <cfRule type="expression" dxfId="2775" priority="2627">
      <formula>AND(AZ122=TRUE,ABS(BL127-(BJ127/BJ134))&gt;0.1)</formula>
    </cfRule>
  </conditionalFormatting>
  <conditionalFormatting sqref="BK127">
    <cfRule type="expression" dxfId="2774" priority="2626">
      <formula>AND(AZ122=TRUE,ABS(BL127-(BK127/BK134))&gt;0.1)</formula>
    </cfRule>
  </conditionalFormatting>
  <conditionalFormatting sqref="BG128">
    <cfRule type="expression" dxfId="2773" priority="2625">
      <formula>AND(AZ122=TRUE,ABS(BL128-(BG128/BG134))&gt;0.1)</formula>
    </cfRule>
  </conditionalFormatting>
  <conditionalFormatting sqref="BH128">
    <cfRule type="expression" dxfId="2772" priority="2624">
      <formula>AND(AZ122=TRUE,ABS(BL128-(BH128/BH134))&gt;0.1)</formula>
    </cfRule>
  </conditionalFormatting>
  <conditionalFormatting sqref="BI128">
    <cfRule type="expression" dxfId="2771" priority="2623">
      <formula>AND(AZ122=TRUE,ABS(BL128-(BI128/BI134))&gt;0.1)</formula>
    </cfRule>
  </conditionalFormatting>
  <conditionalFormatting sqref="BJ128">
    <cfRule type="expression" dxfId="2770" priority="2622">
      <formula>AND(AZ122=TRUE,ABS(BL128-(BJ128/BJ134))&gt;0.1)</formula>
    </cfRule>
  </conditionalFormatting>
  <conditionalFormatting sqref="BK128">
    <cfRule type="expression" dxfId="2769" priority="2621">
      <formula>AND(AZ122=TRUE,ABS(BL128-(BK128/BK134))&gt;0.1)</formula>
    </cfRule>
  </conditionalFormatting>
  <conditionalFormatting sqref="BH129">
    <cfRule type="expression" dxfId="2768" priority="2620">
      <formula>AND(AZ122=TRUE,ABS(BL129-(BH129/BH134))&gt;0.1)</formula>
    </cfRule>
  </conditionalFormatting>
  <conditionalFormatting sqref="BI129">
    <cfRule type="expression" dxfId="2767" priority="2619">
      <formula>AND(AZ122=TRUE,ABS(BL129-(BI129/BI134))&gt;0.1)</formula>
    </cfRule>
  </conditionalFormatting>
  <conditionalFormatting sqref="BJ129">
    <cfRule type="expression" dxfId="2766" priority="2618">
      <formula>AND(AZ122=TRUE,ABS(BL129-(BJ129/BJ134))&gt;0.1)</formula>
    </cfRule>
  </conditionalFormatting>
  <conditionalFormatting sqref="BK129">
    <cfRule type="expression" dxfId="2765" priority="2617">
      <formula>AND(AZ122=TRUE,ABS(BL129-(BK129/BK134))&gt;0.1)</formula>
    </cfRule>
  </conditionalFormatting>
  <conditionalFormatting sqref="BI130">
    <cfRule type="expression" dxfId="2764" priority="2616">
      <formula>AND(AZ122=TRUE,ABS(BL130-(BI130/BI134))&gt;0.1)</formula>
    </cfRule>
  </conditionalFormatting>
  <conditionalFormatting sqref="BJ130">
    <cfRule type="expression" dxfId="2763" priority="2615">
      <formula>AND(AZ122=TRUE,ABS(BL130-(BJ130/BJ134))&gt;0.1)</formula>
    </cfRule>
  </conditionalFormatting>
  <conditionalFormatting sqref="BK130">
    <cfRule type="expression" dxfId="2762" priority="2614">
      <formula>AND(AZ122=TRUE,ABS(BL130-(BK130/BK134))&gt;0.1)</formula>
    </cfRule>
  </conditionalFormatting>
  <conditionalFormatting sqref="BJ131">
    <cfRule type="expression" dxfId="2761" priority="2613">
      <formula>AND(AZ122=TRUE,ABS(BL131-(BJ131/BJ134))&gt;0.1)</formula>
    </cfRule>
  </conditionalFormatting>
  <conditionalFormatting sqref="BK131">
    <cfRule type="expression" dxfId="2760" priority="2612">
      <formula>AND(AZ122=TRUE,ABS(BL131-(BK131/BK134))&gt;0.1)</formula>
    </cfRule>
  </conditionalFormatting>
  <conditionalFormatting sqref="BK132">
    <cfRule type="expression" dxfId="2759" priority="2611">
      <formula>AND(AZ122=TRUE,ABS(BL132-(BK132/BK134))&gt;0.1)</formula>
    </cfRule>
  </conditionalFormatting>
  <conditionalFormatting sqref="BC109">
    <cfRule type="expression" dxfId="2758" priority="2610">
      <formula>AND(AZ107=TRUE,ABS(BL109-(BC109/BC119))&gt;0.1)</formula>
    </cfRule>
  </conditionalFormatting>
  <conditionalFormatting sqref="BD109">
    <cfRule type="expression" dxfId="2757" priority="2609">
      <formula>AND(AZ107=TRUE,ABS(BL109-(BD109/BD119))&gt;0.1)</formula>
    </cfRule>
  </conditionalFormatting>
  <conditionalFormatting sqref="BE109">
    <cfRule type="expression" dxfId="2756" priority="2608">
      <formula>AND(AZ107=TRUE,ABS(BL109-(BE109/BE119))&gt;0.1)</formula>
    </cfRule>
  </conditionalFormatting>
  <conditionalFormatting sqref="BF109">
    <cfRule type="expression" dxfId="2755" priority="2607">
      <formula>AND(AZ107=TRUE,ABS(BL109-(BF109/BF119))&gt;0.1)</formula>
    </cfRule>
  </conditionalFormatting>
  <conditionalFormatting sqref="BG109">
    <cfRule type="expression" dxfId="2754" priority="2606">
      <formula>AND(AZ107=TRUE,ABS(BL109-(BG109/BG119))&gt;0.1)</formula>
    </cfRule>
  </conditionalFormatting>
  <conditionalFormatting sqref="BH109">
    <cfRule type="expression" dxfId="2753" priority="2605">
      <formula>AND(AZ107=TRUE,ABS(BL109-(BH109/BH119))&gt;0.1)</formula>
    </cfRule>
  </conditionalFormatting>
  <conditionalFormatting sqref="BI109">
    <cfRule type="expression" dxfId="2752" priority="2604">
      <formula>AND(AZ107=TRUE,ABS(BL109-(BI109/BI119))&gt;0.1)</formula>
    </cfRule>
  </conditionalFormatting>
  <conditionalFormatting sqref="BJ109">
    <cfRule type="expression" dxfId="2751" priority="2603">
      <formula>AND(AZ107=TRUE,ABS(BL109-(BJ109/BJ119))&gt;0.1)</formula>
    </cfRule>
  </conditionalFormatting>
  <conditionalFormatting sqref="BK109">
    <cfRule type="expression" dxfId="2750" priority="2602">
      <formula>AND(AZ107=TRUE,ABS(BL109-(BK109/BK119))&gt;0.1)</formula>
    </cfRule>
  </conditionalFormatting>
  <conditionalFormatting sqref="BD110">
    <cfRule type="expression" dxfId="2749" priority="2601">
      <formula>AND(AZ107=TRUE,ABS(BL110-(BD110/BD119))&gt;0.1)</formula>
    </cfRule>
  </conditionalFormatting>
  <conditionalFormatting sqref="BE110">
    <cfRule type="expression" dxfId="2748" priority="2600">
      <formula>AND(AZ107=TRUE,ABS(BL110-(BE110/BE119))&gt;0.1)</formula>
    </cfRule>
  </conditionalFormatting>
  <conditionalFormatting sqref="BF110">
    <cfRule type="expression" dxfId="2747" priority="2599">
      <formula>AND(AZ107=TRUE,ABS(BL110-(BF110/BF119))&gt;0.1)</formula>
    </cfRule>
  </conditionalFormatting>
  <conditionalFormatting sqref="BG110">
    <cfRule type="expression" dxfId="2746" priority="2598">
      <formula>AND(AZ107=TRUE,ABS(BL110-(BG110/BG119))&gt;0.1)</formula>
    </cfRule>
  </conditionalFormatting>
  <conditionalFormatting sqref="BH110">
    <cfRule type="expression" dxfId="2745" priority="2597">
      <formula>AND(AZ107=TRUE,ABS(BL110-(BH110/BH119))&gt;0.1)</formula>
    </cfRule>
  </conditionalFormatting>
  <conditionalFormatting sqref="BI110">
    <cfRule type="expression" dxfId="2744" priority="2596">
      <formula>AND(AZ107=TRUE,ABS(BL110-(BI110/BI119))&gt;0.1)</formula>
    </cfRule>
  </conditionalFormatting>
  <conditionalFormatting sqref="BJ110">
    <cfRule type="expression" dxfId="2743" priority="2595">
      <formula>AND(AZ107=TRUE,ABS(BL110-(BJ110/BJ119))&gt;0.1)</formula>
    </cfRule>
  </conditionalFormatting>
  <conditionalFormatting sqref="BK110">
    <cfRule type="expression" dxfId="2742" priority="2594">
      <formula>AND(AZ107=TRUE,ABS(BL110-(BK110/BK119))&gt;0.1)</formula>
    </cfRule>
  </conditionalFormatting>
  <conditionalFormatting sqref="BE111">
    <cfRule type="expression" dxfId="2741" priority="2593">
      <formula>AND(AZ107=TRUE,ABS(BL111-(BE111/BE119))&gt;0.1)</formula>
    </cfRule>
  </conditionalFormatting>
  <conditionalFormatting sqref="BF111">
    <cfRule type="expression" dxfId="2740" priority="2592">
      <formula>AND(AZ107=TRUE,ABS(BL111-(BF111/BF119))&gt;0.1)</formula>
    </cfRule>
  </conditionalFormatting>
  <conditionalFormatting sqref="BG111">
    <cfRule type="expression" dxfId="2739" priority="2591">
      <formula>AND(AZ107=TRUE,ABS(BL111-(BG111/BG119))&gt;0.1)</formula>
    </cfRule>
  </conditionalFormatting>
  <conditionalFormatting sqref="BH111">
    <cfRule type="expression" dxfId="2738" priority="2590">
      <formula>AND(AZ107=TRUE,ABS(BL111-(BH111/BH119))&gt;0.1)</formula>
    </cfRule>
  </conditionalFormatting>
  <conditionalFormatting sqref="BI111">
    <cfRule type="expression" dxfId="2737" priority="2589">
      <formula>AND(AZ107=TRUE,ABS(BL111-(BI111/BI119))&gt;0.1)</formula>
    </cfRule>
  </conditionalFormatting>
  <conditionalFormatting sqref="BJ111">
    <cfRule type="expression" dxfId="2736" priority="2588">
      <formula>AND(AZ107=TRUE,ABS(BL111-(BJ111/BJ119))&gt;0.1)</formula>
    </cfRule>
  </conditionalFormatting>
  <conditionalFormatting sqref="BK111">
    <cfRule type="expression" dxfId="2735" priority="2587">
      <formula>AND(AZ107=TRUE,ABS(BL111-(BK111/BK119))&gt;0.1)</formula>
    </cfRule>
  </conditionalFormatting>
  <conditionalFormatting sqref="BF112">
    <cfRule type="expression" dxfId="2734" priority="2586">
      <formula>AND(AZ107=TRUE,ABS(BL112-(BF112/BF119))&gt;0.1)</formula>
    </cfRule>
  </conditionalFormatting>
  <conditionalFormatting sqref="BG112">
    <cfRule type="expression" dxfId="2733" priority="2585">
      <formula>AND(AZ107=TRUE,ABS(BL112-(BG112/BG119))&gt;0.1)</formula>
    </cfRule>
  </conditionalFormatting>
  <conditionalFormatting sqref="BH112">
    <cfRule type="expression" dxfId="2732" priority="2584">
      <formula>AND(AZ107=TRUE,ABS(BL112-(BH112/BH119))&gt;0.1)</formula>
    </cfRule>
  </conditionalFormatting>
  <conditionalFormatting sqref="BI112">
    <cfRule type="expression" dxfId="2731" priority="2583">
      <formula>AND(AZ107=TRUE,ABS(BL112-(BI112/BI119))&gt;0.1)</formula>
    </cfRule>
  </conditionalFormatting>
  <conditionalFormatting sqref="BJ112">
    <cfRule type="expression" dxfId="2730" priority="2582">
      <formula>AND(AZ107=TRUE,ABS(BL112-(BJ112/BJ119))&gt;0.1)</formula>
    </cfRule>
  </conditionalFormatting>
  <conditionalFormatting sqref="BK112">
    <cfRule type="expression" dxfId="2729" priority="2581">
      <formula>AND(AZ107=TRUE,ABS(BL112-(BK112/BK119))&gt;0.1)</formula>
    </cfRule>
  </conditionalFormatting>
  <conditionalFormatting sqref="BG113">
    <cfRule type="expression" dxfId="2728" priority="2580">
      <formula>AND(AZ107=TRUE,ABS(BL113-(BG113/BG119))&gt;0.1)</formula>
    </cfRule>
  </conditionalFormatting>
  <conditionalFormatting sqref="BH113">
    <cfRule type="expression" dxfId="2727" priority="2579">
      <formula>AND(AZ107=TRUE,ABS(BL113-(BH113/BH119))&gt;0.1)</formula>
    </cfRule>
  </conditionalFormatting>
  <conditionalFormatting sqref="BI113">
    <cfRule type="expression" dxfId="2726" priority="2578">
      <formula>AND(AZ107=TRUE,ABS(BL113-(BI113/BI119))&gt;0.1)</formula>
    </cfRule>
  </conditionalFormatting>
  <conditionalFormatting sqref="BJ113">
    <cfRule type="expression" dxfId="2725" priority="2577">
      <formula>AND(AZ107=TRUE,ABS(BL113-(BJ113/BJ119))&gt;0.1)</formula>
    </cfRule>
  </conditionalFormatting>
  <conditionalFormatting sqref="BK113">
    <cfRule type="expression" dxfId="2724" priority="2576">
      <formula>AND(AZ107=TRUE,ABS(BL113-(BK113/BK119))&gt;0.1)</formula>
    </cfRule>
  </conditionalFormatting>
  <conditionalFormatting sqref="BH114">
    <cfRule type="expression" dxfId="2723" priority="2575">
      <formula>AND(AZ107=TRUE,ABS(BL114-(BH114/BH119))&gt;0.1)</formula>
    </cfRule>
  </conditionalFormatting>
  <conditionalFormatting sqref="BI114">
    <cfRule type="expression" dxfId="2722" priority="2574">
      <formula>AND(AZ107=TRUE,ABS(BL114-(BI114/BI119))&gt;0.1)</formula>
    </cfRule>
  </conditionalFormatting>
  <conditionalFormatting sqref="BJ114">
    <cfRule type="expression" dxfId="2721" priority="2573">
      <formula>AND(AZ107=TRUE,ABS(BL114-(BJ114/BJ119))&gt;0.1)</formula>
    </cfRule>
  </conditionalFormatting>
  <conditionalFormatting sqref="BK114">
    <cfRule type="expression" dxfId="2720" priority="2572">
      <formula>AND(AZ107=TRUE,ABS(BL114-(BK114/BK119))&gt;0.1)</formula>
    </cfRule>
  </conditionalFormatting>
  <conditionalFormatting sqref="BI115">
    <cfRule type="expression" dxfId="2719" priority="2571">
      <formula>AND(AZ107=TRUE,ABS(BL115-(BI115/BI119))&gt;0.1)</formula>
    </cfRule>
  </conditionalFormatting>
  <conditionalFormatting sqref="BJ115">
    <cfRule type="expression" dxfId="2718" priority="2570">
      <formula>AND(AZ107=TRUE,ABS(BL115-(BJ115/BJ119))&gt;0.1)</formula>
    </cfRule>
  </conditionalFormatting>
  <conditionalFormatting sqref="BK115">
    <cfRule type="expression" dxfId="2717" priority="2569">
      <formula>AND(AZ107=TRUE,ABS(BL115-(BK115/BK119))&gt;0.1)</formula>
    </cfRule>
  </conditionalFormatting>
  <conditionalFormatting sqref="BJ116">
    <cfRule type="expression" dxfId="2716" priority="2568">
      <formula>AND(AZ107=TRUE,ABS(BL116-(BJ116/BJ119))&gt;0.1)</formula>
    </cfRule>
  </conditionalFormatting>
  <conditionalFormatting sqref="BK116">
    <cfRule type="expression" dxfId="2715" priority="2567">
      <formula>AND(AZ107=TRUE,ABS(BL116-(BK116/BK119))&gt;0.1)</formula>
    </cfRule>
  </conditionalFormatting>
  <conditionalFormatting sqref="BK117">
    <cfRule type="expression" dxfId="2714" priority="2566">
      <formula>AND(AZ107=TRUE,ABS(BL117-(BK117/BK119))&gt;0.1)</formula>
    </cfRule>
  </conditionalFormatting>
  <conditionalFormatting sqref="BC94">
    <cfRule type="expression" dxfId="2713" priority="2565">
      <formula>AND(AZ92=TRUE,ABS(BL94-(BC94/BC104))&gt;0.1)</formula>
    </cfRule>
  </conditionalFormatting>
  <conditionalFormatting sqref="BD94">
    <cfRule type="expression" dxfId="2712" priority="2564">
      <formula>AND(AZ92=TRUE,ABS(BL94-(BD94/BD104))&gt;0.1)</formula>
    </cfRule>
  </conditionalFormatting>
  <conditionalFormatting sqref="BE94">
    <cfRule type="expression" dxfId="2711" priority="2563">
      <formula>AND(AZ92=TRUE,ABS(BL94-(BE94/BE104))&gt;0.1)</formula>
    </cfRule>
  </conditionalFormatting>
  <conditionalFormatting sqref="BF94">
    <cfRule type="expression" dxfId="2710" priority="2562">
      <formula>AND(AZ92=TRUE,ABS(BL94-(BF94/BF104))&gt;0.1)</formula>
    </cfRule>
  </conditionalFormatting>
  <conditionalFormatting sqref="BG94">
    <cfRule type="expression" dxfId="2709" priority="2561">
      <formula>AND(AZ92=TRUE,ABS(BL94-(BG94/BG104))&gt;0.1)</formula>
    </cfRule>
  </conditionalFormatting>
  <conditionalFormatting sqref="BH94">
    <cfRule type="expression" dxfId="2708" priority="2560">
      <formula>AND(AZ92=TRUE,ABS(BL94-(BH94/BH104))&gt;0.1)</formula>
    </cfRule>
  </conditionalFormatting>
  <conditionalFormatting sqref="BI94">
    <cfRule type="expression" dxfId="2707" priority="2559">
      <formula>AND(AZ92=TRUE,ABS(BL94-(BI94/BI104))&gt;0.1)</formula>
    </cfRule>
  </conditionalFormatting>
  <conditionalFormatting sqref="BJ94">
    <cfRule type="expression" dxfId="2706" priority="2558">
      <formula>AND(AZ92=TRUE,ABS(BL94-(BJ94/BJ104))&gt;0.1)</formula>
    </cfRule>
  </conditionalFormatting>
  <conditionalFormatting sqref="BK94">
    <cfRule type="expression" dxfId="2705" priority="2557">
      <formula>AND(AZ92=TRUE,ABS(BL94-(BK94/BK104))&gt;0.1)</formula>
    </cfRule>
  </conditionalFormatting>
  <conditionalFormatting sqref="BD95">
    <cfRule type="expression" dxfId="2704" priority="2556">
      <formula>AND(AZ92=TRUE,ABS(BL95-(BD95/BD104))&gt;0.1)</formula>
    </cfRule>
  </conditionalFormatting>
  <conditionalFormatting sqref="BE95">
    <cfRule type="expression" dxfId="2703" priority="2555">
      <formula>AND(AZ92=TRUE,ABS(BL95-(BE95/BE104))&gt;0.1)</formula>
    </cfRule>
  </conditionalFormatting>
  <conditionalFormatting sqref="BF95">
    <cfRule type="expression" dxfId="2702" priority="2554">
      <formula>AND(AZ92=TRUE,ABS(BL95-(BF95/BF104))&gt;0.1)</formula>
    </cfRule>
  </conditionalFormatting>
  <conditionalFormatting sqref="BG95">
    <cfRule type="expression" dxfId="2701" priority="2553">
      <formula>AND(AZ92=TRUE,ABS(BL95-(BG95/BG104))&gt;0.1)</formula>
    </cfRule>
  </conditionalFormatting>
  <conditionalFormatting sqref="BH95">
    <cfRule type="expression" dxfId="2700" priority="2552">
      <formula>AND(AZ92=TRUE,ABS(BL95-(BH95/BH104))&gt;0.1)</formula>
    </cfRule>
  </conditionalFormatting>
  <conditionalFormatting sqref="BI95">
    <cfRule type="expression" dxfId="2699" priority="2551">
      <formula>AND(AZ92=TRUE,ABS(BL95-(BI95/BI104))&gt;0.1)</formula>
    </cfRule>
  </conditionalFormatting>
  <conditionalFormatting sqref="BJ95">
    <cfRule type="expression" dxfId="2698" priority="2550">
      <formula>AND(AZ92=TRUE,ABS(BL95-(BJ95/BJ104))&gt;0.1)</formula>
    </cfRule>
  </conditionalFormatting>
  <conditionalFormatting sqref="BK95">
    <cfRule type="expression" dxfId="2697" priority="2549">
      <formula>AND(AZ92=TRUE,ABS(BL95-(BK95/BK104))&gt;0.1)</formula>
    </cfRule>
  </conditionalFormatting>
  <conditionalFormatting sqref="BE96">
    <cfRule type="expression" dxfId="2696" priority="2548">
      <formula>AND(AZ92=TRUE,ABS(BL96-(BE96/BE104))&gt;0.1)</formula>
    </cfRule>
  </conditionalFormatting>
  <conditionalFormatting sqref="BF96">
    <cfRule type="expression" dxfId="2695" priority="2547">
      <formula>AND(AZ92=TRUE,ABS(BL96-(BF96/BF104))&gt;0.1)</formula>
    </cfRule>
  </conditionalFormatting>
  <conditionalFormatting sqref="BG96">
    <cfRule type="expression" dxfId="2694" priority="2546">
      <formula>AND(AZ92=TRUE,ABS(BL96-(BG96/BG104))&gt;0.1)</formula>
    </cfRule>
  </conditionalFormatting>
  <conditionalFormatting sqref="BH96">
    <cfRule type="expression" dxfId="2693" priority="2545">
      <formula>AND(AZ92=TRUE,ABS(BL96-(BH96/BH104))&gt;0.1)</formula>
    </cfRule>
  </conditionalFormatting>
  <conditionalFormatting sqref="BI96">
    <cfRule type="expression" dxfId="2692" priority="2544">
      <formula>AND(AZ92=TRUE,ABS(BL96-(BI96/BI104))&gt;0.1)</formula>
    </cfRule>
  </conditionalFormatting>
  <conditionalFormatting sqref="BJ96">
    <cfRule type="expression" dxfId="2691" priority="2543">
      <formula>AND(AZ92=TRUE,ABS(BL96-(BJ96/BJ104))&gt;0.1)</formula>
    </cfRule>
  </conditionalFormatting>
  <conditionalFormatting sqref="BK96">
    <cfRule type="expression" dxfId="2690" priority="2542">
      <formula>AND(AZ92=TRUE,ABS(BL96-(BK96/BK104))&gt;0.1)</formula>
    </cfRule>
  </conditionalFormatting>
  <conditionalFormatting sqref="BF97">
    <cfRule type="expression" dxfId="2689" priority="2541">
      <formula>AND(AZ92=TRUE,ABS(BL97-(BF97/BF104))&gt;0.1)</formula>
    </cfRule>
  </conditionalFormatting>
  <conditionalFormatting sqref="BG97">
    <cfRule type="expression" dxfId="2688" priority="2540">
      <formula>AND(AZ92=TRUE,ABS(BL97-(BG97/BG104))&gt;0.1)</formula>
    </cfRule>
  </conditionalFormatting>
  <conditionalFormatting sqref="BH97">
    <cfRule type="expression" dxfId="2687" priority="2539">
      <formula>AND(AZ92=TRUE,ABS(BL97-(BH97/BH104))&gt;0.1)</formula>
    </cfRule>
  </conditionalFormatting>
  <conditionalFormatting sqref="BI97">
    <cfRule type="expression" dxfId="2686" priority="2538">
      <formula>AND(AZ92=TRUE,ABS(BL97-(BI97/BI104))&gt;0.1)</formula>
    </cfRule>
  </conditionalFormatting>
  <conditionalFormatting sqref="BJ97">
    <cfRule type="expression" dxfId="2685" priority="2537">
      <formula>AND(AZ92=TRUE,ABS(BL97-(BJ97/BJ104))&gt;0.1)</formula>
    </cfRule>
  </conditionalFormatting>
  <conditionalFormatting sqref="BK97">
    <cfRule type="expression" dxfId="2684" priority="2536">
      <formula>AND(AZ92=TRUE,ABS(BL97-(BK97/BK104))&gt;0.1)</formula>
    </cfRule>
  </conditionalFormatting>
  <conditionalFormatting sqref="BG98">
    <cfRule type="expression" dxfId="2683" priority="2535">
      <formula>AND(AZ92=TRUE,ABS(BL98-(BG98/BG104))&gt;0.1)</formula>
    </cfRule>
  </conditionalFormatting>
  <conditionalFormatting sqref="BH98">
    <cfRule type="expression" dxfId="2682" priority="2534">
      <formula>AND(AZ92=TRUE,ABS(BL98-(BH98/BH104))&gt;0.1)</formula>
    </cfRule>
  </conditionalFormatting>
  <conditionalFormatting sqref="BI98">
    <cfRule type="expression" dxfId="2681" priority="2533">
      <formula>AND(AZ92=TRUE,ABS(BL98-(BI98/BI104))&gt;0.1)</formula>
    </cfRule>
  </conditionalFormatting>
  <conditionalFormatting sqref="BJ98">
    <cfRule type="expression" dxfId="2680" priority="2532">
      <formula>AND(AZ92=TRUE,ABS(BL98-(BJ98/BJ104))&gt;0.1)</formula>
    </cfRule>
  </conditionalFormatting>
  <conditionalFormatting sqref="BK98">
    <cfRule type="expression" dxfId="2679" priority="2531">
      <formula>AND(AZ92=TRUE,ABS(BL98-(BK98/BK104))&gt;0.1)</formula>
    </cfRule>
  </conditionalFormatting>
  <conditionalFormatting sqref="BH99">
    <cfRule type="expression" dxfId="2678" priority="2530">
      <formula>AND(AZ92=TRUE,ABS(BL99-(BH99/BH104))&gt;0.1)</formula>
    </cfRule>
  </conditionalFormatting>
  <conditionalFormatting sqref="BI99">
    <cfRule type="expression" dxfId="2677" priority="2529">
      <formula>AND(AZ92=TRUE,ABS(BL99-(BI99/BI104))&gt;0.1)</formula>
    </cfRule>
  </conditionalFormatting>
  <conditionalFormatting sqref="BJ99">
    <cfRule type="expression" dxfId="2676" priority="2528">
      <formula>AND(AZ92=TRUE,ABS(BL99-(BJ99/BJ104))&gt;0.1)</formula>
    </cfRule>
  </conditionalFormatting>
  <conditionalFormatting sqref="BK99">
    <cfRule type="expression" dxfId="2675" priority="2527">
      <formula>AND(AZ92=TRUE,ABS(BL99-(BK99/BK104))&gt;0.1)</formula>
    </cfRule>
  </conditionalFormatting>
  <conditionalFormatting sqref="BI100">
    <cfRule type="expression" dxfId="2674" priority="2526">
      <formula>AND(AZ92=TRUE,ABS(BL100-(BI100/BI104))&gt;0.1)</formula>
    </cfRule>
  </conditionalFormatting>
  <conditionalFormatting sqref="BJ100">
    <cfRule type="expression" dxfId="2673" priority="2525">
      <formula>AND(AZ92=TRUE,ABS(BL100-(BJ100/BJ104))&gt;0.1)</formula>
    </cfRule>
  </conditionalFormatting>
  <conditionalFormatting sqref="BK100">
    <cfRule type="expression" dxfId="2672" priority="2524">
      <formula>AND(AZ92=TRUE,ABS(BL100-(BK100/BK104))&gt;0.1)</formula>
    </cfRule>
  </conditionalFormatting>
  <conditionalFormatting sqref="BJ101">
    <cfRule type="expression" dxfId="2671" priority="2523">
      <formula>AND(AZ92=TRUE,ABS(BL101-(BJ101/BJ104))&gt;0.1)</formula>
    </cfRule>
  </conditionalFormatting>
  <conditionalFormatting sqref="BK101">
    <cfRule type="expression" dxfId="2670" priority="2522">
      <formula>AND(AZ92=TRUE,ABS(BL101-(BK101/BK104))&gt;0.1)</formula>
    </cfRule>
  </conditionalFormatting>
  <conditionalFormatting sqref="BK102">
    <cfRule type="expression" dxfId="2669" priority="2521">
      <formula>AND(AZ92=TRUE,ABS(BL102-(BK102/BK104))&gt;0.1)</formula>
    </cfRule>
  </conditionalFormatting>
  <conditionalFormatting sqref="BC79">
    <cfRule type="expression" dxfId="2668" priority="2520">
      <formula>AND(AZ77=TRUE,ABS(BL79-(BC79/BC89))&gt;0.1)</formula>
    </cfRule>
  </conditionalFormatting>
  <conditionalFormatting sqref="BD79">
    <cfRule type="expression" dxfId="2667" priority="2519">
      <formula>AND(AZ77=TRUE,ABS(BL79-(BD79/BD89))&gt;0.1)</formula>
    </cfRule>
  </conditionalFormatting>
  <conditionalFormatting sqref="BE79">
    <cfRule type="expression" dxfId="2666" priority="2518">
      <formula>AND(AZ77=TRUE,ABS(BL79-(BE79/BE89))&gt;0.1)</formula>
    </cfRule>
  </conditionalFormatting>
  <conditionalFormatting sqref="BF79">
    <cfRule type="expression" dxfId="2665" priority="2517">
      <formula>AND(AZ77=TRUE,ABS(BL79-(BF79/BF89))&gt;0.1)</formula>
    </cfRule>
  </conditionalFormatting>
  <conditionalFormatting sqref="BG79">
    <cfRule type="expression" dxfId="2664" priority="2516">
      <formula>AND(AZ77=TRUE,ABS(BL79-(BG79/BG89))&gt;0.1)</formula>
    </cfRule>
  </conditionalFormatting>
  <conditionalFormatting sqref="BH79">
    <cfRule type="expression" dxfId="2663" priority="2515">
      <formula>AND(AZ77=TRUE,ABS(BL79-(BH79/BH89))&gt;0.1)</formula>
    </cfRule>
  </conditionalFormatting>
  <conditionalFormatting sqref="BI79">
    <cfRule type="expression" dxfId="2662" priority="2514">
      <formula>AND(AZ77=TRUE,ABS(BL79-(BI79/BI89))&gt;0.1)</formula>
    </cfRule>
  </conditionalFormatting>
  <conditionalFormatting sqref="BJ79">
    <cfRule type="expression" dxfId="2661" priority="2513">
      <formula>AND(AZ77=TRUE,ABS(BL79-(BJ79/BJ89))&gt;0.1)</formula>
    </cfRule>
  </conditionalFormatting>
  <conditionalFormatting sqref="BK79">
    <cfRule type="expression" dxfId="2660" priority="2512">
      <formula>AND(AZ77=TRUE,ABS(BL79-(BK79/BK89))&gt;0.1)</formula>
    </cfRule>
  </conditionalFormatting>
  <conditionalFormatting sqref="BD80">
    <cfRule type="expression" dxfId="2659" priority="2511">
      <formula>AND(AZ77=TRUE,ABS(BL80-(BD80/BD89))&gt;0.1)</formula>
    </cfRule>
  </conditionalFormatting>
  <conditionalFormatting sqref="BE80">
    <cfRule type="expression" dxfId="2658" priority="2510">
      <formula>AND(AZ77=TRUE,ABS(BL80-(BE80/BE89))&gt;0.1)</formula>
    </cfRule>
  </conditionalFormatting>
  <conditionalFormatting sqref="BF80">
    <cfRule type="expression" dxfId="2657" priority="2509">
      <formula>AND(AZ77=TRUE,ABS(BL80-(BF80/BF89))&gt;0.1)</formula>
    </cfRule>
  </conditionalFormatting>
  <conditionalFormatting sqref="BG80">
    <cfRule type="expression" dxfId="2656" priority="2508">
      <formula>AND(AZ77=TRUE,ABS(BL80-(BG80/BG89))&gt;0.1)</formula>
    </cfRule>
  </conditionalFormatting>
  <conditionalFormatting sqref="BH80">
    <cfRule type="expression" dxfId="2655" priority="2507">
      <formula>AND(AZ77=TRUE,ABS(BL80-(BH80/BH89))&gt;0.1)</formula>
    </cfRule>
  </conditionalFormatting>
  <conditionalFormatting sqref="BI80">
    <cfRule type="expression" dxfId="2654" priority="2506">
      <formula>AND(AZ77=TRUE,ABS(BL80-(BI80/BI89))&gt;0.1)</formula>
    </cfRule>
  </conditionalFormatting>
  <conditionalFormatting sqref="BJ80">
    <cfRule type="expression" dxfId="2653" priority="2505">
      <formula>AND(AZ77=TRUE,ABS(BL80-(BJ80/BJ89))&gt;0.1)</formula>
    </cfRule>
  </conditionalFormatting>
  <conditionalFormatting sqref="BK80">
    <cfRule type="expression" dxfId="2652" priority="2504">
      <formula>AND(AZ77=TRUE,ABS(BL80-(BK80/BK89))&gt;0.1)</formula>
    </cfRule>
  </conditionalFormatting>
  <conditionalFormatting sqref="BE81">
    <cfRule type="expression" dxfId="2651" priority="2503">
      <formula>AND(AZ77=TRUE,ABS(BL81-(BE81/BE89))&gt;0.1)</formula>
    </cfRule>
  </conditionalFormatting>
  <conditionalFormatting sqref="BF81">
    <cfRule type="expression" dxfId="2650" priority="2502">
      <formula>AND(AZ77=TRUE,ABS(BL81-(BF81/BF89))&gt;0.1)</formula>
    </cfRule>
  </conditionalFormatting>
  <conditionalFormatting sqref="BG81">
    <cfRule type="expression" dxfId="2649" priority="2501">
      <formula>AND(AZ77=TRUE,ABS(BL81-(BG81/BG89))&gt;0.1)</formula>
    </cfRule>
  </conditionalFormatting>
  <conditionalFormatting sqref="BH81">
    <cfRule type="expression" dxfId="2648" priority="2500">
      <formula>AND(AZ77=TRUE,ABS(BL81-(BH81/BH89))&gt;0.1)</formula>
    </cfRule>
  </conditionalFormatting>
  <conditionalFormatting sqref="BI81">
    <cfRule type="expression" dxfId="2647" priority="2499">
      <formula>AND(AZ77=TRUE,ABS(BL81-(BI81/BI89))&gt;0.1)</formula>
    </cfRule>
  </conditionalFormatting>
  <conditionalFormatting sqref="BJ81">
    <cfRule type="expression" dxfId="2646" priority="2498">
      <formula>AND(AZ77=TRUE,ABS(BL81-(BJ81/BJ89))&gt;0.1)</formula>
    </cfRule>
  </conditionalFormatting>
  <conditionalFormatting sqref="BK81">
    <cfRule type="expression" dxfId="2645" priority="2497">
      <formula>AND(AZ77=TRUE,ABS(BL81-(BK81/BK89))&gt;0.1)</formula>
    </cfRule>
  </conditionalFormatting>
  <conditionalFormatting sqref="BF82">
    <cfRule type="expression" dxfId="2644" priority="2496">
      <formula>AND(AZ77=TRUE,ABS(BL82-(BF82/BF89))&gt;0.1)</formula>
    </cfRule>
  </conditionalFormatting>
  <conditionalFormatting sqref="BG82">
    <cfRule type="expression" dxfId="2643" priority="2495">
      <formula>AND(AZ77=TRUE,ABS(BL82-(BG82/BG89))&gt;0.1)</formula>
    </cfRule>
  </conditionalFormatting>
  <conditionalFormatting sqref="BH82">
    <cfRule type="expression" dxfId="2642" priority="2494">
      <formula>AND(AZ77=TRUE,ABS(BL82-(BH82/BH89))&gt;0.1)</formula>
    </cfRule>
  </conditionalFormatting>
  <conditionalFormatting sqref="BI82">
    <cfRule type="expression" dxfId="2641" priority="2493">
      <formula>AND(AZ77=TRUE,ABS(BL82-(BI82/BI89))&gt;0.1)</formula>
    </cfRule>
  </conditionalFormatting>
  <conditionalFormatting sqref="BJ82">
    <cfRule type="expression" dxfId="2640" priority="2492">
      <formula>AND(AZ77=TRUE,ABS(BL82-(BJ82/BJ89))&gt;0.1)</formula>
    </cfRule>
  </conditionalFormatting>
  <conditionalFormatting sqref="BK82">
    <cfRule type="expression" dxfId="2639" priority="2491">
      <formula>AND(AZ77=TRUE,ABS(BL82-(BK82/BK89))&gt;0.1)</formula>
    </cfRule>
  </conditionalFormatting>
  <conditionalFormatting sqref="BG83">
    <cfRule type="expression" dxfId="2638" priority="2490">
      <formula>AND(AZ77=TRUE,ABS(BL83-(BG83/BG89))&gt;0.1)</formula>
    </cfRule>
  </conditionalFormatting>
  <conditionalFormatting sqref="BH83">
    <cfRule type="expression" dxfId="2637" priority="2489">
      <formula>AND(AZ77=TRUE,ABS(BL83-(BH83/BH89))&gt;0.1)</formula>
    </cfRule>
  </conditionalFormatting>
  <conditionalFormatting sqref="BI83">
    <cfRule type="expression" dxfId="2636" priority="2488">
      <formula>AND(AZ77=TRUE,ABS(BL83-(BI83/BI89))&gt;0.1)</formula>
    </cfRule>
  </conditionalFormatting>
  <conditionalFormatting sqref="BJ83">
    <cfRule type="expression" dxfId="2635" priority="2487">
      <formula>AND(AZ77=TRUE,ABS(BL83-(BJ83/BJ89))&gt;0.1)</formula>
    </cfRule>
  </conditionalFormatting>
  <conditionalFormatting sqref="BK83">
    <cfRule type="expression" dxfId="2634" priority="2486">
      <formula>AND(AZ77=TRUE,ABS(BL83-(BK83/BK89))&gt;0.1)</formula>
    </cfRule>
  </conditionalFormatting>
  <conditionalFormatting sqref="BH84">
    <cfRule type="expression" dxfId="2633" priority="2485">
      <formula>AND(AZ77=TRUE,ABS(BL84-(BH84/BH89))&gt;0.1)</formula>
    </cfRule>
  </conditionalFormatting>
  <conditionalFormatting sqref="BI84">
    <cfRule type="expression" dxfId="2632" priority="2484">
      <formula>AND(AZ77=TRUE,ABS(BL84-(BI84/BI89))&gt;0.1)</formula>
    </cfRule>
  </conditionalFormatting>
  <conditionalFormatting sqref="BJ84">
    <cfRule type="expression" dxfId="2631" priority="2483">
      <formula>AND(AZ77=TRUE,ABS(BL84-(BJ84/BJ89))&gt;0.1)</formula>
    </cfRule>
  </conditionalFormatting>
  <conditionalFormatting sqref="BK84">
    <cfRule type="expression" dxfId="2630" priority="2482">
      <formula>AND(AZ77=TRUE,ABS(BL84-(BK84/BK89))&gt;0.1)</formula>
    </cfRule>
  </conditionalFormatting>
  <conditionalFormatting sqref="BI85">
    <cfRule type="expression" dxfId="2629" priority="2481">
      <formula>AND(AZ77=TRUE,ABS(BL85-(BI85/BI89))&gt;0.1)</formula>
    </cfRule>
  </conditionalFormatting>
  <conditionalFormatting sqref="BJ85">
    <cfRule type="expression" dxfId="2628" priority="2480">
      <formula>AND(AZ77=TRUE,ABS(BL85-(BJ85/BJ89))&gt;0.1)</formula>
    </cfRule>
  </conditionalFormatting>
  <conditionalFormatting sqref="BK85">
    <cfRule type="expression" dxfId="2627" priority="2479">
      <formula>AND(AZ77=TRUE,ABS(BL85-(BK85/BK89))&gt;0.1)</formula>
    </cfRule>
  </conditionalFormatting>
  <conditionalFormatting sqref="BJ86">
    <cfRule type="expression" dxfId="2626" priority="2478">
      <formula>AND(AZ77=TRUE,ABS(BL86-(BJ86/BJ89))&gt;0.1)</formula>
    </cfRule>
  </conditionalFormatting>
  <conditionalFormatting sqref="BK86">
    <cfRule type="expression" dxfId="2625" priority="2477">
      <formula>AND(AZ77=TRUE,ABS(BL86-(BK86/BK89))&gt;0.1)</formula>
    </cfRule>
  </conditionalFormatting>
  <conditionalFormatting sqref="BK87">
    <cfRule type="expression" dxfId="2624" priority="2476">
      <formula>AND(AZ77=TRUE,ABS(BL87-(BK87/BK89))&gt;0.1)</formula>
    </cfRule>
  </conditionalFormatting>
  <conditionalFormatting sqref="BC64">
    <cfRule type="expression" dxfId="2623" priority="2475">
      <formula>AND(AZ62=TRUE,ABS(BL64-(BC64/BC74))&gt;0.1)</formula>
    </cfRule>
  </conditionalFormatting>
  <conditionalFormatting sqref="BD64">
    <cfRule type="expression" dxfId="2622" priority="2474">
      <formula>AND(AZ62=TRUE,ABS(BL64-(BD64/BD74))&gt;0.1)</formula>
    </cfRule>
  </conditionalFormatting>
  <conditionalFormatting sqref="BE64">
    <cfRule type="expression" dxfId="2621" priority="2473">
      <formula>AND(AZ62=TRUE,ABS(BL64-(BE64/BE74))&gt;0.1)</formula>
    </cfRule>
  </conditionalFormatting>
  <conditionalFormatting sqref="BF64">
    <cfRule type="expression" dxfId="2620" priority="2472">
      <formula>AND(AZ62=TRUE,ABS(BL64-(BF64/BF74))&gt;0.1)</formula>
    </cfRule>
  </conditionalFormatting>
  <conditionalFormatting sqref="BG64">
    <cfRule type="expression" dxfId="2619" priority="2471">
      <formula>AND(AZ62=TRUE,ABS(BL64-(BG64/BG74))&gt;0.1)</formula>
    </cfRule>
  </conditionalFormatting>
  <conditionalFormatting sqref="BH64">
    <cfRule type="expression" dxfId="2618" priority="2470">
      <formula>AND(AZ62=TRUE,ABS(BL64-(BH64/BH74))&gt;0.1)</formula>
    </cfRule>
  </conditionalFormatting>
  <conditionalFormatting sqref="BI64">
    <cfRule type="expression" dxfId="2617" priority="2469">
      <formula>AND(AZ62=TRUE,ABS(BL64-(BI64/BI74))&gt;0.1)</formula>
    </cfRule>
  </conditionalFormatting>
  <conditionalFormatting sqref="BJ64">
    <cfRule type="expression" dxfId="2616" priority="2468">
      <formula>AND(AZ62=TRUE,ABS(BL64-(BJ64/BJ74))&gt;0.1)</formula>
    </cfRule>
  </conditionalFormatting>
  <conditionalFormatting sqref="BK64">
    <cfRule type="expression" dxfId="2615" priority="2467">
      <formula>AND(AZ62=TRUE,ABS(BL64-(BK64/BK74))&gt;0.1)</formula>
    </cfRule>
  </conditionalFormatting>
  <conditionalFormatting sqref="BD65">
    <cfRule type="expression" dxfId="2614" priority="2466">
      <formula>AND(AZ62=TRUE,ABS(BL65-(BD65/BD74))&gt;0.1)</formula>
    </cfRule>
  </conditionalFormatting>
  <conditionalFormatting sqref="BE65">
    <cfRule type="expression" dxfId="2613" priority="2465">
      <formula>AND(AZ62=TRUE,ABS(BL65-(BE65/BE74))&gt;0.1)</formula>
    </cfRule>
  </conditionalFormatting>
  <conditionalFormatting sqref="BF65">
    <cfRule type="expression" dxfId="2612" priority="2464">
      <formula>AND(AZ62=TRUE,ABS(BL65-(BF65/BF74))&gt;0.1)</formula>
    </cfRule>
  </conditionalFormatting>
  <conditionalFormatting sqref="BG65">
    <cfRule type="expression" dxfId="2611" priority="2463">
      <formula>AND(AZ62=TRUE,ABS(BL65-(BG65/BG74))&gt;0.1)</formula>
    </cfRule>
  </conditionalFormatting>
  <conditionalFormatting sqref="BH65">
    <cfRule type="expression" dxfId="2610" priority="2462">
      <formula>AND(AZ62=TRUE,ABS(BL65-(BH65/BH74))&gt;0.1)</formula>
    </cfRule>
  </conditionalFormatting>
  <conditionalFormatting sqref="BI65">
    <cfRule type="expression" dxfId="2609" priority="2461">
      <formula>AND(AZ62=TRUE,ABS(BL65-(BI65/BI74))&gt;0.1)</formula>
    </cfRule>
  </conditionalFormatting>
  <conditionalFormatting sqref="BJ65">
    <cfRule type="expression" dxfId="2608" priority="2460">
      <formula>AND(AZ62=TRUE,ABS(BL65-(BJ65/BJ74))&gt;0.1)</formula>
    </cfRule>
  </conditionalFormatting>
  <conditionalFormatting sqref="BK65">
    <cfRule type="expression" dxfId="2607" priority="2459">
      <formula>AND(AZ62=TRUE,ABS(BL65-(BK65/BK74))&gt;0.1)</formula>
    </cfRule>
  </conditionalFormatting>
  <conditionalFormatting sqref="BE66">
    <cfRule type="expression" dxfId="2606" priority="2458">
      <formula>AND(AZ62=TRUE,ABS(BL66-(BE66/BE74))&gt;0.1)</formula>
    </cfRule>
  </conditionalFormatting>
  <conditionalFormatting sqref="BF66">
    <cfRule type="expression" dxfId="2605" priority="2457">
      <formula>AND(AZ62=TRUE,ABS(BL66-(BF66/BF74))&gt;0.1)</formula>
    </cfRule>
  </conditionalFormatting>
  <conditionalFormatting sqref="BG66">
    <cfRule type="expression" dxfId="2604" priority="2456">
      <formula>AND(AZ62=TRUE,ABS(BL66-(BG66/BG74))&gt;0.1)</formula>
    </cfRule>
  </conditionalFormatting>
  <conditionalFormatting sqref="BH66">
    <cfRule type="expression" dxfId="2603" priority="2455">
      <formula>AND(AZ62=TRUE,ABS(BL66-(BH66/BH74))&gt;0.1)</formula>
    </cfRule>
  </conditionalFormatting>
  <conditionalFormatting sqref="BI66">
    <cfRule type="expression" dxfId="2602" priority="2454">
      <formula>AND(AZ62=TRUE,ABS(BL66-(BI66/BI74))&gt;0.1)</formula>
    </cfRule>
  </conditionalFormatting>
  <conditionalFormatting sqref="BJ66">
    <cfRule type="expression" dxfId="2601" priority="2453">
      <formula>AND(AZ62=TRUE,ABS(BL66-(BJ66/BJ74))&gt;0.1)</formula>
    </cfRule>
  </conditionalFormatting>
  <conditionalFormatting sqref="BK66">
    <cfRule type="expression" dxfId="2600" priority="2452">
      <formula>AND(AZ62=TRUE,ABS(BL66-(BK66/BK74))&gt;0.1)</formula>
    </cfRule>
  </conditionalFormatting>
  <conditionalFormatting sqref="BF67">
    <cfRule type="expression" dxfId="2599" priority="2451">
      <formula>AND(AZ62=TRUE,ABS(BL67-(BF67/BF74))&gt;0.1)</formula>
    </cfRule>
  </conditionalFormatting>
  <conditionalFormatting sqref="BG67">
    <cfRule type="expression" dxfId="2598" priority="2450">
      <formula>AND(AZ62=TRUE,ABS(BL67-(BG67/BG74))&gt;0.1)</formula>
    </cfRule>
  </conditionalFormatting>
  <conditionalFormatting sqref="BH67">
    <cfRule type="expression" dxfId="2597" priority="2449">
      <formula>AND(AZ62=TRUE,ABS(BL67-(BH67/BH74))&gt;0.1)</formula>
    </cfRule>
  </conditionalFormatting>
  <conditionalFormatting sqref="BI67">
    <cfRule type="expression" dxfId="2596" priority="2448">
      <formula>AND(AZ62=TRUE,ABS(BL67-(BI67/BI74))&gt;0.1)</formula>
    </cfRule>
  </conditionalFormatting>
  <conditionalFormatting sqref="BJ67">
    <cfRule type="expression" dxfId="2595" priority="2447">
      <formula>AND(AZ62=TRUE,ABS(BL67-(BJ67/BJ74))&gt;0.1)</formula>
    </cfRule>
  </conditionalFormatting>
  <conditionalFormatting sqref="BK67">
    <cfRule type="expression" dxfId="2594" priority="2446">
      <formula>AND(AZ62=TRUE,ABS(BL67-(BK67/BK74))&gt;0.1)</formula>
    </cfRule>
  </conditionalFormatting>
  <conditionalFormatting sqref="BG68">
    <cfRule type="expression" dxfId="2593" priority="2445">
      <formula>AND(AZ62=TRUE,ABS(BL68-(BG68/BG74))&gt;0.1)</formula>
    </cfRule>
  </conditionalFormatting>
  <conditionalFormatting sqref="BH68">
    <cfRule type="expression" dxfId="2592" priority="2444">
      <formula>AND(AZ62=TRUE,ABS(BL68-(BH68/BH74))&gt;0.1)</formula>
    </cfRule>
  </conditionalFormatting>
  <conditionalFormatting sqref="BI68">
    <cfRule type="expression" dxfId="2591" priority="2443">
      <formula>AND(AZ62=TRUE,ABS(BL68-(BI68/BI74))&gt;0.1)</formula>
    </cfRule>
  </conditionalFormatting>
  <conditionalFormatting sqref="BJ68">
    <cfRule type="expression" dxfId="2590" priority="2442">
      <formula>AND(AZ62=TRUE,ABS(BL68-(BJ68/BJ74))&gt;0.1)</formula>
    </cfRule>
  </conditionalFormatting>
  <conditionalFormatting sqref="BK68">
    <cfRule type="expression" dxfId="2589" priority="2441">
      <formula>AND(AZ62=TRUE,ABS(BL68-(BK68/BK74))&gt;0.1)</formula>
    </cfRule>
  </conditionalFormatting>
  <conditionalFormatting sqref="BH69">
    <cfRule type="expression" dxfId="2588" priority="2440">
      <formula>AND(AZ62=TRUE,ABS(BL69-(BH69/BH74))&gt;0.1)</formula>
    </cfRule>
  </conditionalFormatting>
  <conditionalFormatting sqref="BI69">
    <cfRule type="expression" dxfId="2587" priority="2439">
      <formula>AND(AZ62=TRUE,ABS(BL69-(BI69/BI74))&gt;0.1)</formula>
    </cfRule>
  </conditionalFormatting>
  <conditionalFormatting sqref="BJ69">
    <cfRule type="expression" dxfId="2586" priority="2438">
      <formula>AND(AZ62=TRUE,ABS(BL69-(BJ69/BJ74))&gt;0.1)</formula>
    </cfRule>
  </conditionalFormatting>
  <conditionalFormatting sqref="BK69">
    <cfRule type="expression" dxfId="2585" priority="2437">
      <formula>AND(AZ62=TRUE,ABS(BL69-(BK69/BK74))&gt;0.1)</formula>
    </cfRule>
  </conditionalFormatting>
  <conditionalFormatting sqref="BI70">
    <cfRule type="expression" dxfId="2584" priority="2436">
      <formula>AND(AZ62=TRUE,ABS(BL70-(BI70/BI74))&gt;0.1)</formula>
    </cfRule>
  </conditionalFormatting>
  <conditionalFormatting sqref="BJ70">
    <cfRule type="expression" dxfId="2583" priority="2435">
      <formula>AND(AZ62=TRUE,ABS(BL70-(BJ70/BJ74))&gt;0.1)</formula>
    </cfRule>
  </conditionalFormatting>
  <conditionalFormatting sqref="BK70">
    <cfRule type="expression" dxfId="2582" priority="2434">
      <formula>AND(AZ62=TRUE,ABS(BL70-(BK70/BK74))&gt;0.1)</formula>
    </cfRule>
  </conditionalFormatting>
  <conditionalFormatting sqref="BJ71">
    <cfRule type="expression" dxfId="2581" priority="2433">
      <formula>AND(AZ62=TRUE,ABS(BL71-(BJ71/BJ74))&gt;0.1)</formula>
    </cfRule>
  </conditionalFormatting>
  <conditionalFormatting sqref="BK71">
    <cfRule type="expression" dxfId="2580" priority="2432">
      <formula>AND(AZ62=TRUE,ABS(BL71-(BK71/BK74))&gt;0.1)</formula>
    </cfRule>
  </conditionalFormatting>
  <conditionalFormatting sqref="BK72">
    <cfRule type="expression" dxfId="2579" priority="2431">
      <formula>AND(AZ62=TRUE,ABS(BL72-(BK72/BK74))&gt;0.1)</formula>
    </cfRule>
  </conditionalFormatting>
  <conditionalFormatting sqref="BC49">
    <cfRule type="expression" dxfId="2578" priority="2430">
      <formula>AND(AZ47=TRUE,ABS(BL49-(BC49/BC59))&gt;0.1)</formula>
    </cfRule>
  </conditionalFormatting>
  <conditionalFormatting sqref="BD49">
    <cfRule type="expression" dxfId="2577" priority="2429">
      <formula>AND(AZ47=TRUE,ABS(BL49-(BD49/BD59))&gt;0.1)</formula>
    </cfRule>
  </conditionalFormatting>
  <conditionalFormatting sqref="BE49">
    <cfRule type="expression" dxfId="2576" priority="2428">
      <formula>AND(AZ47=TRUE,ABS(BL49-(BE49/BE59))&gt;0.1)</formula>
    </cfRule>
  </conditionalFormatting>
  <conditionalFormatting sqref="BF49">
    <cfRule type="expression" dxfId="2575" priority="2427">
      <formula>AND(AZ47=TRUE,ABS(BL49-(BF49/BF59))&gt;0.1)</formula>
    </cfRule>
  </conditionalFormatting>
  <conditionalFormatting sqref="BG49">
    <cfRule type="expression" dxfId="2574" priority="2426">
      <formula>AND(AZ47=TRUE,ABS(BL49-(BG49/BG59))&gt;0.1)</formula>
    </cfRule>
  </conditionalFormatting>
  <conditionalFormatting sqref="BH49">
    <cfRule type="expression" dxfId="2573" priority="2425">
      <formula>AND(AZ47=TRUE,ABS(BL49-(BH49/BH59))&gt;0.1)</formula>
    </cfRule>
  </conditionalFormatting>
  <conditionalFormatting sqref="BI49">
    <cfRule type="expression" dxfId="2572" priority="2424">
      <formula>AND(AZ47=TRUE,ABS(BL49-(BI49/BI59))&gt;0.1)</formula>
    </cfRule>
  </conditionalFormatting>
  <conditionalFormatting sqref="BJ49">
    <cfRule type="expression" dxfId="2571" priority="2423">
      <formula>AND(AZ47=TRUE,ABS(BL49-(BJ49/BJ59))&gt;0.1)</formula>
    </cfRule>
  </conditionalFormatting>
  <conditionalFormatting sqref="BK49">
    <cfRule type="expression" dxfId="2570" priority="2422">
      <formula>AND(AZ47=TRUE,ABS(BL49-(BK49/BK59))&gt;0.1)</formula>
    </cfRule>
  </conditionalFormatting>
  <conditionalFormatting sqref="BD50">
    <cfRule type="expression" dxfId="2569" priority="2421">
      <formula>AND(AZ47=TRUE,ABS(BL50-(BD50/BD59))&gt;0.1)</formula>
    </cfRule>
  </conditionalFormatting>
  <conditionalFormatting sqref="BE50">
    <cfRule type="expression" dxfId="2568" priority="2420">
      <formula>AND(AZ47=TRUE,ABS(BL50-(BE50/BE59))&gt;0.1)</formula>
    </cfRule>
  </conditionalFormatting>
  <conditionalFormatting sqref="BF50">
    <cfRule type="expression" dxfId="2567" priority="2419">
      <formula>AND(AZ47=TRUE,ABS(BL50-(BF50/BF59))&gt;0.1)</formula>
    </cfRule>
  </conditionalFormatting>
  <conditionalFormatting sqref="BG50">
    <cfRule type="expression" dxfId="2566" priority="2418">
      <formula>AND(AZ47=TRUE,ABS(BL50-(BG50/BG59))&gt;0.1)</formula>
    </cfRule>
  </conditionalFormatting>
  <conditionalFormatting sqref="BH50">
    <cfRule type="expression" dxfId="2565" priority="2417">
      <formula>AND(AZ47=TRUE,ABS(BL50-(BH50/BH59))&gt;0.1)</formula>
    </cfRule>
  </conditionalFormatting>
  <conditionalFormatting sqref="BI50">
    <cfRule type="expression" dxfId="2564" priority="2416">
      <formula>AND(AZ47=TRUE,ABS(BL50-(BI50/BI59))&gt;0.1)</formula>
    </cfRule>
  </conditionalFormatting>
  <conditionalFormatting sqref="BJ50">
    <cfRule type="expression" dxfId="2563" priority="2415">
      <formula>AND(AZ47=TRUE,ABS(BL50-(BJ50/BJ59))&gt;0.1)</formula>
    </cfRule>
  </conditionalFormatting>
  <conditionalFormatting sqref="BK50">
    <cfRule type="expression" dxfId="2562" priority="2414">
      <formula>AND(AZ47=TRUE,ABS(BL50-(BK50/BK59))&gt;0.1)</formula>
    </cfRule>
  </conditionalFormatting>
  <conditionalFormatting sqref="BE51">
    <cfRule type="expression" dxfId="2561" priority="2413">
      <formula>AND(AZ47=TRUE,ABS(BL51-(BE51/BE59))&gt;0.1)</formula>
    </cfRule>
  </conditionalFormatting>
  <conditionalFormatting sqref="BF51">
    <cfRule type="expression" dxfId="2560" priority="2412">
      <formula>AND(AZ47=TRUE,ABS(BL51-(BF51/BF59))&gt;0.1)</formula>
    </cfRule>
  </conditionalFormatting>
  <conditionalFormatting sqref="BG51">
    <cfRule type="expression" dxfId="2559" priority="2411">
      <formula>AND(AZ47=TRUE,ABS(BL51-(BG51/BG59))&gt;0.1)</formula>
    </cfRule>
  </conditionalFormatting>
  <conditionalFormatting sqref="BH51">
    <cfRule type="expression" dxfId="2558" priority="2410">
      <formula>AND(AZ47=TRUE,ABS(BL51-(BH51/BH59))&gt;0.1)</formula>
    </cfRule>
  </conditionalFormatting>
  <conditionalFormatting sqref="BI51">
    <cfRule type="expression" dxfId="2557" priority="2409">
      <formula>AND(AZ47=TRUE,ABS(BL51-(BI51/BI59))&gt;0.1)</formula>
    </cfRule>
  </conditionalFormatting>
  <conditionalFormatting sqref="BJ51">
    <cfRule type="expression" dxfId="2556" priority="2408">
      <formula>AND(AZ47=TRUE,ABS(BL51-(BJ51/BJ59))&gt;0.1)</formula>
    </cfRule>
  </conditionalFormatting>
  <conditionalFormatting sqref="BK51">
    <cfRule type="expression" dxfId="2555" priority="2407">
      <formula>AND(AZ47=TRUE,ABS(BL51-(BK51/BK59))&gt;0.1)</formula>
    </cfRule>
  </conditionalFormatting>
  <conditionalFormatting sqref="BF52">
    <cfRule type="expression" dxfId="2554" priority="2406">
      <formula>AND(AZ47=TRUE,ABS(BL52-(BF52/BF59))&gt;0.1)</formula>
    </cfRule>
  </conditionalFormatting>
  <conditionalFormatting sqref="BG52">
    <cfRule type="expression" dxfId="2553" priority="2405">
      <formula>AND(AZ47=TRUE,ABS(BL52-(BG52/BG59))&gt;0.1)</formula>
    </cfRule>
  </conditionalFormatting>
  <conditionalFormatting sqref="BH52">
    <cfRule type="expression" dxfId="2552" priority="2404">
      <formula>AND(AZ47=TRUE,ABS(BL52-(BH52/BH59))&gt;0.1)</formula>
    </cfRule>
  </conditionalFormatting>
  <conditionalFormatting sqref="BI52">
    <cfRule type="expression" dxfId="2551" priority="2403">
      <formula>AND(AZ47=TRUE,ABS(BL52-(BI52/BI59))&gt;0.1)</formula>
    </cfRule>
  </conditionalFormatting>
  <conditionalFormatting sqref="BJ52">
    <cfRule type="expression" dxfId="2550" priority="2402">
      <formula>AND(AZ47=TRUE,ABS(BL52-(BJ52/BJ59))&gt;0.1)</formula>
    </cfRule>
  </conditionalFormatting>
  <conditionalFormatting sqref="BK52">
    <cfRule type="expression" dxfId="2549" priority="2401">
      <formula>AND(AZ47=TRUE,ABS(BL52-(BK52/BK59))&gt;0.1)</formula>
    </cfRule>
  </conditionalFormatting>
  <conditionalFormatting sqref="BG53">
    <cfRule type="expression" dxfId="2548" priority="2400">
      <formula>AND(AZ47=TRUE,ABS(BL53-(BG53/BG59))&gt;0.1)</formula>
    </cfRule>
  </conditionalFormatting>
  <conditionalFormatting sqref="BH53">
    <cfRule type="expression" dxfId="2547" priority="2399">
      <formula>AND(AZ47=TRUE,ABS(BL53-(BH53/BH59))&gt;0.1)</formula>
    </cfRule>
  </conditionalFormatting>
  <conditionalFormatting sqref="BI53">
    <cfRule type="expression" dxfId="2546" priority="2398">
      <formula>AND(AZ47=TRUE,ABS(BL53-(BI53/BI59))&gt;0.1)</formula>
    </cfRule>
  </conditionalFormatting>
  <conditionalFormatting sqref="BJ53">
    <cfRule type="expression" dxfId="2545" priority="2397">
      <formula>AND(AZ47=TRUE,ABS(BL53-(BJ53/BJ59))&gt;0.1)</formula>
    </cfRule>
  </conditionalFormatting>
  <conditionalFormatting sqref="BK53">
    <cfRule type="expression" dxfId="2544" priority="2396">
      <formula>AND(AZ47=TRUE,ABS(BL53-(BK53/BK59))&gt;0.1)</formula>
    </cfRule>
  </conditionalFormatting>
  <conditionalFormatting sqref="BH54">
    <cfRule type="expression" dxfId="2543" priority="2395">
      <formula>AND(AZ47=TRUE,ABS(BL54-(BH54/BH59))&gt;0.1)</formula>
    </cfRule>
  </conditionalFormatting>
  <conditionalFormatting sqref="BI54">
    <cfRule type="expression" dxfId="2542" priority="2394">
      <formula>AND(AZ47=TRUE,ABS(BL54-(BI54/BI59))&gt;0.1)</formula>
    </cfRule>
  </conditionalFormatting>
  <conditionalFormatting sqref="BJ54">
    <cfRule type="expression" dxfId="2541" priority="2393">
      <formula>AND(AZ47=TRUE,ABS(BL54-(BJ54/BJ59))&gt;0.1)</formula>
    </cfRule>
  </conditionalFormatting>
  <conditionalFormatting sqref="BK54">
    <cfRule type="expression" dxfId="2540" priority="2392">
      <formula>AND(AZ47=TRUE,ABS(BL54-(BK54/BK59))&gt;0.1)</formula>
    </cfRule>
  </conditionalFormatting>
  <conditionalFormatting sqref="BI55">
    <cfRule type="expression" dxfId="2539" priority="2391">
      <formula>AND(AZ47=TRUE,ABS(BL55-(BI55/BI59))&gt;0.1)</formula>
    </cfRule>
  </conditionalFormatting>
  <conditionalFormatting sqref="BJ55">
    <cfRule type="expression" dxfId="2538" priority="2390">
      <formula>AND(AZ47=TRUE,ABS(BL55-(BJ55/BJ59))&gt;0.1)</formula>
    </cfRule>
  </conditionalFormatting>
  <conditionalFormatting sqref="BK55">
    <cfRule type="expression" dxfId="2537" priority="2389">
      <formula>AND(AZ47=TRUE,ABS(BL55-(BK55/BK59))&gt;0.1)</formula>
    </cfRule>
  </conditionalFormatting>
  <conditionalFormatting sqref="BJ56">
    <cfRule type="expression" dxfId="2536" priority="2388">
      <formula>AND(AZ47=TRUE,ABS(BL56-(BJ56/BJ59))&gt;0.1)</formula>
    </cfRule>
  </conditionalFormatting>
  <conditionalFormatting sqref="BK56">
    <cfRule type="expression" dxfId="2535" priority="2387">
      <formula>AND(AZ47=TRUE,ABS(BL56-(BK56/BK59))&gt;0.1)</formula>
    </cfRule>
  </conditionalFormatting>
  <conditionalFormatting sqref="BK57">
    <cfRule type="expression" dxfId="2534" priority="2386">
      <formula>AND(AZ47=TRUE,ABS(BL57-(BK57/BK59))&gt;0.1)</formula>
    </cfRule>
  </conditionalFormatting>
  <conditionalFormatting sqref="BC34">
    <cfRule type="expression" dxfId="2533" priority="2385">
      <formula>AND(AZ32=TRUE,ABS(BL34-(BC34/BC44))&gt;0.1)</formula>
    </cfRule>
  </conditionalFormatting>
  <conditionalFormatting sqref="BD34">
    <cfRule type="expression" dxfId="2532" priority="2384">
      <formula>AND(AZ32=TRUE,ABS(BL34-(BD34/BD44))&gt;0.1)</formula>
    </cfRule>
  </conditionalFormatting>
  <conditionalFormatting sqref="BE34">
    <cfRule type="expression" dxfId="2531" priority="2383">
      <formula>AND(AZ32=TRUE,ABS(BL34-(BE34/BE44))&gt;0.1)</formula>
    </cfRule>
  </conditionalFormatting>
  <conditionalFormatting sqref="BF34">
    <cfRule type="expression" dxfId="2530" priority="2382">
      <formula>AND(AZ32=TRUE,ABS(BL34-(BF34/BF44))&gt;0.1)</formula>
    </cfRule>
  </conditionalFormatting>
  <conditionalFormatting sqref="BG34">
    <cfRule type="expression" dxfId="2529" priority="2381">
      <formula>AND(AZ32=TRUE,ABS(BL34-(BG34/BG44))&gt;0.1)</formula>
    </cfRule>
  </conditionalFormatting>
  <conditionalFormatting sqref="BH34">
    <cfRule type="expression" dxfId="2528" priority="2380">
      <formula>AND(AZ32=TRUE,ABS(BL34-(BH34/BH44))&gt;0.1)</formula>
    </cfRule>
  </conditionalFormatting>
  <conditionalFormatting sqref="BI34">
    <cfRule type="expression" dxfId="2527" priority="2379">
      <formula>AND(AZ32=TRUE,ABS(BL34-(BI34/BI44))&gt;0.1)</formula>
    </cfRule>
  </conditionalFormatting>
  <conditionalFormatting sqref="BJ34">
    <cfRule type="expression" dxfId="2526" priority="2378">
      <formula>AND(AZ32=TRUE,ABS(BL34-(BJ34/BJ44))&gt;0.1)</formula>
    </cfRule>
  </conditionalFormatting>
  <conditionalFormatting sqref="BK34">
    <cfRule type="expression" dxfId="2525" priority="2377">
      <formula>AND(AZ32=TRUE,ABS(BL34-(BK34/BK44))&gt;0.1)</formula>
    </cfRule>
  </conditionalFormatting>
  <conditionalFormatting sqref="BD35">
    <cfRule type="expression" dxfId="2524" priority="2376">
      <formula>AND(AZ32=TRUE,ABS(BL35-(BD35/BD44))&gt;0.1)</formula>
    </cfRule>
  </conditionalFormatting>
  <conditionalFormatting sqref="BE35">
    <cfRule type="expression" dxfId="2523" priority="2375">
      <formula>AND(AZ32=TRUE,ABS(BL35-(BE35/BE44))&gt;0.1)</formula>
    </cfRule>
  </conditionalFormatting>
  <conditionalFormatting sqref="BF35">
    <cfRule type="expression" dxfId="2522" priority="2374">
      <formula>AND(AZ32=TRUE,ABS(BL35-(BF35/BF44))&gt;0.1)</formula>
    </cfRule>
  </conditionalFormatting>
  <conditionalFormatting sqref="BG35">
    <cfRule type="expression" dxfId="2521" priority="2373">
      <formula>AND(AZ32=TRUE,ABS(BL35-(BG35/BG44))&gt;0.1)</formula>
    </cfRule>
  </conditionalFormatting>
  <conditionalFormatting sqref="BH35">
    <cfRule type="expression" dxfId="2520" priority="2372">
      <formula>AND(AZ32=TRUE,ABS(BL35-(BH35/BH44))&gt;0.1)</formula>
    </cfRule>
  </conditionalFormatting>
  <conditionalFormatting sqref="BI35">
    <cfRule type="expression" dxfId="2519" priority="2371">
      <formula>AND(AZ32=TRUE,ABS(BL35-(BI35/BI44))&gt;0.1)</formula>
    </cfRule>
  </conditionalFormatting>
  <conditionalFormatting sqref="BJ35">
    <cfRule type="expression" dxfId="2518" priority="2370">
      <formula>AND(AZ32=TRUE,ABS(BL35-(BJ35/BJ44))&gt;0.1)</formula>
    </cfRule>
  </conditionalFormatting>
  <conditionalFormatting sqref="BK35">
    <cfRule type="expression" dxfId="2517" priority="2369">
      <formula>AND(AZ32=TRUE,ABS(BL35-(BK35/BK44))&gt;0.1)</formula>
    </cfRule>
  </conditionalFormatting>
  <conditionalFormatting sqref="BE36">
    <cfRule type="expression" dxfId="2516" priority="2368">
      <formula>AND(AZ32=TRUE,ABS(BL36-(BE36/BE44))&gt;0.1)</formula>
    </cfRule>
  </conditionalFormatting>
  <conditionalFormatting sqref="BF36">
    <cfRule type="expression" dxfId="2515" priority="2367">
      <formula>AND(AZ32=TRUE,ABS(BL36-(BF36/BF44))&gt;0.1)</formula>
    </cfRule>
  </conditionalFormatting>
  <conditionalFormatting sqref="BG36">
    <cfRule type="expression" dxfId="2514" priority="2366">
      <formula>AND(AZ32=TRUE,ABS(BL36-(BG36/BG44))&gt;0.1)</formula>
    </cfRule>
  </conditionalFormatting>
  <conditionalFormatting sqref="BH36">
    <cfRule type="expression" dxfId="2513" priority="2365">
      <formula>AND(AZ32=TRUE,ABS(BL36-(BH36/BH44))&gt;0.1)</formula>
    </cfRule>
  </conditionalFormatting>
  <conditionalFormatting sqref="BI36">
    <cfRule type="expression" dxfId="2512" priority="2364">
      <formula>AND(AZ32=TRUE,ABS(BL36-(BI36/BI44))&gt;0.1)</formula>
    </cfRule>
  </conditionalFormatting>
  <conditionalFormatting sqref="BJ36">
    <cfRule type="expression" dxfId="2511" priority="2363">
      <formula>AND(AZ32=TRUE,ABS(BL36-(BJ36/BJ44))&gt;0.1)</formula>
    </cfRule>
  </conditionalFormatting>
  <conditionalFormatting sqref="BK36">
    <cfRule type="expression" dxfId="2510" priority="2362">
      <formula>AND(AZ32=TRUE,ABS(BL36-(BK36/BK44))&gt;0.1)</formula>
    </cfRule>
  </conditionalFormatting>
  <conditionalFormatting sqref="BF37">
    <cfRule type="expression" dxfId="2509" priority="2361">
      <formula>AND(AZ32=TRUE,ABS(BL37-(BF37/BF44))&gt;0.1)</formula>
    </cfRule>
  </conditionalFormatting>
  <conditionalFormatting sqref="BG37">
    <cfRule type="expression" dxfId="2508" priority="2360">
      <formula>AND(AZ32=TRUE,ABS(BL37-(BG37/BG44))&gt;0.1)</formula>
    </cfRule>
  </conditionalFormatting>
  <conditionalFormatting sqref="BH37">
    <cfRule type="expression" dxfId="2507" priority="2359">
      <formula>AND(AZ32=TRUE,ABS(BL37-(BH37/BH44))&gt;0.1)</formula>
    </cfRule>
  </conditionalFormatting>
  <conditionalFormatting sqref="BI37">
    <cfRule type="expression" dxfId="2506" priority="2358">
      <formula>AND(AZ32=TRUE,ABS(BL37-(BI37/BI44))&gt;0.1)</formula>
    </cfRule>
  </conditionalFormatting>
  <conditionalFormatting sqref="BJ37">
    <cfRule type="expression" dxfId="2505" priority="2357">
      <formula>AND(AZ32=TRUE,ABS(BL37-(BJ37/BJ44))&gt;0.1)</formula>
    </cfRule>
  </conditionalFormatting>
  <conditionalFormatting sqref="BK37">
    <cfRule type="expression" dxfId="2504" priority="2356">
      <formula>AND(AZ32=TRUE,ABS(BL37-(BK37/BK44))&gt;0.1)</formula>
    </cfRule>
  </conditionalFormatting>
  <conditionalFormatting sqref="BG38">
    <cfRule type="expression" dxfId="2503" priority="2355">
      <formula>AND(AZ32=TRUE,ABS(BL38-(BG38/BG44))&gt;0.1)</formula>
    </cfRule>
  </conditionalFormatting>
  <conditionalFormatting sqref="BH38">
    <cfRule type="expression" dxfId="2502" priority="2354">
      <formula>AND(AZ32=TRUE,ABS(BL38-(BH38/BH44))&gt;0.1)</formula>
    </cfRule>
  </conditionalFormatting>
  <conditionalFormatting sqref="BI38">
    <cfRule type="expression" dxfId="2501" priority="2353">
      <formula>AND(AZ32=TRUE,ABS(BL38-(BI38/BI44))&gt;0.1)</formula>
    </cfRule>
  </conditionalFormatting>
  <conditionalFormatting sqref="BJ38">
    <cfRule type="expression" dxfId="2500" priority="2352">
      <formula>AND(AZ32=TRUE,ABS(BL38-(BJ38/BJ44))&gt;0.1)</formula>
    </cfRule>
  </conditionalFormatting>
  <conditionalFormatting sqref="BK38">
    <cfRule type="expression" dxfId="2499" priority="2351">
      <formula>AND(AZ32=TRUE,ABS(BL38-(BK38/BK44))&gt;0.1)</formula>
    </cfRule>
  </conditionalFormatting>
  <conditionalFormatting sqref="BH39">
    <cfRule type="expression" dxfId="2498" priority="2350">
      <formula>AND(AZ32=TRUE,ABS(BL39-(BH39/BH44))&gt;0.1)</formula>
    </cfRule>
  </conditionalFormatting>
  <conditionalFormatting sqref="BI39">
    <cfRule type="expression" dxfId="2497" priority="2349">
      <formula>AND(AZ32=TRUE,ABS(BL39-(BI39/BI44))&gt;0.1)</formula>
    </cfRule>
  </conditionalFormatting>
  <conditionalFormatting sqref="BJ39">
    <cfRule type="expression" dxfId="2496" priority="2348">
      <formula>AND(AZ32=TRUE,ABS(BL39-(BJ39/BJ44))&gt;0.1)</formula>
    </cfRule>
  </conditionalFormatting>
  <conditionalFormatting sqref="BK39">
    <cfRule type="expression" dxfId="2495" priority="2347">
      <formula>AND(AZ32=TRUE,ABS(BL39-(BK39/BK44))&gt;0.1)</formula>
    </cfRule>
  </conditionalFormatting>
  <conditionalFormatting sqref="BI40">
    <cfRule type="expression" dxfId="2494" priority="2346">
      <formula>AND(AZ32=TRUE,ABS(BL40-(BI40/BI44))&gt;0.1)</formula>
    </cfRule>
  </conditionalFormatting>
  <conditionalFormatting sqref="BJ40">
    <cfRule type="expression" dxfId="2493" priority="2345">
      <formula>AND(AZ32=TRUE,ABS(BL40-(BJ40/BJ44))&gt;0.1)</formula>
    </cfRule>
  </conditionalFormatting>
  <conditionalFormatting sqref="BK40">
    <cfRule type="expression" dxfId="2492" priority="2344">
      <formula>AND(AZ32=TRUE,ABS(BL40-(BK40/BK44))&gt;0.1)</formula>
    </cfRule>
  </conditionalFormatting>
  <conditionalFormatting sqref="BJ41">
    <cfRule type="expression" dxfId="2491" priority="2343">
      <formula>AND(AZ32=TRUE,ABS(BL41-(BJ41/BJ44))&gt;0.1)</formula>
    </cfRule>
  </conditionalFormatting>
  <conditionalFormatting sqref="BK41">
    <cfRule type="expression" dxfId="2490" priority="2342">
      <formula>AND(AZ32=TRUE,ABS(BL41-(BK41/BK44))&gt;0.1)</formula>
    </cfRule>
  </conditionalFormatting>
  <conditionalFormatting sqref="BK42">
    <cfRule type="expression" dxfId="2489" priority="2341">
      <formula>AND(AZ32=TRUE,ABS(BL42-(BK42/BK44))&gt;0.1)</formula>
    </cfRule>
  </conditionalFormatting>
  <conditionalFormatting sqref="BC19">
    <cfRule type="expression" dxfId="2488" priority="2340">
      <formula>AND(AZ17=TRUE,ABS(BL19-(BC19/BC29))&gt;0.1)</formula>
    </cfRule>
  </conditionalFormatting>
  <conditionalFormatting sqref="BD19">
    <cfRule type="expression" dxfId="2487" priority="2339">
      <formula>AND(AZ17=TRUE,ABS(BL19-(BD19/BD29))&gt;0.1)</formula>
    </cfRule>
  </conditionalFormatting>
  <conditionalFormatting sqref="BE19">
    <cfRule type="expression" dxfId="2486" priority="2338">
      <formula>AND(AZ17=TRUE,ABS(BL19-(BE19/BE29))&gt;0.1)</formula>
    </cfRule>
  </conditionalFormatting>
  <conditionalFormatting sqref="BF19">
    <cfRule type="expression" dxfId="2485" priority="2337">
      <formula>AND(AZ17=TRUE,ABS(BL19-(BF19/BF29))&gt;0.1)</formula>
    </cfRule>
  </conditionalFormatting>
  <conditionalFormatting sqref="BG19">
    <cfRule type="expression" dxfId="2484" priority="2336">
      <formula>AND(AZ17=TRUE,ABS(BL19-(BG19/BG29))&gt;0.1)</formula>
    </cfRule>
  </conditionalFormatting>
  <conditionalFormatting sqref="BH19">
    <cfRule type="expression" dxfId="2483" priority="2335">
      <formula>AND(AZ17=TRUE,ABS(BL19-(BH19/BH29))&gt;0.1)</formula>
    </cfRule>
  </conditionalFormatting>
  <conditionalFormatting sqref="BI19">
    <cfRule type="expression" dxfId="2482" priority="2334">
      <formula>AND(AZ17=TRUE,ABS(BL19-(BI19/BI29))&gt;0.1)</formula>
    </cfRule>
  </conditionalFormatting>
  <conditionalFormatting sqref="BJ19">
    <cfRule type="expression" dxfId="2481" priority="2333">
      <formula>AND(AZ17=TRUE,ABS(BL19-(BJ19/BJ29))&gt;0.1)</formula>
    </cfRule>
  </conditionalFormatting>
  <conditionalFormatting sqref="BK19">
    <cfRule type="expression" dxfId="2480" priority="2332">
      <formula>AND(AZ17=TRUE,ABS(BL19-(BK19/BK29))&gt;0.1)</formula>
    </cfRule>
  </conditionalFormatting>
  <conditionalFormatting sqref="BD20">
    <cfRule type="expression" dxfId="2479" priority="2331">
      <formula>AND(AZ17=TRUE,ABS(BL20-(BD20/BD29))&gt;0.1)</formula>
    </cfRule>
  </conditionalFormatting>
  <conditionalFormatting sqref="BE20">
    <cfRule type="expression" dxfId="2478" priority="2330">
      <formula>AND(AZ17=TRUE,ABS(BL20-(BE20/BE29))&gt;0.1)</formula>
    </cfRule>
  </conditionalFormatting>
  <conditionalFormatting sqref="BF20">
    <cfRule type="expression" dxfId="2477" priority="2329">
      <formula>AND(AZ17=TRUE,ABS(BL20-(BF20/BF29))&gt;0.1)</formula>
    </cfRule>
  </conditionalFormatting>
  <conditionalFormatting sqref="BG20">
    <cfRule type="expression" dxfId="2476" priority="2328">
      <formula>AND(AZ17=TRUE,ABS(BL20-(BG20/BG29))&gt;0.1)</formula>
    </cfRule>
  </conditionalFormatting>
  <conditionalFormatting sqref="BH20">
    <cfRule type="expression" dxfId="2475" priority="2327">
      <formula>AND(AZ17=TRUE,ABS(BL20-(BH20/BH29))&gt;0.1)</formula>
    </cfRule>
  </conditionalFormatting>
  <conditionalFormatting sqref="BI20">
    <cfRule type="expression" dxfId="2474" priority="2326">
      <formula>AND(AZ17=TRUE,ABS(BL20-(BI20/BI29))&gt;0.1)</formula>
    </cfRule>
  </conditionalFormatting>
  <conditionalFormatting sqref="BJ20">
    <cfRule type="expression" dxfId="2473" priority="2325">
      <formula>AND(AZ17=TRUE,ABS(BL20-(BJ20/BJ29))&gt;0.1)</formula>
    </cfRule>
  </conditionalFormatting>
  <conditionalFormatting sqref="BK20">
    <cfRule type="expression" dxfId="2472" priority="2324">
      <formula>AND(AZ17=TRUE,ABS(BL20-(BK20/BK29))&gt;0.1)</formula>
    </cfRule>
  </conditionalFormatting>
  <conditionalFormatting sqref="BE21">
    <cfRule type="expression" dxfId="2471" priority="2323">
      <formula>AND(AZ17=TRUE,ABS(BL21-(BE21/BE29))&gt;0.1)</formula>
    </cfRule>
  </conditionalFormatting>
  <conditionalFormatting sqref="BF21">
    <cfRule type="expression" dxfId="2470" priority="2322">
      <formula>AND(AZ17=TRUE,ABS(BL21-(BF21/BF29))&gt;0.1)</formula>
    </cfRule>
  </conditionalFormatting>
  <conditionalFormatting sqref="BG21">
    <cfRule type="expression" dxfId="2469" priority="2321">
      <formula>AND(AZ17=TRUE,ABS(BL21-(BG21/BG29))&gt;0.1)</formula>
    </cfRule>
  </conditionalFormatting>
  <conditionalFormatting sqref="BH21">
    <cfRule type="expression" dxfId="2468" priority="2320">
      <formula>AND(AZ17=TRUE,ABS(BL21-(BH21/BH29))&gt;0.1)</formula>
    </cfRule>
  </conditionalFormatting>
  <conditionalFormatting sqref="BI21">
    <cfRule type="expression" dxfId="2467" priority="2319">
      <formula>AND(AZ17=TRUE,ABS(BL21-(BI21/BI29))&gt;0.1)</formula>
    </cfRule>
  </conditionalFormatting>
  <conditionalFormatting sqref="BJ21">
    <cfRule type="expression" dxfId="2466" priority="2318">
      <formula>AND(AZ17=TRUE,ABS(BL21-(BJ21/BJ29))&gt;0.1)</formula>
    </cfRule>
  </conditionalFormatting>
  <conditionalFormatting sqref="BK21">
    <cfRule type="expression" dxfId="2465" priority="2317">
      <formula>AND(AZ17=TRUE,ABS(BL21-(BK21/BK29))&gt;0.1)</formula>
    </cfRule>
  </conditionalFormatting>
  <conditionalFormatting sqref="BF22">
    <cfRule type="expression" dxfId="2464" priority="2316">
      <formula>AND(AZ17=TRUE,ABS(BL22-(BF22/BF29))&gt;0.1)</formula>
    </cfRule>
  </conditionalFormatting>
  <conditionalFormatting sqref="BG22">
    <cfRule type="expression" dxfId="2463" priority="2315">
      <formula>AND(AZ17=TRUE,ABS(BL22-(BG22/BG29))&gt;0.1)</formula>
    </cfRule>
  </conditionalFormatting>
  <conditionalFormatting sqref="BH22">
    <cfRule type="expression" dxfId="2462" priority="2314">
      <formula>AND(AZ17=TRUE,ABS(BL22-(BH22/BH29))&gt;0.1)</formula>
    </cfRule>
  </conditionalFormatting>
  <conditionalFormatting sqref="BI22">
    <cfRule type="expression" dxfId="2461" priority="2313">
      <formula>AND(AZ17=TRUE,ABS(BL22-(BI22/BI29))&gt;0.1)</formula>
    </cfRule>
  </conditionalFormatting>
  <conditionalFormatting sqref="BJ22">
    <cfRule type="expression" dxfId="2460" priority="2312">
      <formula>AND(AZ17=TRUE,ABS(BL22-(BJ22/BJ29))&gt;0.1)</formula>
    </cfRule>
  </conditionalFormatting>
  <conditionalFormatting sqref="BK22">
    <cfRule type="expression" dxfId="2459" priority="2311">
      <formula>AND(AZ17=TRUE,ABS(BL22-(BK22/BK29))&gt;0.1)</formula>
    </cfRule>
  </conditionalFormatting>
  <conditionalFormatting sqref="BG23">
    <cfRule type="expression" dxfId="2458" priority="2310">
      <formula>AND(AZ17=TRUE,ABS(BL23-(BG23/BG29))&gt;0.1)</formula>
    </cfRule>
  </conditionalFormatting>
  <conditionalFormatting sqref="BH23">
    <cfRule type="expression" dxfId="2457" priority="2309">
      <formula>AND(AZ17=TRUE,ABS(BL23-(BH23/BH29))&gt;0.1)</formula>
    </cfRule>
  </conditionalFormatting>
  <conditionalFormatting sqref="BI23">
    <cfRule type="expression" dxfId="2456" priority="2308">
      <formula>AND(AZ17=TRUE,ABS(BL23-(BI23/BI29))&gt;0.1)</formula>
    </cfRule>
  </conditionalFormatting>
  <conditionalFormatting sqref="BJ23">
    <cfRule type="expression" dxfId="2455" priority="2307">
      <formula>AND(AZ17=TRUE,ABS(BL23-(BJ23/BJ29))&gt;0.1)</formula>
    </cfRule>
  </conditionalFormatting>
  <conditionalFormatting sqref="BK23">
    <cfRule type="expression" dxfId="2454" priority="2306">
      <formula>AND(AZ17=TRUE,ABS(BL23-(BK23/BK29))&gt;0.1)</formula>
    </cfRule>
  </conditionalFormatting>
  <conditionalFormatting sqref="BH24">
    <cfRule type="expression" dxfId="2453" priority="2305">
      <formula>AND(AZ17=TRUE,ABS(BL24-(BH24/BH29))&gt;0.1)</formula>
    </cfRule>
  </conditionalFormatting>
  <conditionalFormatting sqref="BI24">
    <cfRule type="expression" dxfId="2452" priority="2304">
      <formula>AND(AZ17=TRUE,ABS(BL24-(BI24/BI29))&gt;0.1)</formula>
    </cfRule>
  </conditionalFormatting>
  <conditionalFormatting sqref="BJ24">
    <cfRule type="expression" dxfId="2451" priority="2303">
      <formula>AND(AZ17=TRUE,ABS(BL24-(BJ24/BJ29))&gt;0.1)</formula>
    </cfRule>
  </conditionalFormatting>
  <conditionalFormatting sqref="BK24">
    <cfRule type="expression" dxfId="2450" priority="2302">
      <formula>AND(AZ17=TRUE,ABS(BL24-(BK24/BK29))&gt;0.1)</formula>
    </cfRule>
  </conditionalFormatting>
  <conditionalFormatting sqref="BI25">
    <cfRule type="expression" dxfId="2449" priority="2301">
      <formula>AND(AZ17=TRUE,ABS(BL25-(BI25/BI29))&gt;0.1)</formula>
    </cfRule>
  </conditionalFormatting>
  <conditionalFormatting sqref="BJ25">
    <cfRule type="expression" dxfId="2448" priority="2300">
      <formula>AND(AZ17=TRUE,ABS(BL25-(BJ25/BJ29))&gt;0.1)</formula>
    </cfRule>
  </conditionalFormatting>
  <conditionalFormatting sqref="BK25">
    <cfRule type="expression" dxfId="2447" priority="2299">
      <formula>AND(AZ17=TRUE,ABS(BL25-(BK25/BK29))&gt;0.1)</formula>
    </cfRule>
  </conditionalFormatting>
  <conditionalFormatting sqref="BJ26">
    <cfRule type="expression" dxfId="2446" priority="2298">
      <formula>AND(AZ17=TRUE,ABS(BL26-(BJ26/BJ29))&gt;0.1)</formula>
    </cfRule>
  </conditionalFormatting>
  <conditionalFormatting sqref="BK26">
    <cfRule type="expression" dxfId="2445" priority="2297">
      <formula>AND(AZ17=TRUE,ABS(BL26-(BK26/BK29))&gt;0.1)</formula>
    </cfRule>
  </conditionalFormatting>
  <conditionalFormatting sqref="BK27">
    <cfRule type="expression" dxfId="2444" priority="2296">
      <formula>AND(AZ17=TRUE,ABS(BL27-(BK27/BK29))&gt;0.1)</formula>
    </cfRule>
  </conditionalFormatting>
  <conditionalFormatting sqref="BC4">
    <cfRule type="expression" dxfId="2443" priority="2295">
      <formula>AND(AZ2=TRUE,ABS(BL4-(BC4/BC14))&gt;0.1)</formula>
    </cfRule>
  </conditionalFormatting>
  <conditionalFormatting sqref="BD4">
    <cfRule type="expression" dxfId="2442" priority="2294">
      <formula>AND(AZ2=TRUE,ABS(BL4-(BD4/BD14))&gt;0.1)</formula>
    </cfRule>
  </conditionalFormatting>
  <conditionalFormatting sqref="BE4">
    <cfRule type="expression" dxfId="2441" priority="2293">
      <formula>AND(AZ2=TRUE,ABS(BL4-(BE4/BE14))&gt;0.1)</formula>
    </cfRule>
  </conditionalFormatting>
  <conditionalFormatting sqref="BF4">
    <cfRule type="expression" dxfId="2440" priority="2292">
      <formula>AND(AZ2=TRUE,ABS(BL4-(BF4/BF14))&gt;0.1)</formula>
    </cfRule>
  </conditionalFormatting>
  <conditionalFormatting sqref="BG4">
    <cfRule type="expression" dxfId="2439" priority="2291">
      <formula>AND(AZ2=TRUE,ABS(BL4-(BG4/BG14))&gt;0.1)</formula>
    </cfRule>
  </conditionalFormatting>
  <conditionalFormatting sqref="BH4">
    <cfRule type="expression" dxfId="2438" priority="2290">
      <formula>AND(AZ2=TRUE,ABS(BL4-(BH4/BH14))&gt;0.1)</formula>
    </cfRule>
  </conditionalFormatting>
  <conditionalFormatting sqref="BI4">
    <cfRule type="expression" dxfId="2437" priority="2289">
      <formula>AND(AZ2=TRUE,ABS(BL4-(BI4/BI14))&gt;0.1)</formula>
    </cfRule>
  </conditionalFormatting>
  <conditionalFormatting sqref="BJ4">
    <cfRule type="expression" dxfId="2436" priority="2288">
      <formula>AND(AZ2=TRUE,ABS(BL4-(BJ4/BJ14))&gt;0.1)</formula>
    </cfRule>
  </conditionalFormatting>
  <conditionalFormatting sqref="BK4">
    <cfRule type="expression" dxfId="2435" priority="2287">
      <formula>AND(AZ2=TRUE,ABS(BL4-(BK4/BK14))&gt;0.1)</formula>
    </cfRule>
  </conditionalFormatting>
  <conditionalFormatting sqref="BD5">
    <cfRule type="expression" dxfId="2434" priority="2286">
      <formula>AND(AZ2=TRUE,ABS(BL5-(BD5/BD14))&gt;0.1)</formula>
    </cfRule>
  </conditionalFormatting>
  <conditionalFormatting sqref="BE5">
    <cfRule type="expression" dxfId="2433" priority="2285">
      <formula>AND(AZ2=TRUE,ABS(BL5-(BE5/BE14))&gt;0.1)</formula>
    </cfRule>
  </conditionalFormatting>
  <conditionalFormatting sqref="BF5">
    <cfRule type="expression" dxfId="2432" priority="2284">
      <formula>AND(AZ2=TRUE,ABS(BL5-(BF5/BF14))&gt;0.1)</formula>
    </cfRule>
  </conditionalFormatting>
  <conditionalFormatting sqref="BG5">
    <cfRule type="expression" dxfId="2431" priority="2283">
      <formula>AND(AZ2=TRUE,ABS(BL5-(BG5/BG14))&gt;0.1)</formula>
    </cfRule>
  </conditionalFormatting>
  <conditionalFormatting sqref="BH5">
    <cfRule type="expression" dxfId="2430" priority="2282">
      <formula>AND(AZ2=TRUE,ABS(BL5-(BH5/BH14))&gt;0.1)</formula>
    </cfRule>
  </conditionalFormatting>
  <conditionalFormatting sqref="BI5">
    <cfRule type="expression" dxfId="2429" priority="2281">
      <formula>AND(AZ2=TRUE,ABS(BL5-(BI5/BI14))&gt;0.1)</formula>
    </cfRule>
  </conditionalFormatting>
  <conditionalFormatting sqref="BJ5">
    <cfRule type="expression" dxfId="2428" priority="2280">
      <formula>AND(AZ2=TRUE,ABS(BL5-(BJ5/BJ14))&gt;0.1)</formula>
    </cfRule>
  </conditionalFormatting>
  <conditionalFormatting sqref="BK5">
    <cfRule type="expression" dxfId="2427" priority="2279">
      <formula>AND(AZ2=TRUE,ABS(BL5-(BK5/BK14))&gt;0.1)</formula>
    </cfRule>
  </conditionalFormatting>
  <conditionalFormatting sqref="BE6">
    <cfRule type="expression" dxfId="2426" priority="2278">
      <formula>AND(AZ2=TRUE,ABS(BL6-(BE6/BE14))&gt;0.1)</formula>
    </cfRule>
  </conditionalFormatting>
  <conditionalFormatting sqref="BF6">
    <cfRule type="expression" dxfId="2425" priority="2277">
      <formula>AND(AZ2=TRUE,ABS(BL6-(BF6/BF14))&gt;0.1)</formula>
    </cfRule>
  </conditionalFormatting>
  <conditionalFormatting sqref="BG6">
    <cfRule type="expression" dxfId="2424" priority="2276">
      <formula>AND(AZ2=TRUE,ABS(BL6-(BG6/BG14))&gt;0.1)</formula>
    </cfRule>
  </conditionalFormatting>
  <conditionalFormatting sqref="BH6">
    <cfRule type="expression" dxfId="2423" priority="2275">
      <formula>AND(AZ2=TRUE,ABS(BL6-(BH6/BH14))&gt;0.1)</formula>
    </cfRule>
  </conditionalFormatting>
  <conditionalFormatting sqref="BI6">
    <cfRule type="expression" dxfId="2422" priority="2274">
      <formula>AND(AZ2=TRUE,ABS(BL6-(BI6/BI14))&gt;0.1)</formula>
    </cfRule>
  </conditionalFormatting>
  <conditionalFormatting sqref="BJ6">
    <cfRule type="expression" dxfId="2421" priority="2273">
      <formula>AND(AZ2=TRUE,ABS(BL6-(BJ6/BJ14))&gt;0.1)</formula>
    </cfRule>
  </conditionalFormatting>
  <conditionalFormatting sqref="BK6">
    <cfRule type="expression" dxfId="2420" priority="2272">
      <formula>AND(AZ2=TRUE,ABS(BL6-(BK6/BK14))&gt;0.1)</formula>
    </cfRule>
  </conditionalFormatting>
  <conditionalFormatting sqref="BF7">
    <cfRule type="expression" dxfId="2419" priority="2271">
      <formula>AND(AZ2=TRUE,ABS(BL7-(BF7/BF14))&gt;0.1)</formula>
    </cfRule>
  </conditionalFormatting>
  <conditionalFormatting sqref="BG7">
    <cfRule type="expression" dxfId="2418" priority="2270">
      <formula>AND(AZ2=TRUE,ABS(BL7-(BG7/BG14))&gt;0.1)</formula>
    </cfRule>
  </conditionalFormatting>
  <conditionalFormatting sqref="BH7">
    <cfRule type="expression" dxfId="2417" priority="2269">
      <formula>AND(AZ2=TRUE,ABS(BL7-(BH7/BH14))&gt;0.1)</formula>
    </cfRule>
  </conditionalFormatting>
  <conditionalFormatting sqref="BI7">
    <cfRule type="expression" dxfId="2416" priority="2268">
      <formula>AND(AZ2=TRUE,ABS(BL7-(BI7/BI14))&gt;0.1)</formula>
    </cfRule>
  </conditionalFormatting>
  <conditionalFormatting sqref="BJ7">
    <cfRule type="expression" dxfId="2415" priority="2267">
      <formula>AND(AZ2=TRUE,ABS(BL7-(BJ7/BJ14))&gt;0.1)</formula>
    </cfRule>
  </conditionalFormatting>
  <conditionalFormatting sqref="BK7">
    <cfRule type="expression" dxfId="2414" priority="2266">
      <formula>AND(AZ2=TRUE,ABS(BL7-(BK7/BK14))&gt;0.1)</formula>
    </cfRule>
  </conditionalFormatting>
  <conditionalFormatting sqref="BG8">
    <cfRule type="expression" dxfId="2413" priority="2265">
      <formula>AND(AZ2=TRUE,ABS(BL8-(BG8/BG14))&gt;0.1)</formula>
    </cfRule>
  </conditionalFormatting>
  <conditionalFormatting sqref="BH8">
    <cfRule type="expression" dxfId="2412" priority="2264">
      <formula>AND(AZ2=TRUE,ABS(BL8-(BH8/BH14))&gt;0.1)</formula>
    </cfRule>
  </conditionalFormatting>
  <conditionalFormatting sqref="BI8">
    <cfRule type="expression" dxfId="2411" priority="2263">
      <formula>AND(AZ2=TRUE,ABS(BL8-(BI8/BI14))&gt;0.1)</formula>
    </cfRule>
  </conditionalFormatting>
  <conditionalFormatting sqref="BJ8">
    <cfRule type="expression" dxfId="2410" priority="2262">
      <formula>AND(AZ2=TRUE,ABS(BL8-(BJ8/BJ14))&gt;0.1)</formula>
    </cfRule>
  </conditionalFormatting>
  <conditionalFormatting sqref="BK8">
    <cfRule type="expression" dxfId="2409" priority="2261">
      <formula>AND(AZ2=TRUE,ABS(BL8-(BK8/BK14))&gt;0.1)</formula>
    </cfRule>
  </conditionalFormatting>
  <conditionalFormatting sqref="BH9">
    <cfRule type="expression" dxfId="2408" priority="2260">
      <formula>AND(AZ2=TRUE,ABS(BL9-(BH9/BH14))&gt;0.1)</formula>
    </cfRule>
  </conditionalFormatting>
  <conditionalFormatting sqref="BI9">
    <cfRule type="expression" dxfId="2407" priority="2259">
      <formula>AND(AZ2=TRUE,ABS(BL9-(BI9/BI14))&gt;0.1)</formula>
    </cfRule>
  </conditionalFormatting>
  <conditionalFormatting sqref="BJ9">
    <cfRule type="expression" dxfId="2406" priority="2258">
      <formula>AND(AZ2=TRUE,ABS(BL9-(BJ9/BJ14))&gt;0.1)</formula>
    </cfRule>
  </conditionalFormatting>
  <conditionalFormatting sqref="BK9">
    <cfRule type="expression" dxfId="2405" priority="2257">
      <formula>AND(AZ2=TRUE,ABS(BL9-(BK9/BK14))&gt;0.1)</formula>
    </cfRule>
  </conditionalFormatting>
  <conditionalFormatting sqref="BI10">
    <cfRule type="expression" dxfId="2404" priority="2256">
      <formula>AND(AZ2=TRUE,ABS(BL10-(BI10/BI14))&gt;0.1)</formula>
    </cfRule>
  </conditionalFormatting>
  <conditionalFormatting sqref="BJ10">
    <cfRule type="expression" dxfId="2403" priority="2255">
      <formula>AND(AZ2=TRUE,ABS(BL10-(BJ10/BJ14))&gt;0.1)</formula>
    </cfRule>
  </conditionalFormatting>
  <conditionalFormatting sqref="BK10">
    <cfRule type="expression" dxfId="2402" priority="2254">
      <formula>AND(AZ2=TRUE,ABS(BL10-(BK10/BK14))&gt;0.1)</formula>
    </cfRule>
  </conditionalFormatting>
  <conditionalFormatting sqref="BJ11">
    <cfRule type="expression" dxfId="2401" priority="2253">
      <formula>AND(AZ2=TRUE,ABS(BL11-(BJ11/BJ14))&gt;0.1)</formula>
    </cfRule>
  </conditionalFormatting>
  <conditionalFormatting sqref="BK11">
    <cfRule type="expression" dxfId="2400" priority="2252">
      <formula>AND(AZ2=TRUE,ABS(BL11-(BK11/BK14))&gt;0.1)</formula>
    </cfRule>
  </conditionalFormatting>
  <conditionalFormatting sqref="BK12">
    <cfRule type="expression" dxfId="2399" priority="2251">
      <formula>AND(AZ2=TRUE,ABS(BL12-(BK12/BK14))&gt;0.1)</formula>
    </cfRule>
  </conditionalFormatting>
  <conditionalFormatting sqref="BT4">
    <cfRule type="expression" dxfId="2398" priority="2250">
      <formula>AND(BQ2=TRUE,ABS(CC4-(BT4/BT14))&gt;0.1)</formula>
    </cfRule>
  </conditionalFormatting>
  <conditionalFormatting sqref="BU4">
    <cfRule type="expression" dxfId="2397" priority="2249">
      <formula>AND(BQ2=TRUE,ABS(CC4-(BU4/BU14))&gt;0.1)</formula>
    </cfRule>
  </conditionalFormatting>
  <conditionalFormatting sqref="BV4">
    <cfRule type="expression" dxfId="2396" priority="2248">
      <formula>AND(BQ2=TRUE,ABS(CC4-(BV4/BV14))&gt;0.1)</formula>
    </cfRule>
  </conditionalFormatting>
  <conditionalFormatting sqref="BW4">
    <cfRule type="expression" dxfId="2395" priority="2247">
      <formula>AND(BQ2=TRUE,ABS(CC4-(BW4/BW14))&gt;0.1)</formula>
    </cfRule>
  </conditionalFormatting>
  <conditionalFormatting sqref="BX4">
    <cfRule type="expression" dxfId="2394" priority="2246">
      <formula>AND(BQ2=TRUE,ABS(CC4-(BX4/BX14))&gt;0.1)</formula>
    </cfRule>
  </conditionalFormatting>
  <conditionalFormatting sqref="BY4">
    <cfRule type="expression" dxfId="2393" priority="2245">
      <formula>AND(BQ2=TRUE,ABS(CC4-(BY4/BY14))&gt;0.1)</formula>
    </cfRule>
  </conditionalFormatting>
  <conditionalFormatting sqref="BZ4">
    <cfRule type="expression" dxfId="2392" priority="2244">
      <formula>AND(BQ2=TRUE,ABS(CC4-(BZ4/BZ14))&gt;0.1)</formula>
    </cfRule>
  </conditionalFormatting>
  <conditionalFormatting sqref="CA4">
    <cfRule type="expression" dxfId="2391" priority="2243">
      <formula>AND(BQ2=TRUE,ABS(CC4-(CA4/CA14))&gt;0.1)</formula>
    </cfRule>
  </conditionalFormatting>
  <conditionalFormatting sqref="CB4">
    <cfRule type="expression" dxfId="2390" priority="2242">
      <formula>AND(BQ2=TRUE,ABS(CC4-(CB4/CB14))&gt;0.1)</formula>
    </cfRule>
  </conditionalFormatting>
  <conditionalFormatting sqref="BU5">
    <cfRule type="expression" dxfId="2389" priority="2241">
      <formula>AND(BQ2=TRUE,ABS(CC5-(BU5/BU14))&gt;0.1)</formula>
    </cfRule>
  </conditionalFormatting>
  <conditionalFormatting sqref="BV5">
    <cfRule type="expression" dxfId="2388" priority="2240">
      <formula>AND(BQ2=TRUE,ABS(CC5-(BV5/BV14))&gt;0.1)</formula>
    </cfRule>
  </conditionalFormatting>
  <conditionalFormatting sqref="BW5">
    <cfRule type="expression" dxfId="2387" priority="2239">
      <formula>AND(BQ2=TRUE,ABS(CC5-(BW5/BW14))&gt;0.1)</formula>
    </cfRule>
  </conditionalFormatting>
  <conditionalFormatting sqref="BX5">
    <cfRule type="expression" dxfId="2386" priority="2238">
      <formula>AND(BQ2=TRUE,ABS(CC5-(BX5/BX14))&gt;0.1)</formula>
    </cfRule>
  </conditionalFormatting>
  <conditionalFormatting sqref="BY5">
    <cfRule type="expression" dxfId="2385" priority="2237">
      <formula>AND(BQ2=TRUE,ABS(CC5-(BY5/BY14))&gt;0.1)</formula>
    </cfRule>
  </conditionalFormatting>
  <conditionalFormatting sqref="BZ5">
    <cfRule type="expression" dxfId="2384" priority="2236">
      <formula>AND(BQ2=TRUE,ABS(CC5-(BZ5/BZ14))&gt;0.1)</formula>
    </cfRule>
  </conditionalFormatting>
  <conditionalFormatting sqref="CA5">
    <cfRule type="expression" dxfId="2383" priority="2235">
      <formula>AND(BQ2=TRUE,ABS(CC5-(CA5/CA14))&gt;0.1)</formula>
    </cfRule>
  </conditionalFormatting>
  <conditionalFormatting sqref="CB5">
    <cfRule type="expression" dxfId="2382" priority="2234">
      <formula>AND(BQ2=TRUE,ABS(CC5-(CB5/CB14))&gt;0.1)</formula>
    </cfRule>
  </conditionalFormatting>
  <conditionalFormatting sqref="BV6">
    <cfRule type="expression" dxfId="2381" priority="2233">
      <formula>AND(BQ2=TRUE,ABS(CC6-(BV6/BV14))&gt;0.1)</formula>
    </cfRule>
  </conditionalFormatting>
  <conditionalFormatting sqref="BW6">
    <cfRule type="expression" dxfId="2380" priority="2232">
      <formula>AND(BQ2=TRUE,ABS(CC6-(BW6/BW14))&gt;0.1)</formula>
    </cfRule>
  </conditionalFormatting>
  <conditionalFormatting sqref="BX6">
    <cfRule type="expression" dxfId="2379" priority="2231">
      <formula>AND(BQ2=TRUE,ABS(CC6-(BX6/BX14))&gt;0.1)</formula>
    </cfRule>
  </conditionalFormatting>
  <conditionalFormatting sqref="BY6">
    <cfRule type="expression" dxfId="2378" priority="2230">
      <formula>AND(BQ2=TRUE,ABS(CC6-(BY6/BY14))&gt;0.1)</formula>
    </cfRule>
  </conditionalFormatting>
  <conditionalFormatting sqref="BZ6">
    <cfRule type="expression" dxfId="2377" priority="2229">
      <formula>AND(BQ2=TRUE,ABS(CC6-(BZ6/BZ14))&gt;0.1)</formula>
    </cfRule>
  </conditionalFormatting>
  <conditionalFormatting sqref="CA6">
    <cfRule type="expression" dxfId="2376" priority="2228">
      <formula>AND(BQ2=TRUE,ABS(CC6-(CA6/CA14))&gt;0.1)</formula>
    </cfRule>
  </conditionalFormatting>
  <conditionalFormatting sqref="CB6">
    <cfRule type="expression" dxfId="2375" priority="2227">
      <formula>AND(BQ2=TRUE,ABS(CC6-(CB6/CB14))&gt;0.1)</formula>
    </cfRule>
  </conditionalFormatting>
  <conditionalFormatting sqref="BW7">
    <cfRule type="expression" dxfId="2374" priority="2226">
      <formula>AND(BQ2=TRUE,ABS(CC7-(BW7/BW14))&gt;0.1)</formula>
    </cfRule>
  </conditionalFormatting>
  <conditionalFormatting sqref="BX7">
    <cfRule type="expression" dxfId="2373" priority="2225">
      <formula>AND(BQ2=TRUE,ABS(CC7-(BX7/BX14))&gt;0.1)</formula>
    </cfRule>
  </conditionalFormatting>
  <conditionalFormatting sqref="BY7">
    <cfRule type="expression" dxfId="2372" priority="2224">
      <formula>AND(BQ2=TRUE,ABS(CC7-(BY7/BY14))&gt;0.1)</formula>
    </cfRule>
  </conditionalFormatting>
  <conditionalFormatting sqref="BZ7">
    <cfRule type="expression" dxfId="2371" priority="2223">
      <formula>AND(BQ2=TRUE,ABS(CC7-(BZ7/BZ14))&gt;0.1)</formula>
    </cfRule>
  </conditionalFormatting>
  <conditionalFormatting sqref="CA7">
    <cfRule type="expression" dxfId="2370" priority="2222">
      <formula>AND(BQ2=TRUE,ABS(CC7-(CA7/CA14))&gt;0.1)</formula>
    </cfRule>
  </conditionalFormatting>
  <conditionalFormatting sqref="CB7">
    <cfRule type="expression" dxfId="2369" priority="2221">
      <formula>AND(BQ2=TRUE,ABS(CC7-(CB7/CB14))&gt;0.1)</formula>
    </cfRule>
  </conditionalFormatting>
  <conditionalFormatting sqref="BX8">
    <cfRule type="expression" dxfId="2368" priority="2220">
      <formula>AND(BQ2=TRUE,ABS(CC8-(BX8/BX14))&gt;0.1)</formula>
    </cfRule>
  </conditionalFormatting>
  <conditionalFormatting sqref="BY8">
    <cfRule type="expression" dxfId="2367" priority="2219">
      <formula>AND(BQ2=TRUE,ABS(CC8-(BY8/BY14))&gt;0.1)</formula>
    </cfRule>
  </conditionalFormatting>
  <conditionalFormatting sqref="BZ8">
    <cfRule type="expression" dxfId="2366" priority="2218">
      <formula>AND(BQ2=TRUE,ABS(CC8-(BZ8/BZ14))&gt;0.1)</formula>
    </cfRule>
  </conditionalFormatting>
  <conditionalFormatting sqref="CA8">
    <cfRule type="expression" dxfId="2365" priority="2217">
      <formula>AND(BQ2=TRUE,ABS(CC8-(CA8/CA14))&gt;0.1)</formula>
    </cfRule>
  </conditionalFormatting>
  <conditionalFormatting sqref="CB8">
    <cfRule type="expression" dxfId="2364" priority="2216">
      <formula>AND(BQ2=TRUE,ABS(CC8-(CB8/CB14))&gt;0.1)</formula>
    </cfRule>
  </conditionalFormatting>
  <conditionalFormatting sqref="BY9">
    <cfRule type="expression" dxfId="2363" priority="2215">
      <formula>AND(BQ2=TRUE,ABS(CC9-(BY9/BY14))&gt;0.1)</formula>
    </cfRule>
  </conditionalFormatting>
  <conditionalFormatting sqref="BZ9">
    <cfRule type="expression" dxfId="2362" priority="2214">
      <formula>AND(BQ2=TRUE,ABS(CC9-(BZ9/BZ14))&gt;0.1)</formula>
    </cfRule>
  </conditionalFormatting>
  <conditionalFormatting sqref="CA9">
    <cfRule type="expression" dxfId="2361" priority="2213">
      <formula>AND(BQ2=TRUE,ABS(CC9-(CA9/CA14))&gt;0.1)</formula>
    </cfRule>
  </conditionalFormatting>
  <conditionalFormatting sqref="CB9">
    <cfRule type="expression" dxfId="2360" priority="2212">
      <formula>AND(BQ2=TRUE,ABS(CC9-(CB9/CB14))&gt;0.1)</formula>
    </cfRule>
  </conditionalFormatting>
  <conditionalFormatting sqref="BZ10">
    <cfRule type="expression" dxfId="2359" priority="2211">
      <formula>AND(BQ2=TRUE,ABS(CC10-(BZ10/BZ14))&gt;0.1)</formula>
    </cfRule>
  </conditionalFormatting>
  <conditionalFormatting sqref="CA10">
    <cfRule type="expression" dxfId="2358" priority="2210">
      <formula>AND(BQ2=TRUE,ABS(CC10-(CA10/CA14))&gt;0.1)</formula>
    </cfRule>
  </conditionalFormatting>
  <conditionalFormatting sqref="CB10">
    <cfRule type="expression" dxfId="2357" priority="2209">
      <formula>AND(BQ2=TRUE,ABS(CC10-(CB10/CB14))&gt;0.1)</formula>
    </cfRule>
  </conditionalFormatting>
  <conditionalFormatting sqref="CA11">
    <cfRule type="expression" dxfId="2356" priority="2208">
      <formula>AND(BQ2=TRUE,ABS(CC11-(CA11/CA14))&gt;0.1)</formula>
    </cfRule>
  </conditionalFormatting>
  <conditionalFormatting sqref="CB11">
    <cfRule type="expression" dxfId="2355" priority="2207">
      <formula>AND(BQ2=TRUE,ABS(CC11-(CB11/CB14))&gt;0.1)</formula>
    </cfRule>
  </conditionalFormatting>
  <conditionalFormatting sqref="CB12">
    <cfRule type="expression" dxfId="2354" priority="2206">
      <formula>AND(BQ2=TRUE,ABS(CC12-(CB12/CB14))&gt;0.1)</formula>
    </cfRule>
  </conditionalFormatting>
  <conditionalFormatting sqref="BT19">
    <cfRule type="expression" dxfId="2353" priority="2205">
      <formula>AND(BQ17=TRUE,ABS(CC19-(BT19/BT29))&gt;0.1)</formula>
    </cfRule>
  </conditionalFormatting>
  <conditionalFormatting sqref="BU19">
    <cfRule type="expression" dxfId="2352" priority="2204">
      <formula>AND(BQ17=TRUE,ABS(CC19-(BU19/BU29))&gt;0.1)</formula>
    </cfRule>
  </conditionalFormatting>
  <conditionalFormatting sqref="BV19">
    <cfRule type="expression" dxfId="2351" priority="2203">
      <formula>AND(BQ17=TRUE,ABS(CC19-(BV19/BV29))&gt;0.1)</formula>
    </cfRule>
  </conditionalFormatting>
  <conditionalFormatting sqref="BW19">
    <cfRule type="expression" dxfId="2350" priority="2202">
      <formula>AND(BQ17=TRUE,ABS(CC19-(BW19/BW29))&gt;0.1)</formula>
    </cfRule>
  </conditionalFormatting>
  <conditionalFormatting sqref="BX19">
    <cfRule type="expression" dxfId="2349" priority="2201">
      <formula>AND(BQ17=TRUE,ABS(CC19-(BX19/BX29))&gt;0.1)</formula>
    </cfRule>
  </conditionalFormatting>
  <conditionalFormatting sqref="BY19">
    <cfRule type="expression" dxfId="2348" priority="2200">
      <formula>AND(BQ17=TRUE,ABS(CC19-(BY19/BY29))&gt;0.1)</formula>
    </cfRule>
  </conditionalFormatting>
  <conditionalFormatting sqref="BZ19">
    <cfRule type="expression" dxfId="2347" priority="2199">
      <formula>AND(BQ17=TRUE,ABS(CC19-(BZ19/BZ29))&gt;0.1)</formula>
    </cfRule>
  </conditionalFormatting>
  <conditionalFormatting sqref="CA19">
    <cfRule type="expression" dxfId="2346" priority="2198">
      <formula>AND(BQ17=TRUE,ABS(CC19-(CA19/CA29))&gt;0.1)</formula>
    </cfRule>
  </conditionalFormatting>
  <conditionalFormatting sqref="CB19">
    <cfRule type="expression" dxfId="2345" priority="2197">
      <formula>AND(BQ17=TRUE,ABS(CC19-(CB19/CB29))&gt;0.1)</formula>
    </cfRule>
  </conditionalFormatting>
  <conditionalFormatting sqref="BU20">
    <cfRule type="expression" dxfId="2344" priority="2196">
      <formula>AND(BQ17=TRUE,ABS(CC20-(BU20/BU29))&gt;0.1)</formula>
    </cfRule>
  </conditionalFormatting>
  <conditionalFormatting sqref="BV20">
    <cfRule type="expression" dxfId="2343" priority="2195">
      <formula>AND(BQ17=TRUE,ABS(CC20-(BV20/BV29))&gt;0.1)</formula>
    </cfRule>
  </conditionalFormatting>
  <conditionalFormatting sqref="BW20">
    <cfRule type="expression" dxfId="2342" priority="2194">
      <formula>AND(BQ17=TRUE,ABS(CC20-(BW20/BW29))&gt;0.1)</formula>
    </cfRule>
  </conditionalFormatting>
  <conditionalFormatting sqref="BX20">
    <cfRule type="expression" dxfId="2341" priority="2193">
      <formula>AND(BQ17=TRUE,ABS(CC20-(BX20/BX29))&gt;0.1)</formula>
    </cfRule>
  </conditionalFormatting>
  <conditionalFormatting sqref="BY20">
    <cfRule type="expression" dxfId="2340" priority="2192">
      <formula>AND(BQ17=TRUE,ABS(CC20-(BY20/BY29))&gt;0.1)</formula>
    </cfRule>
  </conditionalFormatting>
  <conditionalFormatting sqref="BZ20">
    <cfRule type="expression" dxfId="2339" priority="2191">
      <formula>AND(BQ17=TRUE,ABS(CC20-(BZ20/BZ29))&gt;0.1)</formula>
    </cfRule>
  </conditionalFormatting>
  <conditionalFormatting sqref="CA20">
    <cfRule type="expression" dxfId="2338" priority="2190">
      <formula>AND(BQ17=TRUE,ABS(CC20-(CA20/CA29))&gt;0.1)</formula>
    </cfRule>
  </conditionalFormatting>
  <conditionalFormatting sqref="CB20">
    <cfRule type="expression" dxfId="2337" priority="2189">
      <formula>AND(BQ17=TRUE,ABS(CC20-(CB20/CB29))&gt;0.1)</formula>
    </cfRule>
  </conditionalFormatting>
  <conditionalFormatting sqref="BV21">
    <cfRule type="expression" dxfId="2336" priority="2188">
      <formula>AND(BQ17=TRUE,ABS(CC21-(BV21/BV29))&gt;0.1)</formula>
    </cfRule>
  </conditionalFormatting>
  <conditionalFormatting sqref="BW21">
    <cfRule type="expression" dxfId="2335" priority="2187">
      <formula>AND(BQ17=TRUE,ABS(CC21-(BW21/BW29))&gt;0.1)</formula>
    </cfRule>
  </conditionalFormatting>
  <conditionalFormatting sqref="BX21">
    <cfRule type="expression" dxfId="2334" priority="2186">
      <formula>AND(BQ17=TRUE,ABS(CC21-(BX21/BX29))&gt;0.1)</formula>
    </cfRule>
  </conditionalFormatting>
  <conditionalFormatting sqref="BY21">
    <cfRule type="expression" dxfId="2333" priority="2185">
      <formula>AND(BQ17=TRUE,ABS(CC21-(BY21/BY29))&gt;0.1)</formula>
    </cfRule>
  </conditionalFormatting>
  <conditionalFormatting sqref="BZ21">
    <cfRule type="expression" dxfId="2332" priority="2184">
      <formula>AND(BQ17=TRUE,ABS(CC21-(BZ21/BZ29))&gt;0.1)</formula>
    </cfRule>
  </conditionalFormatting>
  <conditionalFormatting sqref="CA21">
    <cfRule type="expression" dxfId="2331" priority="2183">
      <formula>AND(BQ17=TRUE,ABS(CC21-(CA21/CA29))&gt;0.1)</formula>
    </cfRule>
  </conditionalFormatting>
  <conditionalFormatting sqref="CB21">
    <cfRule type="expression" dxfId="2330" priority="2182">
      <formula>AND(BQ17=TRUE,ABS(CC21-(CB21/CB29))&gt;0.1)</formula>
    </cfRule>
  </conditionalFormatting>
  <conditionalFormatting sqref="BW22">
    <cfRule type="expression" dxfId="2329" priority="2181">
      <formula>AND(BQ17=TRUE,ABS(CC22-(BW22/BW29))&gt;0.1)</formula>
    </cfRule>
  </conditionalFormatting>
  <conditionalFormatting sqref="BX22">
    <cfRule type="expression" dxfId="2328" priority="2180">
      <formula>AND(BQ17=TRUE,ABS(CC22-(BX22/BX29))&gt;0.1)</formula>
    </cfRule>
  </conditionalFormatting>
  <conditionalFormatting sqref="BY22">
    <cfRule type="expression" dxfId="2327" priority="2179">
      <formula>AND(BQ17=TRUE,ABS(CC22-(BY22/BY29))&gt;0.1)</formula>
    </cfRule>
  </conditionalFormatting>
  <conditionalFormatting sqref="BZ22">
    <cfRule type="expression" dxfId="2326" priority="2178">
      <formula>AND(BQ17=TRUE,ABS(CC22-(BZ22/BZ29))&gt;0.1)</formula>
    </cfRule>
  </conditionalFormatting>
  <conditionalFormatting sqref="CA22">
    <cfRule type="expression" dxfId="2325" priority="2177">
      <formula>AND(BQ17=TRUE,ABS(CC22-(CA22/CA29))&gt;0.1)</formula>
    </cfRule>
  </conditionalFormatting>
  <conditionalFormatting sqref="CB22">
    <cfRule type="expression" dxfId="2324" priority="2176">
      <formula>AND(BQ17=TRUE,ABS(CC22-(CB22/CB29))&gt;0.1)</formula>
    </cfRule>
  </conditionalFormatting>
  <conditionalFormatting sqref="BX23">
    <cfRule type="expression" dxfId="2323" priority="2175">
      <formula>AND(BQ17=TRUE,ABS(CC23-(BX23/BX29))&gt;0.1)</formula>
    </cfRule>
  </conditionalFormatting>
  <conditionalFormatting sqref="BY23">
    <cfRule type="expression" dxfId="2322" priority="2174">
      <formula>AND(BQ17=TRUE,ABS(CC23-(BY23/BY29))&gt;0.1)</formula>
    </cfRule>
  </conditionalFormatting>
  <conditionalFormatting sqref="BZ23">
    <cfRule type="expression" dxfId="2321" priority="2173">
      <formula>AND(BQ17=TRUE,ABS(CC23-(BZ23/BZ29))&gt;0.1)</formula>
    </cfRule>
  </conditionalFormatting>
  <conditionalFormatting sqref="CA23">
    <cfRule type="expression" dxfId="2320" priority="2172">
      <formula>AND(BQ17=TRUE,ABS(CC23-(CA23/CA29))&gt;0.1)</formula>
    </cfRule>
  </conditionalFormatting>
  <conditionalFormatting sqref="CB23">
    <cfRule type="expression" dxfId="2319" priority="2171">
      <formula>AND(BQ17=TRUE,ABS(CC23-(CB23/CB29))&gt;0.1)</formula>
    </cfRule>
  </conditionalFormatting>
  <conditionalFormatting sqref="BY24">
    <cfRule type="expression" dxfId="2318" priority="2170">
      <formula>AND(BQ17=TRUE,ABS(CC24-(BY24/BY29))&gt;0.1)</formula>
    </cfRule>
  </conditionalFormatting>
  <conditionalFormatting sqref="BZ24">
    <cfRule type="expression" dxfId="2317" priority="2169">
      <formula>AND(BQ17=TRUE,ABS(CC24-(BZ24/BZ29))&gt;0.1)</formula>
    </cfRule>
  </conditionalFormatting>
  <conditionalFormatting sqref="CA24">
    <cfRule type="expression" dxfId="2316" priority="2168">
      <formula>AND(BQ17=TRUE,ABS(CC24-(CA24/CA29))&gt;0.1)</formula>
    </cfRule>
  </conditionalFormatting>
  <conditionalFormatting sqref="CB24">
    <cfRule type="expression" dxfId="2315" priority="2167">
      <formula>AND(BQ17=TRUE,ABS(CC24-(CB24/CB29))&gt;0.1)</formula>
    </cfRule>
  </conditionalFormatting>
  <conditionalFormatting sqref="BZ25">
    <cfRule type="expression" dxfId="2314" priority="2166">
      <formula>AND(BQ17=TRUE,ABS(CC25-(BZ25/BZ29))&gt;0.1)</formula>
    </cfRule>
  </conditionalFormatting>
  <conditionalFormatting sqref="CA25">
    <cfRule type="expression" dxfId="2313" priority="2165">
      <formula>AND(BQ17=TRUE,ABS(CC25-(CA25/CA29))&gt;0.1)</formula>
    </cfRule>
  </conditionalFormatting>
  <conditionalFormatting sqref="CB25">
    <cfRule type="expression" dxfId="2312" priority="2164">
      <formula>AND(BQ17=TRUE,ABS(CC25-(CB25/CB29))&gt;0.1)</formula>
    </cfRule>
  </conditionalFormatting>
  <conditionalFormatting sqref="CA26">
    <cfRule type="expression" dxfId="2311" priority="2163">
      <formula>AND(BQ17=TRUE,ABS(CC26-(CA26/CA29))&gt;0.1)</formula>
    </cfRule>
  </conditionalFormatting>
  <conditionalFormatting sqref="CB26">
    <cfRule type="expression" dxfId="2310" priority="2162">
      <formula>AND(BQ17=TRUE,ABS(CC26-(CB26/CB29))&gt;0.1)</formula>
    </cfRule>
  </conditionalFormatting>
  <conditionalFormatting sqref="CB27">
    <cfRule type="expression" dxfId="2309" priority="2161">
      <formula>AND(BQ17=TRUE,ABS(CC27-(CB27/CB29))&gt;0.1)</formula>
    </cfRule>
  </conditionalFormatting>
  <conditionalFormatting sqref="BT34">
    <cfRule type="expression" dxfId="2308" priority="2160">
      <formula>AND(BQ32=TRUE,ABS(CC34-(BT34/BT44))&gt;0.1)</formula>
    </cfRule>
  </conditionalFormatting>
  <conditionalFormatting sqref="BU34">
    <cfRule type="expression" dxfId="2307" priority="2159">
      <formula>AND(BQ32=TRUE,ABS(CC34-(BU34/BU44))&gt;0.1)</formula>
    </cfRule>
  </conditionalFormatting>
  <conditionalFormatting sqref="BV34">
    <cfRule type="expression" dxfId="2306" priority="2158">
      <formula>AND(BQ32=TRUE,ABS(CC34-(BV34/BV44))&gt;0.1)</formula>
    </cfRule>
  </conditionalFormatting>
  <conditionalFormatting sqref="BW34">
    <cfRule type="expression" dxfId="2305" priority="2157">
      <formula>AND(BQ32=TRUE,ABS(CC34-(BW34/BW44))&gt;0.1)</formula>
    </cfRule>
  </conditionalFormatting>
  <conditionalFormatting sqref="BX34">
    <cfRule type="expression" dxfId="2304" priority="2156">
      <formula>AND(BQ32=TRUE,ABS(CC34-(BX34/BX44))&gt;0.1)</formula>
    </cfRule>
  </conditionalFormatting>
  <conditionalFormatting sqref="BY34">
    <cfRule type="expression" dxfId="2303" priority="2155">
      <formula>AND(BQ32=TRUE,ABS(CC34-(BY34/BY44))&gt;0.1)</formula>
    </cfRule>
  </conditionalFormatting>
  <conditionalFormatting sqref="BZ34">
    <cfRule type="expression" dxfId="2302" priority="2154">
      <formula>AND(BQ32=TRUE,ABS(CC34-(BZ34/BZ44))&gt;0.1)</formula>
    </cfRule>
  </conditionalFormatting>
  <conditionalFormatting sqref="CA34">
    <cfRule type="expression" dxfId="2301" priority="2153">
      <formula>AND(BQ32=TRUE,ABS(CC34-(CA34/CA44))&gt;0.1)</formula>
    </cfRule>
  </conditionalFormatting>
  <conditionalFormatting sqref="CB34">
    <cfRule type="expression" dxfId="2300" priority="2152">
      <formula>AND(BQ32=TRUE,ABS(CC34-(CB34/CB44))&gt;0.1)</formula>
    </cfRule>
  </conditionalFormatting>
  <conditionalFormatting sqref="BU35">
    <cfRule type="expression" dxfId="2299" priority="2151">
      <formula>AND(BQ32=TRUE,ABS(CC35-(BU35/BU44))&gt;0.1)</formula>
    </cfRule>
  </conditionalFormatting>
  <conditionalFormatting sqref="BV35">
    <cfRule type="expression" dxfId="2298" priority="2150">
      <formula>AND(BQ32=TRUE,ABS(CC35-(BV35/BV44))&gt;0.1)</formula>
    </cfRule>
  </conditionalFormatting>
  <conditionalFormatting sqref="BW35">
    <cfRule type="expression" dxfId="2297" priority="2149">
      <formula>AND(BQ32=TRUE,ABS(CC35-(BW35/BW44))&gt;0.1)</formula>
    </cfRule>
  </conditionalFormatting>
  <conditionalFormatting sqref="BX35">
    <cfRule type="expression" dxfId="2296" priority="2148">
      <formula>AND(BQ32=TRUE,ABS(CC35-(BX35/BX44))&gt;0.1)</formula>
    </cfRule>
  </conditionalFormatting>
  <conditionalFormatting sqref="BY35">
    <cfRule type="expression" dxfId="2295" priority="2147">
      <formula>AND(BQ32=TRUE,ABS(CC35-(BY35/BY44))&gt;0.1)</formula>
    </cfRule>
  </conditionalFormatting>
  <conditionalFormatting sqref="BZ35">
    <cfRule type="expression" dxfId="2294" priority="2146">
      <formula>AND(BQ32=TRUE,ABS(CC35-(BZ35/BZ44))&gt;0.1)</formula>
    </cfRule>
  </conditionalFormatting>
  <conditionalFormatting sqref="CA35">
    <cfRule type="expression" dxfId="2293" priority="2145">
      <formula>AND(BQ32=TRUE,ABS(CC35-(CA35/CA44))&gt;0.1)</formula>
    </cfRule>
  </conditionalFormatting>
  <conditionalFormatting sqref="CB35">
    <cfRule type="expression" dxfId="2292" priority="2144">
      <formula>AND(BQ32=TRUE,ABS(CC35-(CB35/CB44))&gt;0.1)</formula>
    </cfRule>
  </conditionalFormatting>
  <conditionalFormatting sqref="BV36">
    <cfRule type="expression" dxfId="2291" priority="2143">
      <formula>AND(BQ32=TRUE,ABS(CC36-(BV36/BV44))&gt;0.1)</formula>
    </cfRule>
  </conditionalFormatting>
  <conditionalFormatting sqref="BW36">
    <cfRule type="expression" dxfId="2290" priority="2142">
      <formula>AND(BQ32=TRUE,ABS(CC36-(BW36/BW44))&gt;0.1)</formula>
    </cfRule>
  </conditionalFormatting>
  <conditionalFormatting sqref="BX36">
    <cfRule type="expression" dxfId="2289" priority="2141">
      <formula>AND(BQ32=TRUE,ABS(CC36-(BX36/BX44))&gt;0.1)</formula>
    </cfRule>
  </conditionalFormatting>
  <conditionalFormatting sqref="BY36">
    <cfRule type="expression" dxfId="2288" priority="2140">
      <formula>AND(BQ32=TRUE,ABS(CC36-(BY36/BY44))&gt;0.1)</formula>
    </cfRule>
  </conditionalFormatting>
  <conditionalFormatting sqref="BZ36">
    <cfRule type="expression" dxfId="2287" priority="2139">
      <formula>AND(BQ32=TRUE,ABS(CC36-(BZ36/BZ44))&gt;0.1)</formula>
    </cfRule>
  </conditionalFormatting>
  <conditionalFormatting sqref="CA36">
    <cfRule type="expression" dxfId="2286" priority="2138">
      <formula>AND(BQ32=TRUE,ABS(CC36-(CA36/CA44))&gt;0.1)</formula>
    </cfRule>
  </conditionalFormatting>
  <conditionalFormatting sqref="CB36">
    <cfRule type="expression" dxfId="2285" priority="2137">
      <formula>AND(BQ32=TRUE,ABS(CC36-(CB36/CB44))&gt;0.1)</formula>
    </cfRule>
  </conditionalFormatting>
  <conditionalFormatting sqref="BW37">
    <cfRule type="expression" dxfId="2284" priority="2136">
      <formula>AND(BQ32=TRUE,ABS(CC37-(BW37/BW44))&gt;0.1)</formula>
    </cfRule>
  </conditionalFormatting>
  <conditionalFormatting sqref="BX37">
    <cfRule type="expression" dxfId="2283" priority="2135">
      <formula>AND(BQ32=TRUE,ABS(CC37-(BX37/BX44))&gt;0.1)</formula>
    </cfRule>
  </conditionalFormatting>
  <conditionalFormatting sqref="BY37">
    <cfRule type="expression" dxfId="2282" priority="2134">
      <formula>AND(BQ32=TRUE,ABS(CC37-(BY37/BY44))&gt;0.1)</formula>
    </cfRule>
  </conditionalFormatting>
  <conditionalFormatting sqref="BZ37">
    <cfRule type="expression" dxfId="2281" priority="2133">
      <formula>AND(BQ32=TRUE,ABS(CC37-(BZ37/BZ44))&gt;0.1)</formula>
    </cfRule>
  </conditionalFormatting>
  <conditionalFormatting sqref="CA37">
    <cfRule type="expression" dxfId="2280" priority="2132">
      <formula>AND(BQ32=TRUE,ABS(CC37-(CA37/CA44))&gt;0.1)</formula>
    </cfRule>
  </conditionalFormatting>
  <conditionalFormatting sqref="CB37">
    <cfRule type="expression" dxfId="2279" priority="2131">
      <formula>AND(BQ32=TRUE,ABS(CC37-(CB37/CB44))&gt;0.1)</formula>
    </cfRule>
  </conditionalFormatting>
  <conditionalFormatting sqref="BX38">
    <cfRule type="expression" dxfId="2278" priority="2130">
      <formula>AND(BQ32=TRUE,ABS(CC38-(BX38/BX44))&gt;0.1)</formula>
    </cfRule>
  </conditionalFormatting>
  <conditionalFormatting sqref="BY38">
    <cfRule type="expression" dxfId="2277" priority="2129">
      <formula>AND(BQ32=TRUE,ABS(CC38-(BY38/BY44))&gt;0.1)</formula>
    </cfRule>
  </conditionalFormatting>
  <conditionalFormatting sqref="BZ38">
    <cfRule type="expression" dxfId="2276" priority="2128">
      <formula>AND(BQ32=TRUE,ABS(CC38-(BZ38/BZ44))&gt;0.1)</formula>
    </cfRule>
  </conditionalFormatting>
  <conditionalFormatting sqref="CA38">
    <cfRule type="expression" dxfId="2275" priority="2127">
      <formula>AND(BQ32=TRUE,ABS(CC38-(CA38/CA44))&gt;0.1)</formula>
    </cfRule>
  </conditionalFormatting>
  <conditionalFormatting sqref="CB38">
    <cfRule type="expression" dxfId="2274" priority="2126">
      <formula>AND(BQ32=TRUE,ABS(CC38-(CB38/CB44))&gt;0.1)</formula>
    </cfRule>
  </conditionalFormatting>
  <conditionalFormatting sqref="BY39">
    <cfRule type="expression" dxfId="2273" priority="2125">
      <formula>AND(BQ32=TRUE,ABS(CC39-(BY39/BY44))&gt;0.1)</formula>
    </cfRule>
  </conditionalFormatting>
  <conditionalFormatting sqref="BZ39">
    <cfRule type="expression" dxfId="2272" priority="2124">
      <formula>AND(BQ32=TRUE,ABS(CC39-(BZ39/BZ44))&gt;0.1)</formula>
    </cfRule>
  </conditionalFormatting>
  <conditionalFormatting sqref="CA39">
    <cfRule type="expression" dxfId="2271" priority="2123">
      <formula>AND(BQ32=TRUE,ABS(CC39-(CA39/CA44))&gt;0.1)</formula>
    </cfRule>
  </conditionalFormatting>
  <conditionalFormatting sqref="CB39">
    <cfRule type="expression" dxfId="2270" priority="2122">
      <formula>AND(BQ32=TRUE,ABS(CC39-(CB39/CB44))&gt;0.1)</formula>
    </cfRule>
  </conditionalFormatting>
  <conditionalFormatting sqref="BZ40">
    <cfRule type="expression" dxfId="2269" priority="2121">
      <formula>AND(BQ32=TRUE,ABS(CC40-(BZ40/BZ44))&gt;0.1)</formula>
    </cfRule>
  </conditionalFormatting>
  <conditionalFormatting sqref="CA40">
    <cfRule type="expression" dxfId="2268" priority="2120">
      <formula>AND(BQ32=TRUE,ABS(CC40-(CA40/CA44))&gt;0.1)</formula>
    </cfRule>
  </conditionalFormatting>
  <conditionalFormatting sqref="CB40">
    <cfRule type="expression" dxfId="2267" priority="2119">
      <formula>AND(BQ32=TRUE,ABS(CC40-(CB40/CB44))&gt;0.1)</formula>
    </cfRule>
  </conditionalFormatting>
  <conditionalFormatting sqref="CA41">
    <cfRule type="expression" dxfId="2266" priority="2118">
      <formula>AND(BQ32=TRUE,ABS(CC41-(CA41/CA44))&gt;0.1)</formula>
    </cfRule>
  </conditionalFormatting>
  <conditionalFormatting sqref="CB41">
    <cfRule type="expression" dxfId="2265" priority="2117">
      <formula>AND(BQ32=TRUE,ABS(CC41-(CB41/CB44))&gt;0.1)</formula>
    </cfRule>
  </conditionalFormatting>
  <conditionalFormatting sqref="CB42">
    <cfRule type="expression" dxfId="2264" priority="2116">
      <formula>AND(BQ32=TRUE,ABS(CC42-(CB42/CB44))&gt;0.1)</formula>
    </cfRule>
  </conditionalFormatting>
  <conditionalFormatting sqref="BT49">
    <cfRule type="expression" dxfId="2263" priority="2115">
      <formula>AND(BQ47=TRUE,ABS(CC49-(BT49/BT59))&gt;0.1)</formula>
    </cfRule>
  </conditionalFormatting>
  <conditionalFormatting sqref="BU49">
    <cfRule type="expression" dxfId="2262" priority="2114">
      <formula>AND(BQ47=TRUE,ABS(CC49-(BU49/BU59))&gt;0.1)</formula>
    </cfRule>
  </conditionalFormatting>
  <conditionalFormatting sqref="BV49">
    <cfRule type="expression" dxfId="2261" priority="2113">
      <formula>AND(BQ47=TRUE,ABS(CC49-(BV49/BV59))&gt;0.1)</formula>
    </cfRule>
  </conditionalFormatting>
  <conditionalFormatting sqref="BW49">
    <cfRule type="expression" dxfId="2260" priority="2112">
      <formula>AND(BQ47=TRUE,ABS(CC49-(BW49/BW59))&gt;0.1)</formula>
    </cfRule>
  </conditionalFormatting>
  <conditionalFormatting sqref="BX49">
    <cfRule type="expression" dxfId="2259" priority="2111">
      <formula>AND(BQ47=TRUE,ABS(CC49-(BX49/BX59))&gt;0.1)</formula>
    </cfRule>
  </conditionalFormatting>
  <conditionalFormatting sqref="BY49">
    <cfRule type="expression" dxfId="2258" priority="2110">
      <formula>AND(BQ47=TRUE,ABS(CC49-(BY49/BY59))&gt;0.1)</formula>
    </cfRule>
  </conditionalFormatting>
  <conditionalFormatting sqref="BZ49">
    <cfRule type="expression" dxfId="2257" priority="2109">
      <formula>AND(BQ47=TRUE,ABS(CC49-(BZ49/BZ59))&gt;0.1)</formula>
    </cfRule>
  </conditionalFormatting>
  <conditionalFormatting sqref="CA49">
    <cfRule type="expression" dxfId="2256" priority="2108">
      <formula>AND(BQ47=TRUE,ABS(CC49-(CA49/CA59))&gt;0.1)</formula>
    </cfRule>
  </conditionalFormatting>
  <conditionalFormatting sqref="CB49">
    <cfRule type="expression" dxfId="2255" priority="2107">
      <formula>AND(BQ47=TRUE,ABS(CC49-(CB49/CB59))&gt;0.1)</formula>
    </cfRule>
  </conditionalFormatting>
  <conditionalFormatting sqref="BU50">
    <cfRule type="expression" dxfId="2254" priority="2106">
      <formula>AND(BQ47=TRUE,ABS(CC50-(BU50/BU59))&gt;0.1)</formula>
    </cfRule>
  </conditionalFormatting>
  <conditionalFormatting sqref="BV50">
    <cfRule type="expression" dxfId="2253" priority="2105">
      <formula>AND(BQ47=TRUE,ABS(CC50-(BV50/BV59))&gt;0.1)</formula>
    </cfRule>
  </conditionalFormatting>
  <conditionalFormatting sqref="BW50">
    <cfRule type="expression" dxfId="2252" priority="2104">
      <formula>AND(BQ47=TRUE,ABS(CC50-(BW50/BW59))&gt;0.1)</formula>
    </cfRule>
  </conditionalFormatting>
  <conditionalFormatting sqref="BX50">
    <cfRule type="expression" dxfId="2251" priority="2103">
      <formula>AND(BQ47=TRUE,ABS(CC50-(BX50/BX59))&gt;0.1)</formula>
    </cfRule>
  </conditionalFormatting>
  <conditionalFormatting sqref="BY50">
    <cfRule type="expression" dxfId="2250" priority="2102">
      <formula>AND(BQ47=TRUE,ABS(CC50-(BY50/BY59))&gt;0.1)</formula>
    </cfRule>
  </conditionalFormatting>
  <conditionalFormatting sqref="BZ50">
    <cfRule type="expression" dxfId="2249" priority="2101">
      <formula>AND(BQ47=TRUE,ABS(CC50-(BZ50/BZ59))&gt;0.1)</formula>
    </cfRule>
  </conditionalFormatting>
  <conditionalFormatting sqref="CA50">
    <cfRule type="expression" dxfId="2248" priority="2100">
      <formula>AND(BQ47=TRUE,ABS(CC50-(CA50/CA59))&gt;0.1)</formula>
    </cfRule>
  </conditionalFormatting>
  <conditionalFormatting sqref="CB50">
    <cfRule type="expression" dxfId="2247" priority="2099">
      <formula>AND(BQ47=TRUE,ABS(CC50-(CB50/CB59))&gt;0.1)</formula>
    </cfRule>
  </conditionalFormatting>
  <conditionalFormatting sqref="BV51">
    <cfRule type="expression" dxfId="2246" priority="2098">
      <formula>AND(BQ47=TRUE,ABS(CC51-(BV51/BV59))&gt;0.1)</formula>
    </cfRule>
  </conditionalFormatting>
  <conditionalFormatting sqref="BW51">
    <cfRule type="expression" dxfId="2245" priority="2097">
      <formula>AND(BQ47=TRUE,ABS(CC51-(BW51/BW59))&gt;0.1)</formula>
    </cfRule>
  </conditionalFormatting>
  <conditionalFormatting sqref="BX51">
    <cfRule type="expression" dxfId="2244" priority="2096">
      <formula>AND(BQ47=TRUE,ABS(CC51-(BX51/BX59))&gt;0.1)</formula>
    </cfRule>
  </conditionalFormatting>
  <conditionalFormatting sqref="BY51">
    <cfRule type="expression" dxfId="2243" priority="2095">
      <formula>AND(BQ47=TRUE,ABS(CC51-(BY51/BY59))&gt;0.1)</formula>
    </cfRule>
  </conditionalFormatting>
  <conditionalFormatting sqref="BZ51">
    <cfRule type="expression" dxfId="2242" priority="2094">
      <formula>AND(BQ47=TRUE,ABS(CC51-(BZ51/BZ59))&gt;0.1)</formula>
    </cfRule>
  </conditionalFormatting>
  <conditionalFormatting sqref="CA51">
    <cfRule type="expression" dxfId="2241" priority="2093">
      <formula>AND(BQ47=TRUE,ABS(CC51-(CA51/CA59))&gt;0.1)</formula>
    </cfRule>
  </conditionalFormatting>
  <conditionalFormatting sqref="CB51">
    <cfRule type="expression" dxfId="2240" priority="2092">
      <formula>AND(BQ47=TRUE,ABS(CC51-(CB51/CB59))&gt;0.1)</formula>
    </cfRule>
  </conditionalFormatting>
  <conditionalFormatting sqref="BW52">
    <cfRule type="expression" dxfId="2239" priority="2091">
      <formula>AND(BQ47=TRUE,ABS(CC52-(BW52/BW59))&gt;0.1)</formula>
    </cfRule>
  </conditionalFormatting>
  <conditionalFormatting sqref="BX52">
    <cfRule type="expression" dxfId="2238" priority="2090">
      <formula>AND(BQ47=TRUE,ABS(CC52-(BX52/BX59))&gt;0.1)</formula>
    </cfRule>
  </conditionalFormatting>
  <conditionalFormatting sqref="BY52">
    <cfRule type="expression" dxfId="2237" priority="2089">
      <formula>AND(BQ47=TRUE,ABS(CC52-(BY52/BY59))&gt;0.1)</formula>
    </cfRule>
  </conditionalFormatting>
  <conditionalFormatting sqref="BZ52">
    <cfRule type="expression" dxfId="2236" priority="2088">
      <formula>AND(BQ47=TRUE,ABS(CC52-(BZ52/BZ59))&gt;0.1)</formula>
    </cfRule>
  </conditionalFormatting>
  <conditionalFormatting sqref="CA52">
    <cfRule type="expression" dxfId="2235" priority="2087">
      <formula>AND(BQ47=TRUE,ABS(CC52-(CA52/CA59))&gt;0.1)</formula>
    </cfRule>
  </conditionalFormatting>
  <conditionalFormatting sqref="CB52">
    <cfRule type="expression" dxfId="2234" priority="2086">
      <formula>AND(BQ47=TRUE,ABS(CC52-(CB52/CB59))&gt;0.1)</formula>
    </cfRule>
  </conditionalFormatting>
  <conditionalFormatting sqref="BX53">
    <cfRule type="expression" dxfId="2233" priority="2085">
      <formula>AND(BQ47=TRUE,ABS(CC53-(BX53/BX59))&gt;0.1)</formula>
    </cfRule>
  </conditionalFormatting>
  <conditionalFormatting sqref="BY53">
    <cfRule type="expression" dxfId="2232" priority="2084">
      <formula>AND(BQ47=TRUE,ABS(CC53-(BY53/BY59))&gt;0.1)</formula>
    </cfRule>
  </conditionalFormatting>
  <conditionalFormatting sqref="BZ53">
    <cfRule type="expression" dxfId="2231" priority="2083">
      <formula>AND(BQ47=TRUE,ABS(CC53-(BZ53/BZ59))&gt;0.1)</formula>
    </cfRule>
  </conditionalFormatting>
  <conditionalFormatting sqref="CA53">
    <cfRule type="expression" dxfId="2230" priority="2082">
      <formula>AND(BQ47=TRUE,ABS(CC53-(CA53/CA59))&gt;0.1)</formula>
    </cfRule>
  </conditionalFormatting>
  <conditionalFormatting sqref="CB53">
    <cfRule type="expression" dxfId="2229" priority="2081">
      <formula>AND(BQ47=TRUE,ABS(CC53-(CB53/CB59))&gt;0.1)</formula>
    </cfRule>
  </conditionalFormatting>
  <conditionalFormatting sqref="BY54">
    <cfRule type="expression" dxfId="2228" priority="2080">
      <formula>AND(BQ47=TRUE,ABS(CC54-(BY54/BY59))&gt;0.1)</formula>
    </cfRule>
  </conditionalFormatting>
  <conditionalFormatting sqref="BZ54">
    <cfRule type="expression" dxfId="2227" priority="2079">
      <formula>AND(BQ47=TRUE,ABS(CC54-(BZ54/BZ59))&gt;0.1)</formula>
    </cfRule>
  </conditionalFormatting>
  <conditionalFormatting sqref="CA54">
    <cfRule type="expression" dxfId="2226" priority="2078">
      <formula>AND(BQ47=TRUE,ABS(CC54-(CA54/CA59))&gt;0.1)</formula>
    </cfRule>
  </conditionalFormatting>
  <conditionalFormatting sqref="CB54">
    <cfRule type="expression" dxfId="2225" priority="2077">
      <formula>AND(BQ47=TRUE,ABS(CC54-(CB54/CB59))&gt;0.1)</formula>
    </cfRule>
  </conditionalFormatting>
  <conditionalFormatting sqref="BZ55">
    <cfRule type="expression" dxfId="2224" priority="2076">
      <formula>AND(BQ47=TRUE,ABS(CC55-(BZ55/BZ59))&gt;0.1)</formula>
    </cfRule>
  </conditionalFormatting>
  <conditionalFormatting sqref="CA55">
    <cfRule type="expression" dxfId="2223" priority="2075">
      <formula>AND(BQ47=TRUE,ABS(CC55-(CA55/CA59))&gt;0.1)</formula>
    </cfRule>
  </conditionalFormatting>
  <conditionalFormatting sqref="CB55">
    <cfRule type="expression" dxfId="2222" priority="2074">
      <formula>AND(BQ47=TRUE,ABS(CC55-(CB55/CB59))&gt;0.1)</formula>
    </cfRule>
  </conditionalFormatting>
  <conditionalFormatting sqref="CA56">
    <cfRule type="expression" dxfId="2221" priority="2073">
      <formula>AND(BQ47=TRUE,ABS(CC56-(CA56/CA59))&gt;0.1)</formula>
    </cfRule>
  </conditionalFormatting>
  <conditionalFormatting sqref="CB56">
    <cfRule type="expression" dxfId="2220" priority="2072">
      <formula>AND(BQ47=TRUE,ABS(CC56-(CB56/CB59))&gt;0.1)</formula>
    </cfRule>
  </conditionalFormatting>
  <conditionalFormatting sqref="CB57">
    <cfRule type="expression" dxfId="2219" priority="2071">
      <formula>AND(BQ47=TRUE,ABS(CC57-(CB57/CB59))&gt;0.1)</formula>
    </cfRule>
  </conditionalFormatting>
  <conditionalFormatting sqref="BT64">
    <cfRule type="expression" dxfId="2218" priority="2070">
      <formula>AND(BQ62=TRUE,ABS(CC64-(BT64/BT74))&gt;0.1)</formula>
    </cfRule>
  </conditionalFormatting>
  <conditionalFormatting sqref="BU64">
    <cfRule type="expression" dxfId="2217" priority="2069">
      <formula>AND(BQ62=TRUE,ABS(CC64-(BU64/BU74))&gt;0.1)</formula>
    </cfRule>
  </conditionalFormatting>
  <conditionalFormatting sqref="BV64">
    <cfRule type="expression" dxfId="2216" priority="2068">
      <formula>AND(BQ62=TRUE,ABS(CC64-(BV64/BV74))&gt;0.1)</formula>
    </cfRule>
  </conditionalFormatting>
  <conditionalFormatting sqref="BW64">
    <cfRule type="expression" dxfId="2215" priority="2067">
      <formula>AND(BQ62=TRUE,ABS(CC64-(BW64/BW74))&gt;0.1)</formula>
    </cfRule>
  </conditionalFormatting>
  <conditionalFormatting sqref="BX64">
    <cfRule type="expression" dxfId="2214" priority="2066">
      <formula>AND(BQ62=TRUE,ABS(CC64-(BX64/BX74))&gt;0.1)</formula>
    </cfRule>
  </conditionalFormatting>
  <conditionalFormatting sqref="BY64">
    <cfRule type="expression" dxfId="2213" priority="2065">
      <formula>AND(BQ62=TRUE,ABS(CC64-(BY64/BY74))&gt;0.1)</formula>
    </cfRule>
  </conditionalFormatting>
  <conditionalFormatting sqref="BZ64">
    <cfRule type="expression" dxfId="2212" priority="2064">
      <formula>AND(BQ62=TRUE,ABS(CC64-(BZ64/BZ74))&gt;0.1)</formula>
    </cfRule>
  </conditionalFormatting>
  <conditionalFormatting sqref="CA64">
    <cfRule type="expression" dxfId="2211" priority="2063">
      <formula>AND(BQ62=TRUE,ABS(CC64-(CA64/CA74))&gt;0.1)</formula>
    </cfRule>
  </conditionalFormatting>
  <conditionalFormatting sqref="CB64">
    <cfRule type="expression" dxfId="2210" priority="2062">
      <formula>AND(BQ62=TRUE,ABS(CC64-(CB64/CB74))&gt;0.1)</formula>
    </cfRule>
  </conditionalFormatting>
  <conditionalFormatting sqref="BU65">
    <cfRule type="expression" dxfId="2209" priority="2061">
      <formula>AND(BQ62=TRUE,ABS(CC65-(BU65/BU74))&gt;0.1)</formula>
    </cfRule>
  </conditionalFormatting>
  <conditionalFormatting sqref="BV65">
    <cfRule type="expression" dxfId="2208" priority="2060">
      <formula>AND(BQ62=TRUE,ABS(CC65-(BV65/BV74))&gt;0.1)</formula>
    </cfRule>
  </conditionalFormatting>
  <conditionalFormatting sqref="BW65">
    <cfRule type="expression" dxfId="2207" priority="2059">
      <formula>AND(BQ62=TRUE,ABS(CC65-(BW65/BW74))&gt;0.1)</formula>
    </cfRule>
  </conditionalFormatting>
  <conditionalFormatting sqref="BX65">
    <cfRule type="expression" dxfId="2206" priority="2058">
      <formula>AND(BQ62=TRUE,ABS(CC65-(BX65/BX74))&gt;0.1)</formula>
    </cfRule>
  </conditionalFormatting>
  <conditionalFormatting sqref="BY65">
    <cfRule type="expression" dxfId="2205" priority="2057">
      <formula>AND(BQ62=TRUE,ABS(CC65-(BY65/BY74))&gt;0.1)</formula>
    </cfRule>
  </conditionalFormatting>
  <conditionalFormatting sqref="BZ65">
    <cfRule type="expression" dxfId="2204" priority="2056">
      <formula>AND(BQ62=TRUE,ABS(CC65-(BZ65/BZ74))&gt;0.1)</formula>
    </cfRule>
  </conditionalFormatting>
  <conditionalFormatting sqref="CA65">
    <cfRule type="expression" dxfId="2203" priority="2055">
      <formula>AND(BQ62=TRUE,ABS(CC65-(CA65/CA74))&gt;0.1)</formula>
    </cfRule>
  </conditionalFormatting>
  <conditionalFormatting sqref="CB65">
    <cfRule type="expression" dxfId="2202" priority="2054">
      <formula>AND(BQ62=TRUE,ABS(CC65-(CB65/CB74))&gt;0.1)</formula>
    </cfRule>
  </conditionalFormatting>
  <conditionalFormatting sqref="BV66">
    <cfRule type="expression" dxfId="2201" priority="2053">
      <formula>AND(BQ62=TRUE,ABS(CC66-(BV66/BV74))&gt;0.1)</formula>
    </cfRule>
  </conditionalFormatting>
  <conditionalFormatting sqref="BW66">
    <cfRule type="expression" dxfId="2200" priority="2052">
      <formula>AND(BQ62=TRUE,ABS(CC66-(BW66/BW74))&gt;0.1)</formula>
    </cfRule>
  </conditionalFormatting>
  <conditionalFormatting sqref="BX66">
    <cfRule type="expression" dxfId="2199" priority="2051">
      <formula>AND(BQ62=TRUE,ABS(CC66-(BX66/BX74))&gt;0.1)</formula>
    </cfRule>
  </conditionalFormatting>
  <conditionalFormatting sqref="BY66">
    <cfRule type="expression" dxfId="2198" priority="2050">
      <formula>AND(BQ62=TRUE,ABS(CC66-(BY66/BY74))&gt;0.1)</formula>
    </cfRule>
  </conditionalFormatting>
  <conditionalFormatting sqref="BZ66">
    <cfRule type="expression" dxfId="2197" priority="2049">
      <formula>AND(BQ62=TRUE,ABS(CC66-(BZ66/BZ74))&gt;0.1)</formula>
    </cfRule>
  </conditionalFormatting>
  <conditionalFormatting sqref="CA66">
    <cfRule type="expression" dxfId="2196" priority="2048">
      <formula>AND(BQ62=TRUE,ABS(CC66-(CA66/CA74))&gt;0.1)</formula>
    </cfRule>
  </conditionalFormatting>
  <conditionalFormatting sqref="CB66">
    <cfRule type="expression" dxfId="2195" priority="2047">
      <formula>AND(BQ62=TRUE,ABS(CC66-(CB66/CB74))&gt;0.1)</formula>
    </cfRule>
  </conditionalFormatting>
  <conditionalFormatting sqref="BW67">
    <cfRule type="expression" dxfId="2194" priority="2046">
      <formula>AND(BQ62=TRUE,ABS(CC67-(BW67/BW74))&gt;0.1)</formula>
    </cfRule>
  </conditionalFormatting>
  <conditionalFormatting sqref="BX67">
    <cfRule type="expression" dxfId="2193" priority="2045">
      <formula>AND(BQ62=TRUE,ABS(CC67-(BX67/BX74))&gt;0.1)</formula>
    </cfRule>
  </conditionalFormatting>
  <conditionalFormatting sqref="BY67">
    <cfRule type="expression" dxfId="2192" priority="2044">
      <formula>AND(BQ62=TRUE,ABS(CC67-(BY67/BY74))&gt;0.1)</formula>
    </cfRule>
  </conditionalFormatting>
  <conditionalFormatting sqref="BZ67">
    <cfRule type="expression" dxfId="2191" priority="2043">
      <formula>AND(BQ62=TRUE,ABS(CC67-(BZ67/BZ74))&gt;0.1)</formula>
    </cfRule>
  </conditionalFormatting>
  <conditionalFormatting sqref="CA67">
    <cfRule type="expression" dxfId="2190" priority="2042">
      <formula>AND(BQ62=TRUE,ABS(CC67-(CA67/CA74))&gt;0.1)</formula>
    </cfRule>
  </conditionalFormatting>
  <conditionalFormatting sqref="CB67">
    <cfRule type="expression" dxfId="2189" priority="2041">
      <formula>AND(BQ62=TRUE,ABS(CC67-(CB67/CB74))&gt;0.1)</formula>
    </cfRule>
  </conditionalFormatting>
  <conditionalFormatting sqref="BX68">
    <cfRule type="expression" dxfId="2188" priority="2040">
      <formula>AND(BQ62=TRUE,ABS(CC68-(BX68/BX74))&gt;0.1)</formula>
    </cfRule>
  </conditionalFormatting>
  <conditionalFormatting sqref="BY68">
    <cfRule type="expression" dxfId="2187" priority="2039">
      <formula>AND(BQ62=TRUE,ABS(CC68-(BY68/BY74))&gt;0.1)</formula>
    </cfRule>
  </conditionalFormatting>
  <conditionalFormatting sqref="BZ68">
    <cfRule type="expression" dxfId="2186" priority="2038">
      <formula>AND(BQ62=TRUE,ABS(CC68-(BZ68/BZ74))&gt;0.1)</formula>
    </cfRule>
  </conditionalFormatting>
  <conditionalFormatting sqref="CA68">
    <cfRule type="expression" dxfId="2185" priority="2037">
      <formula>AND(BQ62=TRUE,ABS(CC68-(CA68/CA74))&gt;0.1)</formula>
    </cfRule>
  </conditionalFormatting>
  <conditionalFormatting sqref="CB68">
    <cfRule type="expression" dxfId="2184" priority="2036">
      <formula>AND(BQ62=TRUE,ABS(CC68-(CB68/CB74))&gt;0.1)</formula>
    </cfRule>
  </conditionalFormatting>
  <conditionalFormatting sqref="BY69">
    <cfRule type="expression" dxfId="2183" priority="2035">
      <formula>AND(BQ62=TRUE,ABS(CC69-(BY69/BY74))&gt;0.1)</formula>
    </cfRule>
  </conditionalFormatting>
  <conditionalFormatting sqref="BZ69">
    <cfRule type="expression" dxfId="2182" priority="2034">
      <formula>AND(BQ62=TRUE,ABS(CC69-(BZ69/BZ74))&gt;0.1)</formula>
    </cfRule>
  </conditionalFormatting>
  <conditionalFormatting sqref="CA69">
    <cfRule type="expression" dxfId="2181" priority="2033">
      <formula>AND(BQ62=TRUE,ABS(CC69-(CA69/CA74))&gt;0.1)</formula>
    </cfRule>
  </conditionalFormatting>
  <conditionalFormatting sqref="CB69">
    <cfRule type="expression" dxfId="2180" priority="2032">
      <formula>AND(BQ62=TRUE,ABS(CC69-(CB69/CB74))&gt;0.1)</formula>
    </cfRule>
  </conditionalFormatting>
  <conditionalFormatting sqref="BZ70">
    <cfRule type="expression" dxfId="2179" priority="2031">
      <formula>AND(BQ62=TRUE,ABS(CC70-(BZ70/BZ74))&gt;0.1)</formula>
    </cfRule>
  </conditionalFormatting>
  <conditionalFormatting sqref="CA70">
    <cfRule type="expression" dxfId="2178" priority="2030">
      <formula>AND(BQ62=TRUE,ABS(CC70-(CA70/CA74))&gt;0.1)</formula>
    </cfRule>
  </conditionalFormatting>
  <conditionalFormatting sqref="CB70">
    <cfRule type="expression" dxfId="2177" priority="2029">
      <formula>AND(BQ62=TRUE,ABS(CC70-(CB70/CB74))&gt;0.1)</formula>
    </cfRule>
  </conditionalFormatting>
  <conditionalFormatting sqref="CA71">
    <cfRule type="expression" dxfId="2176" priority="2028">
      <formula>AND(BQ62=TRUE,ABS(CC71-(CA71/CA74))&gt;0.1)</formula>
    </cfRule>
  </conditionalFormatting>
  <conditionalFormatting sqref="CB71">
    <cfRule type="expression" dxfId="2175" priority="2027">
      <formula>AND(BQ62=TRUE,ABS(CC71-(CB71/CB74))&gt;0.1)</formula>
    </cfRule>
  </conditionalFormatting>
  <conditionalFormatting sqref="CB72">
    <cfRule type="expression" dxfId="2174" priority="2026">
      <formula>AND(BQ62=TRUE,ABS(CC72-(CB72/CB74))&gt;0.1)</formula>
    </cfRule>
  </conditionalFormatting>
  <conditionalFormatting sqref="BT79">
    <cfRule type="expression" dxfId="2173" priority="2025">
      <formula>AND(BQ77=TRUE,ABS(CC79-(BT79/BT89))&gt;0.1)</formula>
    </cfRule>
  </conditionalFormatting>
  <conditionalFormatting sqref="BU79">
    <cfRule type="expression" dxfId="2172" priority="2024">
      <formula>AND(BQ77=TRUE,ABS(CC79-(BU79/BU89))&gt;0.1)</formula>
    </cfRule>
  </conditionalFormatting>
  <conditionalFormatting sqref="BV79">
    <cfRule type="expression" dxfId="2171" priority="2023">
      <formula>AND(BQ77=TRUE,ABS(CC79-(BV79/BV89))&gt;0.1)</formula>
    </cfRule>
  </conditionalFormatting>
  <conditionalFormatting sqref="BW79">
    <cfRule type="expression" dxfId="2170" priority="2022">
      <formula>AND(BQ77=TRUE,ABS(CC79-(BW79/BW89))&gt;0.1)</formula>
    </cfRule>
  </conditionalFormatting>
  <conditionalFormatting sqref="BX79">
    <cfRule type="expression" dxfId="2169" priority="2021">
      <formula>AND(BQ77=TRUE,ABS(CC79-(BX79/BX89))&gt;0.1)</formula>
    </cfRule>
  </conditionalFormatting>
  <conditionalFormatting sqref="BY79">
    <cfRule type="expression" dxfId="2168" priority="2020">
      <formula>AND(BQ77=TRUE,ABS(CC79-(BY79/BY89))&gt;0.1)</formula>
    </cfRule>
  </conditionalFormatting>
  <conditionalFormatting sqref="BZ79">
    <cfRule type="expression" dxfId="2167" priority="2019">
      <formula>AND(BQ77=TRUE,ABS(CC79-(BZ79/BZ89))&gt;0.1)</formula>
    </cfRule>
  </conditionalFormatting>
  <conditionalFormatting sqref="CA79">
    <cfRule type="expression" dxfId="2166" priority="2018">
      <formula>AND(BQ77=TRUE,ABS(CC79-(CA79/CA89))&gt;0.1)</formula>
    </cfRule>
  </conditionalFormatting>
  <conditionalFormatting sqref="CB79">
    <cfRule type="expression" dxfId="2165" priority="2017">
      <formula>AND(BQ77=TRUE,ABS(CC79-(CB79/CB89))&gt;0.1)</formula>
    </cfRule>
  </conditionalFormatting>
  <conditionalFormatting sqref="BU80">
    <cfRule type="expression" dxfId="2164" priority="2016">
      <formula>AND(BQ77=TRUE,ABS(CC80-(BU80/BU89))&gt;0.1)</formula>
    </cfRule>
  </conditionalFormatting>
  <conditionalFormatting sqref="BV80">
    <cfRule type="expression" dxfId="2163" priority="2015">
      <formula>AND(BQ77=TRUE,ABS(CC80-(BV80/BV89))&gt;0.1)</formula>
    </cfRule>
  </conditionalFormatting>
  <conditionalFormatting sqref="BW80">
    <cfRule type="expression" dxfId="2162" priority="2014">
      <formula>AND(BQ77=TRUE,ABS(CC80-(BW80/BW89))&gt;0.1)</formula>
    </cfRule>
  </conditionalFormatting>
  <conditionalFormatting sqref="BX80">
    <cfRule type="expression" dxfId="2161" priority="2013">
      <formula>AND(BQ77=TRUE,ABS(CC80-(BX80/BX89))&gt;0.1)</formula>
    </cfRule>
  </conditionalFormatting>
  <conditionalFormatting sqref="BY80">
    <cfRule type="expression" dxfId="2160" priority="2012">
      <formula>AND(BQ77=TRUE,ABS(CC80-(BY80/BY89))&gt;0.1)</formula>
    </cfRule>
  </conditionalFormatting>
  <conditionalFormatting sqref="BZ80">
    <cfRule type="expression" dxfId="2159" priority="2011">
      <formula>AND(BQ77=TRUE,ABS(CC80-(BZ80/BZ89))&gt;0.1)</formula>
    </cfRule>
  </conditionalFormatting>
  <conditionalFormatting sqref="CA80">
    <cfRule type="expression" dxfId="2158" priority="2010">
      <formula>AND(BQ77=TRUE,ABS(CC80-(CA80/CA89))&gt;0.1)</formula>
    </cfRule>
  </conditionalFormatting>
  <conditionalFormatting sqref="CB80">
    <cfRule type="expression" dxfId="2157" priority="2009">
      <formula>AND(BQ77=TRUE,ABS(CC80-(CB80/CB89))&gt;0.1)</formula>
    </cfRule>
  </conditionalFormatting>
  <conditionalFormatting sqref="BV81">
    <cfRule type="expression" dxfId="2156" priority="2008">
      <formula>AND(BQ77=TRUE,ABS(CC81-(BV81/BV89))&gt;0.1)</formula>
    </cfRule>
  </conditionalFormatting>
  <conditionalFormatting sqref="BW81">
    <cfRule type="expression" dxfId="2155" priority="2007">
      <formula>AND(BQ77=TRUE,ABS(CC81-(BW81/BW89))&gt;0.1)</formula>
    </cfRule>
  </conditionalFormatting>
  <conditionalFormatting sqref="BX81">
    <cfRule type="expression" dxfId="2154" priority="2006">
      <formula>AND(BQ77=TRUE,ABS(CC81-(BX81/BX89))&gt;0.1)</formula>
    </cfRule>
  </conditionalFormatting>
  <conditionalFormatting sqref="BY81">
    <cfRule type="expression" dxfId="2153" priority="2005">
      <formula>AND(BQ77=TRUE,ABS(CC81-(BY81/BY89))&gt;0.1)</formula>
    </cfRule>
  </conditionalFormatting>
  <conditionalFormatting sqref="BZ81">
    <cfRule type="expression" dxfId="2152" priority="2004">
      <formula>AND(BQ77=TRUE,ABS(CC81-(BZ81/BZ89))&gt;0.1)</formula>
    </cfRule>
  </conditionalFormatting>
  <conditionalFormatting sqref="CA81">
    <cfRule type="expression" dxfId="2151" priority="2003">
      <formula>AND(BQ77=TRUE,ABS(CC81-(CA81/CA89))&gt;0.1)</formula>
    </cfRule>
  </conditionalFormatting>
  <conditionalFormatting sqref="CB81">
    <cfRule type="expression" dxfId="2150" priority="2002">
      <formula>AND(BQ77=TRUE,ABS(CC81-(CB81/CB89))&gt;0.1)</formula>
    </cfRule>
  </conditionalFormatting>
  <conditionalFormatting sqref="BW82">
    <cfRule type="expression" dxfId="2149" priority="2001">
      <formula>AND(BQ77=TRUE,ABS(CC82-(BW82/BW89))&gt;0.1)</formula>
    </cfRule>
  </conditionalFormatting>
  <conditionalFormatting sqref="BX82">
    <cfRule type="expression" dxfId="2148" priority="2000">
      <formula>AND(BQ77=TRUE,ABS(CC82-(BX82/BX89))&gt;0.1)</formula>
    </cfRule>
  </conditionalFormatting>
  <conditionalFormatting sqref="BY82">
    <cfRule type="expression" dxfId="2147" priority="1999">
      <formula>AND(BQ77=TRUE,ABS(CC82-(BY82/BY89))&gt;0.1)</formula>
    </cfRule>
  </conditionalFormatting>
  <conditionalFormatting sqref="BZ82">
    <cfRule type="expression" dxfId="2146" priority="1998">
      <formula>AND(BQ77=TRUE,ABS(CC82-(BZ82/BZ89))&gt;0.1)</formula>
    </cfRule>
  </conditionalFormatting>
  <conditionalFormatting sqref="CA82">
    <cfRule type="expression" dxfId="2145" priority="1997">
      <formula>AND(BQ77=TRUE,ABS(CC82-(CA82/CA89))&gt;0.1)</formula>
    </cfRule>
  </conditionalFormatting>
  <conditionalFormatting sqref="CB82">
    <cfRule type="expression" dxfId="2144" priority="1996">
      <formula>AND(BQ77=TRUE,ABS(CC82-(CB82/CB89))&gt;0.1)</formula>
    </cfRule>
  </conditionalFormatting>
  <conditionalFormatting sqref="BX83">
    <cfRule type="expression" dxfId="2143" priority="1995">
      <formula>AND(BQ77=TRUE,ABS(CC83-(BX83/BX89))&gt;0.1)</formula>
    </cfRule>
  </conditionalFormatting>
  <conditionalFormatting sqref="BY83">
    <cfRule type="expression" dxfId="2142" priority="1994">
      <formula>AND(BQ77=TRUE,ABS(CC83-(BY83/BY89))&gt;0.1)</formula>
    </cfRule>
  </conditionalFormatting>
  <conditionalFormatting sqref="BZ83">
    <cfRule type="expression" dxfId="2141" priority="1993">
      <formula>AND(BQ77=TRUE,ABS(CC83-(BZ83/BZ89))&gt;0.1)</formula>
    </cfRule>
  </conditionalFormatting>
  <conditionalFormatting sqref="CA83">
    <cfRule type="expression" dxfId="2140" priority="1992">
      <formula>AND(BQ77=TRUE,ABS(CC83-(CA83/CA89))&gt;0.1)</formula>
    </cfRule>
  </conditionalFormatting>
  <conditionalFormatting sqref="CB83">
    <cfRule type="expression" dxfId="2139" priority="1991">
      <formula>AND(BQ77=TRUE,ABS(CC83-(CB83/CB89))&gt;0.1)</formula>
    </cfRule>
  </conditionalFormatting>
  <conditionalFormatting sqref="BY84">
    <cfRule type="expression" dxfId="2138" priority="1990">
      <formula>AND(BQ77=TRUE,ABS(CC84-(BY84/BY89))&gt;0.1)</formula>
    </cfRule>
  </conditionalFormatting>
  <conditionalFormatting sqref="BZ84">
    <cfRule type="expression" dxfId="2137" priority="1989">
      <formula>AND(BQ77=TRUE,ABS(CC84-(BZ84/BZ89))&gt;0.1)</formula>
    </cfRule>
  </conditionalFormatting>
  <conditionalFormatting sqref="CA84">
    <cfRule type="expression" dxfId="2136" priority="1988">
      <formula>AND(BQ77=TRUE,ABS(CC84-(CA84/CA89))&gt;0.1)</formula>
    </cfRule>
  </conditionalFormatting>
  <conditionalFormatting sqref="CB84">
    <cfRule type="expression" dxfId="2135" priority="1987">
      <formula>AND(BQ77=TRUE,ABS(CC84-(CB84/CB89))&gt;0.1)</formula>
    </cfRule>
  </conditionalFormatting>
  <conditionalFormatting sqref="BZ85">
    <cfRule type="expression" dxfId="2134" priority="1986">
      <formula>AND(BQ77=TRUE,ABS(CC85-(BZ85/BZ89))&gt;0.1)</formula>
    </cfRule>
  </conditionalFormatting>
  <conditionalFormatting sqref="CA85">
    <cfRule type="expression" dxfId="2133" priority="1985">
      <formula>AND(BQ77=TRUE,ABS(CC85-(CA85/CA89))&gt;0.1)</formula>
    </cfRule>
  </conditionalFormatting>
  <conditionalFormatting sqref="CB85">
    <cfRule type="expression" dxfId="2132" priority="1984">
      <formula>AND(BQ77=TRUE,ABS(CC85-(CB85/CB89))&gt;0.1)</formula>
    </cfRule>
  </conditionalFormatting>
  <conditionalFormatting sqref="CA86">
    <cfRule type="expression" dxfId="2131" priority="1983">
      <formula>AND(BQ77=TRUE,ABS(CC86-(CA86/CA89))&gt;0.1)</formula>
    </cfRule>
  </conditionalFormatting>
  <conditionalFormatting sqref="CB86">
    <cfRule type="expression" dxfId="2130" priority="1982">
      <formula>AND(BQ77=TRUE,ABS(CC86-(CB86/CB89))&gt;0.1)</formula>
    </cfRule>
  </conditionalFormatting>
  <conditionalFormatting sqref="CB87">
    <cfRule type="expression" dxfId="2129" priority="1981">
      <formula>AND(BQ77=TRUE,ABS(CC87-(CB87/CB89))&gt;0.1)</formula>
    </cfRule>
  </conditionalFormatting>
  <conditionalFormatting sqref="BT94">
    <cfRule type="expression" dxfId="2128" priority="1980">
      <formula>AND(BQ92=TRUE,ABS(CC94-(BT94/BT104))&gt;0.1)</formula>
    </cfRule>
  </conditionalFormatting>
  <conditionalFormatting sqref="BU94">
    <cfRule type="expression" dxfId="2127" priority="1979">
      <formula>AND(BQ92=TRUE,ABS(CC94-(BU94/BU104))&gt;0.1)</formula>
    </cfRule>
  </conditionalFormatting>
  <conditionalFormatting sqref="BV94">
    <cfRule type="expression" dxfId="2126" priority="1978">
      <formula>AND(BQ92=TRUE,ABS(CC94-(BV94/BV104))&gt;0.1)</formula>
    </cfRule>
  </conditionalFormatting>
  <conditionalFormatting sqref="BW94">
    <cfRule type="expression" dxfId="2125" priority="1977">
      <formula>AND(BQ92=TRUE,ABS(CC94-(BW94/BW104))&gt;0.1)</formula>
    </cfRule>
  </conditionalFormatting>
  <conditionalFormatting sqref="BX94">
    <cfRule type="expression" dxfId="2124" priority="1976">
      <formula>AND(BQ92=TRUE,ABS(CC94-(BX94/BX104))&gt;0.1)</formula>
    </cfRule>
  </conditionalFormatting>
  <conditionalFormatting sqref="BY94">
    <cfRule type="expression" dxfId="2123" priority="1975">
      <formula>AND(BQ92=TRUE,ABS(CC94-(BY94/BY104))&gt;0.1)</formula>
    </cfRule>
  </conditionalFormatting>
  <conditionalFormatting sqref="BZ94">
    <cfRule type="expression" dxfId="2122" priority="1974">
      <formula>AND(BQ92=TRUE,ABS(CC94-(BZ94/BZ104))&gt;0.1)</formula>
    </cfRule>
  </conditionalFormatting>
  <conditionalFormatting sqref="CA94">
    <cfRule type="expression" dxfId="2121" priority="1973">
      <formula>AND(BQ92=TRUE,ABS(CC94-(CA94/CA104))&gt;0.1)</formula>
    </cfRule>
  </conditionalFormatting>
  <conditionalFormatting sqref="CB94">
    <cfRule type="expression" dxfId="2120" priority="1972">
      <formula>AND(BQ92=TRUE,ABS(CC94-(CB94/CB104))&gt;0.1)</formula>
    </cfRule>
  </conditionalFormatting>
  <conditionalFormatting sqref="BU95">
    <cfRule type="expression" dxfId="2119" priority="1971">
      <formula>AND(BQ92=TRUE,ABS(CC95-(BU95/BU104))&gt;0.1)</formula>
    </cfRule>
  </conditionalFormatting>
  <conditionalFormatting sqref="BV95">
    <cfRule type="expression" dxfId="2118" priority="1970">
      <formula>AND(BQ92=TRUE,ABS(CC95-(BV95/BV104))&gt;0.1)</formula>
    </cfRule>
  </conditionalFormatting>
  <conditionalFormatting sqref="BW95">
    <cfRule type="expression" dxfId="2117" priority="1969">
      <formula>AND(BQ92=TRUE,ABS(CC95-(BW95/BW104))&gt;0.1)</formula>
    </cfRule>
  </conditionalFormatting>
  <conditionalFormatting sqref="BX95">
    <cfRule type="expression" dxfId="2116" priority="1968">
      <formula>AND(BQ92=TRUE,ABS(CC95-(BX95/BX104))&gt;0.1)</formula>
    </cfRule>
  </conditionalFormatting>
  <conditionalFormatting sqref="BY95">
    <cfRule type="expression" dxfId="2115" priority="1967">
      <formula>AND(BQ92=TRUE,ABS(CC95-(BY95/BY104))&gt;0.1)</formula>
    </cfRule>
  </conditionalFormatting>
  <conditionalFormatting sqref="BZ95">
    <cfRule type="expression" dxfId="2114" priority="1966">
      <formula>AND(BQ92=TRUE,ABS(CC95-(BZ95/BZ104))&gt;0.1)</formula>
    </cfRule>
  </conditionalFormatting>
  <conditionalFormatting sqref="CA95">
    <cfRule type="expression" dxfId="2113" priority="1965">
      <formula>AND(BQ92=TRUE,ABS(CC95-(CA95/CA104))&gt;0.1)</formula>
    </cfRule>
  </conditionalFormatting>
  <conditionalFormatting sqref="CB95">
    <cfRule type="expression" dxfId="2112" priority="1964">
      <formula>AND(BQ92=TRUE,ABS(CC95-(CB95/CB104))&gt;0.1)</formula>
    </cfRule>
  </conditionalFormatting>
  <conditionalFormatting sqref="BV96">
    <cfRule type="expression" dxfId="2111" priority="1963">
      <formula>AND(BQ92=TRUE,ABS(CC96-(BV96/BV104))&gt;0.1)</formula>
    </cfRule>
  </conditionalFormatting>
  <conditionalFormatting sqref="BW96">
    <cfRule type="expression" dxfId="2110" priority="1962">
      <formula>AND(BQ92=TRUE,ABS(CC96-(BW96/BW104))&gt;0.1)</formula>
    </cfRule>
  </conditionalFormatting>
  <conditionalFormatting sqref="BX96">
    <cfRule type="expression" dxfId="2109" priority="1961">
      <formula>AND(BQ92=TRUE,ABS(CC96-(BX96/BX104))&gt;0.1)</formula>
    </cfRule>
  </conditionalFormatting>
  <conditionalFormatting sqref="BY96">
    <cfRule type="expression" dxfId="2108" priority="1960">
      <formula>AND(BQ92=TRUE,ABS(CC96-(BY96/BY104))&gt;0.1)</formula>
    </cfRule>
  </conditionalFormatting>
  <conditionalFormatting sqref="BZ96">
    <cfRule type="expression" dxfId="2107" priority="1959">
      <formula>AND(BQ92=TRUE,ABS(CC96-(BZ96/BZ104))&gt;0.1)</formula>
    </cfRule>
  </conditionalFormatting>
  <conditionalFormatting sqref="CA96">
    <cfRule type="expression" dxfId="2106" priority="1958">
      <formula>AND(BQ92=TRUE,ABS(CC96-(CA96/CA104))&gt;0.1)</formula>
    </cfRule>
  </conditionalFormatting>
  <conditionalFormatting sqref="CB96">
    <cfRule type="expression" dxfId="2105" priority="1957">
      <formula>AND(BQ92=TRUE,ABS(CC96-(CB96/CB104))&gt;0.1)</formula>
    </cfRule>
  </conditionalFormatting>
  <conditionalFormatting sqref="BW97">
    <cfRule type="expression" dxfId="2104" priority="1956">
      <formula>AND(BQ92=TRUE,ABS(CC97-(BW97/BW104))&gt;0.1)</formula>
    </cfRule>
  </conditionalFormatting>
  <conditionalFormatting sqref="BX97">
    <cfRule type="expression" dxfId="2103" priority="1955">
      <formula>AND(BQ92=TRUE,ABS(CC97-(BX97/BX104))&gt;0.1)</formula>
    </cfRule>
  </conditionalFormatting>
  <conditionalFormatting sqref="BY97">
    <cfRule type="expression" dxfId="2102" priority="1954">
      <formula>AND(BQ92=TRUE,ABS(CC97-(BY97/BY104))&gt;0.1)</formula>
    </cfRule>
  </conditionalFormatting>
  <conditionalFormatting sqref="BZ97">
    <cfRule type="expression" dxfId="2101" priority="1953">
      <formula>AND(BQ92=TRUE,ABS(CC97-(BZ97/BZ104))&gt;0.1)</formula>
    </cfRule>
  </conditionalFormatting>
  <conditionalFormatting sqref="CA97">
    <cfRule type="expression" dxfId="2100" priority="1952">
      <formula>AND(BQ92=TRUE,ABS(CC97-(CA97/CA104))&gt;0.1)</formula>
    </cfRule>
  </conditionalFormatting>
  <conditionalFormatting sqref="CB97">
    <cfRule type="expression" dxfId="2099" priority="1951">
      <formula>AND(BQ92=TRUE,ABS(CC97-(CB97/CB104))&gt;0.1)</formula>
    </cfRule>
  </conditionalFormatting>
  <conditionalFormatting sqref="BX98">
    <cfRule type="expression" dxfId="2098" priority="1950">
      <formula>AND(BQ92=TRUE,ABS(CC98-(BX98/BX104))&gt;0.1)</formula>
    </cfRule>
  </conditionalFormatting>
  <conditionalFormatting sqref="BY98">
    <cfRule type="expression" dxfId="2097" priority="1949">
      <formula>AND(BQ92=TRUE,ABS(CC98-(BY98/BY104))&gt;0.1)</formula>
    </cfRule>
  </conditionalFormatting>
  <conditionalFormatting sqref="BZ98">
    <cfRule type="expression" dxfId="2096" priority="1948">
      <formula>AND(BQ92=TRUE,ABS(CC98-(BZ98/BZ104))&gt;0.1)</formula>
    </cfRule>
  </conditionalFormatting>
  <conditionalFormatting sqref="CA98">
    <cfRule type="expression" dxfId="2095" priority="1947">
      <formula>AND(BQ92=TRUE,ABS(CC98-(CA98/CA104))&gt;0.1)</formula>
    </cfRule>
  </conditionalFormatting>
  <conditionalFormatting sqref="CB98">
    <cfRule type="expression" dxfId="2094" priority="1946">
      <formula>AND(BQ92=TRUE,ABS(CC98-(CB98/CB104))&gt;0.1)</formula>
    </cfRule>
  </conditionalFormatting>
  <conditionalFormatting sqref="BY99">
    <cfRule type="expression" dxfId="2093" priority="1945">
      <formula>AND(BQ92=TRUE,ABS(CC99-(BY99/BY104))&gt;0.1)</formula>
    </cfRule>
  </conditionalFormatting>
  <conditionalFormatting sqref="BZ99">
    <cfRule type="expression" dxfId="2092" priority="1944">
      <formula>AND(BQ92=TRUE,ABS(CC99-(BZ99/BZ104))&gt;0.1)</formula>
    </cfRule>
  </conditionalFormatting>
  <conditionalFormatting sqref="CA99">
    <cfRule type="expression" dxfId="2091" priority="1943">
      <formula>AND(BQ92=TRUE,ABS(CC99-(CA99/CA104))&gt;0.1)</formula>
    </cfRule>
  </conditionalFormatting>
  <conditionalFormatting sqref="CB99">
    <cfRule type="expression" dxfId="2090" priority="1942">
      <formula>AND(BQ92=TRUE,ABS(CC99-(CB99/CB104))&gt;0.1)</formula>
    </cfRule>
  </conditionalFormatting>
  <conditionalFormatting sqref="BZ100">
    <cfRule type="expression" dxfId="2089" priority="1941">
      <formula>AND(BQ92=TRUE,ABS(CC100-(BZ100/BZ104))&gt;0.1)</formula>
    </cfRule>
  </conditionalFormatting>
  <conditionalFormatting sqref="CA100">
    <cfRule type="expression" dxfId="2088" priority="1940">
      <formula>AND(BQ92=TRUE,ABS(CC100-(CA100/CA104))&gt;0.1)</formula>
    </cfRule>
  </conditionalFormatting>
  <conditionalFormatting sqref="CB100">
    <cfRule type="expression" dxfId="2087" priority="1939">
      <formula>AND(BQ92=TRUE,ABS(CC100-(CB100/CB104))&gt;0.1)</formula>
    </cfRule>
  </conditionalFormatting>
  <conditionalFormatting sqref="CA101">
    <cfRule type="expression" dxfId="2086" priority="1938">
      <formula>AND(BQ92=TRUE,ABS(CC101-(CA101/CA104))&gt;0.1)</formula>
    </cfRule>
  </conditionalFormatting>
  <conditionalFormatting sqref="CB101">
    <cfRule type="expression" dxfId="2085" priority="1937">
      <formula>AND(BQ92=TRUE,ABS(CC101-(CB101/CB104))&gt;0.1)</formula>
    </cfRule>
  </conditionalFormatting>
  <conditionalFormatting sqref="CB102">
    <cfRule type="expression" dxfId="2084" priority="1936">
      <formula>AND(BQ92=TRUE,ABS(CC102-(CB102/CB104))&gt;0.1)</formula>
    </cfRule>
  </conditionalFormatting>
  <conditionalFormatting sqref="BT109">
    <cfRule type="expression" dxfId="2083" priority="1935">
      <formula>AND(BQ107=TRUE,ABS(CC109-(BT109/BT119))&gt;0.1)</formula>
    </cfRule>
  </conditionalFormatting>
  <conditionalFormatting sqref="BU109">
    <cfRule type="expression" dxfId="2082" priority="1934">
      <formula>AND(BQ107=TRUE,ABS(CC109-(BU109/BU119))&gt;0.1)</formula>
    </cfRule>
  </conditionalFormatting>
  <conditionalFormatting sqref="BV109">
    <cfRule type="expression" dxfId="2081" priority="1933">
      <formula>AND(BQ107=TRUE,ABS(CC109-(BV109/BV119))&gt;0.1)</formula>
    </cfRule>
  </conditionalFormatting>
  <conditionalFormatting sqref="BW109">
    <cfRule type="expression" dxfId="2080" priority="1932">
      <formula>AND(BQ107=TRUE,ABS(CC109-(BW109/BW119))&gt;0.1)</formula>
    </cfRule>
  </conditionalFormatting>
  <conditionalFormatting sqref="BX109">
    <cfRule type="expression" dxfId="2079" priority="1931">
      <formula>AND(BQ107=TRUE,ABS(CC109-(BX109/BX119))&gt;0.1)</formula>
    </cfRule>
  </conditionalFormatting>
  <conditionalFormatting sqref="BY109">
    <cfRule type="expression" dxfId="2078" priority="1930">
      <formula>AND(BQ107=TRUE,ABS(CC109-(BY109/BY119))&gt;0.1)</formula>
    </cfRule>
  </conditionalFormatting>
  <conditionalFormatting sqref="BZ109">
    <cfRule type="expression" dxfId="2077" priority="1929">
      <formula>AND(BQ107=TRUE,ABS(CC109-(BZ109/BZ119))&gt;0.1)</formula>
    </cfRule>
  </conditionalFormatting>
  <conditionalFormatting sqref="CA109">
    <cfRule type="expression" dxfId="2076" priority="1928">
      <formula>AND(BQ107=TRUE,ABS(CC109-(CA109/CA119))&gt;0.1)</formula>
    </cfRule>
  </conditionalFormatting>
  <conditionalFormatting sqref="CB109">
    <cfRule type="expression" dxfId="2075" priority="1927">
      <formula>AND(BQ107=TRUE,ABS(CC109-(CB109/CB119))&gt;0.1)</formula>
    </cfRule>
  </conditionalFormatting>
  <conditionalFormatting sqref="BU110">
    <cfRule type="expression" dxfId="2074" priority="1926">
      <formula>AND(BQ107=TRUE,ABS(CC110-(BU110/BU119))&gt;0.1)</formula>
    </cfRule>
  </conditionalFormatting>
  <conditionalFormatting sqref="BV110">
    <cfRule type="expression" dxfId="2073" priority="1925">
      <formula>AND(BQ107=TRUE,ABS(CC110-(BV110/BV119))&gt;0.1)</formula>
    </cfRule>
  </conditionalFormatting>
  <conditionalFormatting sqref="BW110">
    <cfRule type="expression" dxfId="2072" priority="1924">
      <formula>AND(BQ107=TRUE,ABS(CC110-(BW110/BW119))&gt;0.1)</formula>
    </cfRule>
  </conditionalFormatting>
  <conditionalFormatting sqref="BX110">
    <cfRule type="expression" dxfId="2071" priority="1923">
      <formula>AND(BQ107=TRUE,ABS(CC110-(BX110/BX119))&gt;0.1)</formula>
    </cfRule>
  </conditionalFormatting>
  <conditionalFormatting sqref="BY110">
    <cfRule type="expression" dxfId="2070" priority="1922">
      <formula>AND(BQ107=TRUE,ABS(CC110-(BY110/BY119))&gt;0.1)</formula>
    </cfRule>
  </conditionalFormatting>
  <conditionalFormatting sqref="BZ110">
    <cfRule type="expression" dxfId="2069" priority="1921">
      <formula>AND(BQ107=TRUE,ABS(CC110-(BZ110/BZ119))&gt;0.1)</formula>
    </cfRule>
  </conditionalFormatting>
  <conditionalFormatting sqref="CA110">
    <cfRule type="expression" dxfId="2068" priority="1920">
      <formula>AND(BQ107=TRUE,ABS(CC110-(CA110/CA119))&gt;0.1)</formula>
    </cfRule>
  </conditionalFormatting>
  <conditionalFormatting sqref="CB110">
    <cfRule type="expression" dxfId="2067" priority="1919">
      <formula>AND(BQ107=TRUE,ABS(CC110-(CB110/CB119))&gt;0.1)</formula>
    </cfRule>
  </conditionalFormatting>
  <conditionalFormatting sqref="BV111">
    <cfRule type="expression" dxfId="2066" priority="1918">
      <formula>AND(BQ107=TRUE,ABS(CC111-(BV111/BV119))&gt;0.1)</formula>
    </cfRule>
  </conditionalFormatting>
  <conditionalFormatting sqref="BW111">
    <cfRule type="expression" dxfId="2065" priority="1917">
      <formula>AND(BQ107=TRUE,ABS(CC111-(BW111/BW119))&gt;0.1)</formula>
    </cfRule>
  </conditionalFormatting>
  <conditionalFormatting sqref="BX111">
    <cfRule type="expression" dxfId="2064" priority="1916">
      <formula>AND(BQ107=TRUE,ABS(CC111-(BX111/BX119))&gt;0.1)</formula>
    </cfRule>
  </conditionalFormatting>
  <conditionalFormatting sqref="BY111">
    <cfRule type="expression" dxfId="2063" priority="1915">
      <formula>AND(BQ107=TRUE,ABS(CC111-(BY111/BY119))&gt;0.1)</formula>
    </cfRule>
  </conditionalFormatting>
  <conditionalFormatting sqref="BZ111">
    <cfRule type="expression" dxfId="2062" priority="1914">
      <formula>AND(BQ107=TRUE,ABS(CC111-(BZ111/BZ119))&gt;0.1)</formula>
    </cfRule>
  </conditionalFormatting>
  <conditionalFormatting sqref="CA111">
    <cfRule type="expression" dxfId="2061" priority="1913">
      <formula>AND(BQ107=TRUE,ABS(CC111-(CA111/CA119))&gt;0.1)</formula>
    </cfRule>
  </conditionalFormatting>
  <conditionalFormatting sqref="CB111">
    <cfRule type="expression" dxfId="2060" priority="1912">
      <formula>AND(BQ107=TRUE,ABS(CC111-(CB111/CB119))&gt;0.1)</formula>
    </cfRule>
  </conditionalFormatting>
  <conditionalFormatting sqref="BW112">
    <cfRule type="expression" dxfId="2059" priority="1911">
      <formula>AND(BQ107=TRUE,ABS(CC112-(BW112/BW119))&gt;0.1)</formula>
    </cfRule>
  </conditionalFormatting>
  <conditionalFormatting sqref="BX112">
    <cfRule type="expression" dxfId="2058" priority="1910">
      <formula>AND(BQ107=TRUE,ABS(CC112-(BX112/BX119))&gt;0.1)</formula>
    </cfRule>
  </conditionalFormatting>
  <conditionalFormatting sqref="BY112">
    <cfRule type="expression" dxfId="2057" priority="1909">
      <formula>AND(BQ107=TRUE,ABS(CC112-(BY112/BY119))&gt;0.1)</formula>
    </cfRule>
  </conditionalFormatting>
  <conditionalFormatting sqref="BZ112">
    <cfRule type="expression" dxfId="2056" priority="1908">
      <formula>AND(BQ107=TRUE,ABS(CC112-(BZ112/BZ119))&gt;0.1)</formula>
    </cfRule>
  </conditionalFormatting>
  <conditionalFormatting sqref="CA112">
    <cfRule type="expression" dxfId="2055" priority="1907">
      <formula>AND(BQ107=TRUE,ABS(CC112-(CA112/CA119))&gt;0.1)</formula>
    </cfRule>
  </conditionalFormatting>
  <conditionalFormatting sqref="CB112">
    <cfRule type="expression" dxfId="2054" priority="1906">
      <formula>AND(BQ107=TRUE,ABS(CC112-(CB112/CB119))&gt;0.1)</formula>
    </cfRule>
  </conditionalFormatting>
  <conditionalFormatting sqref="BX113">
    <cfRule type="expression" dxfId="2053" priority="1905">
      <formula>AND(BQ107=TRUE,ABS(CC113-(BX113/BX119))&gt;0.1)</formula>
    </cfRule>
  </conditionalFormatting>
  <conditionalFormatting sqref="BY113">
    <cfRule type="expression" dxfId="2052" priority="1904">
      <formula>AND(BQ107=TRUE,ABS(CC113-(BY113/BY119))&gt;0.1)</formula>
    </cfRule>
  </conditionalFormatting>
  <conditionalFormatting sqref="BZ113">
    <cfRule type="expression" dxfId="2051" priority="1903">
      <formula>AND(BQ107=TRUE,ABS(CC113-(BZ113/BZ119))&gt;0.1)</formula>
    </cfRule>
  </conditionalFormatting>
  <conditionalFormatting sqref="CA113">
    <cfRule type="expression" dxfId="2050" priority="1902">
      <formula>AND(BQ107=TRUE,ABS(CC113-(CA113/CA119))&gt;0.1)</formula>
    </cfRule>
  </conditionalFormatting>
  <conditionalFormatting sqref="CB113">
    <cfRule type="expression" dxfId="2049" priority="1901">
      <formula>AND(BQ107=TRUE,ABS(CC113-(CB113/CB119))&gt;0.1)</formula>
    </cfRule>
  </conditionalFormatting>
  <conditionalFormatting sqref="BY114">
    <cfRule type="expression" dxfId="2048" priority="1900">
      <formula>AND(BQ107=TRUE,ABS(CC114-(BY114/BY119))&gt;0.1)</formula>
    </cfRule>
  </conditionalFormatting>
  <conditionalFormatting sqref="BZ114">
    <cfRule type="expression" dxfId="2047" priority="1899">
      <formula>AND(BQ107=TRUE,ABS(CC114-(BZ114/BZ119))&gt;0.1)</formula>
    </cfRule>
  </conditionalFormatting>
  <conditionalFormatting sqref="CA114">
    <cfRule type="expression" dxfId="2046" priority="1898">
      <formula>AND(BQ107=TRUE,ABS(CC114-(CA114/CA119))&gt;0.1)</formula>
    </cfRule>
  </conditionalFormatting>
  <conditionalFormatting sqref="CB114">
    <cfRule type="expression" dxfId="2045" priority="1897">
      <formula>AND(BQ107=TRUE,ABS(CC114-(CB114/CB119))&gt;0.1)</formula>
    </cfRule>
  </conditionalFormatting>
  <conditionalFormatting sqref="BZ115">
    <cfRule type="expression" dxfId="2044" priority="1896">
      <formula>AND(BQ107=TRUE,ABS(CC115-(BZ115/BZ119))&gt;0.1)</formula>
    </cfRule>
  </conditionalFormatting>
  <conditionalFormatting sqref="CA115">
    <cfRule type="expression" dxfId="2043" priority="1895">
      <formula>AND(BQ107=TRUE,ABS(CC115-(CA115/CA119))&gt;0.1)</formula>
    </cfRule>
  </conditionalFormatting>
  <conditionalFormatting sqref="CB115">
    <cfRule type="expression" dxfId="2042" priority="1894">
      <formula>AND(BQ107=TRUE,ABS(CC115-(CB115/CB119))&gt;0.1)</formula>
    </cfRule>
  </conditionalFormatting>
  <conditionalFormatting sqref="CA116">
    <cfRule type="expression" dxfId="2041" priority="1893">
      <formula>AND(BQ107=TRUE,ABS(CC116-(CA116/CA119))&gt;0.1)</formula>
    </cfRule>
  </conditionalFormatting>
  <conditionalFormatting sqref="CB116">
    <cfRule type="expression" dxfId="2040" priority="1892">
      <formula>AND(BQ107=TRUE,ABS(CC116-(CB116/CB119))&gt;0.1)</formula>
    </cfRule>
  </conditionalFormatting>
  <conditionalFormatting sqref="CB117">
    <cfRule type="expression" dxfId="2039" priority="1891">
      <formula>AND(BQ107=TRUE,ABS(CC117-(CB117/CB119))&gt;0.1)</formula>
    </cfRule>
  </conditionalFormatting>
  <conditionalFormatting sqref="BT124">
    <cfRule type="expression" dxfId="2038" priority="1890">
      <formula>AND(BQ122=TRUE,ABS(CC124-(BT124/BT134))&gt;0.1)</formula>
    </cfRule>
  </conditionalFormatting>
  <conditionalFormatting sqref="BU124">
    <cfRule type="expression" dxfId="2037" priority="1889">
      <formula>AND(BQ122=TRUE,ABS(CC124-(BU124/BU134))&gt;0.1)</formula>
    </cfRule>
  </conditionalFormatting>
  <conditionalFormatting sqref="BV124">
    <cfRule type="expression" dxfId="2036" priority="1888">
      <formula>AND(BQ122=TRUE,ABS(CC124-(BV124/BV134))&gt;0.1)</formula>
    </cfRule>
  </conditionalFormatting>
  <conditionalFormatting sqref="BW124">
    <cfRule type="expression" dxfId="2035" priority="1887">
      <formula>AND(BQ122=TRUE,ABS(CC124-(BW124/BW134))&gt;0.1)</formula>
    </cfRule>
  </conditionalFormatting>
  <conditionalFormatting sqref="BX124">
    <cfRule type="expression" dxfId="2034" priority="1886">
      <formula>AND(BQ122=TRUE,ABS(CC124-(BX124/BX134))&gt;0.1)</formula>
    </cfRule>
  </conditionalFormatting>
  <conditionalFormatting sqref="BY124">
    <cfRule type="expression" dxfId="2033" priority="1885">
      <formula>AND(BQ122=TRUE,ABS(CC124-(BY124/BY134))&gt;0.1)</formula>
    </cfRule>
  </conditionalFormatting>
  <conditionalFormatting sqref="BZ124">
    <cfRule type="expression" dxfId="2032" priority="1884">
      <formula>AND(BQ122=TRUE,ABS(CC124-(BZ124/BZ134))&gt;0.1)</formula>
    </cfRule>
  </conditionalFormatting>
  <conditionalFormatting sqref="CA124">
    <cfRule type="expression" dxfId="2031" priority="1883">
      <formula>AND(BQ122=TRUE,ABS(CC124-(CA124/CA134))&gt;0.1)</formula>
    </cfRule>
  </conditionalFormatting>
  <conditionalFormatting sqref="CB124">
    <cfRule type="expression" dxfId="2030" priority="1882">
      <formula>AND(BQ122=TRUE,ABS(CC124-(CB124/CB134))&gt;0.1)</formula>
    </cfRule>
  </conditionalFormatting>
  <conditionalFormatting sqref="BU125">
    <cfRule type="expression" dxfId="2029" priority="1881">
      <formula>AND(BQ122=TRUE,ABS(CC125-(BU125/BU134))&gt;0.1)</formula>
    </cfRule>
  </conditionalFormatting>
  <conditionalFormatting sqref="BV125">
    <cfRule type="expression" dxfId="2028" priority="1880">
      <formula>AND(BQ122=TRUE,ABS(CC125-(BV125/BV134))&gt;0.1)</formula>
    </cfRule>
  </conditionalFormatting>
  <conditionalFormatting sqref="BW125">
    <cfRule type="expression" dxfId="2027" priority="1879">
      <formula>AND(BQ122=TRUE,ABS(CC125-(BW125/BW134))&gt;0.1)</formula>
    </cfRule>
  </conditionalFormatting>
  <conditionalFormatting sqref="BX125">
    <cfRule type="expression" dxfId="2026" priority="1878">
      <formula>AND(BQ122=TRUE,ABS(CC125-(BX125/BX134))&gt;0.1)</formula>
    </cfRule>
  </conditionalFormatting>
  <conditionalFormatting sqref="BY125">
    <cfRule type="expression" dxfId="2025" priority="1877">
      <formula>AND(BQ122=TRUE,ABS(CC125-(BY125/BY134))&gt;0.1)</formula>
    </cfRule>
  </conditionalFormatting>
  <conditionalFormatting sqref="BZ125">
    <cfRule type="expression" dxfId="2024" priority="1876">
      <formula>AND(BQ122=TRUE,ABS(CC125-(BZ125/BZ134))&gt;0.1)</formula>
    </cfRule>
  </conditionalFormatting>
  <conditionalFormatting sqref="CA125">
    <cfRule type="expression" dxfId="2023" priority="1875">
      <formula>AND(BQ122=TRUE,ABS(CC125-(CA125/CA134))&gt;0.1)</formula>
    </cfRule>
  </conditionalFormatting>
  <conditionalFormatting sqref="CB125">
    <cfRule type="expression" dxfId="2022" priority="1874">
      <formula>AND(BQ122=TRUE,ABS(CC125-(CB125/CB134))&gt;0.1)</formula>
    </cfRule>
  </conditionalFormatting>
  <conditionalFormatting sqref="BV126">
    <cfRule type="expression" dxfId="2021" priority="1873">
      <formula>AND(BQ122=TRUE,ABS(CC126-(BV126/BV134))&gt;0.1)</formula>
    </cfRule>
  </conditionalFormatting>
  <conditionalFormatting sqref="BW126">
    <cfRule type="expression" dxfId="2020" priority="1872">
      <formula>AND(BQ122=TRUE,ABS(CC126-(BW126/BW134))&gt;0.1)</formula>
    </cfRule>
  </conditionalFormatting>
  <conditionalFormatting sqref="BX126">
    <cfRule type="expression" dxfId="2019" priority="1871">
      <formula>AND(BQ122=TRUE,ABS(CC126-(BX126/BX134))&gt;0.1)</formula>
    </cfRule>
  </conditionalFormatting>
  <conditionalFormatting sqref="BY126">
    <cfRule type="expression" dxfId="2018" priority="1870">
      <formula>AND(BQ122=TRUE,ABS(CC126-(BY126/BY134))&gt;0.1)</formula>
    </cfRule>
  </conditionalFormatting>
  <conditionalFormatting sqref="BZ126">
    <cfRule type="expression" dxfId="2017" priority="1869">
      <formula>AND(BQ122=TRUE,ABS(CC126-(BZ126/BZ134))&gt;0.1)</formula>
    </cfRule>
  </conditionalFormatting>
  <conditionalFormatting sqref="CA126">
    <cfRule type="expression" dxfId="2016" priority="1868">
      <formula>AND(BQ122=TRUE,ABS(CC126-(CA126/CA134))&gt;0.1)</formula>
    </cfRule>
  </conditionalFormatting>
  <conditionalFormatting sqref="CB126">
    <cfRule type="expression" dxfId="2015" priority="1867">
      <formula>AND(BQ122=TRUE,ABS(CC126-(CB126/CB134))&gt;0.1)</formula>
    </cfRule>
  </conditionalFormatting>
  <conditionalFormatting sqref="BW127">
    <cfRule type="expression" dxfId="2014" priority="1866">
      <formula>AND(BQ122=TRUE,ABS(CC127-(BW127/BW134))&gt;0.1)</formula>
    </cfRule>
  </conditionalFormatting>
  <conditionalFormatting sqref="BX127">
    <cfRule type="expression" dxfId="2013" priority="1865">
      <formula>AND(BQ122=TRUE,ABS(CC127-(BX127/BX134))&gt;0.1)</formula>
    </cfRule>
  </conditionalFormatting>
  <conditionalFormatting sqref="BY127">
    <cfRule type="expression" dxfId="2012" priority="1864">
      <formula>AND(BQ122=TRUE,ABS(CC127-(BY127/BY134))&gt;0.1)</formula>
    </cfRule>
  </conditionalFormatting>
  <conditionalFormatting sqref="BZ127">
    <cfRule type="expression" dxfId="2011" priority="1863">
      <formula>AND(BQ122=TRUE,ABS(CC127-(BZ127/BZ134))&gt;0.1)</formula>
    </cfRule>
  </conditionalFormatting>
  <conditionalFormatting sqref="CA127">
    <cfRule type="expression" dxfId="2010" priority="1862">
      <formula>AND(BQ122=TRUE,ABS(CC127-(CA127/CA134))&gt;0.1)</formula>
    </cfRule>
  </conditionalFormatting>
  <conditionalFormatting sqref="CB127">
    <cfRule type="expression" dxfId="2009" priority="1861">
      <formula>AND(BQ122=TRUE,ABS(CC127-(CB127/CB134))&gt;0.1)</formula>
    </cfRule>
  </conditionalFormatting>
  <conditionalFormatting sqref="BX128">
    <cfRule type="expression" dxfId="2008" priority="1860">
      <formula>AND(BQ122=TRUE,ABS(CC128-(BX128/BX134))&gt;0.1)</formula>
    </cfRule>
  </conditionalFormatting>
  <conditionalFormatting sqref="BY128">
    <cfRule type="expression" dxfId="2007" priority="1859">
      <formula>AND(BQ122=TRUE,ABS(CC128-(BY128/BY134))&gt;0.1)</formula>
    </cfRule>
  </conditionalFormatting>
  <conditionalFormatting sqref="BZ128">
    <cfRule type="expression" dxfId="2006" priority="1858">
      <formula>AND(BQ122=TRUE,ABS(CC128-(BZ128/BZ134))&gt;0.1)</formula>
    </cfRule>
  </conditionalFormatting>
  <conditionalFormatting sqref="CA128">
    <cfRule type="expression" dxfId="2005" priority="1857">
      <formula>AND(BQ122=TRUE,ABS(CC128-(CA128/CA134))&gt;0.1)</formula>
    </cfRule>
  </conditionalFormatting>
  <conditionalFormatting sqref="CB128">
    <cfRule type="expression" dxfId="2004" priority="1856">
      <formula>AND(BQ122=TRUE,ABS(CC128-(CB128/CB134))&gt;0.1)</formula>
    </cfRule>
  </conditionalFormatting>
  <conditionalFormatting sqref="BY129">
    <cfRule type="expression" dxfId="2003" priority="1855">
      <formula>AND(BQ122=TRUE,ABS(CC129-(BY129/BY134))&gt;0.1)</formula>
    </cfRule>
  </conditionalFormatting>
  <conditionalFormatting sqref="BZ129">
    <cfRule type="expression" dxfId="2002" priority="1854">
      <formula>AND(BQ122=TRUE,ABS(CC129-(BZ129/BZ134))&gt;0.1)</formula>
    </cfRule>
  </conditionalFormatting>
  <conditionalFormatting sqref="CA129">
    <cfRule type="expression" dxfId="2001" priority="1853">
      <formula>AND(BQ122=TRUE,ABS(CC129-(CA129/CA134))&gt;0.1)</formula>
    </cfRule>
  </conditionalFormatting>
  <conditionalFormatting sqref="CB129">
    <cfRule type="expression" dxfId="2000" priority="1852">
      <formula>AND(BQ122=TRUE,ABS(CC129-(CB129/CB134))&gt;0.1)</formula>
    </cfRule>
  </conditionalFormatting>
  <conditionalFormatting sqref="BZ130">
    <cfRule type="expression" dxfId="1999" priority="1851">
      <formula>AND(BQ122=TRUE,ABS(CC130-(BZ130/BZ134))&gt;0.1)</formula>
    </cfRule>
  </conditionalFormatting>
  <conditionalFormatting sqref="CA130">
    <cfRule type="expression" dxfId="1998" priority="1850">
      <formula>AND(BQ122=TRUE,ABS(CC130-(CA130/CA134))&gt;0.1)</formula>
    </cfRule>
  </conditionalFormatting>
  <conditionalFormatting sqref="CB130">
    <cfRule type="expression" dxfId="1997" priority="1849">
      <formula>AND(BQ122=TRUE,ABS(CC130-(CB130/CB134))&gt;0.1)</formula>
    </cfRule>
  </conditionalFormatting>
  <conditionalFormatting sqref="CA131">
    <cfRule type="expression" dxfId="1996" priority="1848">
      <formula>AND(BQ122=TRUE,ABS(CC131-(CA131/CA134))&gt;0.1)</formula>
    </cfRule>
  </conditionalFormatting>
  <conditionalFormatting sqref="CB131">
    <cfRule type="expression" dxfId="1995" priority="1847">
      <formula>AND(BQ122=TRUE,ABS(CC131-(CB131/CB134))&gt;0.1)</formula>
    </cfRule>
  </conditionalFormatting>
  <conditionalFormatting sqref="CB132">
    <cfRule type="expression" dxfId="1994" priority="1846">
      <formula>AND(BQ122=TRUE,ABS(CC132-(CB132/CB134))&gt;0.1)</formula>
    </cfRule>
  </conditionalFormatting>
  <conditionalFormatting sqref="BT139">
    <cfRule type="expression" dxfId="1993" priority="1845">
      <formula>AND(BQ137=TRUE,ABS(CC139-(BT139/BT149))&gt;0.1)</formula>
    </cfRule>
  </conditionalFormatting>
  <conditionalFormatting sqref="BU139">
    <cfRule type="expression" dxfId="1992" priority="1844">
      <formula>AND(BQ137=TRUE,ABS(CC139-(BU139/BU149))&gt;0.1)</formula>
    </cfRule>
  </conditionalFormatting>
  <conditionalFormatting sqref="BV139">
    <cfRule type="expression" dxfId="1991" priority="1843">
      <formula>AND(BQ137=TRUE,ABS(CC139-(BV139/BV149))&gt;0.1)</formula>
    </cfRule>
  </conditionalFormatting>
  <conditionalFormatting sqref="BW139">
    <cfRule type="expression" dxfId="1990" priority="1842">
      <formula>AND(BQ137=TRUE,ABS(CC139-(BW139/BW149))&gt;0.1)</formula>
    </cfRule>
  </conditionalFormatting>
  <conditionalFormatting sqref="BX139">
    <cfRule type="expression" dxfId="1989" priority="1841">
      <formula>AND(BQ137=TRUE,ABS(CC139-(BX139/BX149))&gt;0.1)</formula>
    </cfRule>
  </conditionalFormatting>
  <conditionalFormatting sqref="BY139">
    <cfRule type="expression" dxfId="1988" priority="1840">
      <formula>AND(BQ137=TRUE,ABS(CC139-(BY139/BY149))&gt;0.1)</formula>
    </cfRule>
  </conditionalFormatting>
  <conditionalFormatting sqref="BZ139">
    <cfRule type="expression" dxfId="1987" priority="1839">
      <formula>AND(BQ137=TRUE,ABS(CC139-(BZ139/BZ149))&gt;0.1)</formula>
    </cfRule>
  </conditionalFormatting>
  <conditionalFormatting sqref="CA139">
    <cfRule type="expression" dxfId="1986" priority="1838">
      <formula>AND(BQ137=TRUE,ABS(CC139-(CA139/CA149))&gt;0.1)</formula>
    </cfRule>
  </conditionalFormatting>
  <conditionalFormatting sqref="CB139">
    <cfRule type="expression" dxfId="1985" priority="1837">
      <formula>AND(BQ137=TRUE,ABS(CC139-(CB139/CB149))&gt;0.1)</formula>
    </cfRule>
  </conditionalFormatting>
  <conditionalFormatting sqref="BU140">
    <cfRule type="expression" dxfId="1984" priority="1836">
      <formula>AND(BQ137=TRUE,ABS(CC140-(BU140/BU149))&gt;0.1)</formula>
    </cfRule>
  </conditionalFormatting>
  <conditionalFormatting sqref="BV140">
    <cfRule type="expression" dxfId="1983" priority="1835">
      <formula>AND(BQ137=TRUE,ABS(CC140-(BV140/BV149))&gt;0.1)</formula>
    </cfRule>
  </conditionalFormatting>
  <conditionalFormatting sqref="BW140">
    <cfRule type="expression" dxfId="1982" priority="1834">
      <formula>AND(BQ137=TRUE,ABS(CC140-(BW140/BW149))&gt;0.1)</formula>
    </cfRule>
  </conditionalFormatting>
  <conditionalFormatting sqref="BX140">
    <cfRule type="expression" dxfId="1981" priority="1833">
      <formula>AND(BQ137=TRUE,ABS(CC140-(BX140/BX149))&gt;0.1)</formula>
    </cfRule>
  </conditionalFormatting>
  <conditionalFormatting sqref="BY140">
    <cfRule type="expression" dxfId="1980" priority="1832">
      <formula>AND(BQ137=TRUE,ABS(CC140-(BY140/BY149))&gt;0.1)</formula>
    </cfRule>
  </conditionalFormatting>
  <conditionalFormatting sqref="BZ140">
    <cfRule type="expression" dxfId="1979" priority="1831">
      <formula>AND(BQ137=TRUE,ABS(CC140-(BZ140/BZ149))&gt;0.1)</formula>
    </cfRule>
  </conditionalFormatting>
  <conditionalFormatting sqref="CA140">
    <cfRule type="expression" dxfId="1978" priority="1830">
      <formula>AND(BQ137=TRUE,ABS(CC140-(CA140/CA149))&gt;0.1)</formula>
    </cfRule>
  </conditionalFormatting>
  <conditionalFormatting sqref="CB140">
    <cfRule type="expression" dxfId="1977" priority="1829">
      <formula>AND(BQ137=TRUE,ABS(CC140-(CB140/CB149))&gt;0.1)</formula>
    </cfRule>
  </conditionalFormatting>
  <conditionalFormatting sqref="BV141">
    <cfRule type="expression" dxfId="1976" priority="1828">
      <formula>AND(BQ137=TRUE,ABS(CC141-(BV141/BV149))&gt;0.1)</formula>
    </cfRule>
  </conditionalFormatting>
  <conditionalFormatting sqref="BW141">
    <cfRule type="expression" dxfId="1975" priority="1827">
      <formula>AND(BQ137=TRUE,ABS(CC141-(BW141/BW149))&gt;0.1)</formula>
    </cfRule>
  </conditionalFormatting>
  <conditionalFormatting sqref="BX141">
    <cfRule type="expression" dxfId="1974" priority="1826">
      <formula>AND(BQ137=TRUE,ABS(CC141-(BX141/BX149))&gt;0.1)</formula>
    </cfRule>
  </conditionalFormatting>
  <conditionalFormatting sqref="BY141">
    <cfRule type="expression" dxfId="1973" priority="1825">
      <formula>AND(BQ137=TRUE,ABS(CC141-(BY141/BY149))&gt;0.1)</formula>
    </cfRule>
  </conditionalFormatting>
  <conditionalFormatting sqref="BZ141">
    <cfRule type="expression" dxfId="1972" priority="1824">
      <formula>AND(BQ137=TRUE,ABS(CC141-(BZ141/BZ149))&gt;0.1)</formula>
    </cfRule>
  </conditionalFormatting>
  <conditionalFormatting sqref="CA141">
    <cfRule type="expression" dxfId="1971" priority="1823">
      <formula>AND(BQ137=TRUE,ABS(CC141-(CA141/CA149))&gt;0.1)</formula>
    </cfRule>
  </conditionalFormatting>
  <conditionalFormatting sqref="CB141">
    <cfRule type="expression" dxfId="1970" priority="1822">
      <formula>AND(BQ137=TRUE,ABS(CC141-(CB141/CB149))&gt;0.1)</formula>
    </cfRule>
  </conditionalFormatting>
  <conditionalFormatting sqref="BW142">
    <cfRule type="expression" dxfId="1969" priority="1821">
      <formula>AND(BQ137=TRUE,ABS(CC142-(BW142/BW149))&gt;0.1)</formula>
    </cfRule>
  </conditionalFormatting>
  <conditionalFormatting sqref="BX142">
    <cfRule type="expression" dxfId="1968" priority="1820">
      <formula>AND(BQ137=TRUE,ABS(CC142-(BX142/BX149))&gt;0.1)</formula>
    </cfRule>
  </conditionalFormatting>
  <conditionalFormatting sqref="BY142">
    <cfRule type="expression" dxfId="1967" priority="1819">
      <formula>AND(BQ137=TRUE,ABS(CC142-(BY142/BY149))&gt;0.1)</formula>
    </cfRule>
  </conditionalFormatting>
  <conditionalFormatting sqref="BZ142">
    <cfRule type="expression" dxfId="1966" priority="1818">
      <formula>AND(BQ137=TRUE,ABS(CC142-(BZ142/BZ149))&gt;0.1)</formula>
    </cfRule>
  </conditionalFormatting>
  <conditionalFormatting sqref="CA142">
    <cfRule type="expression" dxfId="1965" priority="1817">
      <formula>AND(BQ137=TRUE,ABS(CC142-(CA142/CA149))&gt;0.1)</formula>
    </cfRule>
  </conditionalFormatting>
  <conditionalFormatting sqref="CB142">
    <cfRule type="expression" dxfId="1964" priority="1816">
      <formula>AND(BQ137=TRUE,ABS(CC142-(CB142/CB149))&gt;0.1)</formula>
    </cfRule>
  </conditionalFormatting>
  <conditionalFormatting sqref="BX143">
    <cfRule type="expression" dxfId="1963" priority="1815">
      <formula>AND(BQ137=TRUE,ABS(CC143-(BX143/BX149))&gt;0.1)</formula>
    </cfRule>
  </conditionalFormatting>
  <conditionalFormatting sqref="BY143">
    <cfRule type="expression" dxfId="1962" priority="1814">
      <formula>AND(BQ137=TRUE,ABS(CC143-(BY143/BY149))&gt;0.1)</formula>
    </cfRule>
  </conditionalFormatting>
  <conditionalFormatting sqref="BZ143">
    <cfRule type="expression" dxfId="1961" priority="1813">
      <formula>AND(BQ137=TRUE,ABS(CC143-(BZ143/BZ149))&gt;0.1)</formula>
    </cfRule>
  </conditionalFormatting>
  <conditionalFormatting sqref="CA143">
    <cfRule type="expression" dxfId="1960" priority="1812">
      <formula>AND(BQ137=TRUE,ABS(CC143-(CA143/CA149))&gt;0.1)</formula>
    </cfRule>
  </conditionalFormatting>
  <conditionalFormatting sqref="CB143">
    <cfRule type="expression" dxfId="1959" priority="1811">
      <formula>AND(BQ137=TRUE,ABS(CC143-(CB143/CB149))&gt;0.1)</formula>
    </cfRule>
  </conditionalFormatting>
  <conditionalFormatting sqref="BY144">
    <cfRule type="expression" dxfId="1958" priority="1810">
      <formula>AND(BQ137=TRUE,ABS(CC144-(BY144/BY149))&gt;0.1)</formula>
    </cfRule>
  </conditionalFormatting>
  <conditionalFormatting sqref="BZ144">
    <cfRule type="expression" dxfId="1957" priority="1809">
      <formula>AND(BQ137=TRUE,ABS(CC144-(BZ144/BZ149))&gt;0.1)</formula>
    </cfRule>
  </conditionalFormatting>
  <conditionalFormatting sqref="CA144">
    <cfRule type="expression" dxfId="1956" priority="1808">
      <formula>AND(BQ137=TRUE,ABS(CC144-(CA144/CA149))&gt;0.1)</formula>
    </cfRule>
  </conditionalFormatting>
  <conditionalFormatting sqref="CB144">
    <cfRule type="expression" dxfId="1955" priority="1807">
      <formula>AND(BQ137=TRUE,ABS(CC144-(CB144/CB149))&gt;0.1)</formula>
    </cfRule>
  </conditionalFormatting>
  <conditionalFormatting sqref="BZ145">
    <cfRule type="expression" dxfId="1954" priority="1806">
      <formula>AND(BQ137=TRUE,ABS(CC145-(BZ145/BZ149))&gt;0.1)</formula>
    </cfRule>
  </conditionalFormatting>
  <conditionalFormatting sqref="CA145">
    <cfRule type="expression" dxfId="1953" priority="1805">
      <formula>AND(BQ137=TRUE,ABS(CC145-(CA145/CA149))&gt;0.1)</formula>
    </cfRule>
  </conditionalFormatting>
  <conditionalFormatting sqref="CB145">
    <cfRule type="expression" dxfId="1952" priority="1804">
      <formula>AND(BQ137=TRUE,ABS(CC145-(CB145/CB149))&gt;0.1)</formula>
    </cfRule>
  </conditionalFormatting>
  <conditionalFormatting sqref="CA146">
    <cfRule type="expression" dxfId="1951" priority="1803">
      <formula>AND(BQ137=TRUE,ABS(CC146-(CA146/CA149))&gt;0.1)</formula>
    </cfRule>
  </conditionalFormatting>
  <conditionalFormatting sqref="CB146">
    <cfRule type="expression" dxfId="1950" priority="1802">
      <formula>AND(BQ137=TRUE,ABS(CC146-(CB146/CB149))&gt;0.1)</formula>
    </cfRule>
  </conditionalFormatting>
  <conditionalFormatting sqref="CB147">
    <cfRule type="expression" dxfId="1949" priority="1801">
      <formula>AND(BQ137=TRUE,ABS(CC147-(CB147/CB149))&gt;0.1)</formula>
    </cfRule>
  </conditionalFormatting>
  <conditionalFormatting sqref="CK139">
    <cfRule type="expression" dxfId="1948" priority="1800">
      <formula>AND(CH137=TRUE,ABS(CT139-(CK139/CK149))&gt;0.1)</formula>
    </cfRule>
  </conditionalFormatting>
  <conditionalFormatting sqref="CL139">
    <cfRule type="expression" dxfId="1947" priority="1799">
      <formula>AND(CH137=TRUE,ABS(CT139-(CL139/CL149))&gt;0.1)</formula>
    </cfRule>
  </conditionalFormatting>
  <conditionalFormatting sqref="CM139">
    <cfRule type="expression" dxfId="1946" priority="1798">
      <formula>AND(CH137=TRUE,ABS(CT139-(CM139/CM149))&gt;0.1)</formula>
    </cfRule>
  </conditionalFormatting>
  <conditionalFormatting sqref="CN139">
    <cfRule type="expression" dxfId="1945" priority="1797">
      <formula>AND(CH137=TRUE,ABS(CT139-(CN139/CN149))&gt;0.1)</formula>
    </cfRule>
  </conditionalFormatting>
  <conditionalFormatting sqref="CO139">
    <cfRule type="expression" dxfId="1944" priority="1796">
      <formula>AND(CH137=TRUE,ABS(CT139-(CO139/CO149))&gt;0.1)</formula>
    </cfRule>
  </conditionalFormatting>
  <conditionalFormatting sqref="CP139">
    <cfRule type="expression" dxfId="1943" priority="1795">
      <formula>AND(CH137=TRUE,ABS(CT139-(CP139/CP149))&gt;0.1)</formula>
    </cfRule>
  </conditionalFormatting>
  <conditionalFormatting sqref="CQ139">
    <cfRule type="expression" dxfId="1942" priority="1794">
      <formula>AND(CH137=TRUE,ABS(CT139-(CQ139/CQ149))&gt;0.1)</formula>
    </cfRule>
  </conditionalFormatting>
  <conditionalFormatting sqref="CR139">
    <cfRule type="expression" dxfId="1941" priority="1793">
      <formula>AND(CH137=TRUE,ABS(CT139-(CR139/CR149))&gt;0.1)</formula>
    </cfRule>
  </conditionalFormatting>
  <conditionalFormatting sqref="CS139">
    <cfRule type="expression" dxfId="1940" priority="1792">
      <formula>AND(CH137=TRUE,ABS(CT139-(CS139/CS149))&gt;0.1)</formula>
    </cfRule>
  </conditionalFormatting>
  <conditionalFormatting sqref="CL140">
    <cfRule type="expression" dxfId="1939" priority="1791">
      <formula>AND(CH137=TRUE,ABS(CT140-(CL140/CL149))&gt;0.1)</formula>
    </cfRule>
  </conditionalFormatting>
  <conditionalFormatting sqref="CM140">
    <cfRule type="expression" dxfId="1938" priority="1790">
      <formula>AND(CH137=TRUE,ABS(CT140-(CM140/CM149))&gt;0.1)</formula>
    </cfRule>
  </conditionalFormatting>
  <conditionalFormatting sqref="CN140">
    <cfRule type="expression" dxfId="1937" priority="1789">
      <formula>AND(CH137=TRUE,ABS(CT140-(CN140/CN149))&gt;0.1)</formula>
    </cfRule>
  </conditionalFormatting>
  <conditionalFormatting sqref="CO140">
    <cfRule type="expression" dxfId="1936" priority="1788">
      <formula>AND(CH137=TRUE,ABS(CT140-(CO140/CO149))&gt;0.1)</formula>
    </cfRule>
  </conditionalFormatting>
  <conditionalFormatting sqref="CP140">
    <cfRule type="expression" dxfId="1935" priority="1787">
      <formula>AND(CH137=TRUE,ABS(CT140-(CP140/CP149))&gt;0.1)</formula>
    </cfRule>
  </conditionalFormatting>
  <conditionalFormatting sqref="CQ140">
    <cfRule type="expression" dxfId="1934" priority="1786">
      <formula>AND(CH137=TRUE,ABS(CT140-(CQ140/CQ149))&gt;0.1)</formula>
    </cfRule>
  </conditionalFormatting>
  <conditionalFormatting sqref="CR140">
    <cfRule type="expression" dxfId="1933" priority="1785">
      <formula>AND(CH137=TRUE,ABS(CT140-(CR140/CR149))&gt;0.1)</formula>
    </cfRule>
  </conditionalFormatting>
  <conditionalFormatting sqref="CS140">
    <cfRule type="expression" dxfId="1932" priority="1784">
      <formula>AND(CH137=TRUE,ABS(CT140-(CS140/CS149))&gt;0.1)</formula>
    </cfRule>
  </conditionalFormatting>
  <conditionalFormatting sqref="CM141">
    <cfRule type="expression" dxfId="1931" priority="1783">
      <formula>AND(CH137=TRUE,ABS(CT141-(CM141/CM149))&gt;0.1)</formula>
    </cfRule>
  </conditionalFormatting>
  <conditionalFormatting sqref="CN141">
    <cfRule type="expression" dxfId="1930" priority="1782">
      <formula>AND(CH137=TRUE,ABS(CT141-(CN141/CN149))&gt;0.1)</formula>
    </cfRule>
  </conditionalFormatting>
  <conditionalFormatting sqref="CO141">
    <cfRule type="expression" dxfId="1929" priority="1781">
      <formula>AND(CH137=TRUE,ABS(CT141-(CO141/CO149))&gt;0.1)</formula>
    </cfRule>
  </conditionalFormatting>
  <conditionalFormatting sqref="CP141">
    <cfRule type="expression" dxfId="1928" priority="1780">
      <formula>AND(CH137=TRUE,ABS(CT141-(CP141/CP149))&gt;0.1)</formula>
    </cfRule>
  </conditionalFormatting>
  <conditionalFormatting sqref="CQ141">
    <cfRule type="expression" dxfId="1927" priority="1779">
      <formula>AND(CH137=TRUE,ABS(CT141-(CQ141/CQ149))&gt;0.1)</formula>
    </cfRule>
  </conditionalFormatting>
  <conditionalFormatting sqref="CR141">
    <cfRule type="expression" dxfId="1926" priority="1778">
      <formula>AND(CH137=TRUE,ABS(CT141-(CR141/CR149))&gt;0.1)</formula>
    </cfRule>
  </conditionalFormatting>
  <conditionalFormatting sqref="CS141">
    <cfRule type="expression" dxfId="1925" priority="1777">
      <formula>AND(CH137=TRUE,ABS(CT141-(CS141/CS149))&gt;0.1)</formula>
    </cfRule>
  </conditionalFormatting>
  <conditionalFormatting sqref="CN142">
    <cfRule type="expression" dxfId="1924" priority="1776">
      <formula>AND(CH137=TRUE,ABS(CT142-(CN142/CN149))&gt;0.1)</formula>
    </cfRule>
  </conditionalFormatting>
  <conditionalFormatting sqref="CO142">
    <cfRule type="expression" dxfId="1923" priority="1775">
      <formula>AND(CH137=TRUE,ABS(CT142-(CO142/CO149))&gt;0.1)</formula>
    </cfRule>
  </conditionalFormatting>
  <conditionalFormatting sqref="CP142">
    <cfRule type="expression" dxfId="1922" priority="1774">
      <formula>AND(CH137=TRUE,ABS(CT142-(CP142/CP149))&gt;0.1)</formula>
    </cfRule>
  </conditionalFormatting>
  <conditionalFormatting sqref="CQ142">
    <cfRule type="expression" dxfId="1921" priority="1773">
      <formula>AND(CH137=TRUE,ABS(CT142-(CQ142/CQ149))&gt;0.1)</formula>
    </cfRule>
  </conditionalFormatting>
  <conditionalFormatting sqref="CR142">
    <cfRule type="expression" dxfId="1920" priority="1772">
      <formula>AND(CH137=TRUE,ABS(CT142-(CR142/CR149))&gt;0.1)</formula>
    </cfRule>
  </conditionalFormatting>
  <conditionalFormatting sqref="CS142">
    <cfRule type="expression" dxfId="1919" priority="1771">
      <formula>AND(CH137=TRUE,ABS(CT142-(CS142/CS149))&gt;0.1)</formula>
    </cfRule>
  </conditionalFormatting>
  <conditionalFormatting sqref="CO143">
    <cfRule type="expression" dxfId="1918" priority="1770">
      <formula>AND(CH137=TRUE,ABS(CT143-(CO143/CO149))&gt;0.1)</formula>
    </cfRule>
  </conditionalFormatting>
  <conditionalFormatting sqref="CP143">
    <cfRule type="expression" dxfId="1917" priority="1769">
      <formula>AND(CH137=TRUE,ABS(CT143-(CP143/CP149))&gt;0.1)</formula>
    </cfRule>
  </conditionalFormatting>
  <conditionalFormatting sqref="CQ143">
    <cfRule type="expression" dxfId="1916" priority="1768">
      <formula>AND(CH137=TRUE,ABS(CT143-(CQ143/CQ149))&gt;0.1)</formula>
    </cfRule>
  </conditionalFormatting>
  <conditionalFormatting sqref="CR143">
    <cfRule type="expression" dxfId="1915" priority="1767">
      <formula>AND(CH137=TRUE,ABS(CT143-(CR143/CR149))&gt;0.1)</formula>
    </cfRule>
  </conditionalFormatting>
  <conditionalFormatting sqref="CS143">
    <cfRule type="expression" dxfId="1914" priority="1766">
      <formula>AND(CH137=TRUE,ABS(CT143-(CS143/CS149))&gt;0.1)</formula>
    </cfRule>
  </conditionalFormatting>
  <conditionalFormatting sqref="CP144">
    <cfRule type="expression" dxfId="1913" priority="1765">
      <formula>AND(CH137=TRUE,ABS(CT144-(CP144/CP149))&gt;0.1)</formula>
    </cfRule>
  </conditionalFormatting>
  <conditionalFormatting sqref="CQ144">
    <cfRule type="expression" dxfId="1912" priority="1764">
      <formula>AND(CH137=TRUE,ABS(CT144-(CQ144/CQ149))&gt;0.1)</formula>
    </cfRule>
  </conditionalFormatting>
  <conditionalFormatting sqref="CR144">
    <cfRule type="expression" dxfId="1911" priority="1763">
      <formula>AND(CH137=TRUE,ABS(CT144-(CR144/CR149))&gt;0.1)</formula>
    </cfRule>
  </conditionalFormatting>
  <conditionalFormatting sqref="CS144">
    <cfRule type="expression" dxfId="1910" priority="1762">
      <formula>AND(CH137=TRUE,ABS(CT144-(CS144/CS149))&gt;0.1)</formula>
    </cfRule>
  </conditionalFormatting>
  <conditionalFormatting sqref="CQ145">
    <cfRule type="expression" dxfId="1909" priority="1761">
      <formula>AND(CH137=TRUE,ABS(CT145-(CQ145/CQ149))&gt;0.1)</formula>
    </cfRule>
  </conditionalFormatting>
  <conditionalFormatting sqref="CR145">
    <cfRule type="expression" dxfId="1908" priority="1760">
      <formula>AND(CH137=TRUE,ABS(CT145-(CR145/CR149))&gt;0.1)</formula>
    </cfRule>
  </conditionalFormatting>
  <conditionalFormatting sqref="CS145">
    <cfRule type="expression" dxfId="1907" priority="1759">
      <formula>AND(CH137=TRUE,ABS(CT145-(CS145/CS149))&gt;0.1)</formula>
    </cfRule>
  </conditionalFormatting>
  <conditionalFormatting sqref="CR146">
    <cfRule type="expression" dxfId="1906" priority="1758">
      <formula>AND(CH137=TRUE,ABS(CT146-(CR146/CR149))&gt;0.1)</formula>
    </cfRule>
  </conditionalFormatting>
  <conditionalFormatting sqref="CS146">
    <cfRule type="expression" dxfId="1905" priority="1757">
      <formula>AND(CH137=TRUE,ABS(CT146-(CS146/CS149))&gt;0.1)</formula>
    </cfRule>
  </conditionalFormatting>
  <conditionalFormatting sqref="CS147">
    <cfRule type="expression" dxfId="1904" priority="1756">
      <formula>AND(CH137=TRUE,ABS(CT147-(CS147/CS149))&gt;0.1)</formula>
    </cfRule>
  </conditionalFormatting>
  <conditionalFormatting sqref="CK124">
    <cfRule type="expression" dxfId="1903" priority="1755">
      <formula>AND(CH122=TRUE,ABS(CT124-(CK124/CK134))&gt;0.1)</formula>
    </cfRule>
  </conditionalFormatting>
  <conditionalFormatting sqref="CL124">
    <cfRule type="expression" dxfId="1902" priority="1754">
      <formula>AND(CH122=TRUE,ABS(CT124-(CL124/CL134))&gt;0.1)</formula>
    </cfRule>
  </conditionalFormatting>
  <conditionalFormatting sqref="CM124">
    <cfRule type="expression" dxfId="1901" priority="1753">
      <formula>AND(CH122=TRUE,ABS(CT124-(CM124/CM134))&gt;0.1)</formula>
    </cfRule>
  </conditionalFormatting>
  <conditionalFormatting sqref="CN124">
    <cfRule type="expression" dxfId="1900" priority="1752">
      <formula>AND(CH122=TRUE,ABS(CT124-(CN124/CN134))&gt;0.1)</formula>
    </cfRule>
  </conditionalFormatting>
  <conditionalFormatting sqref="CO124">
    <cfRule type="expression" dxfId="1899" priority="1751">
      <formula>AND(CH122=TRUE,ABS(CT124-(CO124/CO134))&gt;0.1)</formula>
    </cfRule>
  </conditionalFormatting>
  <conditionalFormatting sqref="CP124">
    <cfRule type="expression" dxfId="1898" priority="1750">
      <formula>AND(CH122=TRUE,ABS(CT124-(CP124/CP134))&gt;0.1)</formula>
    </cfRule>
  </conditionalFormatting>
  <conditionalFormatting sqref="CQ124">
    <cfRule type="expression" dxfId="1897" priority="1749">
      <formula>AND(CH122=TRUE,ABS(CT124-(CQ124/CQ134))&gt;0.1)</formula>
    </cfRule>
  </conditionalFormatting>
  <conditionalFormatting sqref="CR124">
    <cfRule type="expression" dxfId="1896" priority="1748">
      <formula>AND(CH122=TRUE,ABS(CT124-(CR124/CR134))&gt;0.1)</formula>
    </cfRule>
  </conditionalFormatting>
  <conditionalFormatting sqref="CS124">
    <cfRule type="expression" dxfId="1895" priority="1747">
      <formula>AND(CH122=TRUE,ABS(CT124-(CS124/CS134))&gt;0.1)</formula>
    </cfRule>
  </conditionalFormatting>
  <conditionalFormatting sqref="CL125">
    <cfRule type="expression" dxfId="1894" priority="1746">
      <formula>AND(CH122=TRUE,ABS(CT125-(CL125/CL134))&gt;0.1)</formula>
    </cfRule>
  </conditionalFormatting>
  <conditionalFormatting sqref="CM125">
    <cfRule type="expression" dxfId="1893" priority="1745">
      <formula>AND(CH122=TRUE,ABS(CT125-(CM125/CM134))&gt;0.1)</formula>
    </cfRule>
  </conditionalFormatting>
  <conditionalFormatting sqref="CN125">
    <cfRule type="expression" dxfId="1892" priority="1744">
      <formula>AND(CH122=TRUE,ABS(CT125-(CN125/CN134))&gt;0.1)</formula>
    </cfRule>
  </conditionalFormatting>
  <conditionalFormatting sqref="CO125">
    <cfRule type="expression" dxfId="1891" priority="1743">
      <formula>AND(CH122=TRUE,ABS(CT125-(CO125/CO134))&gt;0.1)</formula>
    </cfRule>
  </conditionalFormatting>
  <conditionalFormatting sqref="CP125">
    <cfRule type="expression" dxfId="1890" priority="1742">
      <formula>AND(CH122=TRUE,ABS(CT125-(CP125/CP134))&gt;0.1)</formula>
    </cfRule>
  </conditionalFormatting>
  <conditionalFormatting sqref="CQ125">
    <cfRule type="expression" dxfId="1889" priority="1741">
      <formula>AND(CH122=TRUE,ABS(CT125-(CQ125/CQ134))&gt;0.1)</formula>
    </cfRule>
  </conditionalFormatting>
  <conditionalFormatting sqref="CR125">
    <cfRule type="expression" dxfId="1888" priority="1740">
      <formula>AND(CH122=TRUE,ABS(CT125-(CR125/CR134))&gt;0.1)</formula>
    </cfRule>
  </conditionalFormatting>
  <conditionalFormatting sqref="CS125">
    <cfRule type="expression" dxfId="1887" priority="1739">
      <formula>AND(CH122=TRUE,ABS(CT125-(CS125/CS134))&gt;0.1)</formula>
    </cfRule>
  </conditionalFormatting>
  <conditionalFormatting sqref="CM126">
    <cfRule type="expression" dxfId="1886" priority="1738">
      <formula>AND(CH122=TRUE,ABS(CT126-(CM126/CM134))&gt;0.1)</formula>
    </cfRule>
  </conditionalFormatting>
  <conditionalFormatting sqref="CN126">
    <cfRule type="expression" dxfId="1885" priority="1737">
      <formula>AND(CH122=TRUE,ABS(CT126-(CN126/CN134))&gt;0.1)</formula>
    </cfRule>
  </conditionalFormatting>
  <conditionalFormatting sqref="CO126">
    <cfRule type="expression" dxfId="1884" priority="1736">
      <formula>AND(CH122=TRUE,ABS(CT126-(CO126/CO134))&gt;0.1)</formula>
    </cfRule>
  </conditionalFormatting>
  <conditionalFormatting sqref="CP126">
    <cfRule type="expression" dxfId="1883" priority="1735">
      <formula>AND(CH122=TRUE,ABS(CT126-(CP126/CP134))&gt;0.1)</formula>
    </cfRule>
  </conditionalFormatting>
  <conditionalFormatting sqref="CQ126">
    <cfRule type="expression" dxfId="1882" priority="1734">
      <formula>AND(CH122=TRUE,ABS(CT126-(CQ126/CQ134))&gt;0.1)</formula>
    </cfRule>
  </conditionalFormatting>
  <conditionalFormatting sqref="CR126">
    <cfRule type="expression" dxfId="1881" priority="1733">
      <formula>AND(CH122=TRUE,ABS(CT126-(CR126/CR134))&gt;0.1)</formula>
    </cfRule>
  </conditionalFormatting>
  <conditionalFormatting sqref="CS126">
    <cfRule type="expression" dxfId="1880" priority="1732">
      <formula>AND(CH122=TRUE,ABS(CT126-(CS126/CS134))&gt;0.1)</formula>
    </cfRule>
  </conditionalFormatting>
  <conditionalFormatting sqref="CN127">
    <cfRule type="expression" dxfId="1879" priority="1731">
      <formula>AND(CH122=TRUE,ABS(CT127-(CN127/CN134))&gt;0.1)</formula>
    </cfRule>
  </conditionalFormatting>
  <conditionalFormatting sqref="CO127">
    <cfRule type="expression" dxfId="1878" priority="1730">
      <formula>AND(CH122=TRUE,ABS(CT127-(CO127/CO134))&gt;0.1)</formula>
    </cfRule>
  </conditionalFormatting>
  <conditionalFormatting sqref="CP127">
    <cfRule type="expression" dxfId="1877" priority="1729">
      <formula>AND(CH122=TRUE,ABS(CT127-(CP127/CP134))&gt;0.1)</formula>
    </cfRule>
  </conditionalFormatting>
  <conditionalFormatting sqref="CQ127">
    <cfRule type="expression" dxfId="1876" priority="1728">
      <formula>AND(CH122=TRUE,ABS(CT127-(CQ127/CQ134))&gt;0.1)</formula>
    </cfRule>
  </conditionalFormatting>
  <conditionalFormatting sqref="CR127">
    <cfRule type="expression" dxfId="1875" priority="1727">
      <formula>AND(CH122=TRUE,ABS(CT127-(CR127/CR134))&gt;0.1)</formula>
    </cfRule>
  </conditionalFormatting>
  <conditionalFormatting sqref="CS127">
    <cfRule type="expression" dxfId="1874" priority="1726">
      <formula>AND(CH122=TRUE,ABS(CT127-(CS127/CS134))&gt;0.1)</formula>
    </cfRule>
  </conditionalFormatting>
  <conditionalFormatting sqref="CO128">
    <cfRule type="expression" dxfId="1873" priority="1725">
      <formula>AND(CH122=TRUE,ABS(CT128-(CO128/CO134))&gt;0.1)</formula>
    </cfRule>
  </conditionalFormatting>
  <conditionalFormatting sqref="CP128">
    <cfRule type="expression" dxfId="1872" priority="1724">
      <formula>AND(CH122=TRUE,ABS(CT128-(CP128/CP134))&gt;0.1)</formula>
    </cfRule>
  </conditionalFormatting>
  <conditionalFormatting sqref="CQ128">
    <cfRule type="expression" dxfId="1871" priority="1723">
      <formula>AND(CH122=TRUE,ABS(CT128-(CQ128/CQ134))&gt;0.1)</formula>
    </cfRule>
  </conditionalFormatting>
  <conditionalFormatting sqref="CR128">
    <cfRule type="expression" dxfId="1870" priority="1722">
      <formula>AND(CH122=TRUE,ABS(CT128-(CR128/CR134))&gt;0.1)</formula>
    </cfRule>
  </conditionalFormatting>
  <conditionalFormatting sqref="CS128">
    <cfRule type="expression" dxfId="1869" priority="1721">
      <formula>AND(CH122=TRUE,ABS(CT128-(CS128/CS134))&gt;0.1)</formula>
    </cfRule>
  </conditionalFormatting>
  <conditionalFormatting sqref="CP129">
    <cfRule type="expression" dxfId="1868" priority="1720">
      <formula>AND(CH122=TRUE,ABS(CT129-(CP129/CP134))&gt;0.1)</formula>
    </cfRule>
  </conditionalFormatting>
  <conditionalFormatting sqref="CQ129">
    <cfRule type="expression" dxfId="1867" priority="1719">
      <formula>AND(CH122=TRUE,ABS(CT129-(CQ129/CQ134))&gt;0.1)</formula>
    </cfRule>
  </conditionalFormatting>
  <conditionalFormatting sqref="CR129">
    <cfRule type="expression" dxfId="1866" priority="1718">
      <formula>AND(CH122=TRUE,ABS(CT129-(CR129/CR134))&gt;0.1)</formula>
    </cfRule>
  </conditionalFormatting>
  <conditionalFormatting sqref="CS129">
    <cfRule type="expression" dxfId="1865" priority="1717">
      <formula>AND(CH122=TRUE,ABS(CT129-(CS129/CS134))&gt;0.1)</formula>
    </cfRule>
  </conditionalFormatting>
  <conditionalFormatting sqref="CQ130">
    <cfRule type="expression" dxfId="1864" priority="1716">
      <formula>AND(CH122=TRUE,ABS(CT130-(CQ130/CQ134))&gt;0.1)</formula>
    </cfRule>
  </conditionalFormatting>
  <conditionalFormatting sqref="CR130">
    <cfRule type="expression" dxfId="1863" priority="1715">
      <formula>AND(CH122=TRUE,ABS(CT130-(CR130/CR134))&gt;0.1)</formula>
    </cfRule>
  </conditionalFormatting>
  <conditionalFormatting sqref="CS130">
    <cfRule type="expression" dxfId="1862" priority="1714">
      <formula>AND(CH122=TRUE,ABS(CT130-(CS130/CS134))&gt;0.1)</formula>
    </cfRule>
  </conditionalFormatting>
  <conditionalFormatting sqref="CR131">
    <cfRule type="expression" dxfId="1861" priority="1713">
      <formula>AND(CH122=TRUE,ABS(CT131-(CR131/CR134))&gt;0.1)</formula>
    </cfRule>
  </conditionalFormatting>
  <conditionalFormatting sqref="CS131">
    <cfRule type="expression" dxfId="1860" priority="1712">
      <formula>AND(CH122=TRUE,ABS(CT131-(CS131/CS134))&gt;0.1)</formula>
    </cfRule>
  </conditionalFormatting>
  <conditionalFormatting sqref="CS132">
    <cfRule type="expression" dxfId="1859" priority="1711">
      <formula>AND(CH122=TRUE,ABS(CT132-(CS132/CS134))&gt;0.1)</formula>
    </cfRule>
  </conditionalFormatting>
  <conditionalFormatting sqref="CK109">
    <cfRule type="expression" dxfId="1858" priority="1710">
      <formula>AND(CH107=TRUE,ABS(CT109-(CK109/CK119))&gt;0.1)</formula>
    </cfRule>
  </conditionalFormatting>
  <conditionalFormatting sqref="CL109">
    <cfRule type="expression" dxfId="1857" priority="1709">
      <formula>AND(CH107=TRUE,ABS(CT109-(CL109/CL119))&gt;0.1)</formula>
    </cfRule>
  </conditionalFormatting>
  <conditionalFormatting sqref="CM109">
    <cfRule type="expression" dxfId="1856" priority="1708">
      <formula>AND(CH107=TRUE,ABS(CT109-(CM109/CM119))&gt;0.1)</formula>
    </cfRule>
  </conditionalFormatting>
  <conditionalFormatting sqref="CN109">
    <cfRule type="expression" dxfId="1855" priority="1707">
      <formula>AND(CH107=TRUE,ABS(CT109-(CN109/CN119))&gt;0.1)</formula>
    </cfRule>
  </conditionalFormatting>
  <conditionalFormatting sqref="CO109">
    <cfRule type="expression" dxfId="1854" priority="1706">
      <formula>AND(CH107=TRUE,ABS(CT109-(CO109/CO119))&gt;0.1)</formula>
    </cfRule>
  </conditionalFormatting>
  <conditionalFormatting sqref="CP109">
    <cfRule type="expression" dxfId="1853" priority="1705">
      <formula>AND(CH107=TRUE,ABS(CT109-(CP109/CP119))&gt;0.1)</formula>
    </cfRule>
  </conditionalFormatting>
  <conditionalFormatting sqref="CQ109">
    <cfRule type="expression" dxfId="1852" priority="1704">
      <formula>AND(CH107=TRUE,ABS(CT109-(CQ109/CQ119))&gt;0.1)</formula>
    </cfRule>
  </conditionalFormatting>
  <conditionalFormatting sqref="CR109">
    <cfRule type="expression" dxfId="1851" priority="1703">
      <formula>AND(CH107=TRUE,ABS(CT109-(CR109/CR119))&gt;0.1)</formula>
    </cfRule>
  </conditionalFormatting>
  <conditionalFormatting sqref="CS109">
    <cfRule type="expression" dxfId="1850" priority="1702">
      <formula>AND(CH107=TRUE,ABS(CT109-(CS109/CS119))&gt;0.1)</formula>
    </cfRule>
  </conditionalFormatting>
  <conditionalFormatting sqref="CL110">
    <cfRule type="expression" dxfId="1849" priority="1701">
      <formula>AND(CH107=TRUE,ABS(CT110-(CL110/CL119))&gt;0.1)</formula>
    </cfRule>
  </conditionalFormatting>
  <conditionalFormatting sqref="CM110">
    <cfRule type="expression" dxfId="1848" priority="1700">
      <formula>AND(CH107=TRUE,ABS(CT110-(CM110/CM119))&gt;0.1)</formula>
    </cfRule>
  </conditionalFormatting>
  <conditionalFormatting sqref="CN110">
    <cfRule type="expression" dxfId="1847" priority="1699">
      <formula>AND(CH107=TRUE,ABS(CT110-(CN110/CN119))&gt;0.1)</formula>
    </cfRule>
  </conditionalFormatting>
  <conditionalFormatting sqref="CO110">
    <cfRule type="expression" dxfId="1846" priority="1698">
      <formula>AND(CH107=TRUE,ABS(CT110-(CO110/CO119))&gt;0.1)</formula>
    </cfRule>
  </conditionalFormatting>
  <conditionalFormatting sqref="CP110">
    <cfRule type="expression" dxfId="1845" priority="1697">
      <formula>AND(CH107=TRUE,ABS(CT110-(CP110/CP119))&gt;0.1)</formula>
    </cfRule>
  </conditionalFormatting>
  <conditionalFormatting sqref="CQ110">
    <cfRule type="expression" dxfId="1844" priority="1696">
      <formula>AND(CH107=TRUE,ABS(CT110-(CQ110/CQ119))&gt;0.1)</formula>
    </cfRule>
  </conditionalFormatting>
  <conditionalFormatting sqref="CR110">
    <cfRule type="expression" dxfId="1843" priority="1695">
      <formula>AND(CH107=TRUE,ABS(CT110-(CR110/CR119))&gt;0.1)</formula>
    </cfRule>
  </conditionalFormatting>
  <conditionalFormatting sqref="CS110">
    <cfRule type="expression" dxfId="1842" priority="1694">
      <formula>AND(CH107=TRUE,ABS(CT110-(CS110/CS119))&gt;0.1)</formula>
    </cfRule>
  </conditionalFormatting>
  <conditionalFormatting sqref="CM111">
    <cfRule type="expression" dxfId="1841" priority="1693">
      <formula>AND(CH107=TRUE,ABS(CT111-(CM111/CM119))&gt;0.1)</formula>
    </cfRule>
  </conditionalFormatting>
  <conditionalFormatting sqref="CN111">
    <cfRule type="expression" dxfId="1840" priority="1692">
      <formula>AND(CH107=TRUE,ABS(CT111-(CN111/CN119))&gt;0.1)</formula>
    </cfRule>
  </conditionalFormatting>
  <conditionalFormatting sqref="CO111">
    <cfRule type="expression" dxfId="1839" priority="1691">
      <formula>AND(CH107=TRUE,ABS(CT111-(CO111/CO119))&gt;0.1)</formula>
    </cfRule>
  </conditionalFormatting>
  <conditionalFormatting sqref="CP111">
    <cfRule type="expression" dxfId="1838" priority="1690">
      <formula>AND(CH107=TRUE,ABS(CT111-(CP111/CP119))&gt;0.1)</formula>
    </cfRule>
  </conditionalFormatting>
  <conditionalFormatting sqref="CQ111">
    <cfRule type="expression" dxfId="1837" priority="1689">
      <formula>AND(CH107=TRUE,ABS(CT111-(CQ111/CQ119))&gt;0.1)</formula>
    </cfRule>
  </conditionalFormatting>
  <conditionalFormatting sqref="CR111">
    <cfRule type="expression" dxfId="1836" priority="1688">
      <formula>AND(CH107=TRUE,ABS(CT111-(CR111/CR119))&gt;0.1)</formula>
    </cfRule>
  </conditionalFormatting>
  <conditionalFormatting sqref="CS111">
    <cfRule type="expression" dxfId="1835" priority="1687">
      <formula>AND(CH107=TRUE,ABS(CT111-(CS111/CS119))&gt;0.1)</formula>
    </cfRule>
  </conditionalFormatting>
  <conditionalFormatting sqref="CN112">
    <cfRule type="expression" dxfId="1834" priority="1686">
      <formula>AND(CH107=TRUE,ABS(CT112-(CN112/CN119))&gt;0.1)</formula>
    </cfRule>
  </conditionalFormatting>
  <conditionalFormatting sqref="CO112">
    <cfRule type="expression" dxfId="1833" priority="1685">
      <formula>AND(CH107=TRUE,ABS(CT112-(CO112/CO119))&gt;0.1)</formula>
    </cfRule>
  </conditionalFormatting>
  <conditionalFormatting sqref="CP112">
    <cfRule type="expression" dxfId="1832" priority="1684">
      <formula>AND(CH107=TRUE,ABS(CT112-(CP112/CP119))&gt;0.1)</formula>
    </cfRule>
  </conditionalFormatting>
  <conditionalFormatting sqref="CQ112">
    <cfRule type="expression" dxfId="1831" priority="1683">
      <formula>AND(CH107=TRUE,ABS(CT112-(CQ112/CQ119))&gt;0.1)</formula>
    </cfRule>
  </conditionalFormatting>
  <conditionalFormatting sqref="CR112">
    <cfRule type="expression" dxfId="1830" priority="1682">
      <formula>AND(CH107=TRUE,ABS(CT112-(CR112/CR119))&gt;0.1)</formula>
    </cfRule>
  </conditionalFormatting>
  <conditionalFormatting sqref="CS112">
    <cfRule type="expression" dxfId="1829" priority="1681">
      <formula>AND(CH107=TRUE,ABS(CT112-(CS112/CS119))&gt;0.1)</formula>
    </cfRule>
  </conditionalFormatting>
  <conditionalFormatting sqref="CO113">
    <cfRule type="expression" dxfId="1828" priority="1680">
      <formula>AND(CH107=TRUE,ABS(CT113-(CO113/CO119))&gt;0.1)</formula>
    </cfRule>
  </conditionalFormatting>
  <conditionalFormatting sqref="CP113">
    <cfRule type="expression" dxfId="1827" priority="1679">
      <formula>AND(CH107=TRUE,ABS(CT113-(CP113/CP119))&gt;0.1)</formula>
    </cfRule>
  </conditionalFormatting>
  <conditionalFormatting sqref="CQ113">
    <cfRule type="expression" dxfId="1826" priority="1678">
      <formula>AND(CH107=TRUE,ABS(CT113-(CQ113/CQ119))&gt;0.1)</formula>
    </cfRule>
  </conditionalFormatting>
  <conditionalFormatting sqref="CR113">
    <cfRule type="expression" dxfId="1825" priority="1677">
      <formula>AND(CH107=TRUE,ABS(CT113-(CR113/CR119))&gt;0.1)</formula>
    </cfRule>
  </conditionalFormatting>
  <conditionalFormatting sqref="CS113">
    <cfRule type="expression" dxfId="1824" priority="1676">
      <formula>AND(CH107=TRUE,ABS(CT113-(CS113/CS119))&gt;0.1)</formula>
    </cfRule>
  </conditionalFormatting>
  <conditionalFormatting sqref="CP114">
    <cfRule type="expression" dxfId="1823" priority="1675">
      <formula>AND(CH107=TRUE,ABS(CT114-(CP114/CP119))&gt;0.1)</formula>
    </cfRule>
  </conditionalFormatting>
  <conditionalFormatting sqref="CQ114">
    <cfRule type="expression" dxfId="1822" priority="1674">
      <formula>AND(CH107=TRUE,ABS(CT114-(CQ114/CQ119))&gt;0.1)</formula>
    </cfRule>
  </conditionalFormatting>
  <conditionalFormatting sqref="CR114">
    <cfRule type="expression" dxfId="1821" priority="1673">
      <formula>AND(CH107=TRUE,ABS(CT114-(CR114/CR119))&gt;0.1)</formula>
    </cfRule>
  </conditionalFormatting>
  <conditionalFormatting sqref="CS114">
    <cfRule type="expression" dxfId="1820" priority="1672">
      <formula>AND(CH107=TRUE,ABS(CT114-(CS114/CS119))&gt;0.1)</formula>
    </cfRule>
  </conditionalFormatting>
  <conditionalFormatting sqref="CQ115">
    <cfRule type="expression" dxfId="1819" priority="1671">
      <formula>AND(CH107=TRUE,ABS(CT115-(CQ115/CQ119))&gt;0.1)</formula>
    </cfRule>
  </conditionalFormatting>
  <conditionalFormatting sqref="CR115">
    <cfRule type="expression" dxfId="1818" priority="1670">
      <formula>AND(CH107=TRUE,ABS(CT115-(CR115/CR119))&gt;0.1)</formula>
    </cfRule>
  </conditionalFormatting>
  <conditionalFormatting sqref="CS115">
    <cfRule type="expression" dxfId="1817" priority="1669">
      <formula>AND(CH107=TRUE,ABS(CT115-(CS115/CS119))&gt;0.1)</formula>
    </cfRule>
  </conditionalFormatting>
  <conditionalFormatting sqref="CR116">
    <cfRule type="expression" dxfId="1816" priority="1668">
      <formula>AND(CH107=TRUE,ABS(CT116-(CR116/CR119))&gt;0.1)</formula>
    </cfRule>
  </conditionalFormatting>
  <conditionalFormatting sqref="CS116">
    <cfRule type="expression" dxfId="1815" priority="1667">
      <formula>AND(CH107=TRUE,ABS(CT116-(CS116/CS119))&gt;0.1)</formula>
    </cfRule>
  </conditionalFormatting>
  <conditionalFormatting sqref="CS117">
    <cfRule type="expression" dxfId="1814" priority="1666">
      <formula>AND(CH107=TRUE,ABS(CT117-(CS117/CS119))&gt;0.1)</formula>
    </cfRule>
  </conditionalFormatting>
  <conditionalFormatting sqref="CK94">
    <cfRule type="expression" dxfId="1813" priority="1665">
      <formula>AND(CH92=TRUE,ABS(CT94-(CK94/CK104))&gt;0.1)</formula>
    </cfRule>
  </conditionalFormatting>
  <conditionalFormatting sqref="CL94">
    <cfRule type="expression" dxfId="1812" priority="1664">
      <formula>AND(CH92=TRUE,ABS(CT94-(CL94/CL104))&gt;0.1)</formula>
    </cfRule>
  </conditionalFormatting>
  <conditionalFormatting sqref="CM94">
    <cfRule type="expression" dxfId="1811" priority="1663">
      <formula>AND(CH92=TRUE,ABS(CT94-(CM94/CM104))&gt;0.1)</formula>
    </cfRule>
  </conditionalFormatting>
  <conditionalFormatting sqref="CN94">
    <cfRule type="expression" dxfId="1810" priority="1662">
      <formula>AND(CH92=TRUE,ABS(CT94-(CN94/CN104))&gt;0.1)</formula>
    </cfRule>
  </conditionalFormatting>
  <conditionalFormatting sqref="CO94">
    <cfRule type="expression" dxfId="1809" priority="1661">
      <formula>AND(CH92=TRUE,ABS(CT94-(CO94/CO104))&gt;0.1)</formula>
    </cfRule>
  </conditionalFormatting>
  <conditionalFormatting sqref="CP94">
    <cfRule type="expression" dxfId="1808" priority="1660">
      <formula>AND(CH92=TRUE,ABS(CT94-(CP94/CP104))&gt;0.1)</formula>
    </cfRule>
  </conditionalFormatting>
  <conditionalFormatting sqref="CQ94">
    <cfRule type="expression" dxfId="1807" priority="1659">
      <formula>AND(CH92=TRUE,ABS(CT94-(CQ94/CQ104))&gt;0.1)</formula>
    </cfRule>
  </conditionalFormatting>
  <conditionalFormatting sqref="CR94">
    <cfRule type="expression" dxfId="1806" priority="1658">
      <formula>AND(CH92=TRUE,ABS(CT94-(CR94/CR104))&gt;0.1)</formula>
    </cfRule>
  </conditionalFormatting>
  <conditionalFormatting sqref="CS94">
    <cfRule type="expression" dxfId="1805" priority="1657">
      <formula>AND(CH92=TRUE,ABS(CT94-(CS94/CS104))&gt;0.1)</formula>
    </cfRule>
  </conditionalFormatting>
  <conditionalFormatting sqref="CL95">
    <cfRule type="expression" dxfId="1804" priority="1656">
      <formula>AND(CH92=TRUE,ABS(CT95-(CL95/CL104))&gt;0.1)</formula>
    </cfRule>
  </conditionalFormatting>
  <conditionalFormatting sqref="CM95">
    <cfRule type="expression" dxfId="1803" priority="1655">
      <formula>AND(CH92=TRUE,ABS(CT95-(CM95/CM104))&gt;0.1)</formula>
    </cfRule>
  </conditionalFormatting>
  <conditionalFormatting sqref="CN95">
    <cfRule type="expression" dxfId="1802" priority="1654">
      <formula>AND(CH92=TRUE,ABS(CT95-(CN95/CN104))&gt;0.1)</formula>
    </cfRule>
  </conditionalFormatting>
  <conditionalFormatting sqref="CO95">
    <cfRule type="expression" dxfId="1801" priority="1653">
      <formula>AND(CH92=TRUE,ABS(CT95-(CO95/CO104))&gt;0.1)</formula>
    </cfRule>
  </conditionalFormatting>
  <conditionalFormatting sqref="CP95">
    <cfRule type="expression" dxfId="1800" priority="1652">
      <formula>AND(CH92=TRUE,ABS(CT95-(CP95/CP104))&gt;0.1)</formula>
    </cfRule>
  </conditionalFormatting>
  <conditionalFormatting sqref="CQ95">
    <cfRule type="expression" dxfId="1799" priority="1651">
      <formula>AND(CH92=TRUE,ABS(CT95-(CQ95/CQ104))&gt;0.1)</formula>
    </cfRule>
  </conditionalFormatting>
  <conditionalFormatting sqref="CR95">
    <cfRule type="expression" dxfId="1798" priority="1650">
      <formula>AND(CH92=TRUE,ABS(CT95-(CR95/CR104))&gt;0.1)</formula>
    </cfRule>
  </conditionalFormatting>
  <conditionalFormatting sqref="CS95">
    <cfRule type="expression" dxfId="1797" priority="1649">
      <formula>AND(CH92=TRUE,ABS(CT95-(CS95/CS104))&gt;0.1)</formula>
    </cfRule>
  </conditionalFormatting>
  <conditionalFormatting sqref="CM96">
    <cfRule type="expression" dxfId="1796" priority="1648">
      <formula>AND(CH92=TRUE,ABS(CT96-(CM96/CM104))&gt;0.1)</formula>
    </cfRule>
  </conditionalFormatting>
  <conditionalFormatting sqref="CN96">
    <cfRule type="expression" dxfId="1795" priority="1647">
      <formula>AND(CH92=TRUE,ABS(CT96-(CN96/CN104))&gt;0.1)</formula>
    </cfRule>
  </conditionalFormatting>
  <conditionalFormatting sqref="CO96">
    <cfRule type="expression" dxfId="1794" priority="1646">
      <formula>AND(CH92=TRUE,ABS(CT96-(CO96/CO104))&gt;0.1)</formula>
    </cfRule>
  </conditionalFormatting>
  <conditionalFormatting sqref="CP96">
    <cfRule type="expression" dxfId="1793" priority="1645">
      <formula>AND(CH92=TRUE,ABS(CT96-(CP96/CP104))&gt;0.1)</formula>
    </cfRule>
  </conditionalFormatting>
  <conditionalFormatting sqref="CQ96">
    <cfRule type="expression" dxfId="1792" priority="1644">
      <formula>AND(CH92=TRUE,ABS(CT96-(CQ96/CQ104))&gt;0.1)</formula>
    </cfRule>
  </conditionalFormatting>
  <conditionalFormatting sqref="CR96">
    <cfRule type="expression" dxfId="1791" priority="1643">
      <formula>AND(CH92=TRUE,ABS(CT96-(CR96/CR104))&gt;0.1)</formula>
    </cfRule>
  </conditionalFormatting>
  <conditionalFormatting sqref="CS96">
    <cfRule type="expression" dxfId="1790" priority="1642">
      <formula>AND(CH92=TRUE,ABS(CT96-(CS96/CS104))&gt;0.1)</formula>
    </cfRule>
  </conditionalFormatting>
  <conditionalFormatting sqref="CN97">
    <cfRule type="expression" dxfId="1789" priority="1641">
      <formula>AND(CH92=TRUE,ABS(CT97-(CN97/CN104))&gt;0.1)</formula>
    </cfRule>
  </conditionalFormatting>
  <conditionalFormatting sqref="CO97">
    <cfRule type="expression" dxfId="1788" priority="1640">
      <formula>AND(CH92=TRUE,ABS(CT97-(CO97/CO104))&gt;0.1)</formula>
    </cfRule>
  </conditionalFormatting>
  <conditionalFormatting sqref="CP97">
    <cfRule type="expression" dxfId="1787" priority="1639">
      <formula>AND(CH92=TRUE,ABS(CT97-(CP97/CP104))&gt;0.1)</formula>
    </cfRule>
  </conditionalFormatting>
  <conditionalFormatting sqref="CQ97">
    <cfRule type="expression" dxfId="1786" priority="1638">
      <formula>AND(CH92=TRUE,ABS(CT97-(CQ97/CQ104))&gt;0.1)</formula>
    </cfRule>
  </conditionalFormatting>
  <conditionalFormatting sqref="CR97">
    <cfRule type="expression" dxfId="1785" priority="1637">
      <formula>AND(CH92=TRUE,ABS(CT97-(CR97/CR104))&gt;0.1)</formula>
    </cfRule>
  </conditionalFormatting>
  <conditionalFormatting sqref="CS97">
    <cfRule type="expression" dxfId="1784" priority="1636">
      <formula>AND(CH92=TRUE,ABS(CT97-(CS97/CS104))&gt;0.1)</formula>
    </cfRule>
  </conditionalFormatting>
  <conditionalFormatting sqref="CO98">
    <cfRule type="expression" dxfId="1783" priority="1635">
      <formula>AND(CH92=TRUE,ABS(CT98-(CO98/CO104))&gt;0.1)</formula>
    </cfRule>
  </conditionalFormatting>
  <conditionalFormatting sqref="CP98">
    <cfRule type="expression" dxfId="1782" priority="1634">
      <formula>AND(CH92=TRUE,ABS(CT98-(CP98/CP104))&gt;0.1)</formula>
    </cfRule>
  </conditionalFormatting>
  <conditionalFormatting sqref="CQ98">
    <cfRule type="expression" dxfId="1781" priority="1633">
      <formula>AND(CH92=TRUE,ABS(CT98-(CQ98/CQ104))&gt;0.1)</formula>
    </cfRule>
  </conditionalFormatting>
  <conditionalFormatting sqref="CR98">
    <cfRule type="expression" dxfId="1780" priority="1632">
      <formula>AND(CH92=TRUE,ABS(CT98-(CR98/CR104))&gt;0.1)</formula>
    </cfRule>
  </conditionalFormatting>
  <conditionalFormatting sqref="CS98">
    <cfRule type="expression" dxfId="1779" priority="1631">
      <formula>AND(CH92=TRUE,ABS(CT98-(CS98/CS104))&gt;0.1)</formula>
    </cfRule>
  </conditionalFormatting>
  <conditionalFormatting sqref="CP99">
    <cfRule type="expression" dxfId="1778" priority="1630">
      <formula>AND(CH92=TRUE,ABS(CT99-(CP99/CP104))&gt;0.1)</formula>
    </cfRule>
  </conditionalFormatting>
  <conditionalFormatting sqref="CQ99">
    <cfRule type="expression" dxfId="1777" priority="1629">
      <formula>AND(CH92=TRUE,ABS(CT99-(CQ99/CQ104))&gt;0.1)</formula>
    </cfRule>
  </conditionalFormatting>
  <conditionalFormatting sqref="CR99">
    <cfRule type="expression" dxfId="1776" priority="1628">
      <formula>AND(CH92=TRUE,ABS(CT99-(CR99/CR104))&gt;0.1)</formula>
    </cfRule>
  </conditionalFormatting>
  <conditionalFormatting sqref="CS99">
    <cfRule type="expression" dxfId="1775" priority="1627">
      <formula>AND(CH92=TRUE,ABS(CT99-(CS99/CS104))&gt;0.1)</formula>
    </cfRule>
  </conditionalFormatting>
  <conditionalFormatting sqref="CQ100">
    <cfRule type="expression" dxfId="1774" priority="1626">
      <formula>AND(CH92=TRUE,ABS(CT100-(CQ100/CQ104))&gt;0.1)</formula>
    </cfRule>
  </conditionalFormatting>
  <conditionalFormatting sqref="CR100">
    <cfRule type="expression" dxfId="1773" priority="1625">
      <formula>AND(CH92=TRUE,ABS(CT100-(CR100/CR104))&gt;0.1)</formula>
    </cfRule>
  </conditionalFormatting>
  <conditionalFormatting sqref="CS100">
    <cfRule type="expression" dxfId="1772" priority="1624">
      <formula>AND(CH92=TRUE,ABS(CT100-(CS100/CS104))&gt;0.1)</formula>
    </cfRule>
  </conditionalFormatting>
  <conditionalFormatting sqref="CR101">
    <cfRule type="expression" dxfId="1771" priority="1623">
      <formula>AND(CH92=TRUE,ABS(CT101-(CR101/CR104))&gt;0.1)</formula>
    </cfRule>
  </conditionalFormatting>
  <conditionalFormatting sqref="CS101">
    <cfRule type="expression" dxfId="1770" priority="1622">
      <formula>AND(CH92=TRUE,ABS(CT101-(CS101/CS104))&gt;0.1)</formula>
    </cfRule>
  </conditionalFormatting>
  <conditionalFormatting sqref="CS102">
    <cfRule type="expression" dxfId="1769" priority="1621">
      <formula>AND(CH92=TRUE,ABS(CT102-(CS102/CS104))&gt;0.1)</formula>
    </cfRule>
  </conditionalFormatting>
  <conditionalFormatting sqref="CK79">
    <cfRule type="expression" dxfId="1768" priority="1620">
      <formula>AND(CH77=TRUE,ABS(CT79-(CK79/CK89))&gt;0.1)</formula>
    </cfRule>
  </conditionalFormatting>
  <conditionalFormatting sqref="CL79">
    <cfRule type="expression" dxfId="1767" priority="1619">
      <formula>AND(CH77=TRUE,ABS(CT79-(CL79/CL89))&gt;0.1)</formula>
    </cfRule>
  </conditionalFormatting>
  <conditionalFormatting sqref="CM79">
    <cfRule type="expression" dxfId="1766" priority="1618">
      <formula>AND(CH77=TRUE,ABS(CT79-(CM79/CM89))&gt;0.1)</formula>
    </cfRule>
  </conditionalFormatting>
  <conditionalFormatting sqref="CN79">
    <cfRule type="expression" dxfId="1765" priority="1617">
      <formula>AND(CH77=TRUE,ABS(CT79-(CN79/CN89))&gt;0.1)</formula>
    </cfRule>
  </conditionalFormatting>
  <conditionalFormatting sqref="CO79">
    <cfRule type="expression" dxfId="1764" priority="1616">
      <formula>AND(CH77=TRUE,ABS(CT79-(CO79/CO89))&gt;0.1)</formula>
    </cfRule>
  </conditionalFormatting>
  <conditionalFormatting sqref="CP79">
    <cfRule type="expression" dxfId="1763" priority="1615">
      <formula>AND(CH77=TRUE,ABS(CT79-(CP79/CP89))&gt;0.1)</formula>
    </cfRule>
  </conditionalFormatting>
  <conditionalFormatting sqref="CQ79">
    <cfRule type="expression" dxfId="1762" priority="1614">
      <formula>AND(CH77=TRUE,ABS(CT79-(CQ79/CQ89))&gt;0.1)</formula>
    </cfRule>
  </conditionalFormatting>
  <conditionalFormatting sqref="CR79">
    <cfRule type="expression" dxfId="1761" priority="1613">
      <formula>AND(CH77=TRUE,ABS(CT79-(CR79/CR89))&gt;0.1)</formula>
    </cfRule>
  </conditionalFormatting>
  <conditionalFormatting sqref="CS79">
    <cfRule type="expression" dxfId="1760" priority="1612">
      <formula>AND(CH77=TRUE,ABS(CT79-(CS79/CS89))&gt;0.1)</formula>
    </cfRule>
  </conditionalFormatting>
  <conditionalFormatting sqref="CL80">
    <cfRule type="expression" dxfId="1759" priority="1611">
      <formula>AND(CH77=TRUE,ABS(CT80-(CL80/CL89))&gt;0.1)</formula>
    </cfRule>
  </conditionalFormatting>
  <conditionalFormatting sqref="CM80">
    <cfRule type="expression" dxfId="1758" priority="1610">
      <formula>AND(CH77=TRUE,ABS(CT80-(CM80/CM89))&gt;0.1)</formula>
    </cfRule>
  </conditionalFormatting>
  <conditionalFormatting sqref="CN80">
    <cfRule type="expression" dxfId="1757" priority="1609">
      <formula>AND(CH77=TRUE,ABS(CT80-(CN80/CN89))&gt;0.1)</formula>
    </cfRule>
  </conditionalFormatting>
  <conditionalFormatting sqref="CO80">
    <cfRule type="expression" dxfId="1756" priority="1608">
      <formula>AND(CH77=TRUE,ABS(CT80-(CO80/CO89))&gt;0.1)</formula>
    </cfRule>
  </conditionalFormatting>
  <conditionalFormatting sqref="CP80">
    <cfRule type="expression" dxfId="1755" priority="1607">
      <formula>AND(CH77=TRUE,ABS(CT80-(CP80/CP89))&gt;0.1)</formula>
    </cfRule>
  </conditionalFormatting>
  <conditionalFormatting sqref="CQ80">
    <cfRule type="expression" dxfId="1754" priority="1606">
      <formula>AND(CH77=TRUE,ABS(CT80-(CQ80/CQ89))&gt;0.1)</formula>
    </cfRule>
  </conditionalFormatting>
  <conditionalFormatting sqref="CR80">
    <cfRule type="expression" dxfId="1753" priority="1605">
      <formula>AND(CH77=TRUE,ABS(CT80-(CR80/CR89))&gt;0.1)</formula>
    </cfRule>
  </conditionalFormatting>
  <conditionalFormatting sqref="CS80">
    <cfRule type="expression" dxfId="1752" priority="1604">
      <formula>AND(CH77=TRUE,ABS(CT80-(CS80/CS89))&gt;0.1)</formula>
    </cfRule>
  </conditionalFormatting>
  <conditionalFormatting sqref="CM81">
    <cfRule type="expression" dxfId="1751" priority="1603">
      <formula>AND(CH77=TRUE,ABS(CT81-(CM81/CM89))&gt;0.1)</formula>
    </cfRule>
  </conditionalFormatting>
  <conditionalFormatting sqref="CN81">
    <cfRule type="expression" dxfId="1750" priority="1602">
      <formula>AND(CH77=TRUE,ABS(CT81-(CN81/CN89))&gt;0.1)</formula>
    </cfRule>
  </conditionalFormatting>
  <conditionalFormatting sqref="CO81">
    <cfRule type="expression" dxfId="1749" priority="1601">
      <formula>AND(CH77=TRUE,ABS(CT81-(CO81/CO89))&gt;0.1)</formula>
    </cfRule>
  </conditionalFormatting>
  <conditionalFormatting sqref="CP81">
    <cfRule type="expression" dxfId="1748" priority="1600">
      <formula>AND(CH77=TRUE,ABS(CT81-(CP81/CP89))&gt;0.1)</formula>
    </cfRule>
  </conditionalFormatting>
  <conditionalFormatting sqref="CQ81">
    <cfRule type="expression" dxfId="1747" priority="1599">
      <formula>AND(CH77=TRUE,ABS(CT81-(CQ81/CQ89))&gt;0.1)</formula>
    </cfRule>
  </conditionalFormatting>
  <conditionalFormatting sqref="CR81">
    <cfRule type="expression" dxfId="1746" priority="1598">
      <formula>AND(CH77=TRUE,ABS(CT81-(CR81/CR89))&gt;0.1)</formula>
    </cfRule>
  </conditionalFormatting>
  <conditionalFormatting sqref="CS81">
    <cfRule type="expression" dxfId="1745" priority="1597">
      <formula>AND(CH77=TRUE,ABS(CT81-(CS81/CS89))&gt;0.1)</formula>
    </cfRule>
  </conditionalFormatting>
  <conditionalFormatting sqref="CN82">
    <cfRule type="expression" dxfId="1744" priority="1596">
      <formula>AND(CH77=TRUE,ABS(CT82-(CN82/CN89))&gt;0.1)</formula>
    </cfRule>
  </conditionalFormatting>
  <conditionalFormatting sqref="CO82">
    <cfRule type="expression" dxfId="1743" priority="1595">
      <formula>AND(CH77=TRUE,ABS(CT82-(CO82/CO89))&gt;0.1)</formula>
    </cfRule>
  </conditionalFormatting>
  <conditionalFormatting sqref="CP82">
    <cfRule type="expression" dxfId="1742" priority="1594">
      <formula>AND(CH77=TRUE,ABS(CT82-(CP82/CP89))&gt;0.1)</formula>
    </cfRule>
  </conditionalFormatting>
  <conditionalFormatting sqref="CQ82">
    <cfRule type="expression" dxfId="1741" priority="1593">
      <formula>AND(CH77=TRUE,ABS(CT82-(CQ82/CQ89))&gt;0.1)</formula>
    </cfRule>
  </conditionalFormatting>
  <conditionalFormatting sqref="CR82">
    <cfRule type="expression" dxfId="1740" priority="1592">
      <formula>AND(CH77=TRUE,ABS(CT82-(CR82/CR89))&gt;0.1)</formula>
    </cfRule>
  </conditionalFormatting>
  <conditionalFormatting sqref="CS82">
    <cfRule type="expression" dxfId="1739" priority="1591">
      <formula>AND(CH77=TRUE,ABS(CT82-(CS82/CS89))&gt;0.1)</formula>
    </cfRule>
  </conditionalFormatting>
  <conditionalFormatting sqref="CO83">
    <cfRule type="expression" dxfId="1738" priority="1590">
      <formula>AND(CH77=TRUE,ABS(CT83-(CO83/CO89))&gt;0.1)</formula>
    </cfRule>
  </conditionalFormatting>
  <conditionalFormatting sqref="CP83">
    <cfRule type="expression" dxfId="1737" priority="1589">
      <formula>AND(CH77=TRUE,ABS(CT83-(CP83/CP89))&gt;0.1)</formula>
    </cfRule>
  </conditionalFormatting>
  <conditionalFormatting sqref="CQ83">
    <cfRule type="expression" dxfId="1736" priority="1588">
      <formula>AND(CH77=TRUE,ABS(CT83-(CQ83/CQ89))&gt;0.1)</formula>
    </cfRule>
  </conditionalFormatting>
  <conditionalFormatting sqref="CR83">
    <cfRule type="expression" dxfId="1735" priority="1587">
      <formula>AND(CH77=TRUE,ABS(CT83-(CR83/CR89))&gt;0.1)</formula>
    </cfRule>
  </conditionalFormatting>
  <conditionalFormatting sqref="CS83">
    <cfRule type="expression" dxfId="1734" priority="1586">
      <formula>AND(CH77=TRUE,ABS(CT83-(CS83/CS89))&gt;0.1)</formula>
    </cfRule>
  </conditionalFormatting>
  <conditionalFormatting sqref="CP84">
    <cfRule type="expression" dxfId="1733" priority="1585">
      <formula>AND(CH77=TRUE,ABS(CT84-(CP84/CP89))&gt;0.1)</formula>
    </cfRule>
  </conditionalFormatting>
  <conditionalFormatting sqref="CQ84">
    <cfRule type="expression" dxfId="1732" priority="1584">
      <formula>AND(CH77=TRUE,ABS(CT84-(CQ84/CQ89))&gt;0.1)</formula>
    </cfRule>
  </conditionalFormatting>
  <conditionalFormatting sqref="CR84">
    <cfRule type="expression" dxfId="1731" priority="1583">
      <formula>AND(CH77=TRUE,ABS(CT84-(CR84/CR89))&gt;0.1)</formula>
    </cfRule>
  </conditionalFormatting>
  <conditionalFormatting sqref="CS84">
    <cfRule type="expression" dxfId="1730" priority="1582">
      <formula>AND(CH77=TRUE,ABS(CT84-(CS84/CS89))&gt;0.1)</formula>
    </cfRule>
  </conditionalFormatting>
  <conditionalFormatting sqref="CQ85">
    <cfRule type="expression" dxfId="1729" priority="1581">
      <formula>AND(CH77=TRUE,ABS(CT85-(CQ85/CQ89))&gt;0.1)</formula>
    </cfRule>
  </conditionalFormatting>
  <conditionalFormatting sqref="CR85">
    <cfRule type="expression" dxfId="1728" priority="1580">
      <formula>AND(CH77=TRUE,ABS(CT85-(CR85/CR89))&gt;0.1)</formula>
    </cfRule>
  </conditionalFormatting>
  <conditionalFormatting sqref="CS85">
    <cfRule type="expression" dxfId="1727" priority="1579">
      <formula>AND(CH77=TRUE,ABS(CT85-(CS85/CS89))&gt;0.1)</formula>
    </cfRule>
  </conditionalFormatting>
  <conditionalFormatting sqref="CR86">
    <cfRule type="expression" dxfId="1726" priority="1578">
      <formula>AND(CH77=TRUE,ABS(CT86-(CR86/CR89))&gt;0.1)</formula>
    </cfRule>
  </conditionalFormatting>
  <conditionalFormatting sqref="CS86">
    <cfRule type="expression" dxfId="1725" priority="1577">
      <formula>AND(CH77=TRUE,ABS(CT86-(CS86/CS89))&gt;0.1)</formula>
    </cfRule>
  </conditionalFormatting>
  <conditionalFormatting sqref="CS87">
    <cfRule type="expression" dxfId="1724" priority="1576">
      <formula>AND(CH77=TRUE,ABS(CT87-(CS87/CS89))&gt;0.1)</formula>
    </cfRule>
  </conditionalFormatting>
  <conditionalFormatting sqref="CK64">
    <cfRule type="expression" dxfId="1723" priority="1575">
      <formula>AND(CH62=TRUE,ABS(CT64-(CK64/CK74))&gt;0.1)</formula>
    </cfRule>
  </conditionalFormatting>
  <conditionalFormatting sqref="CL64">
    <cfRule type="expression" dxfId="1722" priority="1574">
      <formula>AND(CH62=TRUE,ABS(CT64-(CL64/CL74))&gt;0.1)</formula>
    </cfRule>
  </conditionalFormatting>
  <conditionalFormatting sqref="CM64">
    <cfRule type="expression" dxfId="1721" priority="1573">
      <formula>AND(CH62=TRUE,ABS(CT64-(CM64/CM74))&gt;0.1)</formula>
    </cfRule>
  </conditionalFormatting>
  <conditionalFormatting sqref="CN64">
    <cfRule type="expression" dxfId="1720" priority="1572">
      <formula>AND(CH62=TRUE,ABS(CT64-(CN64/CN74))&gt;0.1)</formula>
    </cfRule>
  </conditionalFormatting>
  <conditionalFormatting sqref="CO64">
    <cfRule type="expression" dxfId="1719" priority="1571">
      <formula>AND(CH62=TRUE,ABS(CT64-(CO64/CO74))&gt;0.1)</formula>
    </cfRule>
  </conditionalFormatting>
  <conditionalFormatting sqref="CP64">
    <cfRule type="expression" dxfId="1718" priority="1570">
      <formula>AND(CH62=TRUE,ABS(CT64-(CP64/CP74))&gt;0.1)</formula>
    </cfRule>
  </conditionalFormatting>
  <conditionalFormatting sqref="CQ64">
    <cfRule type="expression" dxfId="1717" priority="1569">
      <formula>AND(CH62=TRUE,ABS(CT64-(CQ64/CQ74))&gt;0.1)</formula>
    </cfRule>
  </conditionalFormatting>
  <conditionalFormatting sqref="CR64">
    <cfRule type="expression" dxfId="1716" priority="1568">
      <formula>AND(CH62=TRUE,ABS(CT64-(CR64/CR74))&gt;0.1)</formula>
    </cfRule>
  </conditionalFormatting>
  <conditionalFormatting sqref="CS64">
    <cfRule type="expression" dxfId="1715" priority="1567">
      <formula>AND(CH62=TRUE,ABS(CT64-(CS64/CS74))&gt;0.1)</formula>
    </cfRule>
  </conditionalFormatting>
  <conditionalFormatting sqref="CL65">
    <cfRule type="expression" dxfId="1714" priority="1566">
      <formula>AND(CH62=TRUE,ABS(CT65-(CL65/CL74))&gt;0.1)</formula>
    </cfRule>
  </conditionalFormatting>
  <conditionalFormatting sqref="CM65">
    <cfRule type="expression" dxfId="1713" priority="1565">
      <formula>AND(CH62=TRUE,ABS(CT65-(CM65/CM74))&gt;0.1)</formula>
    </cfRule>
  </conditionalFormatting>
  <conditionalFormatting sqref="CN65">
    <cfRule type="expression" dxfId="1712" priority="1564">
      <formula>AND(CH62=TRUE,ABS(CT65-(CN65/CN74))&gt;0.1)</formula>
    </cfRule>
  </conditionalFormatting>
  <conditionalFormatting sqref="CO65">
    <cfRule type="expression" dxfId="1711" priority="1563">
      <formula>AND(CH62=TRUE,ABS(CT65-(CO65/CO74))&gt;0.1)</formula>
    </cfRule>
  </conditionalFormatting>
  <conditionalFormatting sqref="CP65">
    <cfRule type="expression" dxfId="1710" priority="1562">
      <formula>AND(CH62=TRUE,ABS(CT65-(CP65/CP74))&gt;0.1)</formula>
    </cfRule>
  </conditionalFormatting>
  <conditionalFormatting sqref="CQ65">
    <cfRule type="expression" dxfId="1709" priority="1561">
      <formula>AND(CH62=TRUE,ABS(CT65-(CQ65/CQ74))&gt;0.1)</formula>
    </cfRule>
  </conditionalFormatting>
  <conditionalFormatting sqref="CR65">
    <cfRule type="expression" dxfId="1708" priority="1560">
      <formula>AND(CH62=TRUE,ABS(CT65-(CR65/CR74))&gt;0.1)</formula>
    </cfRule>
  </conditionalFormatting>
  <conditionalFormatting sqref="CS65">
    <cfRule type="expression" dxfId="1707" priority="1559">
      <formula>AND(CH62=TRUE,ABS(CT65-(CS65/CS74))&gt;0.1)</formula>
    </cfRule>
  </conditionalFormatting>
  <conditionalFormatting sqref="CM66">
    <cfRule type="expression" dxfId="1706" priority="1558">
      <formula>AND(CH62=TRUE,ABS(CT66-(CM66/CM74))&gt;0.1)</formula>
    </cfRule>
  </conditionalFormatting>
  <conditionalFormatting sqref="CN66">
    <cfRule type="expression" dxfId="1705" priority="1557">
      <formula>AND(CH62=TRUE,ABS(CT66-(CN66/CN74))&gt;0.1)</formula>
    </cfRule>
  </conditionalFormatting>
  <conditionalFormatting sqref="CO66">
    <cfRule type="expression" dxfId="1704" priority="1556">
      <formula>AND(CH62=TRUE,ABS(CT66-(CO66/CO74))&gt;0.1)</formula>
    </cfRule>
  </conditionalFormatting>
  <conditionalFormatting sqref="CP66">
    <cfRule type="expression" dxfId="1703" priority="1555">
      <formula>AND(CH62=TRUE,ABS(CT66-(CP66/CP74))&gt;0.1)</formula>
    </cfRule>
  </conditionalFormatting>
  <conditionalFormatting sqref="CQ66">
    <cfRule type="expression" dxfId="1702" priority="1554">
      <formula>AND(CH62=TRUE,ABS(CT66-(CQ66/CQ74))&gt;0.1)</formula>
    </cfRule>
  </conditionalFormatting>
  <conditionalFormatting sqref="CR66">
    <cfRule type="expression" dxfId="1701" priority="1553">
      <formula>AND(CH62=TRUE,ABS(CT66-(CR66/CR74))&gt;0.1)</formula>
    </cfRule>
  </conditionalFormatting>
  <conditionalFormatting sqref="CS66">
    <cfRule type="expression" dxfId="1700" priority="1552">
      <formula>AND(CH62=TRUE,ABS(CT66-(CS66/CS74))&gt;0.1)</formula>
    </cfRule>
  </conditionalFormatting>
  <conditionalFormatting sqref="CN67">
    <cfRule type="expression" dxfId="1699" priority="1551">
      <formula>AND(CH62=TRUE,ABS(CT67-(CN67/CN74))&gt;0.1)</formula>
    </cfRule>
  </conditionalFormatting>
  <conditionalFormatting sqref="CO67">
    <cfRule type="expression" dxfId="1698" priority="1550">
      <formula>AND(CH62=TRUE,ABS(CT67-(CO67/CO74))&gt;0.1)</formula>
    </cfRule>
  </conditionalFormatting>
  <conditionalFormatting sqref="CP67">
    <cfRule type="expression" dxfId="1697" priority="1549">
      <formula>AND(CH62=TRUE,ABS(CT67-(CP67/CP74))&gt;0.1)</formula>
    </cfRule>
  </conditionalFormatting>
  <conditionalFormatting sqref="CQ67">
    <cfRule type="expression" dxfId="1696" priority="1548">
      <formula>AND(CH62=TRUE,ABS(CT67-(CQ67/CQ74))&gt;0.1)</formula>
    </cfRule>
  </conditionalFormatting>
  <conditionalFormatting sqref="CR67">
    <cfRule type="expression" dxfId="1695" priority="1547">
      <formula>AND(CH62=TRUE,ABS(CT67-(CR67/CR74))&gt;0.1)</formula>
    </cfRule>
  </conditionalFormatting>
  <conditionalFormatting sqref="CS67">
    <cfRule type="expression" dxfId="1694" priority="1546">
      <formula>AND(CH62=TRUE,ABS(CT67-(CS67/CS74))&gt;0.1)</formula>
    </cfRule>
  </conditionalFormatting>
  <conditionalFormatting sqref="CO68">
    <cfRule type="expression" dxfId="1693" priority="1545">
      <formula>AND(CH62=TRUE,ABS(CT68-(CO68/CO74))&gt;0.1)</formula>
    </cfRule>
  </conditionalFormatting>
  <conditionalFormatting sqref="CP68">
    <cfRule type="expression" dxfId="1692" priority="1544">
      <formula>AND(CH62=TRUE,ABS(CT68-(CP68/CP74))&gt;0.1)</formula>
    </cfRule>
  </conditionalFormatting>
  <conditionalFormatting sqref="CQ68">
    <cfRule type="expression" dxfId="1691" priority="1543">
      <formula>AND(CH62=TRUE,ABS(CT68-(CQ68/CQ74))&gt;0.1)</formula>
    </cfRule>
  </conditionalFormatting>
  <conditionalFormatting sqref="CR68">
    <cfRule type="expression" dxfId="1690" priority="1542">
      <formula>AND(CH62=TRUE,ABS(CT68-(CR68/CR74))&gt;0.1)</formula>
    </cfRule>
  </conditionalFormatting>
  <conditionalFormatting sqref="CS68">
    <cfRule type="expression" dxfId="1689" priority="1541">
      <formula>AND(CH62=TRUE,ABS(CT68-(CS68/CS74))&gt;0.1)</formula>
    </cfRule>
  </conditionalFormatting>
  <conditionalFormatting sqref="CP69">
    <cfRule type="expression" dxfId="1688" priority="1540">
      <formula>AND(CH62=TRUE,ABS(CT69-(CP69/CP74))&gt;0.1)</formula>
    </cfRule>
  </conditionalFormatting>
  <conditionalFormatting sqref="CQ69">
    <cfRule type="expression" dxfId="1687" priority="1539">
      <formula>AND(CH62=TRUE,ABS(CT69-(CQ69/CQ74))&gt;0.1)</formula>
    </cfRule>
  </conditionalFormatting>
  <conditionalFormatting sqref="CR69">
    <cfRule type="expression" dxfId="1686" priority="1538">
      <formula>AND(CH62=TRUE,ABS(CT69-(CR69/CR74))&gt;0.1)</formula>
    </cfRule>
  </conditionalFormatting>
  <conditionalFormatting sqref="CS69">
    <cfRule type="expression" dxfId="1685" priority="1537">
      <formula>AND(CH62=TRUE,ABS(CT69-(CS69/CS74))&gt;0.1)</formula>
    </cfRule>
  </conditionalFormatting>
  <conditionalFormatting sqref="CQ70">
    <cfRule type="expression" dxfId="1684" priority="1536">
      <formula>AND(CH62=TRUE,ABS(CT70-(CQ70/CQ74))&gt;0.1)</formula>
    </cfRule>
  </conditionalFormatting>
  <conditionalFormatting sqref="CR70">
    <cfRule type="expression" dxfId="1683" priority="1535">
      <formula>AND(CH62=TRUE,ABS(CT70-(CR70/CR74))&gt;0.1)</formula>
    </cfRule>
  </conditionalFormatting>
  <conditionalFormatting sqref="CS70">
    <cfRule type="expression" dxfId="1682" priority="1534">
      <formula>AND(CH62=TRUE,ABS(CT70-(CS70/CS74))&gt;0.1)</formula>
    </cfRule>
  </conditionalFormatting>
  <conditionalFormatting sqref="CR71">
    <cfRule type="expression" dxfId="1681" priority="1533">
      <formula>AND(CH62=TRUE,ABS(CT71-(CR71/CR74))&gt;0.1)</formula>
    </cfRule>
  </conditionalFormatting>
  <conditionalFormatting sqref="CS71">
    <cfRule type="expression" dxfId="1680" priority="1532">
      <formula>AND(CH62=TRUE,ABS(CT71-(CS71/CS74))&gt;0.1)</formula>
    </cfRule>
  </conditionalFormatting>
  <conditionalFormatting sqref="CS72">
    <cfRule type="expression" dxfId="1679" priority="1531">
      <formula>AND(CH62=TRUE,ABS(CT72-(CS72/CS74))&gt;0.1)</formula>
    </cfRule>
  </conditionalFormatting>
  <conditionalFormatting sqref="CK49">
    <cfRule type="expression" dxfId="1678" priority="1530">
      <formula>AND(CH47=TRUE,ABS(CT49-(CK49/CK59))&gt;0.1)</formula>
    </cfRule>
  </conditionalFormatting>
  <conditionalFormatting sqref="CL49">
    <cfRule type="expression" dxfId="1677" priority="1529">
      <formula>AND(CH47=TRUE,ABS(CT49-(CL49/CL59))&gt;0.1)</formula>
    </cfRule>
  </conditionalFormatting>
  <conditionalFormatting sqref="CM49">
    <cfRule type="expression" dxfId="1676" priority="1528">
      <formula>AND(CH47=TRUE,ABS(CT49-(CM49/CM59))&gt;0.1)</formula>
    </cfRule>
  </conditionalFormatting>
  <conditionalFormatting sqref="CN49">
    <cfRule type="expression" dxfId="1675" priority="1527">
      <formula>AND(CH47=TRUE,ABS(CT49-(CN49/CN59))&gt;0.1)</formula>
    </cfRule>
  </conditionalFormatting>
  <conditionalFormatting sqref="CO49">
    <cfRule type="expression" dxfId="1674" priority="1526">
      <formula>AND(CH47=TRUE,ABS(CT49-(CO49/CO59))&gt;0.1)</formula>
    </cfRule>
  </conditionalFormatting>
  <conditionalFormatting sqref="CP49">
    <cfRule type="expression" dxfId="1673" priority="1525">
      <formula>AND(CH47=TRUE,ABS(CT49-(CP49/CP59))&gt;0.1)</formula>
    </cfRule>
  </conditionalFormatting>
  <conditionalFormatting sqref="CQ49">
    <cfRule type="expression" dxfId="1672" priority="1524">
      <formula>AND(CH47=TRUE,ABS(CT49-(CQ49/CQ59))&gt;0.1)</formula>
    </cfRule>
  </conditionalFormatting>
  <conditionalFormatting sqref="CR49">
    <cfRule type="expression" dxfId="1671" priority="1523">
      <formula>AND(CH47=TRUE,ABS(CT49-(CR49/CR59))&gt;0.1)</formula>
    </cfRule>
  </conditionalFormatting>
  <conditionalFormatting sqref="CS49">
    <cfRule type="expression" dxfId="1670" priority="1522">
      <formula>AND(CH47=TRUE,ABS(CT49-(CS49/CS59))&gt;0.1)</formula>
    </cfRule>
  </conditionalFormatting>
  <conditionalFormatting sqref="CL50">
    <cfRule type="expression" dxfId="1669" priority="1521">
      <formula>AND(CH47=TRUE,ABS(CT50-(CL50/CL59))&gt;0.1)</formula>
    </cfRule>
  </conditionalFormatting>
  <conditionalFormatting sqref="CM50">
    <cfRule type="expression" dxfId="1668" priority="1520">
      <formula>AND(CH47=TRUE,ABS(CT50-(CM50/CM59))&gt;0.1)</formula>
    </cfRule>
  </conditionalFormatting>
  <conditionalFormatting sqref="CN50">
    <cfRule type="expression" dxfId="1667" priority="1519">
      <formula>AND(CH47=TRUE,ABS(CT50-(CN50/CN59))&gt;0.1)</formula>
    </cfRule>
  </conditionalFormatting>
  <conditionalFormatting sqref="CO50">
    <cfRule type="expression" dxfId="1666" priority="1518">
      <formula>AND(CH47=TRUE,ABS(CT50-(CO50/CO59))&gt;0.1)</formula>
    </cfRule>
  </conditionalFormatting>
  <conditionalFormatting sqref="CP50">
    <cfRule type="expression" dxfId="1665" priority="1517">
      <formula>AND(CH47=TRUE,ABS(CT50-(CP50/CP59))&gt;0.1)</formula>
    </cfRule>
  </conditionalFormatting>
  <conditionalFormatting sqref="CQ50">
    <cfRule type="expression" dxfId="1664" priority="1516">
      <formula>AND(CH47=TRUE,ABS(CT50-(CQ50/CQ59))&gt;0.1)</formula>
    </cfRule>
  </conditionalFormatting>
  <conditionalFormatting sqref="CR50">
    <cfRule type="expression" dxfId="1663" priority="1515">
      <formula>AND(CH47=TRUE,ABS(CT50-(CR50/CR59))&gt;0.1)</formula>
    </cfRule>
  </conditionalFormatting>
  <conditionalFormatting sqref="CS50">
    <cfRule type="expression" dxfId="1662" priority="1514">
      <formula>AND(CH47=TRUE,ABS(CT50-(CS50/CS59))&gt;0.1)</formula>
    </cfRule>
  </conditionalFormatting>
  <conditionalFormatting sqref="CM51">
    <cfRule type="expression" dxfId="1661" priority="1513">
      <formula>AND(CH47=TRUE,ABS(CT51-(CM51/CM59))&gt;0.1)</formula>
    </cfRule>
  </conditionalFormatting>
  <conditionalFormatting sqref="CN51">
    <cfRule type="expression" dxfId="1660" priority="1512">
      <formula>AND(CH47=TRUE,ABS(CT51-(CN51/CN59))&gt;0.1)</formula>
    </cfRule>
  </conditionalFormatting>
  <conditionalFormatting sqref="CO51">
    <cfRule type="expression" dxfId="1659" priority="1511">
      <formula>AND(CH47=TRUE,ABS(CT51-(CO51/CO59))&gt;0.1)</formula>
    </cfRule>
  </conditionalFormatting>
  <conditionalFormatting sqref="CP51">
    <cfRule type="expression" dxfId="1658" priority="1510">
      <formula>AND(CH47=TRUE,ABS(CT51-(CP51/CP59))&gt;0.1)</formula>
    </cfRule>
  </conditionalFormatting>
  <conditionalFormatting sqref="CQ51">
    <cfRule type="expression" dxfId="1657" priority="1509">
      <formula>AND(CH47=TRUE,ABS(CT51-(CQ51/CQ59))&gt;0.1)</formula>
    </cfRule>
  </conditionalFormatting>
  <conditionalFormatting sqref="CR51">
    <cfRule type="expression" dxfId="1656" priority="1508">
      <formula>AND(CH47=TRUE,ABS(CT51-(CR51/CR59))&gt;0.1)</formula>
    </cfRule>
  </conditionalFormatting>
  <conditionalFormatting sqref="CS51">
    <cfRule type="expression" dxfId="1655" priority="1507">
      <formula>AND(CH47=TRUE,ABS(CT51-(CS51/CS59))&gt;0.1)</formula>
    </cfRule>
  </conditionalFormatting>
  <conditionalFormatting sqref="CN52">
    <cfRule type="expression" dxfId="1654" priority="1506">
      <formula>AND(CH47=TRUE,ABS(CT52-(CN52/CN59))&gt;0.1)</formula>
    </cfRule>
  </conditionalFormatting>
  <conditionalFormatting sqref="CO52">
    <cfRule type="expression" dxfId="1653" priority="1505">
      <formula>AND(CH47=TRUE,ABS(CT52-(CO52/CO59))&gt;0.1)</formula>
    </cfRule>
  </conditionalFormatting>
  <conditionalFormatting sqref="CP52">
    <cfRule type="expression" dxfId="1652" priority="1504">
      <formula>AND(CH47=TRUE,ABS(CT52-(CP52/CP59))&gt;0.1)</formula>
    </cfRule>
  </conditionalFormatting>
  <conditionalFormatting sqref="CQ52">
    <cfRule type="expression" dxfId="1651" priority="1503">
      <formula>AND(CH47=TRUE,ABS(CT52-(CQ52/CQ59))&gt;0.1)</formula>
    </cfRule>
  </conditionalFormatting>
  <conditionalFormatting sqref="CR52">
    <cfRule type="expression" dxfId="1650" priority="1502">
      <formula>AND(CH47=TRUE,ABS(CT52-(CR52/CR59))&gt;0.1)</formula>
    </cfRule>
  </conditionalFormatting>
  <conditionalFormatting sqref="CS52">
    <cfRule type="expression" dxfId="1649" priority="1501">
      <formula>AND(CH47=TRUE,ABS(CT52-(CS52/CS59))&gt;0.1)</formula>
    </cfRule>
  </conditionalFormatting>
  <conditionalFormatting sqref="CO53">
    <cfRule type="expression" dxfId="1648" priority="1500">
      <formula>AND(CH47=TRUE,ABS(CT53-(CO53/CO59))&gt;0.1)</formula>
    </cfRule>
  </conditionalFormatting>
  <conditionalFormatting sqref="CP53">
    <cfRule type="expression" dxfId="1647" priority="1499">
      <formula>AND(CH47=TRUE,ABS(CT53-(CP53/CP59))&gt;0.1)</formula>
    </cfRule>
  </conditionalFormatting>
  <conditionalFormatting sqref="CQ53">
    <cfRule type="expression" dxfId="1646" priority="1498">
      <formula>AND(CH47=TRUE,ABS(CT53-(CQ53/CQ59))&gt;0.1)</formula>
    </cfRule>
  </conditionalFormatting>
  <conditionalFormatting sqref="CR53">
    <cfRule type="expression" dxfId="1645" priority="1497">
      <formula>AND(CH47=TRUE,ABS(CT53-(CR53/CR59))&gt;0.1)</formula>
    </cfRule>
  </conditionalFormatting>
  <conditionalFormatting sqref="CS53">
    <cfRule type="expression" dxfId="1644" priority="1496">
      <formula>AND(CH47=TRUE,ABS(CT53-(CS53/CS59))&gt;0.1)</formula>
    </cfRule>
  </conditionalFormatting>
  <conditionalFormatting sqref="CP54">
    <cfRule type="expression" dxfId="1643" priority="1495">
      <formula>AND(CH47=TRUE,ABS(CT54-(CP54/CP59))&gt;0.1)</formula>
    </cfRule>
  </conditionalFormatting>
  <conditionalFormatting sqref="CQ54">
    <cfRule type="expression" dxfId="1642" priority="1494">
      <formula>AND(CH47=TRUE,ABS(CT54-(CQ54/CQ59))&gt;0.1)</formula>
    </cfRule>
  </conditionalFormatting>
  <conditionalFormatting sqref="CR54">
    <cfRule type="expression" dxfId="1641" priority="1493">
      <formula>AND(CH47=TRUE,ABS(CT54-(CR54/CR59))&gt;0.1)</formula>
    </cfRule>
  </conditionalFormatting>
  <conditionalFormatting sqref="CS54">
    <cfRule type="expression" dxfId="1640" priority="1492">
      <formula>AND(CH47=TRUE,ABS(CT54-(CS54/CS59))&gt;0.1)</formula>
    </cfRule>
  </conditionalFormatting>
  <conditionalFormatting sqref="CQ55">
    <cfRule type="expression" dxfId="1639" priority="1491">
      <formula>AND(CH47=TRUE,ABS(CT55-(CQ55/CQ59))&gt;0.1)</formula>
    </cfRule>
  </conditionalFormatting>
  <conditionalFormatting sqref="CR55">
    <cfRule type="expression" dxfId="1638" priority="1490">
      <formula>AND(CH47=TRUE,ABS(CT55-(CR55/CR59))&gt;0.1)</formula>
    </cfRule>
  </conditionalFormatting>
  <conditionalFormatting sqref="CS55">
    <cfRule type="expression" dxfId="1637" priority="1489">
      <formula>AND(CH47=TRUE,ABS(CT55-(CS55/CS59))&gt;0.1)</formula>
    </cfRule>
  </conditionalFormatting>
  <conditionalFormatting sqref="CR56">
    <cfRule type="expression" dxfId="1636" priority="1488">
      <formula>AND(CH47=TRUE,ABS(CT56-(CR56/CR59))&gt;0.1)</formula>
    </cfRule>
  </conditionalFormatting>
  <conditionalFormatting sqref="CS56">
    <cfRule type="expression" dxfId="1635" priority="1487">
      <formula>AND(CH47=TRUE,ABS(CT56-(CS56/CS59))&gt;0.1)</formula>
    </cfRule>
  </conditionalFormatting>
  <conditionalFormatting sqref="CS57">
    <cfRule type="expression" dxfId="1634" priority="1486">
      <formula>AND(CH47=TRUE,ABS(CT57-(CS57/CS59))&gt;0.1)</formula>
    </cfRule>
  </conditionalFormatting>
  <conditionalFormatting sqref="CK34">
    <cfRule type="expression" dxfId="1633" priority="1485">
      <formula>AND(CH32=TRUE,ABS(CT34-(CK34/CK44))&gt;0.1)</formula>
    </cfRule>
  </conditionalFormatting>
  <conditionalFormatting sqref="CL34">
    <cfRule type="expression" dxfId="1632" priority="1484">
      <formula>AND(CH32=TRUE,ABS(CT34-(CL34/CL44))&gt;0.1)</formula>
    </cfRule>
  </conditionalFormatting>
  <conditionalFormatting sqref="CM34">
    <cfRule type="expression" dxfId="1631" priority="1483">
      <formula>AND(CH32=TRUE,ABS(CT34-(CM34/CM44))&gt;0.1)</formula>
    </cfRule>
  </conditionalFormatting>
  <conditionalFormatting sqref="CN34">
    <cfRule type="expression" dxfId="1630" priority="1482">
      <formula>AND(CH32=TRUE,ABS(CT34-(CN34/CN44))&gt;0.1)</formula>
    </cfRule>
  </conditionalFormatting>
  <conditionalFormatting sqref="CO34">
    <cfRule type="expression" dxfId="1629" priority="1481">
      <formula>AND(CH32=TRUE,ABS(CT34-(CO34/CO44))&gt;0.1)</formula>
    </cfRule>
  </conditionalFormatting>
  <conditionalFormatting sqref="CP34">
    <cfRule type="expression" dxfId="1628" priority="1480">
      <formula>AND(CH32=TRUE,ABS(CT34-(CP34/CP44))&gt;0.1)</formula>
    </cfRule>
  </conditionalFormatting>
  <conditionalFormatting sqref="CQ34">
    <cfRule type="expression" dxfId="1627" priority="1479">
      <formula>AND(CH32=TRUE,ABS(CT34-(CQ34/CQ44))&gt;0.1)</formula>
    </cfRule>
  </conditionalFormatting>
  <conditionalFormatting sqref="CR34">
    <cfRule type="expression" dxfId="1626" priority="1478">
      <formula>AND(CH32=TRUE,ABS(CT34-(CR34/CR44))&gt;0.1)</formula>
    </cfRule>
  </conditionalFormatting>
  <conditionalFormatting sqref="CS34">
    <cfRule type="expression" dxfId="1625" priority="1477">
      <formula>AND(CH32=TRUE,ABS(CT34-(CS34/CS44))&gt;0.1)</formula>
    </cfRule>
  </conditionalFormatting>
  <conditionalFormatting sqref="CL35">
    <cfRule type="expression" dxfId="1624" priority="1476">
      <formula>AND(CH32=TRUE,ABS(CT35-(CL35/CL44))&gt;0.1)</formula>
    </cfRule>
  </conditionalFormatting>
  <conditionalFormatting sqref="CM35">
    <cfRule type="expression" dxfId="1623" priority="1475">
      <formula>AND(CH32=TRUE,ABS(CT35-(CM35/CM44))&gt;0.1)</formula>
    </cfRule>
  </conditionalFormatting>
  <conditionalFormatting sqref="CN35">
    <cfRule type="expression" dxfId="1622" priority="1474">
      <formula>AND(CH32=TRUE,ABS(CT35-(CN35/CN44))&gt;0.1)</formula>
    </cfRule>
  </conditionalFormatting>
  <conditionalFormatting sqref="CO35">
    <cfRule type="expression" dxfId="1621" priority="1473">
      <formula>AND(CH32=TRUE,ABS(CT35-(CO35/CO44))&gt;0.1)</formula>
    </cfRule>
  </conditionalFormatting>
  <conditionalFormatting sqref="CP35">
    <cfRule type="expression" dxfId="1620" priority="1472">
      <formula>AND(CH32=TRUE,ABS(CT35-(CP35/CP44))&gt;0.1)</formula>
    </cfRule>
  </conditionalFormatting>
  <conditionalFormatting sqref="CQ35">
    <cfRule type="expression" dxfId="1619" priority="1471">
      <formula>AND(CH32=TRUE,ABS(CT35-(CQ35/CQ44))&gt;0.1)</formula>
    </cfRule>
  </conditionalFormatting>
  <conditionalFormatting sqref="CR35">
    <cfRule type="expression" dxfId="1618" priority="1470">
      <formula>AND(CH32=TRUE,ABS(CT35-(CR35/CR44))&gt;0.1)</formula>
    </cfRule>
  </conditionalFormatting>
  <conditionalFormatting sqref="CS35">
    <cfRule type="expression" dxfId="1617" priority="1469">
      <formula>AND(CH32=TRUE,ABS(CT35-(CS35/CS44))&gt;0.1)</formula>
    </cfRule>
  </conditionalFormatting>
  <conditionalFormatting sqref="CM36">
    <cfRule type="expression" dxfId="1616" priority="1468">
      <formula>AND(CH32=TRUE,ABS(CT36-(CM36/CM44))&gt;0.1)</formula>
    </cfRule>
  </conditionalFormatting>
  <conditionalFormatting sqref="CN36">
    <cfRule type="expression" dxfId="1615" priority="1467">
      <formula>AND(CH32=TRUE,ABS(CT36-(CN36/CN44))&gt;0.1)</formula>
    </cfRule>
  </conditionalFormatting>
  <conditionalFormatting sqref="CO36">
    <cfRule type="expression" dxfId="1614" priority="1466">
      <formula>AND(CH32=TRUE,ABS(CT36-(CO36/CO44))&gt;0.1)</formula>
    </cfRule>
  </conditionalFormatting>
  <conditionalFormatting sqref="CP36">
    <cfRule type="expression" dxfId="1613" priority="1465">
      <formula>AND(CH32=TRUE,ABS(CT36-(CP36/CP44))&gt;0.1)</formula>
    </cfRule>
  </conditionalFormatting>
  <conditionalFormatting sqref="CQ36">
    <cfRule type="expression" dxfId="1612" priority="1464">
      <formula>AND(CH32=TRUE,ABS(CT36-(CQ36/CQ44))&gt;0.1)</formula>
    </cfRule>
  </conditionalFormatting>
  <conditionalFormatting sqref="CR36">
    <cfRule type="expression" dxfId="1611" priority="1463">
      <formula>AND(CH32=TRUE,ABS(CT36-(CR36/CR44))&gt;0.1)</formula>
    </cfRule>
  </conditionalFormatting>
  <conditionalFormatting sqref="CS36">
    <cfRule type="expression" dxfId="1610" priority="1462">
      <formula>AND(CH32=TRUE,ABS(CT36-(CS36/CS44))&gt;0.1)</formula>
    </cfRule>
  </conditionalFormatting>
  <conditionalFormatting sqref="CN37">
    <cfRule type="expression" dxfId="1609" priority="1461">
      <formula>AND(CH32=TRUE,ABS(CT37-(CN37/CN44))&gt;0.1)</formula>
    </cfRule>
  </conditionalFormatting>
  <conditionalFormatting sqref="CO37">
    <cfRule type="expression" dxfId="1608" priority="1460">
      <formula>AND(CH32=TRUE,ABS(CT37-(CO37/CO44))&gt;0.1)</formula>
    </cfRule>
  </conditionalFormatting>
  <conditionalFormatting sqref="CP37">
    <cfRule type="expression" dxfId="1607" priority="1459">
      <formula>AND(CH32=TRUE,ABS(CT37-(CP37/CP44))&gt;0.1)</formula>
    </cfRule>
  </conditionalFormatting>
  <conditionalFormatting sqref="CQ37">
    <cfRule type="expression" dxfId="1606" priority="1458">
      <formula>AND(CH32=TRUE,ABS(CT37-(CQ37/CQ44))&gt;0.1)</formula>
    </cfRule>
  </conditionalFormatting>
  <conditionalFormatting sqref="CR37">
    <cfRule type="expression" dxfId="1605" priority="1457">
      <formula>AND(CH32=TRUE,ABS(CT37-(CR37/CR44))&gt;0.1)</formula>
    </cfRule>
  </conditionalFormatting>
  <conditionalFormatting sqref="CS37">
    <cfRule type="expression" dxfId="1604" priority="1456">
      <formula>AND(CH32=TRUE,ABS(CT37-(CS37/CS44))&gt;0.1)</formula>
    </cfRule>
  </conditionalFormatting>
  <conditionalFormatting sqref="CO38">
    <cfRule type="expression" dxfId="1603" priority="1455">
      <formula>AND(CH32=TRUE,ABS(CT38-(CO38/CO44))&gt;0.1)</formula>
    </cfRule>
  </conditionalFormatting>
  <conditionalFormatting sqref="CP38">
    <cfRule type="expression" dxfId="1602" priority="1454">
      <formula>AND(CH32=TRUE,ABS(CT38-(CP38/CP44))&gt;0.1)</formula>
    </cfRule>
  </conditionalFormatting>
  <conditionalFormatting sqref="CQ38">
    <cfRule type="expression" dxfId="1601" priority="1453">
      <formula>AND(CH32=TRUE,ABS(CT38-(CQ38/CQ44))&gt;0.1)</formula>
    </cfRule>
  </conditionalFormatting>
  <conditionalFormatting sqref="CR38">
    <cfRule type="expression" dxfId="1600" priority="1452">
      <formula>AND(CH32=TRUE,ABS(CT38-(CR38/CR44))&gt;0.1)</formula>
    </cfRule>
  </conditionalFormatting>
  <conditionalFormatting sqref="CS38">
    <cfRule type="expression" dxfId="1599" priority="1451">
      <formula>AND(CH32=TRUE,ABS(CT38-(CS38/CS44))&gt;0.1)</formula>
    </cfRule>
  </conditionalFormatting>
  <conditionalFormatting sqref="CP39">
    <cfRule type="expression" dxfId="1598" priority="1450">
      <formula>AND(CH32=TRUE,ABS(CT39-(CP39/CP44))&gt;0.1)</formula>
    </cfRule>
  </conditionalFormatting>
  <conditionalFormatting sqref="CQ39">
    <cfRule type="expression" dxfId="1597" priority="1449">
      <formula>AND(CH32=TRUE,ABS(CT39-(CQ39/CQ44))&gt;0.1)</formula>
    </cfRule>
  </conditionalFormatting>
  <conditionalFormatting sqref="CR39">
    <cfRule type="expression" dxfId="1596" priority="1448">
      <formula>AND(CH32=TRUE,ABS(CT39-(CR39/CR44))&gt;0.1)</formula>
    </cfRule>
  </conditionalFormatting>
  <conditionalFormatting sqref="CS39">
    <cfRule type="expression" dxfId="1595" priority="1447">
      <formula>AND(CH32=TRUE,ABS(CT39-(CS39/CS44))&gt;0.1)</formula>
    </cfRule>
  </conditionalFormatting>
  <conditionalFormatting sqref="CQ40">
    <cfRule type="expression" dxfId="1594" priority="1446">
      <formula>AND(CH32=TRUE,ABS(CT40-(CQ40/CQ44))&gt;0.1)</formula>
    </cfRule>
  </conditionalFormatting>
  <conditionalFormatting sqref="CR40">
    <cfRule type="expression" dxfId="1593" priority="1445">
      <formula>AND(CH32=TRUE,ABS(CT40-(CR40/CR44))&gt;0.1)</formula>
    </cfRule>
  </conditionalFormatting>
  <conditionalFormatting sqref="CS40">
    <cfRule type="expression" dxfId="1592" priority="1444">
      <formula>AND(CH32=TRUE,ABS(CT40-(CS40/CS44))&gt;0.1)</formula>
    </cfRule>
  </conditionalFormatting>
  <conditionalFormatting sqref="CR41">
    <cfRule type="expression" dxfId="1591" priority="1443">
      <formula>AND(CH32=TRUE,ABS(CT41-(CR41/CR44))&gt;0.1)</formula>
    </cfRule>
  </conditionalFormatting>
  <conditionalFormatting sqref="CS41">
    <cfRule type="expression" dxfId="1590" priority="1442">
      <formula>AND(CH32=TRUE,ABS(CT41-(CS41/CS44))&gt;0.1)</formula>
    </cfRule>
  </conditionalFormatting>
  <conditionalFormatting sqref="CS42">
    <cfRule type="expression" dxfId="1589" priority="1441">
      <formula>AND(CH32=TRUE,ABS(CT42-(CS42/CS44))&gt;0.1)</formula>
    </cfRule>
  </conditionalFormatting>
  <conditionalFormatting sqref="CK19">
    <cfRule type="expression" dxfId="1588" priority="1440">
      <formula>AND(CH17=TRUE,ABS(CT19-(CK19/CK29))&gt;0.1)</formula>
    </cfRule>
  </conditionalFormatting>
  <conditionalFormatting sqref="CL19">
    <cfRule type="expression" dxfId="1587" priority="1439">
      <formula>AND(CH17=TRUE,ABS(CT19-(CL19/CL29))&gt;0.1)</formula>
    </cfRule>
  </conditionalFormatting>
  <conditionalFormatting sqref="CM19">
    <cfRule type="expression" dxfId="1586" priority="1438">
      <formula>AND(CH17=TRUE,ABS(CT19-(CM19/CM29))&gt;0.1)</formula>
    </cfRule>
  </conditionalFormatting>
  <conditionalFormatting sqref="CN19">
    <cfRule type="expression" dxfId="1585" priority="1437">
      <formula>AND(CH17=TRUE,ABS(CT19-(CN19/CN29))&gt;0.1)</formula>
    </cfRule>
  </conditionalFormatting>
  <conditionalFormatting sqref="CO19">
    <cfRule type="expression" dxfId="1584" priority="1436">
      <formula>AND(CH17=TRUE,ABS(CT19-(CO19/CO29))&gt;0.1)</formula>
    </cfRule>
  </conditionalFormatting>
  <conditionalFormatting sqref="CP19">
    <cfRule type="expression" dxfId="1583" priority="1435">
      <formula>AND(CH17=TRUE,ABS(CT19-(CP19/CP29))&gt;0.1)</formula>
    </cfRule>
  </conditionalFormatting>
  <conditionalFormatting sqref="CQ19">
    <cfRule type="expression" dxfId="1582" priority="1434">
      <formula>AND(CH17=TRUE,ABS(CT19-(CQ19/CQ29))&gt;0.1)</formula>
    </cfRule>
  </conditionalFormatting>
  <conditionalFormatting sqref="CR19">
    <cfRule type="expression" dxfId="1581" priority="1433">
      <formula>AND(CH17=TRUE,ABS(CT19-(CR19/CR29))&gt;0.1)</formula>
    </cfRule>
  </conditionalFormatting>
  <conditionalFormatting sqref="CS19">
    <cfRule type="expression" dxfId="1580" priority="1432">
      <formula>AND(CH17=TRUE,ABS(CT19-(CS19/CS29))&gt;0.1)</formula>
    </cfRule>
  </conditionalFormatting>
  <conditionalFormatting sqref="CL20">
    <cfRule type="expression" dxfId="1579" priority="1431">
      <formula>AND(CH17=TRUE,ABS(CT20-(CL20/CL29))&gt;0.1)</formula>
    </cfRule>
  </conditionalFormatting>
  <conditionalFormatting sqref="CM20">
    <cfRule type="expression" dxfId="1578" priority="1430">
      <formula>AND(CH17=TRUE,ABS(CT20-(CM20/CM29))&gt;0.1)</formula>
    </cfRule>
  </conditionalFormatting>
  <conditionalFormatting sqref="CN20">
    <cfRule type="expression" dxfId="1577" priority="1429">
      <formula>AND(CH17=TRUE,ABS(CT20-(CN20/CN29))&gt;0.1)</formula>
    </cfRule>
  </conditionalFormatting>
  <conditionalFormatting sqref="CO20">
    <cfRule type="expression" dxfId="1576" priority="1428">
      <formula>AND(CH17=TRUE,ABS(CT20-(CO20/CO29))&gt;0.1)</formula>
    </cfRule>
  </conditionalFormatting>
  <conditionalFormatting sqref="CP20">
    <cfRule type="expression" dxfId="1575" priority="1427">
      <formula>AND(CH17=TRUE,ABS(CT20-(CP20/CP29))&gt;0.1)</formula>
    </cfRule>
  </conditionalFormatting>
  <conditionalFormatting sqref="CQ20">
    <cfRule type="expression" dxfId="1574" priority="1426">
      <formula>AND(CH17=TRUE,ABS(CT20-(CQ20/CQ29))&gt;0.1)</formula>
    </cfRule>
  </conditionalFormatting>
  <conditionalFormatting sqref="CR20">
    <cfRule type="expression" dxfId="1573" priority="1425">
      <formula>AND(CH17=TRUE,ABS(CT20-(CR20/CR29))&gt;0.1)</formula>
    </cfRule>
  </conditionalFormatting>
  <conditionalFormatting sqref="CS20">
    <cfRule type="expression" dxfId="1572" priority="1424">
      <formula>AND(CH17=TRUE,ABS(CT20-(CS20/CS29))&gt;0.1)</formula>
    </cfRule>
  </conditionalFormatting>
  <conditionalFormatting sqref="CM21">
    <cfRule type="expression" dxfId="1571" priority="1423">
      <formula>AND(CH17=TRUE,ABS(CT21-(CM21/CM29))&gt;0.1)</formula>
    </cfRule>
  </conditionalFormatting>
  <conditionalFormatting sqref="CN21">
    <cfRule type="expression" dxfId="1570" priority="1422">
      <formula>AND(CH17=TRUE,ABS(CT21-(CN21/CN29))&gt;0.1)</formula>
    </cfRule>
  </conditionalFormatting>
  <conditionalFormatting sqref="CO21">
    <cfRule type="expression" dxfId="1569" priority="1421">
      <formula>AND(CH17=TRUE,ABS(CT21-(CO21/CO29))&gt;0.1)</formula>
    </cfRule>
  </conditionalFormatting>
  <conditionalFormatting sqref="CP21">
    <cfRule type="expression" dxfId="1568" priority="1420">
      <formula>AND(CH17=TRUE,ABS(CT21-(CP21/CP29))&gt;0.1)</formula>
    </cfRule>
  </conditionalFormatting>
  <conditionalFormatting sqref="CQ21">
    <cfRule type="expression" dxfId="1567" priority="1419">
      <formula>AND(CH17=TRUE,ABS(CT21-(CQ21/CQ29))&gt;0.1)</formula>
    </cfRule>
  </conditionalFormatting>
  <conditionalFormatting sqref="CR21">
    <cfRule type="expression" dxfId="1566" priority="1418">
      <formula>AND(CH17=TRUE,ABS(CT21-(CR21/CR29))&gt;0.1)</formula>
    </cfRule>
  </conditionalFormatting>
  <conditionalFormatting sqref="CS21">
    <cfRule type="expression" dxfId="1565" priority="1417">
      <formula>AND(CH17=TRUE,ABS(CT21-(CS21/CS29))&gt;0.1)</formula>
    </cfRule>
  </conditionalFormatting>
  <conditionalFormatting sqref="CN22">
    <cfRule type="expression" dxfId="1564" priority="1416">
      <formula>AND(CH17=TRUE,ABS(CT22-(CN22/CN29))&gt;0.1)</formula>
    </cfRule>
  </conditionalFormatting>
  <conditionalFormatting sqref="CO22">
    <cfRule type="expression" dxfId="1563" priority="1415">
      <formula>AND(CH17=TRUE,ABS(CT22-(CO22/CO29))&gt;0.1)</formula>
    </cfRule>
  </conditionalFormatting>
  <conditionalFormatting sqref="CP22">
    <cfRule type="expression" dxfId="1562" priority="1414">
      <formula>AND(CH17=TRUE,ABS(CT22-(CP22/CP29))&gt;0.1)</formula>
    </cfRule>
  </conditionalFormatting>
  <conditionalFormatting sqref="CQ22">
    <cfRule type="expression" dxfId="1561" priority="1413">
      <formula>AND(CH17=TRUE,ABS(CT22-(CQ22/CQ29))&gt;0.1)</formula>
    </cfRule>
  </conditionalFormatting>
  <conditionalFormatting sqref="CR22">
    <cfRule type="expression" dxfId="1560" priority="1412">
      <formula>AND(CH17=TRUE,ABS(CT22-(CR22/CR29))&gt;0.1)</formula>
    </cfRule>
  </conditionalFormatting>
  <conditionalFormatting sqref="CS22">
    <cfRule type="expression" dxfId="1559" priority="1411">
      <formula>AND(CH17=TRUE,ABS(CT22-(CS22/CS29))&gt;0.1)</formula>
    </cfRule>
  </conditionalFormatting>
  <conditionalFormatting sqref="CO23">
    <cfRule type="expression" dxfId="1558" priority="1410">
      <formula>AND(CH17=TRUE,ABS(CT23-(CO23/CO29))&gt;0.1)</formula>
    </cfRule>
  </conditionalFormatting>
  <conditionalFormatting sqref="CP23">
    <cfRule type="expression" dxfId="1557" priority="1409">
      <formula>AND(CH17=TRUE,ABS(CT23-(CP23/CP29))&gt;0.1)</formula>
    </cfRule>
  </conditionalFormatting>
  <conditionalFormatting sqref="CQ23">
    <cfRule type="expression" dxfId="1556" priority="1408">
      <formula>AND(CH17=TRUE,ABS(CT23-(CQ23/CQ29))&gt;0.1)</formula>
    </cfRule>
  </conditionalFormatting>
  <conditionalFormatting sqref="CR23">
    <cfRule type="expression" dxfId="1555" priority="1407">
      <formula>AND(CH17=TRUE,ABS(CT23-(CR23/CR29))&gt;0.1)</formula>
    </cfRule>
  </conditionalFormatting>
  <conditionalFormatting sqref="CS23">
    <cfRule type="expression" dxfId="1554" priority="1406">
      <formula>AND(CH17=TRUE,ABS(CT23-(CS23/CS29))&gt;0.1)</formula>
    </cfRule>
  </conditionalFormatting>
  <conditionalFormatting sqref="CP24">
    <cfRule type="expression" dxfId="1553" priority="1405">
      <formula>AND(CH17=TRUE,ABS(CT24-(CP24/CP29))&gt;0.1)</formula>
    </cfRule>
  </conditionalFormatting>
  <conditionalFormatting sqref="CQ24">
    <cfRule type="expression" dxfId="1552" priority="1404">
      <formula>AND(CH17=TRUE,ABS(CT24-(CQ24/CQ29))&gt;0.1)</formula>
    </cfRule>
  </conditionalFormatting>
  <conditionalFormatting sqref="CR24">
    <cfRule type="expression" dxfId="1551" priority="1403">
      <formula>AND(CH17=TRUE,ABS(CT24-(CR24/CR29))&gt;0.1)</formula>
    </cfRule>
  </conditionalFormatting>
  <conditionalFormatting sqref="CS24">
    <cfRule type="expression" dxfId="1550" priority="1402">
      <formula>AND(CH17=TRUE,ABS(CT24-(CS24/CS29))&gt;0.1)</formula>
    </cfRule>
  </conditionalFormatting>
  <conditionalFormatting sqref="CQ25">
    <cfRule type="expression" dxfId="1549" priority="1401">
      <formula>AND(CH17=TRUE,ABS(CT25-(CQ25/CQ29))&gt;0.1)</formula>
    </cfRule>
  </conditionalFormatting>
  <conditionalFormatting sqref="CR25">
    <cfRule type="expression" dxfId="1548" priority="1400">
      <formula>AND(CH17=TRUE,ABS(CT25-(CR25/CR29))&gt;0.1)</formula>
    </cfRule>
  </conditionalFormatting>
  <conditionalFormatting sqref="CS25">
    <cfRule type="expression" dxfId="1547" priority="1399">
      <formula>AND(CH17=TRUE,ABS(CT25-(CS25/CS29))&gt;0.1)</formula>
    </cfRule>
  </conditionalFormatting>
  <conditionalFormatting sqref="CR26">
    <cfRule type="expression" dxfId="1546" priority="1398">
      <formula>AND(CH17=TRUE,ABS(CT26-(CR26/CR29))&gt;0.1)</formula>
    </cfRule>
  </conditionalFormatting>
  <conditionalFormatting sqref="CS26">
    <cfRule type="expression" dxfId="1545" priority="1397">
      <formula>AND(CH17=TRUE,ABS(CT26-(CS26/CS29))&gt;0.1)</formula>
    </cfRule>
  </conditionalFormatting>
  <conditionalFormatting sqref="CS27">
    <cfRule type="expression" dxfId="1544" priority="1396">
      <formula>AND(CH17=TRUE,ABS(CT27-(CS27/CS29))&gt;0.1)</formula>
    </cfRule>
  </conditionalFormatting>
  <conditionalFormatting sqref="CK4">
    <cfRule type="expression" dxfId="1543" priority="1395">
      <formula>AND(CH2=TRUE,ABS(CT4-(CK4/CK14))&gt;0.1)</formula>
    </cfRule>
  </conditionalFormatting>
  <conditionalFormatting sqref="CL4">
    <cfRule type="expression" dxfId="1542" priority="1394">
      <formula>AND(CH2=TRUE,ABS(CT4-(CL4/CL14))&gt;0.1)</formula>
    </cfRule>
  </conditionalFormatting>
  <conditionalFormatting sqref="CM4">
    <cfRule type="expression" dxfId="1541" priority="1393">
      <formula>AND(CH2=TRUE,ABS(CT4-(CM4/CM14))&gt;0.1)</formula>
    </cfRule>
  </conditionalFormatting>
  <conditionalFormatting sqref="CN4">
    <cfRule type="expression" dxfId="1540" priority="1392">
      <formula>AND(CH2=TRUE,ABS(CT4-(CN4/CN14))&gt;0.1)</formula>
    </cfRule>
  </conditionalFormatting>
  <conditionalFormatting sqref="CO4">
    <cfRule type="expression" dxfId="1539" priority="1391">
      <formula>AND(CH2=TRUE,ABS(CT4-(CO4/CO14))&gt;0.1)</formula>
    </cfRule>
  </conditionalFormatting>
  <conditionalFormatting sqref="CP4">
    <cfRule type="expression" dxfId="1538" priority="1390">
      <formula>AND(CH2=TRUE,ABS(CT4-(CP4/CP14))&gt;0.1)</formula>
    </cfRule>
  </conditionalFormatting>
  <conditionalFormatting sqref="CQ4">
    <cfRule type="expression" dxfId="1537" priority="1389">
      <formula>AND(CH2=TRUE,ABS(CT4-(CQ4/CQ14))&gt;0.1)</formula>
    </cfRule>
  </conditionalFormatting>
  <conditionalFormatting sqref="CR4">
    <cfRule type="expression" dxfId="1536" priority="1388">
      <formula>AND(CH2=TRUE,ABS(CT4-(CR4/CR14))&gt;0.1)</formula>
    </cfRule>
  </conditionalFormatting>
  <conditionalFormatting sqref="CS4">
    <cfRule type="expression" dxfId="1535" priority="1387">
      <formula>AND(CH2=TRUE,ABS(CT4-(CS4/CS14))&gt;0.1)</formula>
    </cfRule>
  </conditionalFormatting>
  <conditionalFormatting sqref="CL5">
    <cfRule type="expression" dxfId="1534" priority="1386">
      <formula>AND(CH2=TRUE,ABS(CT5-(CL5/CL14))&gt;0.1)</formula>
    </cfRule>
  </conditionalFormatting>
  <conditionalFormatting sqref="CM5">
    <cfRule type="expression" dxfId="1533" priority="1385">
      <formula>AND(CH2=TRUE,ABS(CT5-(CM5/CM14))&gt;0.1)</formula>
    </cfRule>
  </conditionalFormatting>
  <conditionalFormatting sqref="CN5">
    <cfRule type="expression" dxfId="1532" priority="1384">
      <formula>AND(CH2=TRUE,ABS(CT5-(CN5/CN14))&gt;0.1)</formula>
    </cfRule>
  </conditionalFormatting>
  <conditionalFormatting sqref="CO5">
    <cfRule type="expression" dxfId="1531" priority="1383">
      <formula>AND(CH2=TRUE,ABS(CT5-(CO5/CO14))&gt;0.1)</formula>
    </cfRule>
  </conditionalFormatting>
  <conditionalFormatting sqref="CP5">
    <cfRule type="expression" dxfId="1530" priority="1382">
      <formula>AND(CH2=TRUE,ABS(CT5-(CP5/CP14))&gt;0.1)</formula>
    </cfRule>
  </conditionalFormatting>
  <conditionalFormatting sqref="CQ5">
    <cfRule type="expression" dxfId="1529" priority="1381">
      <formula>AND(CH2=TRUE,ABS(CT5-(CQ5/CQ14))&gt;0.1)</formula>
    </cfRule>
  </conditionalFormatting>
  <conditionalFormatting sqref="CR5">
    <cfRule type="expression" dxfId="1528" priority="1380">
      <formula>AND(CH2=TRUE,ABS(CT5-(CR5/CR14))&gt;0.1)</formula>
    </cfRule>
  </conditionalFormatting>
  <conditionalFormatting sqref="CS5">
    <cfRule type="expression" dxfId="1527" priority="1379">
      <formula>AND(CH2=TRUE,ABS(CT5-(CS5/CS14))&gt;0.1)</formula>
    </cfRule>
  </conditionalFormatting>
  <conditionalFormatting sqref="CM6">
    <cfRule type="expression" dxfId="1526" priority="1378">
      <formula>AND(CH2=TRUE,ABS(CT6-(CM6/CM14))&gt;0.1)</formula>
    </cfRule>
  </conditionalFormatting>
  <conditionalFormatting sqref="CN6">
    <cfRule type="expression" dxfId="1525" priority="1377">
      <formula>AND(CH2=TRUE,ABS(CT6-(CN6/CN14))&gt;0.1)</formula>
    </cfRule>
  </conditionalFormatting>
  <conditionalFormatting sqref="CO6">
    <cfRule type="expression" dxfId="1524" priority="1376">
      <formula>AND(CH2=TRUE,ABS(CT6-(CO6/CO14))&gt;0.1)</formula>
    </cfRule>
  </conditionalFormatting>
  <conditionalFormatting sqref="CP6">
    <cfRule type="expression" dxfId="1523" priority="1375">
      <formula>AND(CH2=TRUE,ABS(CT6-(CP6/CP14))&gt;0.1)</formula>
    </cfRule>
  </conditionalFormatting>
  <conditionalFormatting sqref="CQ6">
    <cfRule type="expression" dxfId="1522" priority="1374">
      <formula>AND(CH2=TRUE,ABS(CT6-(CQ6/CQ14))&gt;0.1)</formula>
    </cfRule>
  </conditionalFormatting>
  <conditionalFormatting sqref="CR6">
    <cfRule type="expression" dxfId="1521" priority="1373">
      <formula>AND(CH2=TRUE,ABS(CT6-(CR6/CR14))&gt;0.1)</formula>
    </cfRule>
  </conditionalFormatting>
  <conditionalFormatting sqref="CS6">
    <cfRule type="expression" dxfId="1520" priority="1372">
      <formula>AND(CH2=TRUE,ABS(CT6-(CS6/CS14))&gt;0.1)</formula>
    </cfRule>
  </conditionalFormatting>
  <conditionalFormatting sqref="CN7">
    <cfRule type="expression" dxfId="1519" priority="1371">
      <formula>AND(CH2=TRUE,ABS(CT7-(CN7/CN14))&gt;0.1)</formula>
    </cfRule>
  </conditionalFormatting>
  <conditionalFormatting sqref="CO7">
    <cfRule type="expression" dxfId="1518" priority="1370">
      <formula>AND(CH2=TRUE,ABS(CT7-(CO7/CO14))&gt;0.1)</formula>
    </cfRule>
  </conditionalFormatting>
  <conditionalFormatting sqref="CP7">
    <cfRule type="expression" dxfId="1517" priority="1369">
      <formula>AND(CH2=TRUE,ABS(CT7-(CP7/CP14))&gt;0.1)</formula>
    </cfRule>
  </conditionalFormatting>
  <conditionalFormatting sqref="CQ7">
    <cfRule type="expression" dxfId="1516" priority="1368">
      <formula>AND(CH2=TRUE,ABS(CT7-(CQ7/CQ14))&gt;0.1)</formula>
    </cfRule>
  </conditionalFormatting>
  <conditionalFormatting sqref="CR7">
    <cfRule type="expression" dxfId="1515" priority="1367">
      <formula>AND(CH2=TRUE,ABS(CT7-(CR7/CR14))&gt;0.1)</formula>
    </cfRule>
  </conditionalFormatting>
  <conditionalFormatting sqref="CS7">
    <cfRule type="expression" dxfId="1514" priority="1366">
      <formula>AND(CH2=TRUE,ABS(CT7-(CS7/CS14))&gt;0.1)</formula>
    </cfRule>
  </conditionalFormatting>
  <conditionalFormatting sqref="CO8">
    <cfRule type="expression" dxfId="1513" priority="1365">
      <formula>AND(CH2=TRUE,ABS(CT8-(CO8/CO14))&gt;0.1)</formula>
    </cfRule>
  </conditionalFormatting>
  <conditionalFormatting sqref="CP8">
    <cfRule type="expression" dxfId="1512" priority="1364">
      <formula>AND(CH2=TRUE,ABS(CT8-(CP8/CP14))&gt;0.1)</formula>
    </cfRule>
  </conditionalFormatting>
  <conditionalFormatting sqref="CQ8">
    <cfRule type="expression" dxfId="1511" priority="1363">
      <formula>AND(CH2=TRUE,ABS(CT8-(CQ8/CQ14))&gt;0.1)</formula>
    </cfRule>
  </conditionalFormatting>
  <conditionalFormatting sqref="CR8">
    <cfRule type="expression" dxfId="1510" priority="1362">
      <formula>AND(CH2=TRUE,ABS(CT8-(CR8/CR14))&gt;0.1)</formula>
    </cfRule>
  </conditionalFormatting>
  <conditionalFormatting sqref="CS8">
    <cfRule type="expression" dxfId="1509" priority="1361">
      <formula>AND(CH2=TRUE,ABS(CT8-(CS8/CS14))&gt;0.1)</formula>
    </cfRule>
  </conditionalFormatting>
  <conditionalFormatting sqref="CP9">
    <cfRule type="expression" dxfId="1508" priority="1360">
      <formula>AND(CH2=TRUE,ABS(CT9-(CP9/CP14))&gt;0.1)</formula>
    </cfRule>
  </conditionalFormatting>
  <conditionalFormatting sqref="CQ9">
    <cfRule type="expression" dxfId="1507" priority="1359">
      <formula>AND(CH2=TRUE,ABS(CT9-(CQ9/CQ14))&gt;0.1)</formula>
    </cfRule>
  </conditionalFormatting>
  <conditionalFormatting sqref="CR9">
    <cfRule type="expression" dxfId="1506" priority="1358">
      <formula>AND(CH2=TRUE,ABS(CT9-(CR9/CR14))&gt;0.1)</formula>
    </cfRule>
  </conditionalFormatting>
  <conditionalFormatting sqref="CS9">
    <cfRule type="expression" dxfId="1505" priority="1357">
      <formula>AND(CH2=TRUE,ABS(CT9-(CS9/CS14))&gt;0.1)</formula>
    </cfRule>
  </conditionalFormatting>
  <conditionalFormatting sqref="CQ10">
    <cfRule type="expression" dxfId="1504" priority="1356">
      <formula>AND(CH2=TRUE,ABS(CT10-(CQ10/CQ14))&gt;0.1)</formula>
    </cfRule>
  </conditionalFormatting>
  <conditionalFormatting sqref="CR10">
    <cfRule type="expression" dxfId="1503" priority="1355">
      <formula>AND(CH2=TRUE,ABS(CT10-(CR10/CR14))&gt;0.1)</formula>
    </cfRule>
  </conditionalFormatting>
  <conditionalFormatting sqref="CS10">
    <cfRule type="expression" dxfId="1502" priority="1354">
      <formula>AND(CH2=TRUE,ABS(CT10-(CS10/CS14))&gt;0.1)</formula>
    </cfRule>
  </conditionalFormatting>
  <conditionalFormatting sqref="CR11">
    <cfRule type="expression" dxfId="1501" priority="1353">
      <formula>AND(CH2=TRUE,ABS(CT11-(CR11/CR14))&gt;0.1)</formula>
    </cfRule>
  </conditionalFormatting>
  <conditionalFormatting sqref="CS11">
    <cfRule type="expression" dxfId="1500" priority="1352">
      <formula>AND(CH2=TRUE,ABS(CT11-(CS11/CS14))&gt;0.1)</formula>
    </cfRule>
  </conditionalFormatting>
  <conditionalFormatting sqref="CS12">
    <cfRule type="expression" dxfId="1499" priority="1351">
      <formula>AND(CH2=TRUE,ABS(CT12-(CS12/CS14))&gt;0.1)</formula>
    </cfRule>
  </conditionalFormatting>
  <conditionalFormatting sqref="DB4">
    <cfRule type="expression" dxfId="1498" priority="1350">
      <formula>AND(CY2=TRUE,ABS(DK4-(DB4/DB14))&gt;0.1)</formula>
    </cfRule>
  </conditionalFormatting>
  <conditionalFormatting sqref="DC4">
    <cfRule type="expression" dxfId="1497" priority="1349">
      <formula>AND(CY2=TRUE,ABS(DK4-(DC4/DC14))&gt;0.1)</formula>
    </cfRule>
  </conditionalFormatting>
  <conditionalFormatting sqref="DD4">
    <cfRule type="expression" dxfId="1496" priority="1348">
      <formula>AND(CY2=TRUE,ABS(DK4-(DD4/DD14))&gt;0.1)</formula>
    </cfRule>
  </conditionalFormatting>
  <conditionalFormatting sqref="DE4">
    <cfRule type="expression" dxfId="1495" priority="1347">
      <formula>AND(CY2=TRUE,ABS(DK4-(DE4/DE14))&gt;0.1)</formula>
    </cfRule>
  </conditionalFormatting>
  <conditionalFormatting sqref="DF4">
    <cfRule type="expression" dxfId="1494" priority="1346">
      <formula>AND(CY2=TRUE,ABS(DK4-(DF4/DF14))&gt;0.1)</formula>
    </cfRule>
  </conditionalFormatting>
  <conditionalFormatting sqref="DG4">
    <cfRule type="expression" dxfId="1493" priority="1345">
      <formula>AND(CY2=TRUE,ABS(DK4-(DG4/DG14))&gt;0.1)</formula>
    </cfRule>
  </conditionalFormatting>
  <conditionalFormatting sqref="DH4">
    <cfRule type="expression" dxfId="1492" priority="1344">
      <formula>AND(CY2=TRUE,ABS(DK4-(DH4/DH14))&gt;0.1)</formula>
    </cfRule>
  </conditionalFormatting>
  <conditionalFormatting sqref="DI4">
    <cfRule type="expression" dxfId="1491" priority="1343">
      <formula>AND(CY2=TRUE,ABS(DK4-(DI4/DI14))&gt;0.1)</formula>
    </cfRule>
  </conditionalFormatting>
  <conditionalFormatting sqref="DJ4">
    <cfRule type="expression" dxfId="1490" priority="1342">
      <formula>AND(CY2=TRUE,ABS(DK4-(DJ4/DJ14))&gt;0.1)</formula>
    </cfRule>
  </conditionalFormatting>
  <conditionalFormatting sqref="DC5">
    <cfRule type="expression" dxfId="1489" priority="1341">
      <formula>AND(CY2=TRUE,ABS(DK5-(DC5/DC14))&gt;0.1)</formula>
    </cfRule>
  </conditionalFormatting>
  <conditionalFormatting sqref="DD5">
    <cfRule type="expression" dxfId="1488" priority="1340">
      <formula>AND(CY2=TRUE,ABS(DK5-(DD5/DD14))&gt;0.1)</formula>
    </cfRule>
  </conditionalFormatting>
  <conditionalFormatting sqref="DE5">
    <cfRule type="expression" dxfId="1487" priority="1339">
      <formula>AND(CY2=TRUE,ABS(DK5-(DE5/DE14))&gt;0.1)</formula>
    </cfRule>
  </conditionalFormatting>
  <conditionalFormatting sqref="DF5">
    <cfRule type="expression" dxfId="1486" priority="1338">
      <formula>AND(CY2=TRUE,ABS(DK5-(DF5/DF14))&gt;0.1)</formula>
    </cfRule>
  </conditionalFormatting>
  <conditionalFormatting sqref="DG5">
    <cfRule type="expression" dxfId="1485" priority="1337">
      <formula>AND(CY2=TRUE,ABS(DK5-(DG5/DG14))&gt;0.1)</formula>
    </cfRule>
  </conditionalFormatting>
  <conditionalFormatting sqref="DH5">
    <cfRule type="expression" dxfId="1484" priority="1336">
      <formula>AND(CY2=TRUE,ABS(DK5-(DH5/DH14))&gt;0.1)</formula>
    </cfRule>
  </conditionalFormatting>
  <conditionalFormatting sqref="DI5">
    <cfRule type="expression" dxfId="1483" priority="1335">
      <formula>AND(CY2=TRUE,ABS(DK5-(DI5/DI14))&gt;0.1)</formula>
    </cfRule>
  </conditionalFormatting>
  <conditionalFormatting sqref="DJ5">
    <cfRule type="expression" dxfId="1482" priority="1334">
      <formula>AND(CY2=TRUE,ABS(DK5-(DJ5/DJ14))&gt;0.1)</formula>
    </cfRule>
  </conditionalFormatting>
  <conditionalFormatting sqref="DD6">
    <cfRule type="expression" dxfId="1481" priority="1333">
      <formula>AND(CY2=TRUE,ABS(DK6-(DD6/DD14))&gt;0.1)</formula>
    </cfRule>
  </conditionalFormatting>
  <conditionalFormatting sqref="DE6">
    <cfRule type="expression" dxfId="1480" priority="1332">
      <formula>AND(CY2=TRUE,ABS(DK6-(DE6/DE14))&gt;0.1)</formula>
    </cfRule>
  </conditionalFormatting>
  <conditionalFormatting sqref="DF6">
    <cfRule type="expression" dxfId="1479" priority="1331">
      <formula>AND(CY2=TRUE,ABS(DK6-(DF6/DF14))&gt;0.1)</formula>
    </cfRule>
  </conditionalFormatting>
  <conditionalFormatting sqref="DG6">
    <cfRule type="expression" dxfId="1478" priority="1330">
      <formula>AND(CY2=TRUE,ABS(DK6-(DG6/DG14))&gt;0.1)</formula>
    </cfRule>
  </conditionalFormatting>
  <conditionalFormatting sqref="DH6">
    <cfRule type="expression" dxfId="1477" priority="1329">
      <formula>AND(CY2=TRUE,ABS(DK6-(DH6/DH14))&gt;0.1)</formula>
    </cfRule>
  </conditionalFormatting>
  <conditionalFormatting sqref="DI6">
    <cfRule type="expression" dxfId="1476" priority="1328">
      <formula>AND(CY2=TRUE,ABS(DK6-(DI6/DI14))&gt;0.1)</formula>
    </cfRule>
  </conditionalFormatting>
  <conditionalFormatting sqref="DJ6">
    <cfRule type="expression" dxfId="1475" priority="1327">
      <formula>AND(CY2=TRUE,ABS(DK6-(DJ6/DJ14))&gt;0.1)</formula>
    </cfRule>
  </conditionalFormatting>
  <conditionalFormatting sqref="DE7">
    <cfRule type="expression" dxfId="1474" priority="1326">
      <formula>AND(CY2=TRUE,ABS(DK7-(DE7/DE14))&gt;0.1)</formula>
    </cfRule>
  </conditionalFormatting>
  <conditionalFormatting sqref="DF7">
    <cfRule type="expression" dxfId="1473" priority="1325">
      <formula>AND(CY2=TRUE,ABS(DK7-(DF7/DF14))&gt;0.1)</formula>
    </cfRule>
  </conditionalFormatting>
  <conditionalFormatting sqref="DG7">
    <cfRule type="expression" dxfId="1472" priority="1324">
      <formula>AND(CY2=TRUE,ABS(DK7-(DG7/DG14))&gt;0.1)</formula>
    </cfRule>
  </conditionalFormatting>
  <conditionalFormatting sqref="DH7">
    <cfRule type="expression" dxfId="1471" priority="1323">
      <formula>AND(CY2=TRUE,ABS(DK7-(DH7/DH14))&gt;0.1)</formula>
    </cfRule>
  </conditionalFormatting>
  <conditionalFormatting sqref="DI7">
    <cfRule type="expression" dxfId="1470" priority="1322">
      <formula>AND(CY2=TRUE,ABS(DK7-(DI7/DI14))&gt;0.1)</formula>
    </cfRule>
  </conditionalFormatting>
  <conditionalFormatting sqref="DJ7">
    <cfRule type="expression" dxfId="1469" priority="1321">
      <formula>AND(CY2=TRUE,ABS(DK7-(DJ7/DJ14))&gt;0.1)</formula>
    </cfRule>
  </conditionalFormatting>
  <conditionalFormatting sqref="DF8">
    <cfRule type="expression" dxfId="1468" priority="1320">
      <formula>AND(CY2=TRUE,ABS(DK8-(DF8/DF14))&gt;0.1)</formula>
    </cfRule>
  </conditionalFormatting>
  <conditionalFormatting sqref="DG8">
    <cfRule type="expression" dxfId="1467" priority="1319">
      <formula>AND(CY2=TRUE,ABS(DK8-(DG8/DG14))&gt;0.1)</formula>
    </cfRule>
  </conditionalFormatting>
  <conditionalFormatting sqref="DH8">
    <cfRule type="expression" dxfId="1466" priority="1318">
      <formula>AND(CY2=TRUE,ABS(DK8-(DH8/DH14))&gt;0.1)</formula>
    </cfRule>
  </conditionalFormatting>
  <conditionalFormatting sqref="DI8">
    <cfRule type="expression" dxfId="1465" priority="1317">
      <formula>AND(CY2=TRUE,ABS(DK8-(DI8/DI14))&gt;0.1)</formula>
    </cfRule>
  </conditionalFormatting>
  <conditionalFormatting sqref="DJ8">
    <cfRule type="expression" dxfId="1464" priority="1316">
      <formula>AND(CY2=TRUE,ABS(DK8-(DJ8/DJ14))&gt;0.1)</formula>
    </cfRule>
  </conditionalFormatting>
  <conditionalFormatting sqref="DG9">
    <cfRule type="expression" dxfId="1463" priority="1315">
      <formula>AND(CY2=TRUE,ABS(DK9-(DG9/DG14))&gt;0.1)</formula>
    </cfRule>
  </conditionalFormatting>
  <conditionalFormatting sqref="DH9">
    <cfRule type="expression" dxfId="1462" priority="1314">
      <formula>AND(CY2=TRUE,ABS(DK9-(DH9/DH14))&gt;0.1)</formula>
    </cfRule>
  </conditionalFormatting>
  <conditionalFormatting sqref="DI9">
    <cfRule type="expression" dxfId="1461" priority="1313">
      <formula>AND(CY2=TRUE,ABS(DK9-(DI9/DI14))&gt;0.1)</formula>
    </cfRule>
  </conditionalFormatting>
  <conditionalFormatting sqref="DJ9">
    <cfRule type="expression" dxfId="1460" priority="1312">
      <formula>AND(CY2=TRUE,ABS(DK9-(DJ9/DJ14))&gt;0.1)</formula>
    </cfRule>
  </conditionalFormatting>
  <conditionalFormatting sqref="DH10">
    <cfRule type="expression" dxfId="1459" priority="1311">
      <formula>AND(CY2=TRUE,ABS(DK10-(DH10/DH14))&gt;0.1)</formula>
    </cfRule>
  </conditionalFormatting>
  <conditionalFormatting sqref="DI10">
    <cfRule type="expression" dxfId="1458" priority="1310">
      <formula>AND(CY2=TRUE,ABS(DK10-(DI10/DI14))&gt;0.1)</formula>
    </cfRule>
  </conditionalFormatting>
  <conditionalFormatting sqref="DJ10">
    <cfRule type="expression" dxfId="1457" priority="1309">
      <formula>AND(CY2=TRUE,ABS(DK10-(DJ10/DJ14))&gt;0.1)</formula>
    </cfRule>
  </conditionalFormatting>
  <conditionalFormatting sqref="DI11">
    <cfRule type="expression" dxfId="1456" priority="1308">
      <formula>AND(CY2=TRUE,ABS(DK11-(DI11/DI14))&gt;0.1)</formula>
    </cfRule>
  </conditionalFormatting>
  <conditionalFormatting sqref="DJ11">
    <cfRule type="expression" dxfId="1455" priority="1307">
      <formula>AND(CY2=TRUE,ABS(DK11-(DJ11/DJ14))&gt;0.1)</formula>
    </cfRule>
  </conditionalFormatting>
  <conditionalFormatting sqref="DJ12">
    <cfRule type="expression" dxfId="1454" priority="1306">
      <formula>AND(CY2=TRUE,ABS(DK12-(DJ12/DJ14))&gt;0.1)</formula>
    </cfRule>
  </conditionalFormatting>
  <conditionalFormatting sqref="DB19">
    <cfRule type="expression" dxfId="1453" priority="1305">
      <formula>AND(CY17=TRUE,ABS(DK19-(DB19/DB29))&gt;0.1)</formula>
    </cfRule>
  </conditionalFormatting>
  <conditionalFormatting sqref="DC19">
    <cfRule type="expression" dxfId="1452" priority="1304">
      <formula>AND(CY17=TRUE,ABS(DK19-(DC19/DC29))&gt;0.1)</formula>
    </cfRule>
  </conditionalFormatting>
  <conditionalFormatting sqref="DD19">
    <cfRule type="expression" dxfId="1451" priority="1303">
      <formula>AND(CY17=TRUE,ABS(DK19-(DD19/DD29))&gt;0.1)</formula>
    </cfRule>
  </conditionalFormatting>
  <conditionalFormatting sqref="DE19">
    <cfRule type="expression" dxfId="1450" priority="1302">
      <formula>AND(CY17=TRUE,ABS(DK19-(DE19/DE29))&gt;0.1)</formula>
    </cfRule>
  </conditionalFormatting>
  <conditionalFormatting sqref="DF19">
    <cfRule type="expression" dxfId="1449" priority="1301">
      <formula>AND(CY17=TRUE,ABS(DK19-(DF19/DF29))&gt;0.1)</formula>
    </cfRule>
  </conditionalFormatting>
  <conditionalFormatting sqref="DG19">
    <cfRule type="expression" dxfId="1448" priority="1300">
      <formula>AND(CY17=TRUE,ABS(DK19-(DG19/DG29))&gt;0.1)</formula>
    </cfRule>
  </conditionalFormatting>
  <conditionalFormatting sqref="DH19">
    <cfRule type="expression" dxfId="1447" priority="1299">
      <formula>AND(CY17=TRUE,ABS(DK19-(DH19/DH29))&gt;0.1)</formula>
    </cfRule>
  </conditionalFormatting>
  <conditionalFormatting sqref="DI19">
    <cfRule type="expression" dxfId="1446" priority="1298">
      <formula>AND(CY17=TRUE,ABS(DK19-(DI19/DI29))&gt;0.1)</formula>
    </cfRule>
  </conditionalFormatting>
  <conditionalFormatting sqref="DJ19">
    <cfRule type="expression" dxfId="1445" priority="1297">
      <formula>AND(CY17=TRUE,ABS(DK19-(DJ19/DJ29))&gt;0.1)</formula>
    </cfRule>
  </conditionalFormatting>
  <conditionalFormatting sqref="DC20">
    <cfRule type="expression" dxfId="1444" priority="1296">
      <formula>AND(CY17=TRUE,ABS(DK20-(DC20/DC29))&gt;0.1)</formula>
    </cfRule>
  </conditionalFormatting>
  <conditionalFormatting sqref="DD20">
    <cfRule type="expression" dxfId="1443" priority="1295">
      <formula>AND(CY17=TRUE,ABS(DK20-(DD20/DD29))&gt;0.1)</formula>
    </cfRule>
  </conditionalFormatting>
  <conditionalFormatting sqref="DE20">
    <cfRule type="expression" dxfId="1442" priority="1294">
      <formula>AND(CY17=TRUE,ABS(DK20-(DE20/DE29))&gt;0.1)</formula>
    </cfRule>
  </conditionalFormatting>
  <conditionalFormatting sqref="DF20">
    <cfRule type="expression" dxfId="1441" priority="1293">
      <formula>AND(CY17=TRUE,ABS(DK20-(DF20/DF29))&gt;0.1)</formula>
    </cfRule>
  </conditionalFormatting>
  <conditionalFormatting sqref="DG20">
    <cfRule type="expression" dxfId="1440" priority="1292">
      <formula>AND(CY17=TRUE,ABS(DK20-(DG20/DG29))&gt;0.1)</formula>
    </cfRule>
  </conditionalFormatting>
  <conditionalFormatting sqref="DH20">
    <cfRule type="expression" dxfId="1439" priority="1291">
      <formula>AND(CY17=TRUE,ABS(DK20-(DH20/DH29))&gt;0.1)</formula>
    </cfRule>
  </conditionalFormatting>
  <conditionalFormatting sqref="DI20">
    <cfRule type="expression" dxfId="1438" priority="1290">
      <formula>AND(CY17=TRUE,ABS(DK20-(DI20/DI29))&gt;0.1)</formula>
    </cfRule>
  </conditionalFormatting>
  <conditionalFormatting sqref="DJ20">
    <cfRule type="expression" dxfId="1437" priority="1289">
      <formula>AND(CY17=TRUE,ABS(DK20-(DJ20/DJ29))&gt;0.1)</formula>
    </cfRule>
  </conditionalFormatting>
  <conditionalFormatting sqref="DD21">
    <cfRule type="expression" dxfId="1436" priority="1288">
      <formula>AND(CY17=TRUE,ABS(DK21-(DD21/DD29))&gt;0.1)</formula>
    </cfRule>
  </conditionalFormatting>
  <conditionalFormatting sqref="DE21">
    <cfRule type="expression" dxfId="1435" priority="1287">
      <formula>AND(CY17=TRUE,ABS(DK21-(DE21/DE29))&gt;0.1)</formula>
    </cfRule>
  </conditionalFormatting>
  <conditionalFormatting sqref="DF21">
    <cfRule type="expression" dxfId="1434" priority="1286">
      <formula>AND(CY17=TRUE,ABS(DK21-(DF21/DF29))&gt;0.1)</formula>
    </cfRule>
  </conditionalFormatting>
  <conditionalFormatting sqref="DG21">
    <cfRule type="expression" dxfId="1433" priority="1285">
      <formula>AND(CY17=TRUE,ABS(DK21-(DG21/DG29))&gt;0.1)</formula>
    </cfRule>
  </conditionalFormatting>
  <conditionalFormatting sqref="DH21">
    <cfRule type="expression" dxfId="1432" priority="1284">
      <formula>AND(CY17=TRUE,ABS(DK21-(DH21/DH29))&gt;0.1)</formula>
    </cfRule>
  </conditionalFormatting>
  <conditionalFormatting sqref="DI21">
    <cfRule type="expression" dxfId="1431" priority="1283">
      <formula>AND(CY17=TRUE,ABS(DK21-(DI21/DI29))&gt;0.1)</formula>
    </cfRule>
  </conditionalFormatting>
  <conditionalFormatting sqref="DJ21">
    <cfRule type="expression" dxfId="1430" priority="1282">
      <formula>AND(CY17=TRUE,ABS(DK21-(DJ21/DJ29))&gt;0.1)</formula>
    </cfRule>
  </conditionalFormatting>
  <conditionalFormatting sqref="DE22">
    <cfRule type="expression" dxfId="1429" priority="1281">
      <formula>AND(CY17=TRUE,ABS(DK22-(DE22/DE29))&gt;0.1)</formula>
    </cfRule>
  </conditionalFormatting>
  <conditionalFormatting sqref="DF22">
    <cfRule type="expression" dxfId="1428" priority="1280">
      <formula>AND(CY17=TRUE,ABS(DK22-(DF22/DF29))&gt;0.1)</formula>
    </cfRule>
  </conditionalFormatting>
  <conditionalFormatting sqref="DG22">
    <cfRule type="expression" dxfId="1427" priority="1279">
      <formula>AND(CY17=TRUE,ABS(DK22-(DG22/DG29))&gt;0.1)</formula>
    </cfRule>
  </conditionalFormatting>
  <conditionalFormatting sqref="DH22">
    <cfRule type="expression" dxfId="1426" priority="1278">
      <formula>AND(CY17=TRUE,ABS(DK22-(DH22/DH29))&gt;0.1)</formula>
    </cfRule>
  </conditionalFormatting>
  <conditionalFormatting sqref="DI22">
    <cfRule type="expression" dxfId="1425" priority="1277">
      <formula>AND(CY17=TRUE,ABS(DK22-(DI22/DI29))&gt;0.1)</formula>
    </cfRule>
  </conditionalFormatting>
  <conditionalFormatting sqref="DJ22">
    <cfRule type="expression" dxfId="1424" priority="1276">
      <formula>AND(CY17=TRUE,ABS(DK22-(DJ22/DJ29))&gt;0.1)</formula>
    </cfRule>
  </conditionalFormatting>
  <conditionalFormatting sqref="DF23">
    <cfRule type="expression" dxfId="1423" priority="1275">
      <formula>AND(CY17=TRUE,ABS(DK23-(DF23/DF29))&gt;0.1)</formula>
    </cfRule>
  </conditionalFormatting>
  <conditionalFormatting sqref="DG23">
    <cfRule type="expression" dxfId="1422" priority="1274">
      <formula>AND(CY17=TRUE,ABS(DK23-(DG23/DG29))&gt;0.1)</formula>
    </cfRule>
  </conditionalFormatting>
  <conditionalFormatting sqref="DH23">
    <cfRule type="expression" dxfId="1421" priority="1273">
      <formula>AND(CY17=TRUE,ABS(DK23-(DH23/DH29))&gt;0.1)</formula>
    </cfRule>
  </conditionalFormatting>
  <conditionalFormatting sqref="DI23">
    <cfRule type="expression" dxfId="1420" priority="1272">
      <formula>AND(CY17=TRUE,ABS(DK23-(DI23/DI29))&gt;0.1)</formula>
    </cfRule>
  </conditionalFormatting>
  <conditionalFormatting sqref="DJ23">
    <cfRule type="expression" dxfId="1419" priority="1271">
      <formula>AND(CY17=TRUE,ABS(DK23-(DJ23/DJ29))&gt;0.1)</formula>
    </cfRule>
  </conditionalFormatting>
  <conditionalFormatting sqref="DG24">
    <cfRule type="expression" dxfId="1418" priority="1270">
      <formula>AND(CY17=TRUE,ABS(DK24-(DG24/DG29))&gt;0.1)</formula>
    </cfRule>
  </conditionalFormatting>
  <conditionalFormatting sqref="DH24">
    <cfRule type="expression" dxfId="1417" priority="1269">
      <formula>AND(CY17=TRUE,ABS(DK24-(DH24/DH29))&gt;0.1)</formula>
    </cfRule>
  </conditionalFormatting>
  <conditionalFormatting sqref="DI24">
    <cfRule type="expression" dxfId="1416" priority="1268">
      <formula>AND(CY17=TRUE,ABS(DK24-(DI24/DI29))&gt;0.1)</formula>
    </cfRule>
  </conditionalFormatting>
  <conditionalFormatting sqref="DJ24">
    <cfRule type="expression" dxfId="1415" priority="1267">
      <formula>AND(CY17=TRUE,ABS(DK24-(DJ24/DJ29))&gt;0.1)</formula>
    </cfRule>
  </conditionalFormatting>
  <conditionalFormatting sqref="DH25">
    <cfRule type="expression" dxfId="1414" priority="1266">
      <formula>AND(CY17=TRUE,ABS(DK25-(DH25/DH29))&gt;0.1)</formula>
    </cfRule>
  </conditionalFormatting>
  <conditionalFormatting sqref="DI25">
    <cfRule type="expression" dxfId="1413" priority="1265">
      <formula>AND(CY17=TRUE,ABS(DK25-(DI25/DI29))&gt;0.1)</formula>
    </cfRule>
  </conditionalFormatting>
  <conditionalFormatting sqref="DJ25">
    <cfRule type="expression" dxfId="1412" priority="1264">
      <formula>AND(CY17=TRUE,ABS(DK25-(DJ25/DJ29))&gt;0.1)</formula>
    </cfRule>
  </conditionalFormatting>
  <conditionalFormatting sqref="DI26">
    <cfRule type="expression" dxfId="1411" priority="1263">
      <formula>AND(CY17=TRUE,ABS(DK26-(DI26/DI29))&gt;0.1)</formula>
    </cfRule>
  </conditionalFormatting>
  <conditionalFormatting sqref="DJ26">
    <cfRule type="expression" dxfId="1410" priority="1262">
      <formula>AND(CY17=TRUE,ABS(DK26-(DJ26/DJ29))&gt;0.1)</formula>
    </cfRule>
  </conditionalFormatting>
  <conditionalFormatting sqref="DJ27">
    <cfRule type="expression" dxfId="1409" priority="1261">
      <formula>AND(CY17=TRUE,ABS(DK27-(DJ27/DJ29))&gt;0.1)</formula>
    </cfRule>
  </conditionalFormatting>
  <conditionalFormatting sqref="DB34">
    <cfRule type="expression" dxfId="1408" priority="1260">
      <formula>AND(CY32=TRUE,ABS(DK34-(DB34/DB44))&gt;0.1)</formula>
    </cfRule>
  </conditionalFormatting>
  <conditionalFormatting sqref="DC34">
    <cfRule type="expression" dxfId="1407" priority="1259">
      <formula>AND(CY32=TRUE,ABS(DK34-(DC34/DC44))&gt;0.1)</formula>
    </cfRule>
  </conditionalFormatting>
  <conditionalFormatting sqref="DD34">
    <cfRule type="expression" dxfId="1406" priority="1258">
      <formula>AND(CY32=TRUE,ABS(DK34-(DD34/DD44))&gt;0.1)</formula>
    </cfRule>
  </conditionalFormatting>
  <conditionalFormatting sqref="DE34">
    <cfRule type="expression" dxfId="1405" priority="1257">
      <formula>AND(CY32=TRUE,ABS(DK34-(DE34/DE44))&gt;0.1)</formula>
    </cfRule>
  </conditionalFormatting>
  <conditionalFormatting sqref="DF34">
    <cfRule type="expression" dxfId="1404" priority="1256">
      <formula>AND(CY32=TRUE,ABS(DK34-(DF34/DF44))&gt;0.1)</formula>
    </cfRule>
  </conditionalFormatting>
  <conditionalFormatting sqref="DG34">
    <cfRule type="expression" dxfId="1403" priority="1255">
      <formula>AND(CY32=TRUE,ABS(DK34-(DG34/DG44))&gt;0.1)</formula>
    </cfRule>
  </conditionalFormatting>
  <conditionalFormatting sqref="DH34">
    <cfRule type="expression" dxfId="1402" priority="1254">
      <formula>AND(CY32=TRUE,ABS(DK34-(DH34/DH44))&gt;0.1)</formula>
    </cfRule>
  </conditionalFormatting>
  <conditionalFormatting sqref="DI34">
    <cfRule type="expression" dxfId="1401" priority="1253">
      <formula>AND(CY32=TRUE,ABS(DK34-(DI34/DI44))&gt;0.1)</formula>
    </cfRule>
  </conditionalFormatting>
  <conditionalFormatting sqref="DJ34">
    <cfRule type="expression" dxfId="1400" priority="1252">
      <formula>AND(CY32=TRUE,ABS(DK34-(DJ34/DJ44))&gt;0.1)</formula>
    </cfRule>
  </conditionalFormatting>
  <conditionalFormatting sqref="DC35">
    <cfRule type="expression" dxfId="1399" priority="1251">
      <formula>AND(CY32=TRUE,ABS(DK35-(DC35/DC44))&gt;0.1)</formula>
    </cfRule>
  </conditionalFormatting>
  <conditionalFormatting sqref="DD35">
    <cfRule type="expression" dxfId="1398" priority="1250">
      <formula>AND(CY32=TRUE,ABS(DK35-(DD35/DD44))&gt;0.1)</formula>
    </cfRule>
  </conditionalFormatting>
  <conditionalFormatting sqref="DE35">
    <cfRule type="expression" dxfId="1397" priority="1249">
      <formula>AND(CY32=TRUE,ABS(DK35-(DE35/DE44))&gt;0.1)</formula>
    </cfRule>
  </conditionalFormatting>
  <conditionalFormatting sqref="DF35">
    <cfRule type="expression" dxfId="1396" priority="1248">
      <formula>AND(CY32=TRUE,ABS(DK35-(DF35/DF44))&gt;0.1)</formula>
    </cfRule>
  </conditionalFormatting>
  <conditionalFormatting sqref="DG35">
    <cfRule type="expression" dxfId="1395" priority="1247">
      <formula>AND(CY32=TRUE,ABS(DK35-(DG35/DG44))&gt;0.1)</formula>
    </cfRule>
  </conditionalFormatting>
  <conditionalFormatting sqref="DH35">
    <cfRule type="expression" dxfId="1394" priority="1246">
      <formula>AND(CY32=TRUE,ABS(DK35-(DH35/DH44))&gt;0.1)</formula>
    </cfRule>
  </conditionalFormatting>
  <conditionalFormatting sqref="DI35">
    <cfRule type="expression" dxfId="1393" priority="1245">
      <formula>AND(CY32=TRUE,ABS(DK35-(DI35/DI44))&gt;0.1)</formula>
    </cfRule>
  </conditionalFormatting>
  <conditionalFormatting sqref="DJ35">
    <cfRule type="expression" dxfId="1392" priority="1244">
      <formula>AND(CY32=TRUE,ABS(DK35-(DJ35/DJ44))&gt;0.1)</formula>
    </cfRule>
  </conditionalFormatting>
  <conditionalFormatting sqref="DD36">
    <cfRule type="expression" dxfId="1391" priority="1243">
      <formula>AND(CY32=TRUE,ABS(DK36-(DD36/DD44))&gt;0.1)</formula>
    </cfRule>
  </conditionalFormatting>
  <conditionalFormatting sqref="DE36">
    <cfRule type="expression" dxfId="1390" priority="1242">
      <formula>AND(CY32=TRUE,ABS(DK36-(DE36/DE44))&gt;0.1)</formula>
    </cfRule>
  </conditionalFormatting>
  <conditionalFormatting sqref="DF36">
    <cfRule type="expression" dxfId="1389" priority="1241">
      <formula>AND(CY32=TRUE,ABS(DK36-(DF36/DF44))&gt;0.1)</formula>
    </cfRule>
  </conditionalFormatting>
  <conditionalFormatting sqref="DG36">
    <cfRule type="expression" dxfId="1388" priority="1240">
      <formula>AND(CY32=TRUE,ABS(DK36-(DG36/DG44))&gt;0.1)</formula>
    </cfRule>
  </conditionalFormatting>
  <conditionalFormatting sqref="DH36">
    <cfRule type="expression" dxfId="1387" priority="1239">
      <formula>AND(CY32=TRUE,ABS(DK36-(DH36/DH44))&gt;0.1)</formula>
    </cfRule>
  </conditionalFormatting>
  <conditionalFormatting sqref="DI36">
    <cfRule type="expression" dxfId="1386" priority="1238">
      <formula>AND(CY32=TRUE,ABS(DK36-(DI36/DI44))&gt;0.1)</formula>
    </cfRule>
  </conditionalFormatting>
  <conditionalFormatting sqref="DJ36">
    <cfRule type="expression" dxfId="1385" priority="1237">
      <formula>AND(CY32=TRUE,ABS(DK36-(DJ36/DJ44))&gt;0.1)</formula>
    </cfRule>
  </conditionalFormatting>
  <conditionalFormatting sqref="DE37">
    <cfRule type="expression" dxfId="1384" priority="1236">
      <formula>AND(CY32=TRUE,ABS(DK37-(DE37/DE44))&gt;0.1)</formula>
    </cfRule>
  </conditionalFormatting>
  <conditionalFormatting sqref="DF37">
    <cfRule type="expression" dxfId="1383" priority="1235">
      <formula>AND(CY32=TRUE,ABS(DK37-(DF37/DF44))&gt;0.1)</formula>
    </cfRule>
  </conditionalFormatting>
  <conditionalFormatting sqref="DG37">
    <cfRule type="expression" dxfId="1382" priority="1234">
      <formula>AND(CY32=TRUE,ABS(DK37-(DG37/DG44))&gt;0.1)</formula>
    </cfRule>
  </conditionalFormatting>
  <conditionalFormatting sqref="DH37">
    <cfRule type="expression" dxfId="1381" priority="1233">
      <formula>AND(CY32=TRUE,ABS(DK37-(DH37/DH44))&gt;0.1)</formula>
    </cfRule>
  </conditionalFormatting>
  <conditionalFormatting sqref="DI37">
    <cfRule type="expression" dxfId="1380" priority="1232">
      <formula>AND(CY32=TRUE,ABS(DK37-(DI37/DI44))&gt;0.1)</formula>
    </cfRule>
  </conditionalFormatting>
  <conditionalFormatting sqref="DJ37">
    <cfRule type="expression" dxfId="1379" priority="1231">
      <formula>AND(CY32=TRUE,ABS(DK37-(DJ37/DJ44))&gt;0.1)</formula>
    </cfRule>
  </conditionalFormatting>
  <conditionalFormatting sqref="DF38">
    <cfRule type="expression" dxfId="1378" priority="1230">
      <formula>AND(CY32=TRUE,ABS(DK38-(DF38/DF44))&gt;0.1)</formula>
    </cfRule>
  </conditionalFormatting>
  <conditionalFormatting sqref="DG38">
    <cfRule type="expression" dxfId="1377" priority="1229">
      <formula>AND(CY32=TRUE,ABS(DK38-(DG38/DG44))&gt;0.1)</formula>
    </cfRule>
  </conditionalFormatting>
  <conditionalFormatting sqref="DH38">
    <cfRule type="expression" dxfId="1376" priority="1228">
      <formula>AND(CY32=TRUE,ABS(DK38-(DH38/DH44))&gt;0.1)</formula>
    </cfRule>
  </conditionalFormatting>
  <conditionalFormatting sqref="DI38">
    <cfRule type="expression" dxfId="1375" priority="1227">
      <formula>AND(CY32=TRUE,ABS(DK38-(DI38/DI44))&gt;0.1)</formula>
    </cfRule>
  </conditionalFormatting>
  <conditionalFormatting sqref="DJ38">
    <cfRule type="expression" dxfId="1374" priority="1226">
      <formula>AND(CY32=TRUE,ABS(DK38-(DJ38/DJ44))&gt;0.1)</formula>
    </cfRule>
  </conditionalFormatting>
  <conditionalFormatting sqref="DG39">
    <cfRule type="expression" dxfId="1373" priority="1225">
      <formula>AND(CY32=TRUE,ABS(DK39-(DG39/DG44))&gt;0.1)</formula>
    </cfRule>
  </conditionalFormatting>
  <conditionalFormatting sqref="DH39">
    <cfRule type="expression" dxfId="1372" priority="1224">
      <formula>AND(CY32=TRUE,ABS(DK39-(DH39/DH44))&gt;0.1)</formula>
    </cfRule>
  </conditionalFormatting>
  <conditionalFormatting sqref="DI39">
    <cfRule type="expression" dxfId="1371" priority="1223">
      <formula>AND(CY32=TRUE,ABS(DK39-(DI39/DI44))&gt;0.1)</formula>
    </cfRule>
  </conditionalFormatting>
  <conditionalFormatting sqref="DJ39">
    <cfRule type="expression" dxfId="1370" priority="1222">
      <formula>AND(CY32=TRUE,ABS(DK39-(DJ39/DJ44))&gt;0.1)</formula>
    </cfRule>
  </conditionalFormatting>
  <conditionalFormatting sqref="DH40">
    <cfRule type="expression" dxfId="1369" priority="1221">
      <formula>AND(CY32=TRUE,ABS(DK40-(DH40/DH44))&gt;0.1)</formula>
    </cfRule>
  </conditionalFormatting>
  <conditionalFormatting sqref="DI40">
    <cfRule type="expression" dxfId="1368" priority="1220">
      <formula>AND(CY32=TRUE,ABS(DK40-(DI40/DI44))&gt;0.1)</formula>
    </cfRule>
  </conditionalFormatting>
  <conditionalFormatting sqref="DJ40">
    <cfRule type="expression" dxfId="1367" priority="1219">
      <formula>AND(CY32=TRUE,ABS(DK40-(DJ40/DJ44))&gt;0.1)</formula>
    </cfRule>
  </conditionalFormatting>
  <conditionalFormatting sqref="DI41">
    <cfRule type="expression" dxfId="1366" priority="1218">
      <formula>AND(CY32=TRUE,ABS(DK41-(DI41/DI44))&gt;0.1)</formula>
    </cfRule>
  </conditionalFormatting>
  <conditionalFormatting sqref="DJ41">
    <cfRule type="expression" dxfId="1365" priority="1217">
      <formula>AND(CY32=TRUE,ABS(DK41-(DJ41/DJ44))&gt;0.1)</formula>
    </cfRule>
  </conditionalFormatting>
  <conditionalFormatting sqref="DJ42">
    <cfRule type="expression" dxfId="1364" priority="1216">
      <formula>AND(CY32=TRUE,ABS(DK42-(DJ42/DJ44))&gt;0.1)</formula>
    </cfRule>
  </conditionalFormatting>
  <conditionalFormatting sqref="DB49">
    <cfRule type="expression" dxfId="1363" priority="1215">
      <formula>AND(CY47=TRUE,ABS(DK49-(DB49/DB59))&gt;0.1)</formula>
    </cfRule>
  </conditionalFormatting>
  <conditionalFormatting sqref="DC49">
    <cfRule type="expression" dxfId="1362" priority="1214">
      <formula>AND(CY47=TRUE,ABS(DK49-(DC49/DC59))&gt;0.1)</formula>
    </cfRule>
  </conditionalFormatting>
  <conditionalFormatting sqref="DD49">
    <cfRule type="expression" dxfId="1361" priority="1213">
      <formula>AND(CY47=TRUE,ABS(DK49-(DD49/DD59))&gt;0.1)</formula>
    </cfRule>
  </conditionalFormatting>
  <conditionalFormatting sqref="DE49">
    <cfRule type="expression" dxfId="1360" priority="1212">
      <formula>AND(CY47=TRUE,ABS(DK49-(DE49/DE59))&gt;0.1)</formula>
    </cfRule>
  </conditionalFormatting>
  <conditionalFormatting sqref="DF49">
    <cfRule type="expression" dxfId="1359" priority="1211">
      <formula>AND(CY47=TRUE,ABS(DK49-(DF49/DF59))&gt;0.1)</formula>
    </cfRule>
  </conditionalFormatting>
  <conditionalFormatting sqref="DG49">
    <cfRule type="expression" dxfId="1358" priority="1210">
      <formula>AND(CY47=TRUE,ABS(DK49-(DG49/DG59))&gt;0.1)</formula>
    </cfRule>
  </conditionalFormatting>
  <conditionalFormatting sqref="DH49">
    <cfRule type="expression" dxfId="1357" priority="1209">
      <formula>AND(CY47=TRUE,ABS(DK49-(DH49/DH59))&gt;0.1)</formula>
    </cfRule>
  </conditionalFormatting>
  <conditionalFormatting sqref="DI49">
    <cfRule type="expression" dxfId="1356" priority="1208">
      <formula>AND(CY47=TRUE,ABS(DK49-(DI49/DI59))&gt;0.1)</formula>
    </cfRule>
  </conditionalFormatting>
  <conditionalFormatting sqref="DJ49">
    <cfRule type="expression" dxfId="1355" priority="1207">
      <formula>AND(CY47=TRUE,ABS(DK49-(DJ49/DJ59))&gt;0.1)</formula>
    </cfRule>
  </conditionalFormatting>
  <conditionalFormatting sqref="DC50">
    <cfRule type="expression" dxfId="1354" priority="1206">
      <formula>AND(CY47=TRUE,ABS(DK50-(DC50/DC59))&gt;0.1)</formula>
    </cfRule>
  </conditionalFormatting>
  <conditionalFormatting sqref="DD50">
    <cfRule type="expression" dxfId="1353" priority="1205">
      <formula>AND(CY47=TRUE,ABS(DK50-(DD50/DD59))&gt;0.1)</formula>
    </cfRule>
  </conditionalFormatting>
  <conditionalFormatting sqref="DE50">
    <cfRule type="expression" dxfId="1352" priority="1204">
      <formula>AND(CY47=TRUE,ABS(DK50-(DE50/DE59))&gt;0.1)</formula>
    </cfRule>
  </conditionalFormatting>
  <conditionalFormatting sqref="DF50">
    <cfRule type="expression" dxfId="1351" priority="1203">
      <formula>AND(CY47=TRUE,ABS(DK50-(DF50/DF59))&gt;0.1)</formula>
    </cfRule>
  </conditionalFormatting>
  <conditionalFormatting sqref="DG50">
    <cfRule type="expression" dxfId="1350" priority="1202">
      <formula>AND(CY47=TRUE,ABS(DK50-(DG50/DG59))&gt;0.1)</formula>
    </cfRule>
  </conditionalFormatting>
  <conditionalFormatting sqref="DH50">
    <cfRule type="expression" dxfId="1349" priority="1201">
      <formula>AND(CY47=TRUE,ABS(DK50-(DH50/DH59))&gt;0.1)</formula>
    </cfRule>
  </conditionalFormatting>
  <conditionalFormatting sqref="DI50">
    <cfRule type="expression" dxfId="1348" priority="1200">
      <formula>AND(CY47=TRUE,ABS(DK50-(DI50/DI59))&gt;0.1)</formula>
    </cfRule>
  </conditionalFormatting>
  <conditionalFormatting sqref="DJ50">
    <cfRule type="expression" dxfId="1347" priority="1199">
      <formula>AND(CY47=TRUE,ABS(DK50-(DJ50/DJ59))&gt;0.1)</formula>
    </cfRule>
  </conditionalFormatting>
  <conditionalFormatting sqref="DD51">
    <cfRule type="expression" dxfId="1346" priority="1198">
      <formula>AND(CY47=TRUE,ABS(DK51-(DD51/DD59))&gt;0.1)</formula>
    </cfRule>
  </conditionalFormatting>
  <conditionalFormatting sqref="DE51">
    <cfRule type="expression" dxfId="1345" priority="1197">
      <formula>AND(CY47=TRUE,ABS(DK51-(DE51/DE59))&gt;0.1)</formula>
    </cfRule>
  </conditionalFormatting>
  <conditionalFormatting sqref="DF51">
    <cfRule type="expression" dxfId="1344" priority="1196">
      <formula>AND(CY47=TRUE,ABS(DK51-(DF51/DF59))&gt;0.1)</formula>
    </cfRule>
  </conditionalFormatting>
  <conditionalFormatting sqref="DG51">
    <cfRule type="expression" dxfId="1343" priority="1195">
      <formula>AND(CY47=TRUE,ABS(DK51-(DG51/DG59))&gt;0.1)</formula>
    </cfRule>
  </conditionalFormatting>
  <conditionalFormatting sqref="DH51">
    <cfRule type="expression" dxfId="1342" priority="1194">
      <formula>AND(CY47=TRUE,ABS(DK51-(DH51/DH59))&gt;0.1)</formula>
    </cfRule>
  </conditionalFormatting>
  <conditionalFormatting sqref="DI51">
    <cfRule type="expression" dxfId="1341" priority="1193">
      <formula>AND(CY47=TRUE,ABS(DK51-(DI51/DI59))&gt;0.1)</formula>
    </cfRule>
  </conditionalFormatting>
  <conditionalFormatting sqref="DJ51">
    <cfRule type="expression" dxfId="1340" priority="1192">
      <formula>AND(CY47=TRUE,ABS(DK51-(DJ51/DJ59))&gt;0.1)</formula>
    </cfRule>
  </conditionalFormatting>
  <conditionalFormatting sqref="DE52">
    <cfRule type="expression" dxfId="1339" priority="1191">
      <formula>AND(CY47=TRUE,ABS(DK52-(DE52/DE59))&gt;0.1)</formula>
    </cfRule>
  </conditionalFormatting>
  <conditionalFormatting sqref="DF52">
    <cfRule type="expression" dxfId="1338" priority="1190">
      <formula>AND(CY47=TRUE,ABS(DK52-(DF52/DF59))&gt;0.1)</formula>
    </cfRule>
  </conditionalFormatting>
  <conditionalFormatting sqref="DG52">
    <cfRule type="expression" dxfId="1337" priority="1189">
      <formula>AND(CY47=TRUE,ABS(DK52-(DG52/DG59))&gt;0.1)</formula>
    </cfRule>
  </conditionalFormatting>
  <conditionalFormatting sqref="DH52">
    <cfRule type="expression" dxfId="1336" priority="1188">
      <formula>AND(CY47=TRUE,ABS(DK52-(DH52/DH59))&gt;0.1)</formula>
    </cfRule>
  </conditionalFormatting>
  <conditionalFormatting sqref="DI52">
    <cfRule type="expression" dxfId="1335" priority="1187">
      <formula>AND(CY47=TRUE,ABS(DK52-(DI52/DI59))&gt;0.1)</formula>
    </cfRule>
  </conditionalFormatting>
  <conditionalFormatting sqref="DJ52">
    <cfRule type="expression" dxfId="1334" priority="1186">
      <formula>AND(CY47=TRUE,ABS(DK52-(DJ52/DJ59))&gt;0.1)</formula>
    </cfRule>
  </conditionalFormatting>
  <conditionalFormatting sqref="DF53">
    <cfRule type="expression" dxfId="1333" priority="1185">
      <formula>AND(CY47=TRUE,ABS(DK53-(DF53/DF59))&gt;0.1)</formula>
    </cfRule>
  </conditionalFormatting>
  <conditionalFormatting sqref="DG53">
    <cfRule type="expression" dxfId="1332" priority="1184">
      <formula>AND(CY47=TRUE,ABS(DK53-(DG53/DG59))&gt;0.1)</formula>
    </cfRule>
  </conditionalFormatting>
  <conditionalFormatting sqref="DH53">
    <cfRule type="expression" dxfId="1331" priority="1183">
      <formula>AND(CY47=TRUE,ABS(DK53-(DH53/DH59))&gt;0.1)</formula>
    </cfRule>
  </conditionalFormatting>
  <conditionalFormatting sqref="DI53">
    <cfRule type="expression" dxfId="1330" priority="1182">
      <formula>AND(CY47=TRUE,ABS(DK53-(DI53/DI59))&gt;0.1)</formula>
    </cfRule>
  </conditionalFormatting>
  <conditionalFormatting sqref="DJ53">
    <cfRule type="expression" dxfId="1329" priority="1181">
      <formula>AND(CY47=TRUE,ABS(DK53-(DJ53/DJ59))&gt;0.1)</formula>
    </cfRule>
  </conditionalFormatting>
  <conditionalFormatting sqref="DG54">
    <cfRule type="expression" dxfId="1328" priority="1180">
      <formula>AND(CY47=TRUE,ABS(DK54-(DG54/DG59))&gt;0.1)</formula>
    </cfRule>
  </conditionalFormatting>
  <conditionalFormatting sqref="DH54">
    <cfRule type="expression" dxfId="1327" priority="1179">
      <formula>AND(CY47=TRUE,ABS(DK54-(DH54/DH59))&gt;0.1)</formula>
    </cfRule>
  </conditionalFormatting>
  <conditionalFormatting sqref="DI54">
    <cfRule type="expression" dxfId="1326" priority="1178">
      <formula>AND(CY47=TRUE,ABS(DK54-(DI54/DI59))&gt;0.1)</formula>
    </cfRule>
  </conditionalFormatting>
  <conditionalFormatting sqref="DJ54">
    <cfRule type="expression" dxfId="1325" priority="1177">
      <formula>AND(CY47=TRUE,ABS(DK54-(DJ54/DJ59))&gt;0.1)</formula>
    </cfRule>
  </conditionalFormatting>
  <conditionalFormatting sqref="DH55">
    <cfRule type="expression" dxfId="1324" priority="1176">
      <formula>AND(CY47=TRUE,ABS(DK55-(DH55/DH59))&gt;0.1)</formula>
    </cfRule>
  </conditionalFormatting>
  <conditionalFormatting sqref="DI55">
    <cfRule type="expression" dxfId="1323" priority="1175">
      <formula>AND(CY47=TRUE,ABS(DK55-(DI55/DI59))&gt;0.1)</formula>
    </cfRule>
  </conditionalFormatting>
  <conditionalFormatting sqref="DJ55">
    <cfRule type="expression" dxfId="1322" priority="1174">
      <formula>AND(CY47=TRUE,ABS(DK55-(DJ55/DJ59))&gt;0.1)</formula>
    </cfRule>
  </conditionalFormatting>
  <conditionalFormatting sqref="DI56">
    <cfRule type="expression" dxfId="1321" priority="1173">
      <formula>AND(CY47=TRUE,ABS(DK56-(DI56/DI59))&gt;0.1)</formula>
    </cfRule>
  </conditionalFormatting>
  <conditionalFormatting sqref="DJ56">
    <cfRule type="expression" dxfId="1320" priority="1172">
      <formula>AND(CY47=TRUE,ABS(DK56-(DJ56/DJ59))&gt;0.1)</formula>
    </cfRule>
  </conditionalFormatting>
  <conditionalFormatting sqref="DJ57">
    <cfRule type="expression" dxfId="1319" priority="1171">
      <formula>AND(CY47=TRUE,ABS(DK57-(DJ57/DJ59))&gt;0.1)</formula>
    </cfRule>
  </conditionalFormatting>
  <conditionalFormatting sqref="DB64">
    <cfRule type="expression" dxfId="1318" priority="1170">
      <formula>AND(CY62=TRUE,ABS(DK64-(DB64/DB74))&gt;0.1)</formula>
    </cfRule>
  </conditionalFormatting>
  <conditionalFormatting sqref="DC64">
    <cfRule type="expression" dxfId="1317" priority="1169">
      <formula>AND(CY62=TRUE,ABS(DK64-(DC64/DC74))&gt;0.1)</formula>
    </cfRule>
  </conditionalFormatting>
  <conditionalFormatting sqref="DD64">
    <cfRule type="expression" dxfId="1316" priority="1168">
      <formula>AND(CY62=TRUE,ABS(DK64-(DD64/DD74))&gt;0.1)</formula>
    </cfRule>
  </conditionalFormatting>
  <conditionalFormatting sqref="DE64">
    <cfRule type="expression" dxfId="1315" priority="1167">
      <formula>AND(CY62=TRUE,ABS(DK64-(DE64/DE74))&gt;0.1)</formula>
    </cfRule>
  </conditionalFormatting>
  <conditionalFormatting sqref="DF64">
    <cfRule type="expression" dxfId="1314" priority="1166">
      <formula>AND(CY62=TRUE,ABS(DK64-(DF64/DF74))&gt;0.1)</formula>
    </cfRule>
  </conditionalFormatting>
  <conditionalFormatting sqref="DG64">
    <cfRule type="expression" dxfId="1313" priority="1165">
      <formula>AND(CY62=TRUE,ABS(DK64-(DG64/DG74))&gt;0.1)</formula>
    </cfRule>
  </conditionalFormatting>
  <conditionalFormatting sqref="DH64">
    <cfRule type="expression" dxfId="1312" priority="1164">
      <formula>AND(CY62=TRUE,ABS(DK64-(DH64/DH74))&gt;0.1)</formula>
    </cfRule>
  </conditionalFormatting>
  <conditionalFormatting sqref="DI64">
    <cfRule type="expression" dxfId="1311" priority="1163">
      <formula>AND(CY62=TRUE,ABS(DK64-(DI64/DI74))&gt;0.1)</formula>
    </cfRule>
  </conditionalFormatting>
  <conditionalFormatting sqref="DJ64">
    <cfRule type="expression" dxfId="1310" priority="1162">
      <formula>AND(CY62=TRUE,ABS(DK64-(DJ64/DJ74))&gt;0.1)</formula>
    </cfRule>
  </conditionalFormatting>
  <conditionalFormatting sqref="DC65">
    <cfRule type="expression" dxfId="1309" priority="1161">
      <formula>AND(CY62=TRUE,ABS(DK65-(DC65/DC74))&gt;0.1)</formula>
    </cfRule>
  </conditionalFormatting>
  <conditionalFormatting sqref="DD65">
    <cfRule type="expression" dxfId="1308" priority="1160">
      <formula>AND(CY62=TRUE,ABS(DK65-(DD65/DD74))&gt;0.1)</formula>
    </cfRule>
  </conditionalFormatting>
  <conditionalFormatting sqref="DE65">
    <cfRule type="expression" dxfId="1307" priority="1159">
      <formula>AND(CY62=TRUE,ABS(DK65-(DE65/DE74))&gt;0.1)</formula>
    </cfRule>
  </conditionalFormatting>
  <conditionalFormatting sqref="DF65">
    <cfRule type="expression" dxfId="1306" priority="1158">
      <formula>AND(CY62=TRUE,ABS(DK65-(DF65/DF74))&gt;0.1)</formula>
    </cfRule>
  </conditionalFormatting>
  <conditionalFormatting sqref="DG65">
    <cfRule type="expression" dxfId="1305" priority="1157">
      <formula>AND(CY62=TRUE,ABS(DK65-(DG65/DG74))&gt;0.1)</formula>
    </cfRule>
  </conditionalFormatting>
  <conditionalFormatting sqref="DH65">
    <cfRule type="expression" dxfId="1304" priority="1156">
      <formula>AND(CY62=TRUE,ABS(DK65-(DH65/DH74))&gt;0.1)</formula>
    </cfRule>
  </conditionalFormatting>
  <conditionalFormatting sqref="DI65">
    <cfRule type="expression" dxfId="1303" priority="1155">
      <formula>AND(CY62=TRUE,ABS(DK65-(DI65/DI74))&gt;0.1)</formula>
    </cfRule>
  </conditionalFormatting>
  <conditionalFormatting sqref="DJ65">
    <cfRule type="expression" dxfId="1302" priority="1154">
      <formula>AND(CY62=TRUE,ABS(DK65-(DJ65/DJ74))&gt;0.1)</formula>
    </cfRule>
  </conditionalFormatting>
  <conditionalFormatting sqref="DD66">
    <cfRule type="expression" dxfId="1301" priority="1153">
      <formula>AND(CY62=TRUE,ABS(DK66-(DD66/DD74))&gt;0.1)</formula>
    </cfRule>
  </conditionalFormatting>
  <conditionalFormatting sqref="DE66">
    <cfRule type="expression" dxfId="1300" priority="1152">
      <formula>AND(CY62=TRUE,ABS(DK66-(DE66/DE74))&gt;0.1)</formula>
    </cfRule>
  </conditionalFormatting>
  <conditionalFormatting sqref="DF66">
    <cfRule type="expression" dxfId="1299" priority="1151">
      <formula>AND(CY62=TRUE,ABS(DK66-(DF66/DF74))&gt;0.1)</formula>
    </cfRule>
  </conditionalFormatting>
  <conditionalFormatting sqref="DG66">
    <cfRule type="expression" dxfId="1298" priority="1150">
      <formula>AND(CY62=TRUE,ABS(DK66-(DG66/DG74))&gt;0.1)</formula>
    </cfRule>
  </conditionalFormatting>
  <conditionalFormatting sqref="DH66">
    <cfRule type="expression" dxfId="1297" priority="1149">
      <formula>AND(CY62=TRUE,ABS(DK66-(DH66/DH74))&gt;0.1)</formula>
    </cfRule>
  </conditionalFormatting>
  <conditionalFormatting sqref="DI66">
    <cfRule type="expression" dxfId="1296" priority="1148">
      <formula>AND(CY62=TRUE,ABS(DK66-(DI66/DI74))&gt;0.1)</formula>
    </cfRule>
  </conditionalFormatting>
  <conditionalFormatting sqref="DJ66">
    <cfRule type="expression" dxfId="1295" priority="1147">
      <formula>AND(CY62=TRUE,ABS(DK66-(DJ66/DJ74))&gt;0.1)</formula>
    </cfRule>
  </conditionalFormatting>
  <conditionalFormatting sqref="DE67">
    <cfRule type="expression" dxfId="1294" priority="1146">
      <formula>AND(CY62=TRUE,ABS(DK67-(DE67/DE74))&gt;0.1)</formula>
    </cfRule>
  </conditionalFormatting>
  <conditionalFormatting sqref="DF67">
    <cfRule type="expression" dxfId="1293" priority="1145">
      <formula>AND(CY62=TRUE,ABS(DK67-(DF67/DF74))&gt;0.1)</formula>
    </cfRule>
  </conditionalFormatting>
  <conditionalFormatting sqref="DG67">
    <cfRule type="expression" dxfId="1292" priority="1144">
      <formula>AND(CY62=TRUE,ABS(DK67-(DG67/DG74))&gt;0.1)</formula>
    </cfRule>
  </conditionalFormatting>
  <conditionalFormatting sqref="DH67">
    <cfRule type="expression" dxfId="1291" priority="1143">
      <formula>AND(CY62=TRUE,ABS(DK67-(DH67/DH74))&gt;0.1)</formula>
    </cfRule>
  </conditionalFormatting>
  <conditionalFormatting sqref="DI67">
    <cfRule type="expression" dxfId="1290" priority="1142">
      <formula>AND(CY62=TRUE,ABS(DK67-(DI67/DI74))&gt;0.1)</formula>
    </cfRule>
  </conditionalFormatting>
  <conditionalFormatting sqref="DJ67">
    <cfRule type="expression" dxfId="1289" priority="1141">
      <formula>AND(CY62=TRUE,ABS(DK67-(DJ67/DJ74))&gt;0.1)</formula>
    </cfRule>
  </conditionalFormatting>
  <conditionalFormatting sqref="DF68">
    <cfRule type="expression" dxfId="1288" priority="1140">
      <formula>AND(CY62=TRUE,ABS(DK68-(DF68/DF74))&gt;0.1)</formula>
    </cfRule>
  </conditionalFormatting>
  <conditionalFormatting sqref="DG68">
    <cfRule type="expression" dxfId="1287" priority="1139">
      <formula>AND(CY62=TRUE,ABS(DK68-(DG68/DG74))&gt;0.1)</formula>
    </cfRule>
  </conditionalFormatting>
  <conditionalFormatting sqref="DH68">
    <cfRule type="expression" dxfId="1286" priority="1138">
      <formula>AND(CY62=TRUE,ABS(DK68-(DH68/DH74))&gt;0.1)</formula>
    </cfRule>
  </conditionalFormatting>
  <conditionalFormatting sqref="DI68">
    <cfRule type="expression" dxfId="1285" priority="1137">
      <formula>AND(CY62=TRUE,ABS(DK68-(DI68/DI74))&gt;0.1)</formula>
    </cfRule>
  </conditionalFormatting>
  <conditionalFormatting sqref="DJ68">
    <cfRule type="expression" dxfId="1284" priority="1136">
      <formula>AND(CY62=TRUE,ABS(DK68-(DJ68/DJ74))&gt;0.1)</formula>
    </cfRule>
  </conditionalFormatting>
  <conditionalFormatting sqref="DG69">
    <cfRule type="expression" dxfId="1283" priority="1135">
      <formula>AND(CY62=TRUE,ABS(DK69-(DG69/DG74))&gt;0.1)</formula>
    </cfRule>
  </conditionalFormatting>
  <conditionalFormatting sqref="DH69">
    <cfRule type="expression" dxfId="1282" priority="1134">
      <formula>AND(CY62=TRUE,ABS(DK69-(DH69/DH74))&gt;0.1)</formula>
    </cfRule>
  </conditionalFormatting>
  <conditionalFormatting sqref="DI69">
    <cfRule type="expression" dxfId="1281" priority="1133">
      <formula>AND(CY62=TRUE,ABS(DK69-(DI69/DI74))&gt;0.1)</formula>
    </cfRule>
  </conditionalFormatting>
  <conditionalFormatting sqref="DJ69">
    <cfRule type="expression" dxfId="1280" priority="1132">
      <formula>AND(CY62=TRUE,ABS(DK69-(DJ69/DJ74))&gt;0.1)</formula>
    </cfRule>
  </conditionalFormatting>
  <conditionalFormatting sqref="DH70">
    <cfRule type="expression" dxfId="1279" priority="1131">
      <formula>AND(CY62=TRUE,ABS(DK70-(DH70/DH74))&gt;0.1)</formula>
    </cfRule>
  </conditionalFormatting>
  <conditionalFormatting sqref="DI70">
    <cfRule type="expression" dxfId="1278" priority="1130">
      <formula>AND(CY62=TRUE,ABS(DK70-(DI70/DI74))&gt;0.1)</formula>
    </cfRule>
  </conditionalFormatting>
  <conditionalFormatting sqref="DJ70">
    <cfRule type="expression" dxfId="1277" priority="1129">
      <formula>AND(CY62=TRUE,ABS(DK70-(DJ70/DJ74))&gt;0.1)</formula>
    </cfRule>
  </conditionalFormatting>
  <conditionalFormatting sqref="DI71">
    <cfRule type="expression" dxfId="1276" priority="1128">
      <formula>AND(CY62=TRUE,ABS(DK71-(DI71/DI74))&gt;0.1)</formula>
    </cfRule>
  </conditionalFormatting>
  <conditionalFormatting sqref="DJ71">
    <cfRule type="expression" dxfId="1275" priority="1127">
      <formula>AND(CY62=TRUE,ABS(DK71-(DJ71/DJ74))&gt;0.1)</formula>
    </cfRule>
  </conditionalFormatting>
  <conditionalFormatting sqref="DJ72">
    <cfRule type="expression" dxfId="1274" priority="1126">
      <formula>AND(CY62=TRUE,ABS(DK72-(DJ72/DJ74))&gt;0.1)</formula>
    </cfRule>
  </conditionalFormatting>
  <conditionalFormatting sqref="DB79">
    <cfRule type="expression" dxfId="1273" priority="1125">
      <formula>AND(CY77=TRUE,ABS(DK79-(DB79/DB89))&gt;0.1)</formula>
    </cfRule>
  </conditionalFormatting>
  <conditionalFormatting sqref="DC79">
    <cfRule type="expression" dxfId="1272" priority="1124">
      <formula>AND(CY77=TRUE,ABS(DK79-(DC79/DC89))&gt;0.1)</formula>
    </cfRule>
  </conditionalFormatting>
  <conditionalFormatting sqref="DD79">
    <cfRule type="expression" dxfId="1271" priority="1123">
      <formula>AND(CY77=TRUE,ABS(DK79-(DD79/DD89))&gt;0.1)</formula>
    </cfRule>
  </conditionalFormatting>
  <conditionalFormatting sqref="DE79">
    <cfRule type="expression" dxfId="1270" priority="1122">
      <formula>AND(CY77=TRUE,ABS(DK79-(DE79/DE89))&gt;0.1)</formula>
    </cfRule>
  </conditionalFormatting>
  <conditionalFormatting sqref="DF79">
    <cfRule type="expression" dxfId="1269" priority="1121">
      <formula>AND(CY77=TRUE,ABS(DK79-(DF79/DF89))&gt;0.1)</formula>
    </cfRule>
  </conditionalFormatting>
  <conditionalFormatting sqref="DG79">
    <cfRule type="expression" dxfId="1268" priority="1120">
      <formula>AND(CY77=TRUE,ABS(DK79-(DG79/DG89))&gt;0.1)</formula>
    </cfRule>
  </conditionalFormatting>
  <conditionalFormatting sqref="DH79">
    <cfRule type="expression" dxfId="1267" priority="1119">
      <formula>AND(CY77=TRUE,ABS(DK79-(DH79/DH89))&gt;0.1)</formula>
    </cfRule>
  </conditionalFormatting>
  <conditionalFormatting sqref="DI79">
    <cfRule type="expression" dxfId="1266" priority="1118">
      <formula>AND(CY77=TRUE,ABS(DK79-(DI79/DI89))&gt;0.1)</formula>
    </cfRule>
  </conditionalFormatting>
  <conditionalFormatting sqref="DJ79">
    <cfRule type="expression" dxfId="1265" priority="1117">
      <formula>AND(CY77=TRUE,ABS(DK79-(DJ79/DJ89))&gt;0.1)</formula>
    </cfRule>
  </conditionalFormatting>
  <conditionalFormatting sqref="DC80">
    <cfRule type="expression" dxfId="1264" priority="1116">
      <formula>AND(CY77=TRUE,ABS(DK80-(DC80/DC89))&gt;0.1)</formula>
    </cfRule>
  </conditionalFormatting>
  <conditionalFormatting sqref="DD80">
    <cfRule type="expression" dxfId="1263" priority="1115">
      <formula>AND(CY77=TRUE,ABS(DK80-(DD80/DD89))&gt;0.1)</formula>
    </cfRule>
  </conditionalFormatting>
  <conditionalFormatting sqref="DE80">
    <cfRule type="expression" dxfId="1262" priority="1114">
      <formula>AND(CY77=TRUE,ABS(DK80-(DE80/DE89))&gt;0.1)</formula>
    </cfRule>
  </conditionalFormatting>
  <conditionalFormatting sqref="DF80">
    <cfRule type="expression" dxfId="1261" priority="1113">
      <formula>AND(CY77=TRUE,ABS(DK80-(DF80/DF89))&gt;0.1)</formula>
    </cfRule>
  </conditionalFormatting>
  <conditionalFormatting sqref="DG80">
    <cfRule type="expression" dxfId="1260" priority="1112">
      <formula>AND(CY77=TRUE,ABS(DK80-(DG80/DG89))&gt;0.1)</formula>
    </cfRule>
  </conditionalFormatting>
  <conditionalFormatting sqref="DH80">
    <cfRule type="expression" dxfId="1259" priority="1111">
      <formula>AND(CY77=TRUE,ABS(DK80-(DH80/DH89))&gt;0.1)</formula>
    </cfRule>
  </conditionalFormatting>
  <conditionalFormatting sqref="DI80">
    <cfRule type="expression" dxfId="1258" priority="1110">
      <formula>AND(CY77=TRUE,ABS(DK80-(DI80/DI89))&gt;0.1)</formula>
    </cfRule>
  </conditionalFormatting>
  <conditionalFormatting sqref="DJ80">
    <cfRule type="expression" dxfId="1257" priority="1109">
      <formula>AND(CY77=TRUE,ABS(DK80-(DJ80/DJ89))&gt;0.1)</formula>
    </cfRule>
  </conditionalFormatting>
  <conditionalFormatting sqref="DD81">
    <cfRule type="expression" dxfId="1256" priority="1108">
      <formula>AND(CY77=TRUE,ABS(DK81-(DD81/DD89))&gt;0.1)</formula>
    </cfRule>
  </conditionalFormatting>
  <conditionalFormatting sqref="DE81">
    <cfRule type="expression" dxfId="1255" priority="1107">
      <formula>AND(CY77=TRUE,ABS(DK81-(DE81/DE89))&gt;0.1)</formula>
    </cfRule>
  </conditionalFormatting>
  <conditionalFormatting sqref="DF81">
    <cfRule type="expression" dxfId="1254" priority="1106">
      <formula>AND(CY77=TRUE,ABS(DK81-(DF81/DF89))&gt;0.1)</formula>
    </cfRule>
  </conditionalFormatting>
  <conditionalFormatting sqref="DG81">
    <cfRule type="expression" dxfId="1253" priority="1105">
      <formula>AND(CY77=TRUE,ABS(DK81-(DG81/DG89))&gt;0.1)</formula>
    </cfRule>
  </conditionalFormatting>
  <conditionalFormatting sqref="DH81">
    <cfRule type="expression" dxfId="1252" priority="1104">
      <formula>AND(CY77=TRUE,ABS(DK81-(DH81/DH89))&gt;0.1)</formula>
    </cfRule>
  </conditionalFormatting>
  <conditionalFormatting sqref="DI81">
    <cfRule type="expression" dxfId="1251" priority="1103">
      <formula>AND(CY77=TRUE,ABS(DK81-(DI81/DI89))&gt;0.1)</formula>
    </cfRule>
  </conditionalFormatting>
  <conditionalFormatting sqref="DJ81">
    <cfRule type="expression" dxfId="1250" priority="1102">
      <formula>AND(CY77=TRUE,ABS(DK81-(DJ81/DJ89))&gt;0.1)</formula>
    </cfRule>
  </conditionalFormatting>
  <conditionalFormatting sqref="DE82">
    <cfRule type="expression" dxfId="1249" priority="1101">
      <formula>AND(CY77=TRUE,ABS(DK82-(DE82/DE89))&gt;0.1)</formula>
    </cfRule>
  </conditionalFormatting>
  <conditionalFormatting sqref="DF82">
    <cfRule type="expression" dxfId="1248" priority="1100">
      <formula>AND(CY77=TRUE,ABS(DK82-(DF82/DF89))&gt;0.1)</formula>
    </cfRule>
  </conditionalFormatting>
  <conditionalFormatting sqref="DG82">
    <cfRule type="expression" dxfId="1247" priority="1099">
      <formula>AND(CY77=TRUE,ABS(DK82-(DG82/DG89))&gt;0.1)</formula>
    </cfRule>
  </conditionalFormatting>
  <conditionalFormatting sqref="DH82">
    <cfRule type="expression" dxfId="1246" priority="1098">
      <formula>AND(CY77=TRUE,ABS(DK82-(DH82/DH89))&gt;0.1)</formula>
    </cfRule>
  </conditionalFormatting>
  <conditionalFormatting sqref="DI82">
    <cfRule type="expression" dxfId="1245" priority="1097">
      <formula>AND(CY77=TRUE,ABS(DK82-(DI82/DI89))&gt;0.1)</formula>
    </cfRule>
  </conditionalFormatting>
  <conditionalFormatting sqref="DJ82">
    <cfRule type="expression" dxfId="1244" priority="1096">
      <formula>AND(CY77=TRUE,ABS(DK82-(DJ82/DJ89))&gt;0.1)</formula>
    </cfRule>
  </conditionalFormatting>
  <conditionalFormatting sqref="DF83">
    <cfRule type="expression" dxfId="1243" priority="1095">
      <formula>AND(CY77=TRUE,ABS(DK83-(DF83/DF89))&gt;0.1)</formula>
    </cfRule>
  </conditionalFormatting>
  <conditionalFormatting sqref="DG83">
    <cfRule type="expression" dxfId="1242" priority="1094">
      <formula>AND(CY77=TRUE,ABS(DK83-(DG83/DG89))&gt;0.1)</formula>
    </cfRule>
  </conditionalFormatting>
  <conditionalFormatting sqref="DH83">
    <cfRule type="expression" dxfId="1241" priority="1093">
      <formula>AND(CY77=TRUE,ABS(DK83-(DH83/DH89))&gt;0.1)</formula>
    </cfRule>
  </conditionalFormatting>
  <conditionalFormatting sqref="DI83">
    <cfRule type="expression" dxfId="1240" priority="1092">
      <formula>AND(CY77=TRUE,ABS(DK83-(DI83/DI89))&gt;0.1)</formula>
    </cfRule>
  </conditionalFormatting>
  <conditionalFormatting sqref="DJ83">
    <cfRule type="expression" dxfId="1239" priority="1091">
      <formula>AND(CY77=TRUE,ABS(DK83-(DJ83/DJ89))&gt;0.1)</formula>
    </cfRule>
  </conditionalFormatting>
  <conditionalFormatting sqref="DG84">
    <cfRule type="expression" dxfId="1238" priority="1090">
      <formula>AND(CY77=TRUE,ABS(DK84-(DG84/DG89))&gt;0.1)</formula>
    </cfRule>
  </conditionalFormatting>
  <conditionalFormatting sqref="DH84">
    <cfRule type="expression" dxfId="1237" priority="1089">
      <formula>AND(CY77=TRUE,ABS(DK84-(DH84/DH89))&gt;0.1)</formula>
    </cfRule>
  </conditionalFormatting>
  <conditionalFormatting sqref="DI84">
    <cfRule type="expression" dxfId="1236" priority="1088">
      <formula>AND(CY77=TRUE,ABS(DK84-(DI84/DI89))&gt;0.1)</formula>
    </cfRule>
  </conditionalFormatting>
  <conditionalFormatting sqref="DJ84">
    <cfRule type="expression" dxfId="1235" priority="1087">
      <formula>AND(CY77=TRUE,ABS(DK84-(DJ84/DJ89))&gt;0.1)</formula>
    </cfRule>
  </conditionalFormatting>
  <conditionalFormatting sqref="DH85">
    <cfRule type="expression" dxfId="1234" priority="1086">
      <formula>AND(CY77=TRUE,ABS(DK85-(DH85/DH89))&gt;0.1)</formula>
    </cfRule>
  </conditionalFormatting>
  <conditionalFormatting sqref="DI85">
    <cfRule type="expression" dxfId="1233" priority="1085">
      <formula>AND(CY77=TRUE,ABS(DK85-(DI85/DI89))&gt;0.1)</formula>
    </cfRule>
  </conditionalFormatting>
  <conditionalFormatting sqref="DJ85">
    <cfRule type="expression" dxfId="1232" priority="1084">
      <formula>AND(CY77=TRUE,ABS(DK85-(DJ85/DJ89))&gt;0.1)</formula>
    </cfRule>
  </conditionalFormatting>
  <conditionalFormatting sqref="DI86">
    <cfRule type="expression" dxfId="1231" priority="1083">
      <formula>AND(CY77=TRUE,ABS(DK86-(DI86/DI89))&gt;0.1)</formula>
    </cfRule>
  </conditionalFormatting>
  <conditionalFormatting sqref="DJ86">
    <cfRule type="expression" dxfId="1230" priority="1082">
      <formula>AND(CY77=TRUE,ABS(DK86-(DJ86/DJ89))&gt;0.1)</formula>
    </cfRule>
  </conditionalFormatting>
  <conditionalFormatting sqref="DJ87">
    <cfRule type="expression" dxfId="1229" priority="1081">
      <formula>AND(CY77=TRUE,ABS(DK87-(DJ87/DJ89))&gt;0.1)</formula>
    </cfRule>
  </conditionalFormatting>
  <conditionalFormatting sqref="DB94">
    <cfRule type="expression" dxfId="1228" priority="1080">
      <formula>AND(CY92=TRUE,ABS(DK94-(DB94/DB104))&gt;0.1)</formula>
    </cfRule>
  </conditionalFormatting>
  <conditionalFormatting sqref="DC94">
    <cfRule type="expression" dxfId="1227" priority="1079">
      <formula>AND(CY92=TRUE,ABS(DK94-(DC94/DC104))&gt;0.1)</formula>
    </cfRule>
  </conditionalFormatting>
  <conditionalFormatting sqref="DD94">
    <cfRule type="expression" dxfId="1226" priority="1078">
      <formula>AND(CY92=TRUE,ABS(DK94-(DD94/DD104))&gt;0.1)</formula>
    </cfRule>
  </conditionalFormatting>
  <conditionalFormatting sqref="DE94">
    <cfRule type="expression" dxfId="1225" priority="1077">
      <formula>AND(CY92=TRUE,ABS(DK94-(DE94/DE104))&gt;0.1)</formula>
    </cfRule>
  </conditionalFormatting>
  <conditionalFormatting sqref="DF94">
    <cfRule type="expression" dxfId="1224" priority="1076">
      <formula>AND(CY92=TRUE,ABS(DK94-(DF94/DF104))&gt;0.1)</formula>
    </cfRule>
  </conditionalFormatting>
  <conditionalFormatting sqref="DG94">
    <cfRule type="expression" dxfId="1223" priority="1075">
      <formula>AND(CY92=TRUE,ABS(DK94-(DG94/DG104))&gt;0.1)</formula>
    </cfRule>
  </conditionalFormatting>
  <conditionalFormatting sqref="DH94">
    <cfRule type="expression" dxfId="1222" priority="1074">
      <formula>AND(CY92=TRUE,ABS(DK94-(DH94/DH104))&gt;0.1)</formula>
    </cfRule>
  </conditionalFormatting>
  <conditionalFormatting sqref="DI94">
    <cfRule type="expression" dxfId="1221" priority="1073">
      <formula>AND(CY92=TRUE,ABS(DK94-(DI94/DI104))&gt;0.1)</formula>
    </cfRule>
  </conditionalFormatting>
  <conditionalFormatting sqref="DJ94">
    <cfRule type="expression" dxfId="1220" priority="1072">
      <formula>AND(CY92=TRUE,ABS(DK94-(DJ94/DJ104))&gt;0.1)</formula>
    </cfRule>
  </conditionalFormatting>
  <conditionalFormatting sqref="DC95">
    <cfRule type="expression" dxfId="1219" priority="1071">
      <formula>AND(CY92=TRUE,ABS(DK95-(DC95/DC104))&gt;0.1)</formula>
    </cfRule>
  </conditionalFormatting>
  <conditionalFormatting sqref="DD95">
    <cfRule type="expression" dxfId="1218" priority="1070">
      <formula>AND(CY92=TRUE,ABS(DK95-(DD95/DD104))&gt;0.1)</formula>
    </cfRule>
  </conditionalFormatting>
  <conditionalFormatting sqref="DE95">
    <cfRule type="expression" dxfId="1217" priority="1069">
      <formula>AND(CY92=TRUE,ABS(DK95-(DE95/DE104))&gt;0.1)</formula>
    </cfRule>
  </conditionalFormatting>
  <conditionalFormatting sqref="DF95">
    <cfRule type="expression" dxfId="1216" priority="1068">
      <formula>AND(CY92=TRUE,ABS(DK95-(DF95/DF104))&gt;0.1)</formula>
    </cfRule>
  </conditionalFormatting>
  <conditionalFormatting sqref="DG95">
    <cfRule type="expression" dxfId="1215" priority="1067">
      <formula>AND(CY92=TRUE,ABS(DK95-(DG95/DG104))&gt;0.1)</formula>
    </cfRule>
  </conditionalFormatting>
  <conditionalFormatting sqref="DH95">
    <cfRule type="expression" dxfId="1214" priority="1066">
      <formula>AND(CY92=TRUE,ABS(DK95-(DH95/DH104))&gt;0.1)</formula>
    </cfRule>
  </conditionalFormatting>
  <conditionalFormatting sqref="DI95">
    <cfRule type="expression" dxfId="1213" priority="1065">
      <formula>AND(CY92=TRUE,ABS(DK95-(DI95/DI104))&gt;0.1)</formula>
    </cfRule>
  </conditionalFormatting>
  <conditionalFormatting sqref="DJ95">
    <cfRule type="expression" dxfId="1212" priority="1064">
      <formula>AND(CY92=TRUE,ABS(DK95-(DJ95/DJ104))&gt;0.1)</formula>
    </cfRule>
  </conditionalFormatting>
  <conditionalFormatting sqref="DD96">
    <cfRule type="expression" dxfId="1211" priority="1063">
      <formula>AND(CY92=TRUE,ABS(DK96-(DD96/DD104))&gt;0.1)</formula>
    </cfRule>
  </conditionalFormatting>
  <conditionalFormatting sqref="DE96">
    <cfRule type="expression" dxfId="1210" priority="1062">
      <formula>AND(CY92=TRUE,ABS(DK96-(DE96/DE104))&gt;0.1)</formula>
    </cfRule>
  </conditionalFormatting>
  <conditionalFormatting sqref="DF96">
    <cfRule type="expression" dxfId="1209" priority="1061">
      <formula>AND(CY92=TRUE,ABS(DK96-(DF96/DF104))&gt;0.1)</formula>
    </cfRule>
  </conditionalFormatting>
  <conditionalFormatting sqref="DG96">
    <cfRule type="expression" dxfId="1208" priority="1060">
      <formula>AND(CY92=TRUE,ABS(DK96-(DG96/DG104))&gt;0.1)</formula>
    </cfRule>
  </conditionalFormatting>
  <conditionalFormatting sqref="DH96">
    <cfRule type="expression" dxfId="1207" priority="1059">
      <formula>AND(CY92=TRUE,ABS(DK96-(DH96/DH104))&gt;0.1)</formula>
    </cfRule>
  </conditionalFormatting>
  <conditionalFormatting sqref="DI96">
    <cfRule type="expression" dxfId="1206" priority="1058">
      <formula>AND(CY92=TRUE,ABS(DK96-(DI96/DI104))&gt;0.1)</formula>
    </cfRule>
  </conditionalFormatting>
  <conditionalFormatting sqref="DJ96">
    <cfRule type="expression" dxfId="1205" priority="1057">
      <formula>AND(CY92=TRUE,ABS(DK96-(DJ96/DJ104))&gt;0.1)</formula>
    </cfRule>
  </conditionalFormatting>
  <conditionalFormatting sqref="DE97">
    <cfRule type="expression" dxfId="1204" priority="1056">
      <formula>AND(CY92=TRUE,ABS(DK97-(DE97/DE104))&gt;0.1)</formula>
    </cfRule>
  </conditionalFormatting>
  <conditionalFormatting sqref="DF97">
    <cfRule type="expression" dxfId="1203" priority="1055">
      <formula>AND(CY92=TRUE,ABS(DK97-(DF97/DF104))&gt;0.1)</formula>
    </cfRule>
  </conditionalFormatting>
  <conditionalFormatting sqref="DG97">
    <cfRule type="expression" dxfId="1202" priority="1054">
      <formula>AND(CY92=TRUE,ABS(DK97-(DG97/DG104))&gt;0.1)</formula>
    </cfRule>
  </conditionalFormatting>
  <conditionalFormatting sqref="DH97">
    <cfRule type="expression" dxfId="1201" priority="1053">
      <formula>AND(CY92=TRUE,ABS(DK97-(DH97/DH104))&gt;0.1)</formula>
    </cfRule>
  </conditionalFormatting>
  <conditionalFormatting sqref="DI97">
    <cfRule type="expression" dxfId="1200" priority="1052">
      <formula>AND(CY92=TRUE,ABS(DK97-(DI97/DI104))&gt;0.1)</formula>
    </cfRule>
  </conditionalFormatting>
  <conditionalFormatting sqref="DJ97">
    <cfRule type="expression" dxfId="1199" priority="1051">
      <formula>AND(CY92=TRUE,ABS(DK97-(DJ97/DJ104))&gt;0.1)</formula>
    </cfRule>
  </conditionalFormatting>
  <conditionalFormatting sqref="DF98">
    <cfRule type="expression" dxfId="1198" priority="1050">
      <formula>AND(CY92=TRUE,ABS(DK98-(DF98/DF104))&gt;0.1)</formula>
    </cfRule>
  </conditionalFormatting>
  <conditionalFormatting sqref="DG98">
    <cfRule type="expression" dxfId="1197" priority="1049">
      <formula>AND(CY92=TRUE,ABS(DK98-(DG98/DG104))&gt;0.1)</formula>
    </cfRule>
  </conditionalFormatting>
  <conditionalFormatting sqref="DH98">
    <cfRule type="expression" dxfId="1196" priority="1048">
      <formula>AND(CY92=TRUE,ABS(DK98-(DH98/DH104))&gt;0.1)</formula>
    </cfRule>
  </conditionalFormatting>
  <conditionalFormatting sqref="DI98">
    <cfRule type="expression" dxfId="1195" priority="1047">
      <formula>AND(CY92=TRUE,ABS(DK98-(DI98/DI104))&gt;0.1)</formula>
    </cfRule>
  </conditionalFormatting>
  <conditionalFormatting sqref="DJ98">
    <cfRule type="expression" dxfId="1194" priority="1046">
      <formula>AND(CY92=TRUE,ABS(DK98-(DJ98/DJ104))&gt;0.1)</formula>
    </cfRule>
  </conditionalFormatting>
  <conditionalFormatting sqref="DG99">
    <cfRule type="expression" dxfId="1193" priority="1045">
      <formula>AND(CY92=TRUE,ABS(DK99-(DG99/DG104))&gt;0.1)</formula>
    </cfRule>
  </conditionalFormatting>
  <conditionalFormatting sqref="DH99">
    <cfRule type="expression" dxfId="1192" priority="1044">
      <formula>AND(CY92=TRUE,ABS(DK99-(DH99/DH104))&gt;0.1)</formula>
    </cfRule>
  </conditionalFormatting>
  <conditionalFormatting sqref="DI99">
    <cfRule type="expression" dxfId="1191" priority="1043">
      <formula>AND(CY92=TRUE,ABS(DK99-(DI99/DI104))&gt;0.1)</formula>
    </cfRule>
  </conditionalFormatting>
  <conditionalFormatting sqref="DJ99">
    <cfRule type="expression" dxfId="1190" priority="1042">
      <formula>AND(CY92=TRUE,ABS(DK99-(DJ99/DJ104))&gt;0.1)</formula>
    </cfRule>
  </conditionalFormatting>
  <conditionalFormatting sqref="DH100">
    <cfRule type="expression" dxfId="1189" priority="1041">
      <formula>AND(CY92=TRUE,ABS(DK100-(DH100/DH104))&gt;0.1)</formula>
    </cfRule>
  </conditionalFormatting>
  <conditionalFormatting sqref="DI100">
    <cfRule type="expression" dxfId="1188" priority="1040">
      <formula>AND(CY92=TRUE,ABS(DK100-(DI100/DI104))&gt;0.1)</formula>
    </cfRule>
  </conditionalFormatting>
  <conditionalFormatting sqref="DJ100">
    <cfRule type="expression" dxfId="1187" priority="1039">
      <formula>AND(CY92=TRUE,ABS(DK100-(DJ100/DJ104))&gt;0.1)</formula>
    </cfRule>
  </conditionalFormatting>
  <conditionalFormatting sqref="DI101">
    <cfRule type="expression" dxfId="1186" priority="1038">
      <formula>AND(CY92=TRUE,ABS(DK101-(DI101/DI104))&gt;0.1)</formula>
    </cfRule>
  </conditionalFormatting>
  <conditionalFormatting sqref="DJ101">
    <cfRule type="expression" dxfId="1185" priority="1037">
      <formula>AND(CY92=TRUE,ABS(DK101-(DJ101/DJ104))&gt;0.1)</formula>
    </cfRule>
  </conditionalFormatting>
  <conditionalFormatting sqref="DJ102">
    <cfRule type="expression" dxfId="1184" priority="1036">
      <formula>AND(CY92=TRUE,ABS(DK102-(DJ102/DJ104))&gt;0.1)</formula>
    </cfRule>
  </conditionalFormatting>
  <conditionalFormatting sqref="DB109">
    <cfRule type="expression" dxfId="1183" priority="1035">
      <formula>AND(CY107=TRUE,ABS(DK109-(DB109/DB119))&gt;0.1)</formula>
    </cfRule>
  </conditionalFormatting>
  <conditionalFormatting sqref="DC109">
    <cfRule type="expression" dxfId="1182" priority="1034">
      <formula>AND(CY107=TRUE,ABS(DK109-(DC109/DC119))&gt;0.1)</formula>
    </cfRule>
  </conditionalFormatting>
  <conditionalFormatting sqref="DD109">
    <cfRule type="expression" dxfId="1181" priority="1033">
      <formula>AND(CY107=TRUE,ABS(DK109-(DD109/DD119))&gt;0.1)</formula>
    </cfRule>
  </conditionalFormatting>
  <conditionalFormatting sqref="DE109">
    <cfRule type="expression" dxfId="1180" priority="1032">
      <formula>AND(CY107=TRUE,ABS(DK109-(DE109/DE119))&gt;0.1)</formula>
    </cfRule>
  </conditionalFormatting>
  <conditionalFormatting sqref="DF109">
    <cfRule type="expression" dxfId="1179" priority="1031">
      <formula>AND(CY107=TRUE,ABS(DK109-(DF109/DF119))&gt;0.1)</formula>
    </cfRule>
  </conditionalFormatting>
  <conditionalFormatting sqref="DG109">
    <cfRule type="expression" dxfId="1178" priority="1030">
      <formula>AND(CY107=TRUE,ABS(DK109-(DG109/DG119))&gt;0.1)</formula>
    </cfRule>
  </conditionalFormatting>
  <conditionalFormatting sqref="DH109">
    <cfRule type="expression" dxfId="1177" priority="1029">
      <formula>AND(CY107=TRUE,ABS(DK109-(DH109/DH119))&gt;0.1)</formula>
    </cfRule>
  </conditionalFormatting>
  <conditionalFormatting sqref="DI109">
    <cfRule type="expression" dxfId="1176" priority="1028">
      <formula>AND(CY107=TRUE,ABS(DK109-(DI109/DI119))&gt;0.1)</formula>
    </cfRule>
  </conditionalFormatting>
  <conditionalFormatting sqref="DJ109">
    <cfRule type="expression" dxfId="1175" priority="1027">
      <formula>AND(CY107=TRUE,ABS(DK109-(DJ109/DJ119))&gt;0.1)</formula>
    </cfRule>
  </conditionalFormatting>
  <conditionalFormatting sqref="DC110">
    <cfRule type="expression" dxfId="1174" priority="1026">
      <formula>AND(CY107=TRUE,ABS(DK110-(DC110/DC119))&gt;0.1)</formula>
    </cfRule>
  </conditionalFormatting>
  <conditionalFormatting sqref="DD110">
    <cfRule type="expression" dxfId="1173" priority="1025">
      <formula>AND(CY107=TRUE,ABS(DK110-(DD110/DD119))&gt;0.1)</formula>
    </cfRule>
  </conditionalFormatting>
  <conditionalFormatting sqref="DE110">
    <cfRule type="expression" dxfId="1172" priority="1024">
      <formula>AND(CY107=TRUE,ABS(DK110-(DE110/DE119))&gt;0.1)</formula>
    </cfRule>
  </conditionalFormatting>
  <conditionalFormatting sqref="DF110">
    <cfRule type="expression" dxfId="1171" priority="1023">
      <formula>AND(CY107=TRUE,ABS(DK110-(DF110/DF119))&gt;0.1)</formula>
    </cfRule>
  </conditionalFormatting>
  <conditionalFormatting sqref="DG110">
    <cfRule type="expression" dxfId="1170" priority="1022">
      <formula>AND(CY107=TRUE,ABS(DK110-(DG110/DG119))&gt;0.1)</formula>
    </cfRule>
  </conditionalFormatting>
  <conditionalFormatting sqref="DH110">
    <cfRule type="expression" dxfId="1169" priority="1021">
      <formula>AND(CY107=TRUE,ABS(DK110-(DH110/DH119))&gt;0.1)</formula>
    </cfRule>
  </conditionalFormatting>
  <conditionalFormatting sqref="DI110">
    <cfRule type="expression" dxfId="1168" priority="1020">
      <formula>AND(CY107=TRUE,ABS(DK110-(DI110/DI119))&gt;0.1)</formula>
    </cfRule>
  </conditionalFormatting>
  <conditionalFormatting sqref="DJ110">
    <cfRule type="expression" dxfId="1167" priority="1019">
      <formula>AND(CY107=TRUE,ABS(DK110-(DJ110/DJ119))&gt;0.1)</formula>
    </cfRule>
  </conditionalFormatting>
  <conditionalFormatting sqref="DD111">
    <cfRule type="expression" dxfId="1166" priority="1018">
      <formula>AND(CY107=TRUE,ABS(DK111-(DD111/DD119))&gt;0.1)</formula>
    </cfRule>
  </conditionalFormatting>
  <conditionalFormatting sqref="DE111">
    <cfRule type="expression" dxfId="1165" priority="1017">
      <formula>AND(CY107=TRUE,ABS(DK111-(DE111/DE119))&gt;0.1)</formula>
    </cfRule>
  </conditionalFormatting>
  <conditionalFormatting sqref="DF111">
    <cfRule type="expression" dxfId="1164" priority="1016">
      <formula>AND(CY107=TRUE,ABS(DK111-(DF111/DF119))&gt;0.1)</formula>
    </cfRule>
  </conditionalFormatting>
  <conditionalFormatting sqref="DG111">
    <cfRule type="expression" dxfId="1163" priority="1015">
      <formula>AND(CY107=TRUE,ABS(DK111-(DG111/DG119))&gt;0.1)</formula>
    </cfRule>
  </conditionalFormatting>
  <conditionalFormatting sqref="DH111">
    <cfRule type="expression" dxfId="1162" priority="1014">
      <formula>AND(CY107=TRUE,ABS(DK111-(DH111/DH119))&gt;0.1)</formula>
    </cfRule>
  </conditionalFormatting>
  <conditionalFormatting sqref="DI111">
    <cfRule type="expression" dxfId="1161" priority="1013">
      <formula>AND(CY107=TRUE,ABS(DK111-(DI111/DI119))&gt;0.1)</formula>
    </cfRule>
  </conditionalFormatting>
  <conditionalFormatting sqref="DJ111">
    <cfRule type="expression" dxfId="1160" priority="1012">
      <formula>AND(CY107=TRUE,ABS(DK111-(DJ111/DJ119))&gt;0.1)</formula>
    </cfRule>
  </conditionalFormatting>
  <conditionalFormatting sqref="DE112">
    <cfRule type="expression" dxfId="1159" priority="1011">
      <formula>AND(CY107=TRUE,ABS(DK112-(DE112/DE119))&gt;0.1)</formula>
    </cfRule>
  </conditionalFormatting>
  <conditionalFormatting sqref="DF112">
    <cfRule type="expression" dxfId="1158" priority="1010">
      <formula>AND(CY107=TRUE,ABS(DK112-(DF112/DF119))&gt;0.1)</formula>
    </cfRule>
  </conditionalFormatting>
  <conditionalFormatting sqref="DG112">
    <cfRule type="expression" dxfId="1157" priority="1009">
      <formula>AND(CY107=TRUE,ABS(DK112-(DG112/DG119))&gt;0.1)</formula>
    </cfRule>
  </conditionalFormatting>
  <conditionalFormatting sqref="DH112">
    <cfRule type="expression" dxfId="1156" priority="1008">
      <formula>AND(CY107=TRUE,ABS(DK112-(DH112/DH119))&gt;0.1)</formula>
    </cfRule>
  </conditionalFormatting>
  <conditionalFormatting sqref="DI112">
    <cfRule type="expression" dxfId="1155" priority="1007">
      <formula>AND(CY107=TRUE,ABS(DK112-(DI112/DI119))&gt;0.1)</formula>
    </cfRule>
  </conditionalFormatting>
  <conditionalFormatting sqref="DJ112">
    <cfRule type="expression" dxfId="1154" priority="1006">
      <formula>AND(CY107=TRUE,ABS(DK112-(DJ112/DJ119))&gt;0.1)</formula>
    </cfRule>
  </conditionalFormatting>
  <conditionalFormatting sqref="DF113">
    <cfRule type="expression" dxfId="1153" priority="1005">
      <formula>AND(CY107=TRUE,ABS(DK113-(DF113/DF119))&gt;0.1)</formula>
    </cfRule>
  </conditionalFormatting>
  <conditionalFormatting sqref="DG113">
    <cfRule type="expression" dxfId="1152" priority="1004">
      <formula>AND(CY107=TRUE,ABS(DK113-(DG113/DG119))&gt;0.1)</formula>
    </cfRule>
  </conditionalFormatting>
  <conditionalFormatting sqref="DH113">
    <cfRule type="expression" dxfId="1151" priority="1003">
      <formula>AND(CY107=TRUE,ABS(DK113-(DH113/DH119))&gt;0.1)</formula>
    </cfRule>
  </conditionalFormatting>
  <conditionalFormatting sqref="DI113">
    <cfRule type="expression" dxfId="1150" priority="1002">
      <formula>AND(CY107=TRUE,ABS(DK113-(DI113/DI119))&gt;0.1)</formula>
    </cfRule>
  </conditionalFormatting>
  <conditionalFormatting sqref="DJ113">
    <cfRule type="expression" dxfId="1149" priority="1001">
      <formula>AND(CY107=TRUE,ABS(DK113-(DJ113/DJ119))&gt;0.1)</formula>
    </cfRule>
  </conditionalFormatting>
  <conditionalFormatting sqref="DG114">
    <cfRule type="expression" dxfId="1148" priority="1000">
      <formula>AND(CY107=TRUE,ABS(DK114-(DG114/DG119))&gt;0.1)</formula>
    </cfRule>
  </conditionalFormatting>
  <conditionalFormatting sqref="DH114">
    <cfRule type="expression" dxfId="1147" priority="999">
      <formula>AND(CY107=TRUE,ABS(DK114-(DH114/DH119))&gt;0.1)</formula>
    </cfRule>
  </conditionalFormatting>
  <conditionalFormatting sqref="DI114">
    <cfRule type="expression" dxfId="1146" priority="998">
      <formula>AND(CY107=TRUE,ABS(DK114-(DI114/DI119))&gt;0.1)</formula>
    </cfRule>
  </conditionalFormatting>
  <conditionalFormatting sqref="DJ114">
    <cfRule type="expression" dxfId="1145" priority="997">
      <formula>AND(CY107=TRUE,ABS(DK114-(DJ114/DJ119))&gt;0.1)</formula>
    </cfRule>
  </conditionalFormatting>
  <conditionalFormatting sqref="DH115">
    <cfRule type="expression" dxfId="1144" priority="996">
      <formula>AND(CY107=TRUE,ABS(DK115-(DH115/DH119))&gt;0.1)</formula>
    </cfRule>
  </conditionalFormatting>
  <conditionalFormatting sqref="DI115">
    <cfRule type="expression" dxfId="1143" priority="995">
      <formula>AND(CY107=TRUE,ABS(DK115-(DI115/DI119))&gt;0.1)</formula>
    </cfRule>
  </conditionalFormatting>
  <conditionalFormatting sqref="DJ115">
    <cfRule type="expression" dxfId="1142" priority="994">
      <formula>AND(CY107=TRUE,ABS(DK115-(DJ115/DJ119))&gt;0.1)</formula>
    </cfRule>
  </conditionalFormatting>
  <conditionalFormatting sqref="DI116">
    <cfRule type="expression" dxfId="1141" priority="993">
      <formula>AND(CY107=TRUE,ABS(DK116-(DI116/DI119))&gt;0.1)</formula>
    </cfRule>
  </conditionalFormatting>
  <conditionalFormatting sqref="DJ116">
    <cfRule type="expression" dxfId="1140" priority="992">
      <formula>AND(CY107=TRUE,ABS(DK116-(DJ116/DJ119))&gt;0.1)</formula>
    </cfRule>
  </conditionalFormatting>
  <conditionalFormatting sqref="DJ117">
    <cfRule type="expression" dxfId="1139" priority="991">
      <formula>AND(CY107=TRUE,ABS(DK117-(DJ117/DJ119))&gt;0.1)</formula>
    </cfRule>
  </conditionalFormatting>
  <conditionalFormatting sqref="DB124">
    <cfRule type="expression" dxfId="1138" priority="990">
      <formula>AND(CY122=TRUE,ABS(DK124-(DB124/DB134))&gt;0.1)</formula>
    </cfRule>
  </conditionalFormatting>
  <conditionalFormatting sqref="DC124">
    <cfRule type="expression" dxfId="1137" priority="989">
      <formula>AND(CY122=TRUE,ABS(DK124-(DC124/DC134))&gt;0.1)</formula>
    </cfRule>
  </conditionalFormatting>
  <conditionalFormatting sqref="DD124">
    <cfRule type="expression" dxfId="1136" priority="988">
      <formula>AND(CY122=TRUE,ABS(DK124-(DD124/DD134))&gt;0.1)</formula>
    </cfRule>
  </conditionalFormatting>
  <conditionalFormatting sqref="DE124">
    <cfRule type="expression" dxfId="1135" priority="987">
      <formula>AND(CY122=TRUE,ABS(DK124-(DE124/DE134))&gt;0.1)</formula>
    </cfRule>
  </conditionalFormatting>
  <conditionalFormatting sqref="DF124">
    <cfRule type="expression" dxfId="1134" priority="986">
      <formula>AND(CY122=TRUE,ABS(DK124-(DF124/DF134))&gt;0.1)</formula>
    </cfRule>
  </conditionalFormatting>
  <conditionalFormatting sqref="DG124">
    <cfRule type="expression" dxfId="1133" priority="985">
      <formula>AND(CY122=TRUE,ABS(DK124-(DG124/DG134))&gt;0.1)</formula>
    </cfRule>
  </conditionalFormatting>
  <conditionalFormatting sqref="DH124">
    <cfRule type="expression" dxfId="1132" priority="984">
      <formula>AND(CY122=TRUE,ABS(DK124-(DH124/DH134))&gt;0.1)</formula>
    </cfRule>
  </conditionalFormatting>
  <conditionalFormatting sqref="DI124">
    <cfRule type="expression" dxfId="1131" priority="983">
      <formula>AND(CY122=TRUE,ABS(DK124-(DI124/DI134))&gt;0.1)</formula>
    </cfRule>
  </conditionalFormatting>
  <conditionalFormatting sqref="DJ124">
    <cfRule type="expression" dxfId="1130" priority="982">
      <formula>AND(CY122=TRUE,ABS(DK124-(DJ124/DJ134))&gt;0.1)</formula>
    </cfRule>
  </conditionalFormatting>
  <conditionalFormatting sqref="DC125">
    <cfRule type="expression" dxfId="1129" priority="981">
      <formula>AND(CY122=TRUE,ABS(DK125-(DC125/DC134))&gt;0.1)</formula>
    </cfRule>
  </conditionalFormatting>
  <conditionalFormatting sqref="DD125">
    <cfRule type="expression" dxfId="1128" priority="980">
      <formula>AND(CY122=TRUE,ABS(DK125-(DD125/DD134))&gt;0.1)</formula>
    </cfRule>
  </conditionalFormatting>
  <conditionalFormatting sqref="DE125">
    <cfRule type="expression" dxfId="1127" priority="979">
      <formula>AND(CY122=TRUE,ABS(DK125-(DE125/DE134))&gt;0.1)</formula>
    </cfRule>
  </conditionalFormatting>
  <conditionalFormatting sqref="DF125">
    <cfRule type="expression" dxfId="1126" priority="978">
      <formula>AND(CY122=TRUE,ABS(DK125-(DF125/DF134))&gt;0.1)</formula>
    </cfRule>
  </conditionalFormatting>
  <conditionalFormatting sqref="DG125">
    <cfRule type="expression" dxfId="1125" priority="977">
      <formula>AND(CY122=TRUE,ABS(DK125-(DG125/DG134))&gt;0.1)</formula>
    </cfRule>
  </conditionalFormatting>
  <conditionalFormatting sqref="DH125">
    <cfRule type="expression" dxfId="1124" priority="976">
      <formula>AND(CY122=TRUE,ABS(DK125-(DH125/DH134))&gt;0.1)</formula>
    </cfRule>
  </conditionalFormatting>
  <conditionalFormatting sqref="DI125">
    <cfRule type="expression" dxfId="1123" priority="975">
      <formula>AND(CY122=TRUE,ABS(DK125-(DI125/DI134))&gt;0.1)</formula>
    </cfRule>
  </conditionalFormatting>
  <conditionalFormatting sqref="DJ125">
    <cfRule type="expression" dxfId="1122" priority="974">
      <formula>AND(CY122=TRUE,ABS(DK125-(DJ125/DJ134))&gt;0.1)</formula>
    </cfRule>
  </conditionalFormatting>
  <conditionalFormatting sqref="DD126">
    <cfRule type="expression" dxfId="1121" priority="973">
      <formula>AND(CY122=TRUE,ABS(DK126-(DD126/DD134))&gt;0.1)</formula>
    </cfRule>
  </conditionalFormatting>
  <conditionalFormatting sqref="DE126">
    <cfRule type="expression" dxfId="1120" priority="972">
      <formula>AND(CY122=TRUE,ABS(DK126-(DE126/DE134))&gt;0.1)</formula>
    </cfRule>
  </conditionalFormatting>
  <conditionalFormatting sqref="DF126">
    <cfRule type="expression" dxfId="1119" priority="971">
      <formula>AND(CY122=TRUE,ABS(DK126-(DF126/DF134))&gt;0.1)</formula>
    </cfRule>
  </conditionalFormatting>
  <conditionalFormatting sqref="DG126">
    <cfRule type="expression" dxfId="1118" priority="970">
      <formula>AND(CY122=TRUE,ABS(DK126-(DG126/DG134))&gt;0.1)</formula>
    </cfRule>
  </conditionalFormatting>
  <conditionalFormatting sqref="DH126">
    <cfRule type="expression" dxfId="1117" priority="969">
      <formula>AND(CY122=TRUE,ABS(DK126-(DH126/DH134))&gt;0.1)</formula>
    </cfRule>
  </conditionalFormatting>
  <conditionalFormatting sqref="DI126">
    <cfRule type="expression" dxfId="1116" priority="968">
      <formula>AND(CY122=TRUE,ABS(DK126-(DI126/DI134))&gt;0.1)</formula>
    </cfRule>
  </conditionalFormatting>
  <conditionalFormatting sqref="DJ126">
    <cfRule type="expression" dxfId="1115" priority="967">
      <formula>AND(CY122=TRUE,ABS(DK126-(DJ126/DJ134))&gt;0.1)</formula>
    </cfRule>
  </conditionalFormatting>
  <conditionalFormatting sqref="DE127">
    <cfRule type="expression" dxfId="1114" priority="966">
      <formula>AND(CY122=TRUE,ABS(DK127-(DE127/DE134))&gt;0.1)</formula>
    </cfRule>
  </conditionalFormatting>
  <conditionalFormatting sqref="DF127">
    <cfRule type="expression" dxfId="1113" priority="965">
      <formula>AND(CY122=TRUE,ABS(DK127-(DF127/DF134))&gt;0.1)</formula>
    </cfRule>
  </conditionalFormatting>
  <conditionalFormatting sqref="DG127">
    <cfRule type="expression" dxfId="1112" priority="964">
      <formula>AND(CY122=TRUE,ABS(DK127-(DG127/DG134))&gt;0.1)</formula>
    </cfRule>
  </conditionalFormatting>
  <conditionalFormatting sqref="DH127">
    <cfRule type="expression" dxfId="1111" priority="963">
      <formula>AND(CY122=TRUE,ABS(DK127-(DH127/DH134))&gt;0.1)</formula>
    </cfRule>
  </conditionalFormatting>
  <conditionalFormatting sqref="DI127">
    <cfRule type="expression" dxfId="1110" priority="962">
      <formula>AND(CY122=TRUE,ABS(DK127-(DI127/DI134))&gt;0.1)</formula>
    </cfRule>
  </conditionalFormatting>
  <conditionalFormatting sqref="DJ127">
    <cfRule type="expression" dxfId="1109" priority="961">
      <formula>AND(CY122=TRUE,ABS(DK127-(DJ127/DJ134))&gt;0.1)</formula>
    </cfRule>
  </conditionalFormatting>
  <conditionalFormatting sqref="DF128">
    <cfRule type="expression" dxfId="1108" priority="960">
      <formula>AND(CY122=TRUE,ABS(DK128-(DF128/DF134))&gt;0.1)</formula>
    </cfRule>
  </conditionalFormatting>
  <conditionalFormatting sqref="DG128">
    <cfRule type="expression" dxfId="1107" priority="959">
      <formula>AND(CY122=TRUE,ABS(DK128-(DG128/DG134))&gt;0.1)</formula>
    </cfRule>
  </conditionalFormatting>
  <conditionalFormatting sqref="DH128">
    <cfRule type="expression" dxfId="1106" priority="958">
      <formula>AND(CY122=TRUE,ABS(DK128-(DH128/DH134))&gt;0.1)</formula>
    </cfRule>
  </conditionalFormatting>
  <conditionalFormatting sqref="DI128">
    <cfRule type="expression" dxfId="1105" priority="957">
      <formula>AND(CY122=TRUE,ABS(DK128-(DI128/DI134))&gt;0.1)</formula>
    </cfRule>
  </conditionalFormatting>
  <conditionalFormatting sqref="DJ128">
    <cfRule type="expression" dxfId="1104" priority="956">
      <formula>AND(CY122=TRUE,ABS(DK128-(DJ128/DJ134))&gt;0.1)</formula>
    </cfRule>
  </conditionalFormatting>
  <conditionalFormatting sqref="DG129">
    <cfRule type="expression" dxfId="1103" priority="955">
      <formula>AND(CY122=TRUE,ABS(DK129-(DG129/DG134))&gt;0.1)</formula>
    </cfRule>
  </conditionalFormatting>
  <conditionalFormatting sqref="DH129">
    <cfRule type="expression" dxfId="1102" priority="954">
      <formula>AND(CY122=TRUE,ABS(DK129-(DH129/DH134))&gt;0.1)</formula>
    </cfRule>
  </conditionalFormatting>
  <conditionalFormatting sqref="DI129">
    <cfRule type="expression" dxfId="1101" priority="953">
      <formula>AND(CY122=TRUE,ABS(DK129-(DI129/DI134))&gt;0.1)</formula>
    </cfRule>
  </conditionalFormatting>
  <conditionalFormatting sqref="DJ129">
    <cfRule type="expression" dxfId="1100" priority="952">
      <formula>AND(CY122=TRUE,ABS(DK129-(DJ129/DJ134))&gt;0.1)</formula>
    </cfRule>
  </conditionalFormatting>
  <conditionalFormatting sqref="DH130">
    <cfRule type="expression" dxfId="1099" priority="951">
      <formula>AND(CY122=TRUE,ABS(DK130-(DH130/DH134))&gt;0.1)</formula>
    </cfRule>
  </conditionalFormatting>
  <conditionalFormatting sqref="DI130">
    <cfRule type="expression" dxfId="1098" priority="950">
      <formula>AND(CY122=TRUE,ABS(DK130-(DI130/DI134))&gt;0.1)</formula>
    </cfRule>
  </conditionalFormatting>
  <conditionalFormatting sqref="DJ130">
    <cfRule type="expression" dxfId="1097" priority="949">
      <formula>AND(CY122=TRUE,ABS(DK130-(DJ130/DJ134))&gt;0.1)</formula>
    </cfRule>
  </conditionalFormatting>
  <conditionalFormatting sqref="DI131">
    <cfRule type="expression" dxfId="1096" priority="948">
      <formula>AND(CY122=TRUE,ABS(DK131-(DI131/DI134))&gt;0.1)</formula>
    </cfRule>
  </conditionalFormatting>
  <conditionalFormatting sqref="DJ131">
    <cfRule type="expression" dxfId="1095" priority="947">
      <formula>AND(CY122=TRUE,ABS(DK131-(DJ131/DJ134))&gt;0.1)</formula>
    </cfRule>
  </conditionalFormatting>
  <conditionalFormatting sqref="DJ132">
    <cfRule type="expression" dxfId="1094" priority="946">
      <formula>AND(CY122=TRUE,ABS(DK132-(DJ132/DJ134))&gt;0.1)</formula>
    </cfRule>
  </conditionalFormatting>
  <conditionalFormatting sqref="DB139">
    <cfRule type="expression" dxfId="1093" priority="945">
      <formula>AND(CY137=TRUE,ABS(DK139-(DB139/DB149))&gt;0.1)</formula>
    </cfRule>
  </conditionalFormatting>
  <conditionalFormatting sqref="DC139">
    <cfRule type="expression" dxfId="1092" priority="944">
      <formula>AND(CY137=TRUE,ABS(DK139-(DC139/DC149))&gt;0.1)</formula>
    </cfRule>
  </conditionalFormatting>
  <conditionalFormatting sqref="DD139">
    <cfRule type="expression" dxfId="1091" priority="943">
      <formula>AND(CY137=TRUE,ABS(DK139-(DD139/DD149))&gt;0.1)</formula>
    </cfRule>
  </conditionalFormatting>
  <conditionalFormatting sqref="DE139">
    <cfRule type="expression" dxfId="1090" priority="942">
      <formula>AND(CY137=TRUE,ABS(DK139-(DE139/DE149))&gt;0.1)</formula>
    </cfRule>
  </conditionalFormatting>
  <conditionalFormatting sqref="DF139">
    <cfRule type="expression" dxfId="1089" priority="941">
      <formula>AND(CY137=TRUE,ABS(DK139-(DF139/DF149))&gt;0.1)</formula>
    </cfRule>
  </conditionalFormatting>
  <conditionalFormatting sqref="DG139">
    <cfRule type="expression" dxfId="1088" priority="940">
      <formula>AND(CY137=TRUE,ABS(DK139-(DG139/DG149))&gt;0.1)</formula>
    </cfRule>
  </conditionalFormatting>
  <conditionalFormatting sqref="DH139">
    <cfRule type="expression" dxfId="1087" priority="939">
      <formula>AND(CY137=TRUE,ABS(DK139-(DH139/DH149))&gt;0.1)</formula>
    </cfRule>
  </conditionalFormatting>
  <conditionalFormatting sqref="DI139">
    <cfRule type="expression" dxfId="1086" priority="938">
      <formula>AND(CY137=TRUE,ABS(DK139-(DI139/DI149))&gt;0.1)</formula>
    </cfRule>
  </conditionalFormatting>
  <conditionalFormatting sqref="DJ139">
    <cfRule type="expression" dxfId="1085" priority="937">
      <formula>AND(CY137=TRUE,ABS(DK139-(DJ139/DJ149))&gt;0.1)</formula>
    </cfRule>
  </conditionalFormatting>
  <conditionalFormatting sqref="DC140">
    <cfRule type="expression" dxfId="1084" priority="936">
      <formula>AND(CY137=TRUE,ABS(DK140-(DC140/DC149))&gt;0.1)</formula>
    </cfRule>
  </conditionalFormatting>
  <conditionalFormatting sqref="DD140">
    <cfRule type="expression" dxfId="1083" priority="935">
      <formula>AND(CY137=TRUE,ABS(DK140-(DD140/DD149))&gt;0.1)</formula>
    </cfRule>
  </conditionalFormatting>
  <conditionalFormatting sqref="DE140">
    <cfRule type="expression" dxfId="1082" priority="934">
      <formula>AND(CY137=TRUE,ABS(DK140-(DE140/DE149))&gt;0.1)</formula>
    </cfRule>
  </conditionalFormatting>
  <conditionalFormatting sqref="DF140">
    <cfRule type="expression" dxfId="1081" priority="933">
      <formula>AND(CY137=TRUE,ABS(DK140-(DF140/DF149))&gt;0.1)</formula>
    </cfRule>
  </conditionalFormatting>
  <conditionalFormatting sqref="DG140">
    <cfRule type="expression" dxfId="1080" priority="932">
      <formula>AND(CY137=TRUE,ABS(DK140-(DG140/DG149))&gt;0.1)</formula>
    </cfRule>
  </conditionalFormatting>
  <conditionalFormatting sqref="DH140">
    <cfRule type="expression" dxfId="1079" priority="931">
      <formula>AND(CY137=TRUE,ABS(DK140-(DH140/DH149))&gt;0.1)</formula>
    </cfRule>
  </conditionalFormatting>
  <conditionalFormatting sqref="DI140">
    <cfRule type="expression" dxfId="1078" priority="930">
      <formula>AND(CY137=TRUE,ABS(DK140-(DI140/DI149))&gt;0.1)</formula>
    </cfRule>
  </conditionalFormatting>
  <conditionalFormatting sqref="DJ140">
    <cfRule type="expression" dxfId="1077" priority="929">
      <formula>AND(CY137=TRUE,ABS(DK140-(DJ140/DJ149))&gt;0.1)</formula>
    </cfRule>
  </conditionalFormatting>
  <conditionalFormatting sqref="DD141">
    <cfRule type="expression" dxfId="1076" priority="928">
      <formula>AND(CY137=TRUE,ABS(DK141-(DD141/DD149))&gt;0.1)</formula>
    </cfRule>
  </conditionalFormatting>
  <conditionalFormatting sqref="DE141">
    <cfRule type="expression" dxfId="1075" priority="927">
      <formula>AND(CY137=TRUE,ABS(DK141-(DE141/DE149))&gt;0.1)</formula>
    </cfRule>
  </conditionalFormatting>
  <conditionalFormatting sqref="DF141">
    <cfRule type="expression" dxfId="1074" priority="926">
      <formula>AND(CY137=TRUE,ABS(DK141-(DF141/DF149))&gt;0.1)</formula>
    </cfRule>
  </conditionalFormatting>
  <conditionalFormatting sqref="DG141">
    <cfRule type="expression" dxfId="1073" priority="925">
      <formula>AND(CY137=TRUE,ABS(DK141-(DG141/DG149))&gt;0.1)</formula>
    </cfRule>
  </conditionalFormatting>
  <conditionalFormatting sqref="DH141">
    <cfRule type="expression" dxfId="1072" priority="924">
      <formula>AND(CY137=TRUE,ABS(DK141-(DH141/DH149))&gt;0.1)</formula>
    </cfRule>
  </conditionalFormatting>
  <conditionalFormatting sqref="DI141">
    <cfRule type="expression" dxfId="1071" priority="923">
      <formula>AND(CY137=TRUE,ABS(DK141-(DI141/DI149))&gt;0.1)</formula>
    </cfRule>
  </conditionalFormatting>
  <conditionalFormatting sqref="DJ141">
    <cfRule type="expression" dxfId="1070" priority="922">
      <formula>AND(CY137=TRUE,ABS(DK141-(DJ141/DJ149))&gt;0.1)</formula>
    </cfRule>
  </conditionalFormatting>
  <conditionalFormatting sqref="DE142">
    <cfRule type="expression" dxfId="1069" priority="921">
      <formula>AND(CY137=TRUE,ABS(DK142-(DE142/DE149))&gt;0.1)</formula>
    </cfRule>
  </conditionalFormatting>
  <conditionalFormatting sqref="DF142">
    <cfRule type="expression" dxfId="1068" priority="920">
      <formula>AND(CY137=TRUE,ABS(DK142-(DF142/DF149))&gt;0.1)</formula>
    </cfRule>
  </conditionalFormatting>
  <conditionalFormatting sqref="DG142">
    <cfRule type="expression" dxfId="1067" priority="919">
      <formula>AND(CY137=TRUE,ABS(DK142-(DG142/DG149))&gt;0.1)</formula>
    </cfRule>
  </conditionalFormatting>
  <conditionalFormatting sqref="DH142">
    <cfRule type="expression" dxfId="1066" priority="918">
      <formula>AND(CY137=TRUE,ABS(DK142-(DH142/DH149))&gt;0.1)</formula>
    </cfRule>
  </conditionalFormatting>
  <conditionalFormatting sqref="DI142">
    <cfRule type="expression" dxfId="1065" priority="917">
      <formula>AND(CY137=TRUE,ABS(DK142-(DI142/DI149))&gt;0.1)</formula>
    </cfRule>
  </conditionalFormatting>
  <conditionalFormatting sqref="DJ142">
    <cfRule type="expression" dxfId="1064" priority="916">
      <formula>AND(CY137=TRUE,ABS(DK142-(DJ142/DJ149))&gt;0.1)</formula>
    </cfRule>
  </conditionalFormatting>
  <conditionalFormatting sqref="DF143">
    <cfRule type="expression" dxfId="1063" priority="915">
      <formula>AND(CY137=TRUE,ABS(DK143-(DF143/DF149))&gt;0.1)</formula>
    </cfRule>
  </conditionalFormatting>
  <conditionalFormatting sqref="DG143">
    <cfRule type="expression" dxfId="1062" priority="914">
      <formula>AND(CY137=TRUE,ABS(DK143-(DG143/DG149))&gt;0.1)</formula>
    </cfRule>
  </conditionalFormatting>
  <conditionalFormatting sqref="DH143">
    <cfRule type="expression" dxfId="1061" priority="913">
      <formula>AND(CY137=TRUE,ABS(DK143-(DH143/DH149))&gt;0.1)</formula>
    </cfRule>
  </conditionalFormatting>
  <conditionalFormatting sqref="DI143">
    <cfRule type="expression" dxfId="1060" priority="912">
      <formula>AND(CY137=TRUE,ABS(DK143-(DI143/DI149))&gt;0.1)</formula>
    </cfRule>
  </conditionalFormatting>
  <conditionalFormatting sqref="DJ143">
    <cfRule type="expression" dxfId="1059" priority="911">
      <formula>AND(CY137=TRUE,ABS(DK143-(DJ143/DJ149))&gt;0.1)</formula>
    </cfRule>
  </conditionalFormatting>
  <conditionalFormatting sqref="DG144">
    <cfRule type="expression" dxfId="1058" priority="910">
      <formula>AND(CY137=TRUE,ABS(DK144-(DG144/DG149))&gt;0.1)</formula>
    </cfRule>
  </conditionalFormatting>
  <conditionalFormatting sqref="DH144">
    <cfRule type="expression" dxfId="1057" priority="909">
      <formula>AND(CY137=TRUE,ABS(DK144-(DH144/DH149))&gt;0.1)</formula>
    </cfRule>
  </conditionalFormatting>
  <conditionalFormatting sqref="DI144">
    <cfRule type="expression" dxfId="1056" priority="908">
      <formula>AND(CY137=TRUE,ABS(DK144-(DI144/DI149))&gt;0.1)</formula>
    </cfRule>
  </conditionalFormatting>
  <conditionalFormatting sqref="DJ144">
    <cfRule type="expression" dxfId="1055" priority="907">
      <formula>AND(CY137=TRUE,ABS(DK144-(DJ144/DJ149))&gt;0.1)</formula>
    </cfRule>
  </conditionalFormatting>
  <conditionalFormatting sqref="DH145">
    <cfRule type="expression" dxfId="1054" priority="906">
      <formula>AND(CY137=TRUE,ABS(DK145-(DH145/DH149))&gt;0.1)</formula>
    </cfRule>
  </conditionalFormatting>
  <conditionalFormatting sqref="DI145">
    <cfRule type="expression" dxfId="1053" priority="905">
      <formula>AND(CY137=TRUE,ABS(DK145-(DI145/DI149))&gt;0.1)</formula>
    </cfRule>
  </conditionalFormatting>
  <conditionalFormatting sqref="DJ145">
    <cfRule type="expression" dxfId="1052" priority="904">
      <formula>AND(CY137=TRUE,ABS(DK145-(DJ145/DJ149))&gt;0.1)</formula>
    </cfRule>
  </conditionalFormatting>
  <conditionalFormatting sqref="DI146">
    <cfRule type="expression" dxfId="1051" priority="903">
      <formula>AND(CY137=TRUE,ABS(DK146-(DI146/DI149))&gt;0.1)</formula>
    </cfRule>
  </conditionalFormatting>
  <conditionalFormatting sqref="DJ146">
    <cfRule type="expression" dxfId="1050" priority="902">
      <formula>AND(CY137=TRUE,ABS(DK146-(DJ146/DJ149))&gt;0.1)</formula>
    </cfRule>
  </conditionalFormatting>
  <conditionalFormatting sqref="DJ147">
    <cfRule type="expression" dxfId="1049" priority="901">
      <formula>AND(CY137=TRUE,ABS(DK147-(DJ147/DJ149))&gt;0.1)</formula>
    </cfRule>
  </conditionalFormatting>
  <conditionalFormatting sqref="DS139">
    <cfRule type="expression" dxfId="1048" priority="900">
      <formula>AND(DP137=TRUE,ABS(EB139-(DS139/DS149))&gt;0.1)</formula>
    </cfRule>
  </conditionalFormatting>
  <conditionalFormatting sqref="DT139">
    <cfRule type="expression" dxfId="1047" priority="899">
      <formula>AND(DP137=TRUE,ABS(EB139-(DT139/DT149))&gt;0.1)</formula>
    </cfRule>
  </conditionalFormatting>
  <conditionalFormatting sqref="DU139">
    <cfRule type="expression" dxfId="1046" priority="898">
      <formula>AND(DP137=TRUE,ABS(EB139-(DU139/DU149))&gt;0.1)</formula>
    </cfRule>
  </conditionalFormatting>
  <conditionalFormatting sqref="DV139">
    <cfRule type="expression" dxfId="1045" priority="897">
      <formula>AND(DP137=TRUE,ABS(EB139-(DV139/DV149))&gt;0.1)</formula>
    </cfRule>
  </conditionalFormatting>
  <conditionalFormatting sqref="DW139">
    <cfRule type="expression" dxfId="1044" priority="896">
      <formula>AND(DP137=TRUE,ABS(EB139-(DW139/DW149))&gt;0.1)</formula>
    </cfRule>
  </conditionalFormatting>
  <conditionalFormatting sqref="DX139">
    <cfRule type="expression" dxfId="1043" priority="895">
      <formula>AND(DP137=TRUE,ABS(EB139-(DX139/DX149))&gt;0.1)</formula>
    </cfRule>
  </conditionalFormatting>
  <conditionalFormatting sqref="DY139">
    <cfRule type="expression" dxfId="1042" priority="894">
      <formula>AND(DP137=TRUE,ABS(EB139-(DY139/DY149))&gt;0.1)</formula>
    </cfRule>
  </conditionalFormatting>
  <conditionalFormatting sqref="DZ139">
    <cfRule type="expression" dxfId="1041" priority="893">
      <formula>AND(DP137=TRUE,ABS(EB139-(DZ139/DZ149))&gt;0.1)</formula>
    </cfRule>
  </conditionalFormatting>
  <conditionalFormatting sqref="EA139">
    <cfRule type="expression" dxfId="1040" priority="892">
      <formula>AND(DP137=TRUE,ABS(EB139-(EA139/EA149))&gt;0.1)</formula>
    </cfRule>
  </conditionalFormatting>
  <conditionalFormatting sqref="DT140">
    <cfRule type="expression" dxfId="1039" priority="891">
      <formula>AND(DP137=TRUE,ABS(EB140-(DT140/DT149))&gt;0.1)</formula>
    </cfRule>
  </conditionalFormatting>
  <conditionalFormatting sqref="DU140">
    <cfRule type="expression" dxfId="1038" priority="890">
      <formula>AND(DP137=TRUE,ABS(EB140-(DU140/DU149))&gt;0.1)</formula>
    </cfRule>
  </conditionalFormatting>
  <conditionalFormatting sqref="DV140">
    <cfRule type="expression" dxfId="1037" priority="889">
      <formula>AND(DP137=TRUE,ABS(EB140-(DV140/DV149))&gt;0.1)</formula>
    </cfRule>
  </conditionalFormatting>
  <conditionalFormatting sqref="DW140">
    <cfRule type="expression" dxfId="1036" priority="888">
      <formula>AND(DP137=TRUE,ABS(EB140-(DW140/DW149))&gt;0.1)</formula>
    </cfRule>
  </conditionalFormatting>
  <conditionalFormatting sqref="DX140">
    <cfRule type="expression" dxfId="1035" priority="887">
      <formula>AND(DP137=TRUE,ABS(EB140-(DX140/DX149))&gt;0.1)</formula>
    </cfRule>
  </conditionalFormatting>
  <conditionalFormatting sqref="DY140">
    <cfRule type="expression" dxfId="1034" priority="886">
      <formula>AND(DP137=TRUE,ABS(EB140-(DY140/DY149))&gt;0.1)</formula>
    </cfRule>
  </conditionalFormatting>
  <conditionalFormatting sqref="DZ140">
    <cfRule type="expression" dxfId="1033" priority="885">
      <formula>AND(DP137=TRUE,ABS(EB140-(DZ140/DZ149))&gt;0.1)</formula>
    </cfRule>
  </conditionalFormatting>
  <conditionalFormatting sqref="EA140">
    <cfRule type="expression" dxfId="1032" priority="884">
      <formula>AND(DP137=TRUE,ABS(EB140-(EA140/EA149))&gt;0.1)</formula>
    </cfRule>
  </conditionalFormatting>
  <conditionalFormatting sqref="DU141">
    <cfRule type="expression" dxfId="1031" priority="883">
      <formula>AND(DP137=TRUE,ABS(EB141-(DU141/DU149))&gt;0.1)</formula>
    </cfRule>
  </conditionalFormatting>
  <conditionalFormatting sqref="DV141">
    <cfRule type="expression" dxfId="1030" priority="882">
      <formula>AND(DP137=TRUE,ABS(EB141-(DV141/DV149))&gt;0.1)</formula>
    </cfRule>
  </conditionalFormatting>
  <conditionalFormatting sqref="DW141">
    <cfRule type="expression" dxfId="1029" priority="881">
      <formula>AND(DP137=TRUE,ABS(EB141-(DW141/DW149))&gt;0.1)</formula>
    </cfRule>
  </conditionalFormatting>
  <conditionalFormatting sqref="DX141">
    <cfRule type="expression" dxfId="1028" priority="880">
      <formula>AND(DP137=TRUE,ABS(EB141-(DX141/DX149))&gt;0.1)</formula>
    </cfRule>
  </conditionalFormatting>
  <conditionalFormatting sqref="DY141">
    <cfRule type="expression" dxfId="1027" priority="879">
      <formula>AND(DP137=TRUE,ABS(EB141-(DY141/DY149))&gt;0.1)</formula>
    </cfRule>
  </conditionalFormatting>
  <conditionalFormatting sqref="DZ141">
    <cfRule type="expression" dxfId="1026" priority="878">
      <formula>AND(DP137=TRUE,ABS(EB141-(DZ141/DZ149))&gt;0.1)</formula>
    </cfRule>
  </conditionalFormatting>
  <conditionalFormatting sqref="EA141">
    <cfRule type="expression" dxfId="1025" priority="877">
      <formula>AND(DP137=TRUE,ABS(EB141-(EA141/EA149))&gt;0.1)</formula>
    </cfRule>
  </conditionalFormatting>
  <conditionalFormatting sqref="DV142">
    <cfRule type="expression" dxfId="1024" priority="876">
      <formula>AND(DP137=TRUE,ABS(EB142-(DV142/DV149))&gt;0.1)</formula>
    </cfRule>
  </conditionalFormatting>
  <conditionalFormatting sqref="DW142">
    <cfRule type="expression" dxfId="1023" priority="875">
      <formula>AND(DP137=TRUE,ABS(EB142-(DW142/DW149))&gt;0.1)</formula>
    </cfRule>
  </conditionalFormatting>
  <conditionalFormatting sqref="DX142">
    <cfRule type="expression" dxfId="1022" priority="874">
      <formula>AND(DP137=TRUE,ABS(EB142-(DX142/DX149))&gt;0.1)</formula>
    </cfRule>
  </conditionalFormatting>
  <conditionalFormatting sqref="DY142">
    <cfRule type="expression" dxfId="1021" priority="873">
      <formula>AND(DP137=TRUE,ABS(EB142-(DY142/DY149))&gt;0.1)</formula>
    </cfRule>
  </conditionalFormatting>
  <conditionalFormatting sqref="DZ142">
    <cfRule type="expression" dxfId="1020" priority="872">
      <formula>AND(DP137=TRUE,ABS(EB142-(DZ142/DZ149))&gt;0.1)</formula>
    </cfRule>
  </conditionalFormatting>
  <conditionalFormatting sqref="EA142">
    <cfRule type="expression" dxfId="1019" priority="871">
      <formula>AND(DP137=TRUE,ABS(EB142-(EA142/EA149))&gt;0.1)</formula>
    </cfRule>
  </conditionalFormatting>
  <conditionalFormatting sqref="DW143">
    <cfRule type="expression" dxfId="1018" priority="870">
      <formula>AND(DP137=TRUE,ABS(EB143-(DW143/DW149))&gt;0.1)</formula>
    </cfRule>
  </conditionalFormatting>
  <conditionalFormatting sqref="DX143">
    <cfRule type="expression" dxfId="1017" priority="869">
      <formula>AND(DP137=TRUE,ABS(EB143-(DX143/DX149))&gt;0.1)</formula>
    </cfRule>
  </conditionalFormatting>
  <conditionalFormatting sqref="DY143">
    <cfRule type="expression" dxfId="1016" priority="868">
      <formula>AND(DP137=TRUE,ABS(EB143-(DY143/DY149))&gt;0.1)</formula>
    </cfRule>
  </conditionalFormatting>
  <conditionalFormatting sqref="DZ143">
    <cfRule type="expression" dxfId="1015" priority="867">
      <formula>AND(DP137=TRUE,ABS(EB143-(DZ143/DZ149))&gt;0.1)</formula>
    </cfRule>
  </conditionalFormatting>
  <conditionalFormatting sqref="EA143">
    <cfRule type="expression" dxfId="1014" priority="866">
      <formula>AND(DP137=TRUE,ABS(EB143-(EA143/EA149))&gt;0.1)</formula>
    </cfRule>
  </conditionalFormatting>
  <conditionalFormatting sqref="DX144">
    <cfRule type="expression" dxfId="1013" priority="865">
      <formula>AND(DP137=TRUE,ABS(EB144-(DX144/DX149))&gt;0.1)</formula>
    </cfRule>
  </conditionalFormatting>
  <conditionalFormatting sqref="DY144">
    <cfRule type="expression" dxfId="1012" priority="864">
      <formula>AND(DP137=TRUE,ABS(EB144-(DY144/DY149))&gt;0.1)</formula>
    </cfRule>
  </conditionalFormatting>
  <conditionalFormatting sqref="DZ144">
    <cfRule type="expression" dxfId="1011" priority="863">
      <formula>AND(DP137=TRUE,ABS(EB144-(DZ144/DZ149))&gt;0.1)</formula>
    </cfRule>
  </conditionalFormatting>
  <conditionalFormatting sqref="EA144">
    <cfRule type="expression" dxfId="1010" priority="862">
      <formula>AND(DP137=TRUE,ABS(EB144-(EA144/EA149))&gt;0.1)</formula>
    </cfRule>
  </conditionalFormatting>
  <conditionalFormatting sqref="DY145">
    <cfRule type="expression" dxfId="1009" priority="861">
      <formula>AND(DP137=TRUE,ABS(EB145-(DY145/DY149))&gt;0.1)</formula>
    </cfRule>
  </conditionalFormatting>
  <conditionalFormatting sqref="DZ145">
    <cfRule type="expression" dxfId="1008" priority="860">
      <formula>AND(DP137=TRUE,ABS(EB145-(DZ145/DZ149))&gt;0.1)</formula>
    </cfRule>
  </conditionalFormatting>
  <conditionalFormatting sqref="EA145">
    <cfRule type="expression" dxfId="1007" priority="859">
      <formula>AND(DP137=TRUE,ABS(EB145-(EA145/EA149))&gt;0.1)</formula>
    </cfRule>
  </conditionalFormatting>
  <conditionalFormatting sqref="DZ146">
    <cfRule type="expression" dxfId="1006" priority="858">
      <formula>AND(DP137=TRUE,ABS(EB146-(DZ146/DZ149))&gt;0.1)</formula>
    </cfRule>
  </conditionalFormatting>
  <conditionalFormatting sqref="EA146">
    <cfRule type="expression" dxfId="1005" priority="857">
      <formula>AND(DP137=TRUE,ABS(EB146-(EA146/EA149))&gt;0.1)</formula>
    </cfRule>
  </conditionalFormatting>
  <conditionalFormatting sqref="EA147">
    <cfRule type="expression" dxfId="1004" priority="856">
      <formula>AND(DP137=TRUE,ABS(EB147-(EA147/EA149))&gt;0.1)</formula>
    </cfRule>
  </conditionalFormatting>
  <conditionalFormatting sqref="DS124">
    <cfRule type="expression" dxfId="1003" priority="855">
      <formula>AND(DP122=TRUE,ABS(EB124-(DS124/DS134))&gt;0.1)</formula>
    </cfRule>
  </conditionalFormatting>
  <conditionalFormatting sqref="DT124">
    <cfRule type="expression" dxfId="1002" priority="854">
      <formula>AND(DP122=TRUE,ABS(EB124-(DT124/DT134))&gt;0.1)</formula>
    </cfRule>
  </conditionalFormatting>
  <conditionalFormatting sqref="DU124">
    <cfRule type="expression" dxfId="1001" priority="853">
      <formula>AND(DP122=TRUE,ABS(EB124-(DU124/DU134))&gt;0.1)</formula>
    </cfRule>
  </conditionalFormatting>
  <conditionalFormatting sqref="DV124">
    <cfRule type="expression" dxfId="1000" priority="852">
      <formula>AND(DP122=TRUE,ABS(EB124-(DV124/DV134))&gt;0.1)</formula>
    </cfRule>
  </conditionalFormatting>
  <conditionalFormatting sqref="DW124">
    <cfRule type="expression" dxfId="999" priority="851">
      <formula>AND(DP122=TRUE,ABS(EB124-(DW124/DW134))&gt;0.1)</formula>
    </cfRule>
  </conditionalFormatting>
  <conditionalFormatting sqref="DX124">
    <cfRule type="expression" dxfId="998" priority="850">
      <formula>AND(DP122=TRUE,ABS(EB124-(DX124/DX134))&gt;0.1)</formula>
    </cfRule>
  </conditionalFormatting>
  <conditionalFormatting sqref="DY124">
    <cfRule type="expression" dxfId="997" priority="849">
      <formula>AND(DP122=TRUE,ABS(EB124-(DY124/DY134))&gt;0.1)</formula>
    </cfRule>
  </conditionalFormatting>
  <conditionalFormatting sqref="DZ124">
    <cfRule type="expression" dxfId="996" priority="848">
      <formula>AND(DP122=TRUE,ABS(EB124-(DZ124/DZ134))&gt;0.1)</formula>
    </cfRule>
  </conditionalFormatting>
  <conditionalFormatting sqref="EA124">
    <cfRule type="expression" dxfId="995" priority="847">
      <formula>AND(DP122=TRUE,ABS(EB124-(EA124/EA134))&gt;0.1)</formula>
    </cfRule>
  </conditionalFormatting>
  <conditionalFormatting sqref="DT125">
    <cfRule type="expression" dxfId="994" priority="846">
      <formula>AND(DP122=TRUE,ABS(EB125-(DT125/DT134))&gt;0.1)</formula>
    </cfRule>
  </conditionalFormatting>
  <conditionalFormatting sqref="DU125">
    <cfRule type="expression" dxfId="993" priority="845">
      <formula>AND(DP122=TRUE,ABS(EB125-(DU125/DU134))&gt;0.1)</formula>
    </cfRule>
  </conditionalFormatting>
  <conditionalFormatting sqref="DV125">
    <cfRule type="expression" dxfId="992" priority="844">
      <formula>AND(DP122=TRUE,ABS(EB125-(DV125/DV134))&gt;0.1)</formula>
    </cfRule>
  </conditionalFormatting>
  <conditionalFormatting sqref="DW125">
    <cfRule type="expression" dxfId="991" priority="843">
      <formula>AND(DP122=TRUE,ABS(EB125-(DW125/DW134))&gt;0.1)</formula>
    </cfRule>
  </conditionalFormatting>
  <conditionalFormatting sqref="DX125">
    <cfRule type="expression" dxfId="990" priority="842">
      <formula>AND(DP122=TRUE,ABS(EB125-(DX125/DX134))&gt;0.1)</formula>
    </cfRule>
  </conditionalFormatting>
  <conditionalFormatting sqref="DY125">
    <cfRule type="expression" dxfId="989" priority="841">
      <formula>AND(DP122=TRUE,ABS(EB125-(DY125/DY134))&gt;0.1)</formula>
    </cfRule>
  </conditionalFormatting>
  <conditionalFormatting sqref="DZ125">
    <cfRule type="expression" dxfId="988" priority="840">
      <formula>AND(DP122=TRUE,ABS(EB125-(DZ125/DZ134))&gt;0.1)</formula>
    </cfRule>
  </conditionalFormatting>
  <conditionalFormatting sqref="EA125">
    <cfRule type="expression" dxfId="987" priority="839">
      <formula>AND(DP122=TRUE,ABS(EB125-(EA125/EA134))&gt;0.1)</formula>
    </cfRule>
  </conditionalFormatting>
  <conditionalFormatting sqref="DU126">
    <cfRule type="expression" dxfId="986" priority="838">
      <formula>AND(DP122=TRUE,ABS(EB126-(DU126/DU134))&gt;0.1)</formula>
    </cfRule>
  </conditionalFormatting>
  <conditionalFormatting sqref="DV126">
    <cfRule type="expression" dxfId="985" priority="837">
      <formula>AND(DP122=TRUE,ABS(EB126-(DV126/DV134))&gt;0.1)</formula>
    </cfRule>
  </conditionalFormatting>
  <conditionalFormatting sqref="DW126">
    <cfRule type="expression" dxfId="984" priority="836">
      <formula>AND(DP122=TRUE,ABS(EB126-(DW126/DW134))&gt;0.1)</formula>
    </cfRule>
  </conditionalFormatting>
  <conditionalFormatting sqref="DX126">
    <cfRule type="expression" dxfId="983" priority="835">
      <formula>AND(DP122=TRUE,ABS(EB126-(DX126/DX134))&gt;0.1)</formula>
    </cfRule>
  </conditionalFormatting>
  <conditionalFormatting sqref="DY126">
    <cfRule type="expression" dxfId="982" priority="834">
      <formula>AND(DP122=TRUE,ABS(EB126-(DY126/DY134))&gt;0.1)</formula>
    </cfRule>
  </conditionalFormatting>
  <conditionalFormatting sqref="DZ126">
    <cfRule type="expression" dxfId="981" priority="833">
      <formula>AND(DP122=TRUE,ABS(EB126-(DZ126/DZ134))&gt;0.1)</formula>
    </cfRule>
  </conditionalFormatting>
  <conditionalFormatting sqref="EA126">
    <cfRule type="expression" dxfId="980" priority="832">
      <formula>AND(DP122=TRUE,ABS(EB126-(EA126/EA134))&gt;0.1)</formula>
    </cfRule>
  </conditionalFormatting>
  <conditionalFormatting sqref="DV127">
    <cfRule type="expression" dxfId="979" priority="831">
      <formula>AND(DP122=TRUE,ABS(EB127-(DV127/DV134))&gt;0.1)</formula>
    </cfRule>
  </conditionalFormatting>
  <conditionalFormatting sqref="DW127">
    <cfRule type="expression" dxfId="978" priority="830">
      <formula>AND(DP122=TRUE,ABS(EB127-(DW127/DW134))&gt;0.1)</formula>
    </cfRule>
  </conditionalFormatting>
  <conditionalFormatting sqref="DX127">
    <cfRule type="expression" dxfId="977" priority="829">
      <formula>AND(DP122=TRUE,ABS(EB127-(DX127/DX134))&gt;0.1)</formula>
    </cfRule>
  </conditionalFormatting>
  <conditionalFormatting sqref="DY127">
    <cfRule type="expression" dxfId="976" priority="828">
      <formula>AND(DP122=TRUE,ABS(EB127-(DY127/DY134))&gt;0.1)</formula>
    </cfRule>
  </conditionalFormatting>
  <conditionalFormatting sqref="DZ127">
    <cfRule type="expression" dxfId="975" priority="827">
      <formula>AND(DP122=TRUE,ABS(EB127-(DZ127/DZ134))&gt;0.1)</formula>
    </cfRule>
  </conditionalFormatting>
  <conditionalFormatting sqref="EA127">
    <cfRule type="expression" dxfId="974" priority="826">
      <formula>AND(DP122=TRUE,ABS(EB127-(EA127/EA134))&gt;0.1)</formula>
    </cfRule>
  </conditionalFormatting>
  <conditionalFormatting sqref="DW128">
    <cfRule type="expression" dxfId="973" priority="825">
      <formula>AND(DP122=TRUE,ABS(EB128-(DW128/DW134))&gt;0.1)</formula>
    </cfRule>
  </conditionalFormatting>
  <conditionalFormatting sqref="DX128">
    <cfRule type="expression" dxfId="972" priority="824">
      <formula>AND(DP122=TRUE,ABS(EB128-(DX128/DX134))&gt;0.1)</formula>
    </cfRule>
  </conditionalFormatting>
  <conditionalFormatting sqref="DY128">
    <cfRule type="expression" dxfId="971" priority="823">
      <formula>AND(DP122=TRUE,ABS(EB128-(DY128/DY134))&gt;0.1)</formula>
    </cfRule>
  </conditionalFormatting>
  <conditionalFormatting sqref="DZ128">
    <cfRule type="expression" dxfId="970" priority="822">
      <formula>AND(DP122=TRUE,ABS(EB128-(DZ128/DZ134))&gt;0.1)</formula>
    </cfRule>
  </conditionalFormatting>
  <conditionalFormatting sqref="EA128">
    <cfRule type="expression" dxfId="969" priority="821">
      <formula>AND(DP122=TRUE,ABS(EB128-(EA128/EA134))&gt;0.1)</formula>
    </cfRule>
  </conditionalFormatting>
  <conditionalFormatting sqref="DX129">
    <cfRule type="expression" dxfId="968" priority="820">
      <formula>AND(DP122=TRUE,ABS(EB129-(DX129/DX134))&gt;0.1)</formula>
    </cfRule>
  </conditionalFormatting>
  <conditionalFormatting sqref="DY129">
    <cfRule type="expression" dxfId="967" priority="819">
      <formula>AND(DP122=TRUE,ABS(EB129-(DY129/DY134))&gt;0.1)</formula>
    </cfRule>
  </conditionalFormatting>
  <conditionalFormatting sqref="DZ129">
    <cfRule type="expression" dxfId="966" priority="818">
      <formula>AND(DP122=TRUE,ABS(EB129-(DZ129/DZ134))&gt;0.1)</formula>
    </cfRule>
  </conditionalFormatting>
  <conditionalFormatting sqref="EA129">
    <cfRule type="expression" dxfId="965" priority="817">
      <formula>AND(DP122=TRUE,ABS(EB129-(EA129/EA134))&gt;0.1)</formula>
    </cfRule>
  </conditionalFormatting>
  <conditionalFormatting sqref="DY130">
    <cfRule type="expression" dxfId="964" priority="816">
      <formula>AND(DP122=TRUE,ABS(EB130-(DY130/DY134))&gt;0.1)</formula>
    </cfRule>
  </conditionalFormatting>
  <conditionalFormatting sqref="DZ130">
    <cfRule type="expression" dxfId="963" priority="815">
      <formula>AND(DP122=TRUE,ABS(EB130-(DZ130/DZ134))&gt;0.1)</formula>
    </cfRule>
  </conditionalFormatting>
  <conditionalFormatting sqref="EA130">
    <cfRule type="expression" dxfId="962" priority="814">
      <formula>AND(DP122=TRUE,ABS(EB130-(EA130/EA134))&gt;0.1)</formula>
    </cfRule>
  </conditionalFormatting>
  <conditionalFormatting sqref="DZ131">
    <cfRule type="expression" dxfId="961" priority="813">
      <formula>AND(DP122=TRUE,ABS(EB131-(DZ131/DZ134))&gt;0.1)</formula>
    </cfRule>
  </conditionalFormatting>
  <conditionalFormatting sqref="EA131">
    <cfRule type="expression" dxfId="960" priority="812">
      <formula>AND(DP122=TRUE,ABS(EB131-(EA131/EA134))&gt;0.1)</formula>
    </cfRule>
  </conditionalFormatting>
  <conditionalFormatting sqref="EA132">
    <cfRule type="expression" dxfId="959" priority="811">
      <formula>AND(DP122=TRUE,ABS(EB132-(EA132/EA134))&gt;0.1)</formula>
    </cfRule>
  </conditionalFormatting>
  <conditionalFormatting sqref="DS109">
    <cfRule type="expression" dxfId="958" priority="810">
      <formula>AND(DP107=TRUE,ABS(EB109-(DS109/DS119))&gt;0.1)</formula>
    </cfRule>
  </conditionalFormatting>
  <conditionalFormatting sqref="DT109">
    <cfRule type="expression" dxfId="957" priority="809">
      <formula>AND(DP107=TRUE,ABS(EB109-(DT109/DT119))&gt;0.1)</formula>
    </cfRule>
  </conditionalFormatting>
  <conditionalFormatting sqref="DU109">
    <cfRule type="expression" dxfId="956" priority="808">
      <formula>AND(DP107=TRUE,ABS(EB109-(DU109/DU119))&gt;0.1)</formula>
    </cfRule>
  </conditionalFormatting>
  <conditionalFormatting sqref="DV109">
    <cfRule type="expression" dxfId="955" priority="807">
      <formula>AND(DP107=TRUE,ABS(EB109-(DV109/DV119))&gt;0.1)</formula>
    </cfRule>
  </conditionalFormatting>
  <conditionalFormatting sqref="DW109">
    <cfRule type="expression" dxfId="954" priority="806">
      <formula>AND(DP107=TRUE,ABS(EB109-(DW109/DW119))&gt;0.1)</formula>
    </cfRule>
  </conditionalFormatting>
  <conditionalFormatting sqref="DX109">
    <cfRule type="expression" dxfId="953" priority="805">
      <formula>AND(DP107=TRUE,ABS(EB109-(DX109/DX119))&gt;0.1)</formula>
    </cfRule>
  </conditionalFormatting>
  <conditionalFormatting sqref="DY109">
    <cfRule type="expression" dxfId="952" priority="804">
      <formula>AND(DP107=TRUE,ABS(EB109-(DY109/DY119))&gt;0.1)</formula>
    </cfRule>
  </conditionalFormatting>
  <conditionalFormatting sqref="DZ109">
    <cfRule type="expression" dxfId="951" priority="803">
      <formula>AND(DP107=TRUE,ABS(EB109-(DZ109/DZ119))&gt;0.1)</formula>
    </cfRule>
  </conditionalFormatting>
  <conditionalFormatting sqref="EA109">
    <cfRule type="expression" dxfId="950" priority="802">
      <formula>AND(DP107=TRUE,ABS(EB109-(EA109/EA119))&gt;0.1)</formula>
    </cfRule>
  </conditionalFormatting>
  <conditionalFormatting sqref="DT110">
    <cfRule type="expression" dxfId="949" priority="801">
      <formula>AND(DP107=TRUE,ABS(EB110-(DT110/DT119))&gt;0.1)</formula>
    </cfRule>
  </conditionalFormatting>
  <conditionalFormatting sqref="DU110">
    <cfRule type="expression" dxfId="948" priority="800">
      <formula>AND(DP107=TRUE,ABS(EB110-(DU110/DU119))&gt;0.1)</formula>
    </cfRule>
  </conditionalFormatting>
  <conditionalFormatting sqref="DV110">
    <cfRule type="expression" dxfId="947" priority="799">
      <formula>AND(DP107=TRUE,ABS(EB110-(DV110/DV119))&gt;0.1)</formula>
    </cfRule>
  </conditionalFormatting>
  <conditionalFormatting sqref="DW110">
    <cfRule type="expression" dxfId="946" priority="798">
      <formula>AND(DP107=TRUE,ABS(EB110-(DW110/DW119))&gt;0.1)</formula>
    </cfRule>
  </conditionalFormatting>
  <conditionalFormatting sqref="DX110">
    <cfRule type="expression" dxfId="945" priority="797">
      <formula>AND(DP107=TRUE,ABS(EB110-(DX110/DX119))&gt;0.1)</formula>
    </cfRule>
  </conditionalFormatting>
  <conditionalFormatting sqref="DY110">
    <cfRule type="expression" dxfId="944" priority="796">
      <formula>AND(DP107=TRUE,ABS(EB110-(DY110/DY119))&gt;0.1)</formula>
    </cfRule>
  </conditionalFormatting>
  <conditionalFormatting sqref="DZ110">
    <cfRule type="expression" dxfId="943" priority="795">
      <formula>AND(DP107=TRUE,ABS(EB110-(DZ110/DZ119))&gt;0.1)</formula>
    </cfRule>
  </conditionalFormatting>
  <conditionalFormatting sqref="EA110">
    <cfRule type="expression" dxfId="942" priority="794">
      <formula>AND(DP107=TRUE,ABS(EB110-(EA110/EA119))&gt;0.1)</formula>
    </cfRule>
  </conditionalFormatting>
  <conditionalFormatting sqref="DU111">
    <cfRule type="expression" dxfId="941" priority="793">
      <formula>AND(DP107=TRUE,ABS(EB111-(DU111/DU119))&gt;0.1)</formula>
    </cfRule>
  </conditionalFormatting>
  <conditionalFormatting sqref="DV111">
    <cfRule type="expression" dxfId="940" priority="792">
      <formula>AND(DP107=TRUE,ABS(EB111-(DV111/DV119))&gt;0.1)</formula>
    </cfRule>
  </conditionalFormatting>
  <conditionalFormatting sqref="DW111">
    <cfRule type="expression" dxfId="939" priority="791">
      <formula>AND(DP107=TRUE,ABS(EB111-(DW111/DW119))&gt;0.1)</formula>
    </cfRule>
  </conditionalFormatting>
  <conditionalFormatting sqref="DX111">
    <cfRule type="expression" dxfId="938" priority="790">
      <formula>AND(DP107=TRUE,ABS(EB111-(DX111/DX119))&gt;0.1)</formula>
    </cfRule>
  </conditionalFormatting>
  <conditionalFormatting sqref="DY111">
    <cfRule type="expression" dxfId="937" priority="789">
      <formula>AND(DP107=TRUE,ABS(EB111-(DY111/DY119))&gt;0.1)</formula>
    </cfRule>
  </conditionalFormatting>
  <conditionalFormatting sqref="DZ111">
    <cfRule type="expression" dxfId="936" priority="788">
      <formula>AND(DP107=TRUE,ABS(EB111-(DZ111/DZ119))&gt;0.1)</formula>
    </cfRule>
  </conditionalFormatting>
  <conditionalFormatting sqref="EA111">
    <cfRule type="expression" dxfId="935" priority="787">
      <formula>AND(DP107=TRUE,ABS(EB111-(EA111/EA119))&gt;0.1)</formula>
    </cfRule>
  </conditionalFormatting>
  <conditionalFormatting sqref="DV112">
    <cfRule type="expression" dxfId="934" priority="786">
      <formula>AND(DP107=TRUE,ABS(EB112-(DV112/DV119))&gt;0.1)</formula>
    </cfRule>
  </conditionalFormatting>
  <conditionalFormatting sqref="DW112">
    <cfRule type="expression" dxfId="933" priority="785">
      <formula>AND(DP107=TRUE,ABS(EB112-(DW112/DW119))&gt;0.1)</formula>
    </cfRule>
  </conditionalFormatting>
  <conditionalFormatting sqref="DX112">
    <cfRule type="expression" dxfId="932" priority="784">
      <formula>AND(DP107=TRUE,ABS(EB112-(DX112/DX119))&gt;0.1)</formula>
    </cfRule>
  </conditionalFormatting>
  <conditionalFormatting sqref="DY112">
    <cfRule type="expression" dxfId="931" priority="783">
      <formula>AND(DP107=TRUE,ABS(EB112-(DY112/DY119))&gt;0.1)</formula>
    </cfRule>
  </conditionalFormatting>
  <conditionalFormatting sqref="DZ112">
    <cfRule type="expression" dxfId="930" priority="782">
      <formula>AND(DP107=TRUE,ABS(EB112-(DZ112/DZ119))&gt;0.1)</formula>
    </cfRule>
  </conditionalFormatting>
  <conditionalFormatting sqref="EA112">
    <cfRule type="expression" dxfId="929" priority="781">
      <formula>AND(DP107=TRUE,ABS(EB112-(EA112/EA119))&gt;0.1)</formula>
    </cfRule>
  </conditionalFormatting>
  <conditionalFormatting sqref="DW113">
    <cfRule type="expression" dxfId="928" priority="780">
      <formula>AND(DP107=TRUE,ABS(EB113-(DW113/DW119))&gt;0.1)</formula>
    </cfRule>
  </conditionalFormatting>
  <conditionalFormatting sqref="DX113">
    <cfRule type="expression" dxfId="927" priority="779">
      <formula>AND(DP107=TRUE,ABS(EB113-(DX113/DX119))&gt;0.1)</formula>
    </cfRule>
  </conditionalFormatting>
  <conditionalFormatting sqref="DY113">
    <cfRule type="expression" dxfId="926" priority="778">
      <formula>AND(DP107=TRUE,ABS(EB113-(DY113/DY119))&gt;0.1)</formula>
    </cfRule>
  </conditionalFormatting>
  <conditionalFormatting sqref="DZ113">
    <cfRule type="expression" dxfId="925" priority="777">
      <formula>AND(DP107=TRUE,ABS(EB113-(DZ113/DZ119))&gt;0.1)</formula>
    </cfRule>
  </conditionalFormatting>
  <conditionalFormatting sqref="EA113">
    <cfRule type="expression" dxfId="924" priority="776">
      <formula>AND(DP107=TRUE,ABS(EB113-(EA113/EA119))&gt;0.1)</formula>
    </cfRule>
  </conditionalFormatting>
  <conditionalFormatting sqref="DX114">
    <cfRule type="expression" dxfId="923" priority="775">
      <formula>AND(DP107=TRUE,ABS(EB114-(DX114/DX119))&gt;0.1)</formula>
    </cfRule>
  </conditionalFormatting>
  <conditionalFormatting sqref="DY114">
    <cfRule type="expression" dxfId="922" priority="774">
      <formula>AND(DP107=TRUE,ABS(EB114-(DY114/DY119))&gt;0.1)</formula>
    </cfRule>
  </conditionalFormatting>
  <conditionalFormatting sqref="DZ114">
    <cfRule type="expression" dxfId="921" priority="773">
      <formula>AND(DP107=TRUE,ABS(EB114-(DZ114/DZ119))&gt;0.1)</formula>
    </cfRule>
  </conditionalFormatting>
  <conditionalFormatting sqref="EA114">
    <cfRule type="expression" dxfId="920" priority="772">
      <formula>AND(DP107=TRUE,ABS(EB114-(EA114/EA119))&gt;0.1)</formula>
    </cfRule>
  </conditionalFormatting>
  <conditionalFormatting sqref="DY115">
    <cfRule type="expression" dxfId="919" priority="771">
      <formula>AND(DP107=TRUE,ABS(EB115-(DY115/DY119))&gt;0.1)</formula>
    </cfRule>
  </conditionalFormatting>
  <conditionalFormatting sqref="DZ115">
    <cfRule type="expression" dxfId="918" priority="770">
      <formula>AND(DP107=TRUE,ABS(EB115-(DZ115/DZ119))&gt;0.1)</formula>
    </cfRule>
  </conditionalFormatting>
  <conditionalFormatting sqref="EA115">
    <cfRule type="expression" dxfId="917" priority="769">
      <formula>AND(DP107=TRUE,ABS(EB115-(EA115/EA119))&gt;0.1)</formula>
    </cfRule>
  </conditionalFormatting>
  <conditionalFormatting sqref="DZ116">
    <cfRule type="expression" dxfId="916" priority="768">
      <formula>AND(DP107=TRUE,ABS(EB116-(DZ116/DZ119))&gt;0.1)</formula>
    </cfRule>
  </conditionalFormatting>
  <conditionalFormatting sqref="EA116">
    <cfRule type="expression" dxfId="915" priority="767">
      <formula>AND(DP107=TRUE,ABS(EB116-(EA116/EA119))&gt;0.1)</formula>
    </cfRule>
  </conditionalFormatting>
  <conditionalFormatting sqref="EA117">
    <cfRule type="expression" dxfId="914" priority="766">
      <formula>AND(DP107=TRUE,ABS(EB117-(EA117/EA119))&gt;0.1)</formula>
    </cfRule>
  </conditionalFormatting>
  <conditionalFormatting sqref="DS94">
    <cfRule type="expression" dxfId="913" priority="765">
      <formula>AND(DP92=TRUE,ABS(EB94-(DS94/DS104))&gt;0.1)</formula>
    </cfRule>
  </conditionalFormatting>
  <conditionalFormatting sqref="DT94">
    <cfRule type="expression" dxfId="912" priority="764">
      <formula>AND(DP92=TRUE,ABS(EB94-(DT94/DT104))&gt;0.1)</formula>
    </cfRule>
  </conditionalFormatting>
  <conditionalFormatting sqref="DU94">
    <cfRule type="expression" dxfId="911" priority="763">
      <formula>AND(DP92=TRUE,ABS(EB94-(DU94/DU104))&gt;0.1)</formula>
    </cfRule>
  </conditionalFormatting>
  <conditionalFormatting sqref="DV94">
    <cfRule type="expression" dxfId="910" priority="762">
      <formula>AND(DP92=TRUE,ABS(EB94-(DV94/DV104))&gt;0.1)</formula>
    </cfRule>
  </conditionalFormatting>
  <conditionalFormatting sqref="DW94">
    <cfRule type="expression" dxfId="909" priority="761">
      <formula>AND(DP92=TRUE,ABS(EB94-(DW94/DW104))&gt;0.1)</formula>
    </cfRule>
  </conditionalFormatting>
  <conditionalFormatting sqref="DX94">
    <cfRule type="expression" dxfId="908" priority="760">
      <formula>AND(DP92=TRUE,ABS(EB94-(DX94/DX104))&gt;0.1)</formula>
    </cfRule>
  </conditionalFormatting>
  <conditionalFormatting sqref="DY94">
    <cfRule type="expression" dxfId="907" priority="759">
      <formula>AND(DP92=TRUE,ABS(EB94-(DY94/DY104))&gt;0.1)</formula>
    </cfRule>
  </conditionalFormatting>
  <conditionalFormatting sqref="DZ94">
    <cfRule type="expression" dxfId="906" priority="758">
      <formula>AND(DP92=TRUE,ABS(EB94-(DZ94/DZ104))&gt;0.1)</formula>
    </cfRule>
  </conditionalFormatting>
  <conditionalFormatting sqref="EA94">
    <cfRule type="expression" dxfId="905" priority="757">
      <formula>AND(DP92=TRUE,ABS(EB94-(EA94/EA104))&gt;0.1)</formula>
    </cfRule>
  </conditionalFormatting>
  <conditionalFormatting sqref="DT95">
    <cfRule type="expression" dxfId="904" priority="756">
      <formula>AND(DP92=TRUE,ABS(EB95-(DT95/DT104))&gt;0.1)</formula>
    </cfRule>
  </conditionalFormatting>
  <conditionalFormatting sqref="DU95">
    <cfRule type="expression" dxfId="903" priority="755">
      <formula>AND(DP92=TRUE,ABS(EB95-(DU95/DU104))&gt;0.1)</formula>
    </cfRule>
  </conditionalFormatting>
  <conditionalFormatting sqref="DV95">
    <cfRule type="expression" dxfId="902" priority="754">
      <formula>AND(DP92=TRUE,ABS(EB95-(DV95/DV104))&gt;0.1)</formula>
    </cfRule>
  </conditionalFormatting>
  <conditionalFormatting sqref="DW95">
    <cfRule type="expression" dxfId="901" priority="753">
      <formula>AND(DP92=TRUE,ABS(EB95-(DW95/DW104))&gt;0.1)</formula>
    </cfRule>
  </conditionalFormatting>
  <conditionalFormatting sqref="DX95">
    <cfRule type="expression" dxfId="900" priority="752">
      <formula>AND(DP92=TRUE,ABS(EB95-(DX95/DX104))&gt;0.1)</formula>
    </cfRule>
  </conditionalFormatting>
  <conditionalFormatting sqref="DY95">
    <cfRule type="expression" dxfId="899" priority="751">
      <formula>AND(DP92=TRUE,ABS(EB95-(DY95/DY104))&gt;0.1)</formula>
    </cfRule>
  </conditionalFormatting>
  <conditionalFormatting sqref="DZ95">
    <cfRule type="expression" dxfId="898" priority="750">
      <formula>AND(DP92=TRUE,ABS(EB95-(DZ95/DZ104))&gt;0.1)</formula>
    </cfRule>
  </conditionalFormatting>
  <conditionalFormatting sqref="EA95">
    <cfRule type="expression" dxfId="897" priority="749">
      <formula>AND(DP92=TRUE,ABS(EB95-(EA95/EA104))&gt;0.1)</formula>
    </cfRule>
  </conditionalFormatting>
  <conditionalFormatting sqref="DU96">
    <cfRule type="expression" dxfId="896" priority="748">
      <formula>AND(DP92=TRUE,ABS(EB96-(DU96/DU104))&gt;0.1)</formula>
    </cfRule>
  </conditionalFormatting>
  <conditionalFormatting sqref="DV96">
    <cfRule type="expression" dxfId="895" priority="747">
      <formula>AND(DP92=TRUE,ABS(EB96-(DV96/DV104))&gt;0.1)</formula>
    </cfRule>
  </conditionalFormatting>
  <conditionalFormatting sqref="DW96">
    <cfRule type="expression" dxfId="894" priority="746">
      <formula>AND(DP92=TRUE,ABS(EB96-(DW96/DW104))&gt;0.1)</formula>
    </cfRule>
  </conditionalFormatting>
  <conditionalFormatting sqref="DX96">
    <cfRule type="expression" dxfId="893" priority="745">
      <formula>AND(DP92=TRUE,ABS(EB96-(DX96/DX104))&gt;0.1)</formula>
    </cfRule>
  </conditionalFormatting>
  <conditionalFormatting sqref="DY96">
    <cfRule type="expression" dxfId="892" priority="744">
      <formula>AND(DP92=TRUE,ABS(EB96-(DY96/DY104))&gt;0.1)</formula>
    </cfRule>
  </conditionalFormatting>
  <conditionalFormatting sqref="DZ96">
    <cfRule type="expression" dxfId="891" priority="743">
      <formula>AND(DP92=TRUE,ABS(EB96-(DZ96/DZ104))&gt;0.1)</formula>
    </cfRule>
  </conditionalFormatting>
  <conditionalFormatting sqref="EA96">
    <cfRule type="expression" dxfId="890" priority="742">
      <formula>AND(DP92=TRUE,ABS(EB96-(EA96/EA104))&gt;0.1)</formula>
    </cfRule>
  </conditionalFormatting>
  <conditionalFormatting sqref="DV97">
    <cfRule type="expression" dxfId="889" priority="741">
      <formula>AND(DP92=TRUE,ABS(EB97-(DV97/DV104))&gt;0.1)</formula>
    </cfRule>
  </conditionalFormatting>
  <conditionalFormatting sqref="DW97">
    <cfRule type="expression" dxfId="888" priority="740">
      <formula>AND(DP92=TRUE,ABS(EB97-(DW97/DW104))&gt;0.1)</formula>
    </cfRule>
  </conditionalFormatting>
  <conditionalFormatting sqref="DX97">
    <cfRule type="expression" dxfId="887" priority="739">
      <formula>AND(DP92=TRUE,ABS(EB97-(DX97/DX104))&gt;0.1)</formula>
    </cfRule>
  </conditionalFormatting>
  <conditionalFormatting sqref="DY97">
    <cfRule type="expression" dxfId="886" priority="738">
      <formula>AND(DP92=TRUE,ABS(EB97-(DY97/DY104))&gt;0.1)</formula>
    </cfRule>
  </conditionalFormatting>
  <conditionalFormatting sqref="DZ97">
    <cfRule type="expression" dxfId="885" priority="737">
      <formula>AND(DP92=TRUE,ABS(EB97-(DZ97/DZ104))&gt;0.1)</formula>
    </cfRule>
  </conditionalFormatting>
  <conditionalFormatting sqref="EA97">
    <cfRule type="expression" dxfId="884" priority="736">
      <formula>AND(DP92=TRUE,ABS(EB97-(EA97/EA104))&gt;0.1)</formula>
    </cfRule>
  </conditionalFormatting>
  <conditionalFormatting sqref="DW98">
    <cfRule type="expression" dxfId="883" priority="735">
      <formula>AND(DP92=TRUE,ABS(EB98-(DW98/DW104))&gt;0.1)</formula>
    </cfRule>
  </conditionalFormatting>
  <conditionalFormatting sqref="DX98">
    <cfRule type="expression" dxfId="882" priority="734">
      <formula>AND(DP92=TRUE,ABS(EB98-(DX98/DX104))&gt;0.1)</formula>
    </cfRule>
  </conditionalFormatting>
  <conditionalFormatting sqref="DY98">
    <cfRule type="expression" dxfId="881" priority="733">
      <formula>AND(DP92=TRUE,ABS(EB98-(DY98/DY104))&gt;0.1)</formula>
    </cfRule>
  </conditionalFormatting>
  <conditionalFormatting sqref="DZ98">
    <cfRule type="expression" dxfId="880" priority="732">
      <formula>AND(DP92=TRUE,ABS(EB98-(DZ98/DZ104))&gt;0.1)</formula>
    </cfRule>
  </conditionalFormatting>
  <conditionalFormatting sqref="EA98">
    <cfRule type="expression" dxfId="879" priority="731">
      <formula>AND(DP92=TRUE,ABS(EB98-(EA98/EA104))&gt;0.1)</formula>
    </cfRule>
  </conditionalFormatting>
  <conditionalFormatting sqref="DX99">
    <cfRule type="expression" dxfId="878" priority="730">
      <formula>AND(DP92=TRUE,ABS(EB99-(DX99/DX104))&gt;0.1)</formula>
    </cfRule>
  </conditionalFormatting>
  <conditionalFormatting sqref="DY99">
    <cfRule type="expression" dxfId="877" priority="729">
      <formula>AND(DP92=TRUE,ABS(EB99-(DY99/DY104))&gt;0.1)</formula>
    </cfRule>
  </conditionalFormatting>
  <conditionalFormatting sqref="DZ99">
    <cfRule type="expression" dxfId="876" priority="728">
      <formula>AND(DP92=TRUE,ABS(EB99-(DZ99/DZ104))&gt;0.1)</formula>
    </cfRule>
  </conditionalFormatting>
  <conditionalFormatting sqref="EA99">
    <cfRule type="expression" dxfId="875" priority="727">
      <formula>AND(DP92=TRUE,ABS(EB99-(EA99/EA104))&gt;0.1)</formula>
    </cfRule>
  </conditionalFormatting>
  <conditionalFormatting sqref="DY100">
    <cfRule type="expression" dxfId="874" priority="726">
      <formula>AND(DP92=TRUE,ABS(EB100-(DY100/DY104))&gt;0.1)</formula>
    </cfRule>
  </conditionalFormatting>
  <conditionalFormatting sqref="DZ100">
    <cfRule type="expression" dxfId="873" priority="725">
      <formula>AND(DP92=TRUE,ABS(EB100-(DZ100/DZ104))&gt;0.1)</formula>
    </cfRule>
  </conditionalFormatting>
  <conditionalFormatting sqref="EA100">
    <cfRule type="expression" dxfId="872" priority="724">
      <formula>AND(DP92=TRUE,ABS(EB100-(EA100/EA104))&gt;0.1)</formula>
    </cfRule>
  </conditionalFormatting>
  <conditionalFormatting sqref="DZ101">
    <cfRule type="expression" dxfId="871" priority="723">
      <formula>AND(DP92=TRUE,ABS(EB101-(DZ101/DZ104))&gt;0.1)</formula>
    </cfRule>
  </conditionalFormatting>
  <conditionalFormatting sqref="EA101">
    <cfRule type="expression" dxfId="870" priority="722">
      <formula>AND(DP92=TRUE,ABS(EB101-(EA101/EA104))&gt;0.1)</formula>
    </cfRule>
  </conditionalFormatting>
  <conditionalFormatting sqref="EA102">
    <cfRule type="expression" dxfId="869" priority="721">
      <formula>AND(DP92=TRUE,ABS(EB102-(EA102/EA104))&gt;0.1)</formula>
    </cfRule>
  </conditionalFormatting>
  <conditionalFormatting sqref="DS79">
    <cfRule type="expression" dxfId="868" priority="720">
      <formula>AND(DP77=TRUE,ABS(EB79-(DS79/DS89))&gt;0.1)</formula>
    </cfRule>
  </conditionalFormatting>
  <conditionalFormatting sqref="DT79">
    <cfRule type="expression" dxfId="867" priority="719">
      <formula>AND(DP77=TRUE,ABS(EB79-(DT79/DT89))&gt;0.1)</formula>
    </cfRule>
  </conditionalFormatting>
  <conditionalFormatting sqref="DU79">
    <cfRule type="expression" dxfId="866" priority="718">
      <formula>AND(DP77=TRUE,ABS(EB79-(DU79/DU89))&gt;0.1)</formula>
    </cfRule>
  </conditionalFormatting>
  <conditionalFormatting sqref="DV79">
    <cfRule type="expression" dxfId="865" priority="717">
      <formula>AND(DP77=TRUE,ABS(EB79-(DV79/DV89))&gt;0.1)</formula>
    </cfRule>
  </conditionalFormatting>
  <conditionalFormatting sqref="DW79">
    <cfRule type="expression" dxfId="864" priority="716">
      <formula>AND(DP77=TRUE,ABS(EB79-(DW79/DW89))&gt;0.1)</formula>
    </cfRule>
  </conditionalFormatting>
  <conditionalFormatting sqref="DX79">
    <cfRule type="expression" dxfId="863" priority="715">
      <formula>AND(DP77=TRUE,ABS(EB79-(DX79/DX89))&gt;0.1)</formula>
    </cfRule>
  </conditionalFormatting>
  <conditionalFormatting sqref="DY79">
    <cfRule type="expression" dxfId="862" priority="714">
      <formula>AND(DP77=TRUE,ABS(EB79-(DY79/DY89))&gt;0.1)</formula>
    </cfRule>
  </conditionalFormatting>
  <conditionalFormatting sqref="DZ79">
    <cfRule type="expression" dxfId="861" priority="713">
      <formula>AND(DP77=TRUE,ABS(EB79-(DZ79/DZ89))&gt;0.1)</formula>
    </cfRule>
  </conditionalFormatting>
  <conditionalFormatting sqref="EA79">
    <cfRule type="expression" dxfId="860" priority="712">
      <formula>AND(DP77=TRUE,ABS(EB79-(EA79/EA89))&gt;0.1)</formula>
    </cfRule>
  </conditionalFormatting>
  <conditionalFormatting sqref="DT80">
    <cfRule type="expression" dxfId="859" priority="711">
      <formula>AND(DP77=TRUE,ABS(EB80-(DT80/DT89))&gt;0.1)</formula>
    </cfRule>
  </conditionalFormatting>
  <conditionalFormatting sqref="DU80">
    <cfRule type="expression" dxfId="858" priority="710">
      <formula>AND(DP77=TRUE,ABS(EB80-(DU80/DU89))&gt;0.1)</formula>
    </cfRule>
  </conditionalFormatting>
  <conditionalFormatting sqref="DV80">
    <cfRule type="expression" dxfId="857" priority="709">
      <formula>AND(DP77=TRUE,ABS(EB80-(DV80/DV89))&gt;0.1)</formula>
    </cfRule>
  </conditionalFormatting>
  <conditionalFormatting sqref="DW80">
    <cfRule type="expression" dxfId="856" priority="708">
      <formula>AND(DP77=TRUE,ABS(EB80-(DW80/DW89))&gt;0.1)</formula>
    </cfRule>
  </conditionalFormatting>
  <conditionalFormatting sqref="DX80">
    <cfRule type="expression" dxfId="855" priority="707">
      <formula>AND(DP77=TRUE,ABS(EB80-(DX80/DX89))&gt;0.1)</formula>
    </cfRule>
  </conditionalFormatting>
  <conditionalFormatting sqref="DY80">
    <cfRule type="expression" dxfId="854" priority="706">
      <formula>AND(DP77=TRUE,ABS(EB80-(DY80/DY89))&gt;0.1)</formula>
    </cfRule>
  </conditionalFormatting>
  <conditionalFormatting sqref="DZ80">
    <cfRule type="expression" dxfId="853" priority="705">
      <formula>AND(DP77=TRUE,ABS(EB80-(DZ80/DZ89))&gt;0.1)</formula>
    </cfRule>
  </conditionalFormatting>
  <conditionalFormatting sqref="EA80">
    <cfRule type="expression" dxfId="852" priority="704">
      <formula>AND(DP77=TRUE,ABS(EB80-(EA80/EA89))&gt;0.1)</formula>
    </cfRule>
  </conditionalFormatting>
  <conditionalFormatting sqref="DU81">
    <cfRule type="expression" dxfId="851" priority="703">
      <formula>AND(DP77=TRUE,ABS(EB81-(DU81/DU89))&gt;0.1)</formula>
    </cfRule>
  </conditionalFormatting>
  <conditionalFormatting sqref="DV81">
    <cfRule type="expression" dxfId="850" priority="702">
      <formula>AND(DP77=TRUE,ABS(EB81-(DV81/DV89))&gt;0.1)</formula>
    </cfRule>
  </conditionalFormatting>
  <conditionalFormatting sqref="DW81">
    <cfRule type="expression" dxfId="849" priority="701">
      <formula>AND(DP77=TRUE,ABS(EB81-(DW81/DW89))&gt;0.1)</formula>
    </cfRule>
  </conditionalFormatting>
  <conditionalFormatting sqref="DX81">
    <cfRule type="expression" dxfId="848" priority="700">
      <formula>AND(DP77=TRUE,ABS(EB81-(DX81/DX89))&gt;0.1)</formula>
    </cfRule>
  </conditionalFormatting>
  <conditionalFormatting sqref="DY81">
    <cfRule type="expression" dxfId="847" priority="699">
      <formula>AND(DP77=TRUE,ABS(EB81-(DY81/DY89))&gt;0.1)</formula>
    </cfRule>
  </conditionalFormatting>
  <conditionalFormatting sqref="DZ81">
    <cfRule type="expression" dxfId="846" priority="698">
      <formula>AND(DP77=TRUE,ABS(EB81-(DZ81/DZ89))&gt;0.1)</formula>
    </cfRule>
  </conditionalFormatting>
  <conditionalFormatting sqref="EA81">
    <cfRule type="expression" dxfId="845" priority="697">
      <formula>AND(DP77=TRUE,ABS(EB81-(EA81/EA89))&gt;0.1)</formula>
    </cfRule>
  </conditionalFormatting>
  <conditionalFormatting sqref="DV82">
    <cfRule type="expression" dxfId="844" priority="696">
      <formula>AND(DP77=TRUE,ABS(EB82-(DV82/DV89))&gt;0.1)</formula>
    </cfRule>
  </conditionalFormatting>
  <conditionalFormatting sqref="DW82">
    <cfRule type="expression" dxfId="843" priority="695">
      <formula>AND(DP77=TRUE,ABS(EB82-(DW82/DW89))&gt;0.1)</formula>
    </cfRule>
  </conditionalFormatting>
  <conditionalFormatting sqref="DX82">
    <cfRule type="expression" dxfId="842" priority="694">
      <formula>AND(DP77=TRUE,ABS(EB82-(DX82/DX89))&gt;0.1)</formula>
    </cfRule>
  </conditionalFormatting>
  <conditionalFormatting sqref="DY82">
    <cfRule type="expression" dxfId="841" priority="693">
      <formula>AND(DP77=TRUE,ABS(EB82-(DY82/DY89))&gt;0.1)</formula>
    </cfRule>
  </conditionalFormatting>
  <conditionalFormatting sqref="DZ82">
    <cfRule type="expression" dxfId="840" priority="692">
      <formula>AND(DP77=TRUE,ABS(EB82-(DZ82/DZ89))&gt;0.1)</formula>
    </cfRule>
  </conditionalFormatting>
  <conditionalFormatting sqref="EA82">
    <cfRule type="expression" dxfId="839" priority="691">
      <formula>AND(DP77=TRUE,ABS(EB82-(EA82/EA89))&gt;0.1)</formula>
    </cfRule>
  </conditionalFormatting>
  <conditionalFormatting sqref="DW83">
    <cfRule type="expression" dxfId="838" priority="690">
      <formula>AND(DP77=TRUE,ABS(EB83-(DW83/DW89))&gt;0.1)</formula>
    </cfRule>
  </conditionalFormatting>
  <conditionalFormatting sqref="DX83">
    <cfRule type="expression" dxfId="837" priority="689">
      <formula>AND(DP77=TRUE,ABS(EB83-(DX83/DX89))&gt;0.1)</formula>
    </cfRule>
  </conditionalFormatting>
  <conditionalFormatting sqref="DY83">
    <cfRule type="expression" dxfId="836" priority="688">
      <formula>AND(DP77=TRUE,ABS(EB83-(DY83/DY89))&gt;0.1)</formula>
    </cfRule>
  </conditionalFormatting>
  <conditionalFormatting sqref="DZ83">
    <cfRule type="expression" dxfId="835" priority="687">
      <formula>AND(DP77=TRUE,ABS(EB83-(DZ83/DZ89))&gt;0.1)</formula>
    </cfRule>
  </conditionalFormatting>
  <conditionalFormatting sqref="EA83">
    <cfRule type="expression" dxfId="834" priority="686">
      <formula>AND(DP77=TRUE,ABS(EB83-(EA83/EA89))&gt;0.1)</formula>
    </cfRule>
  </conditionalFormatting>
  <conditionalFormatting sqref="DX84">
    <cfRule type="expression" dxfId="833" priority="685">
      <formula>AND(DP77=TRUE,ABS(EB84-(DX84/DX89))&gt;0.1)</formula>
    </cfRule>
  </conditionalFormatting>
  <conditionalFormatting sqref="DY84">
    <cfRule type="expression" dxfId="832" priority="684">
      <formula>AND(DP77=TRUE,ABS(EB84-(DY84/DY89))&gt;0.1)</formula>
    </cfRule>
  </conditionalFormatting>
  <conditionalFormatting sqref="DZ84">
    <cfRule type="expression" dxfId="831" priority="683">
      <formula>AND(DP77=TRUE,ABS(EB84-(DZ84/DZ89))&gt;0.1)</formula>
    </cfRule>
  </conditionalFormatting>
  <conditionalFormatting sqref="EA84">
    <cfRule type="expression" dxfId="830" priority="682">
      <formula>AND(DP77=TRUE,ABS(EB84-(EA84/EA89))&gt;0.1)</formula>
    </cfRule>
  </conditionalFormatting>
  <conditionalFormatting sqref="DY85">
    <cfRule type="expression" dxfId="829" priority="681">
      <formula>AND(DP77=TRUE,ABS(EB85-(DY85/DY89))&gt;0.1)</formula>
    </cfRule>
  </conditionalFormatting>
  <conditionalFormatting sqref="DZ85">
    <cfRule type="expression" dxfId="828" priority="680">
      <formula>AND(DP77=TRUE,ABS(EB85-(DZ85/DZ89))&gt;0.1)</formula>
    </cfRule>
  </conditionalFormatting>
  <conditionalFormatting sqref="EA85">
    <cfRule type="expression" dxfId="827" priority="679">
      <formula>AND(DP77=TRUE,ABS(EB85-(EA85/EA89))&gt;0.1)</formula>
    </cfRule>
  </conditionalFormatting>
  <conditionalFormatting sqref="DZ86">
    <cfRule type="expression" dxfId="826" priority="678">
      <formula>AND(DP77=TRUE,ABS(EB86-(DZ86/DZ89))&gt;0.1)</formula>
    </cfRule>
  </conditionalFormatting>
  <conditionalFormatting sqref="EA86">
    <cfRule type="expression" dxfId="825" priority="677">
      <formula>AND(DP77=TRUE,ABS(EB86-(EA86/EA89))&gt;0.1)</formula>
    </cfRule>
  </conditionalFormatting>
  <conditionalFormatting sqref="EA87">
    <cfRule type="expression" dxfId="824" priority="676">
      <formula>AND(DP77=TRUE,ABS(EB87-(EA87/EA89))&gt;0.1)</formula>
    </cfRule>
  </conditionalFormatting>
  <conditionalFormatting sqref="DS64">
    <cfRule type="expression" dxfId="823" priority="675">
      <formula>AND(DP62=TRUE,ABS(EB64-(DS64/DS74))&gt;0.1)</formula>
    </cfRule>
  </conditionalFormatting>
  <conditionalFormatting sqref="DT64">
    <cfRule type="expression" dxfId="822" priority="674">
      <formula>AND(DP62=TRUE,ABS(EB64-(DT64/DT74))&gt;0.1)</formula>
    </cfRule>
  </conditionalFormatting>
  <conditionalFormatting sqref="DU64">
    <cfRule type="expression" dxfId="821" priority="673">
      <formula>AND(DP62=TRUE,ABS(EB64-(DU64/DU74))&gt;0.1)</formula>
    </cfRule>
  </conditionalFormatting>
  <conditionalFormatting sqref="DV64">
    <cfRule type="expression" dxfId="820" priority="672">
      <formula>AND(DP62=TRUE,ABS(EB64-(DV64/DV74))&gt;0.1)</formula>
    </cfRule>
  </conditionalFormatting>
  <conditionalFormatting sqref="DW64">
    <cfRule type="expression" dxfId="819" priority="671">
      <formula>AND(DP62=TRUE,ABS(EB64-(DW64/DW74))&gt;0.1)</formula>
    </cfRule>
  </conditionalFormatting>
  <conditionalFormatting sqref="DX64">
    <cfRule type="expression" dxfId="818" priority="670">
      <formula>AND(DP62=TRUE,ABS(EB64-(DX64/DX74))&gt;0.1)</formula>
    </cfRule>
  </conditionalFormatting>
  <conditionalFormatting sqref="DY64">
    <cfRule type="expression" dxfId="817" priority="669">
      <formula>AND(DP62=TRUE,ABS(EB64-(DY64/DY74))&gt;0.1)</formula>
    </cfRule>
  </conditionalFormatting>
  <conditionalFormatting sqref="DZ64">
    <cfRule type="expression" dxfId="816" priority="668">
      <formula>AND(DP62=TRUE,ABS(EB64-(DZ64/DZ74))&gt;0.1)</formula>
    </cfRule>
  </conditionalFormatting>
  <conditionalFormatting sqref="EA64">
    <cfRule type="expression" dxfId="815" priority="667">
      <formula>AND(DP62=TRUE,ABS(EB64-(EA64/EA74))&gt;0.1)</formula>
    </cfRule>
  </conditionalFormatting>
  <conditionalFormatting sqref="DT65">
    <cfRule type="expression" dxfId="814" priority="666">
      <formula>AND(DP62=TRUE,ABS(EB65-(DT65/DT74))&gt;0.1)</formula>
    </cfRule>
  </conditionalFormatting>
  <conditionalFormatting sqref="DU65">
    <cfRule type="expression" dxfId="813" priority="665">
      <formula>AND(DP62=TRUE,ABS(EB65-(DU65/DU74))&gt;0.1)</formula>
    </cfRule>
  </conditionalFormatting>
  <conditionalFormatting sqref="DV65">
    <cfRule type="expression" dxfId="812" priority="664">
      <formula>AND(DP62=TRUE,ABS(EB65-(DV65/DV74))&gt;0.1)</formula>
    </cfRule>
  </conditionalFormatting>
  <conditionalFormatting sqref="DW65">
    <cfRule type="expression" dxfId="811" priority="663">
      <formula>AND(DP62=TRUE,ABS(EB65-(DW65/DW74))&gt;0.1)</formula>
    </cfRule>
  </conditionalFormatting>
  <conditionalFormatting sqref="DX65">
    <cfRule type="expression" dxfId="810" priority="662">
      <formula>AND(DP62=TRUE,ABS(EB65-(DX65/DX74))&gt;0.1)</formula>
    </cfRule>
  </conditionalFormatting>
  <conditionalFormatting sqref="DY65">
    <cfRule type="expression" dxfId="809" priority="661">
      <formula>AND(DP62=TRUE,ABS(EB65-(DY65/DY74))&gt;0.1)</formula>
    </cfRule>
  </conditionalFormatting>
  <conditionalFormatting sqref="DZ65">
    <cfRule type="expression" dxfId="808" priority="660">
      <formula>AND(DP62=TRUE,ABS(EB65-(DZ65/DZ74))&gt;0.1)</formula>
    </cfRule>
  </conditionalFormatting>
  <conditionalFormatting sqref="EA65">
    <cfRule type="expression" dxfId="807" priority="659">
      <formula>AND(DP62=TRUE,ABS(EB65-(EA65/EA74))&gt;0.1)</formula>
    </cfRule>
  </conditionalFormatting>
  <conditionalFormatting sqref="DU66">
    <cfRule type="expression" dxfId="806" priority="658">
      <formula>AND(DP62=TRUE,ABS(EB66-(DU66/DU74))&gt;0.1)</formula>
    </cfRule>
  </conditionalFormatting>
  <conditionalFormatting sqref="DV66">
    <cfRule type="expression" dxfId="805" priority="657">
      <formula>AND(DP62=TRUE,ABS(EB66-(DV66/DV74))&gt;0.1)</formula>
    </cfRule>
  </conditionalFormatting>
  <conditionalFormatting sqref="DW66">
    <cfRule type="expression" dxfId="804" priority="656">
      <formula>AND(DP62=TRUE,ABS(EB66-(DW66/DW74))&gt;0.1)</formula>
    </cfRule>
  </conditionalFormatting>
  <conditionalFormatting sqref="DX66">
    <cfRule type="expression" dxfId="803" priority="655">
      <formula>AND(DP62=TRUE,ABS(EB66-(DX66/DX74))&gt;0.1)</formula>
    </cfRule>
  </conditionalFormatting>
  <conditionalFormatting sqref="DY66">
    <cfRule type="expression" dxfId="802" priority="654">
      <formula>AND(DP62=TRUE,ABS(EB66-(DY66/DY74))&gt;0.1)</formula>
    </cfRule>
  </conditionalFormatting>
  <conditionalFormatting sqref="DZ66">
    <cfRule type="expression" dxfId="801" priority="653">
      <formula>AND(DP62=TRUE,ABS(EB66-(DZ66/DZ74))&gt;0.1)</formula>
    </cfRule>
  </conditionalFormatting>
  <conditionalFormatting sqref="EA66">
    <cfRule type="expression" dxfId="800" priority="652">
      <formula>AND(DP62=TRUE,ABS(EB66-(EA66/EA74))&gt;0.1)</formula>
    </cfRule>
  </conditionalFormatting>
  <conditionalFormatting sqref="DV67">
    <cfRule type="expression" dxfId="799" priority="651">
      <formula>AND(DP62=TRUE,ABS(EB67-(DV67/DV74))&gt;0.1)</formula>
    </cfRule>
  </conditionalFormatting>
  <conditionalFormatting sqref="DW67">
    <cfRule type="expression" dxfId="798" priority="650">
      <formula>AND(DP62=TRUE,ABS(EB67-(DW67/DW74))&gt;0.1)</formula>
    </cfRule>
  </conditionalFormatting>
  <conditionalFormatting sqref="DX67">
    <cfRule type="expression" dxfId="797" priority="649">
      <formula>AND(DP62=TRUE,ABS(EB67-(DX67/DX74))&gt;0.1)</formula>
    </cfRule>
  </conditionalFormatting>
  <conditionalFormatting sqref="DY67">
    <cfRule type="expression" dxfId="796" priority="648">
      <formula>AND(DP62=TRUE,ABS(EB67-(DY67/DY74))&gt;0.1)</formula>
    </cfRule>
  </conditionalFormatting>
  <conditionalFormatting sqref="DZ67">
    <cfRule type="expression" dxfId="795" priority="647">
      <formula>AND(DP62=TRUE,ABS(EB67-(DZ67/DZ74))&gt;0.1)</formula>
    </cfRule>
  </conditionalFormatting>
  <conditionalFormatting sqref="EA67">
    <cfRule type="expression" dxfId="794" priority="646">
      <formula>AND(DP62=TRUE,ABS(EB67-(EA67/EA74))&gt;0.1)</formula>
    </cfRule>
  </conditionalFormatting>
  <conditionalFormatting sqref="DW68">
    <cfRule type="expression" dxfId="793" priority="645">
      <formula>AND(DP62=TRUE,ABS(EB68-(DW68/DW74))&gt;0.1)</formula>
    </cfRule>
  </conditionalFormatting>
  <conditionalFormatting sqref="DX68">
    <cfRule type="expression" dxfId="792" priority="644">
      <formula>AND(DP62=TRUE,ABS(EB68-(DX68/DX74))&gt;0.1)</formula>
    </cfRule>
  </conditionalFormatting>
  <conditionalFormatting sqref="DY68">
    <cfRule type="expression" dxfId="791" priority="643">
      <formula>AND(DP62=TRUE,ABS(EB68-(DY68/DY74))&gt;0.1)</formula>
    </cfRule>
  </conditionalFormatting>
  <conditionalFormatting sqref="DZ68">
    <cfRule type="expression" dxfId="790" priority="642">
      <formula>AND(DP62=TRUE,ABS(EB68-(DZ68/DZ74))&gt;0.1)</formula>
    </cfRule>
  </conditionalFormatting>
  <conditionalFormatting sqref="EA68">
    <cfRule type="expression" dxfId="789" priority="641">
      <formula>AND(DP62=TRUE,ABS(EB68-(EA68/EA74))&gt;0.1)</formula>
    </cfRule>
  </conditionalFormatting>
  <conditionalFormatting sqref="DX69">
    <cfRule type="expression" dxfId="788" priority="640">
      <formula>AND(DP62=TRUE,ABS(EB69-(DX69/DX74))&gt;0.1)</formula>
    </cfRule>
  </conditionalFormatting>
  <conditionalFormatting sqref="DY69">
    <cfRule type="expression" dxfId="787" priority="639">
      <formula>AND(DP62=TRUE,ABS(EB69-(DY69/DY74))&gt;0.1)</formula>
    </cfRule>
  </conditionalFormatting>
  <conditionalFormatting sqref="DZ69">
    <cfRule type="expression" dxfId="786" priority="638">
      <formula>AND(DP62=TRUE,ABS(EB69-(DZ69/DZ74))&gt;0.1)</formula>
    </cfRule>
  </conditionalFormatting>
  <conditionalFormatting sqref="EA69">
    <cfRule type="expression" dxfId="785" priority="637">
      <formula>AND(DP62=TRUE,ABS(EB69-(EA69/EA74))&gt;0.1)</formula>
    </cfRule>
  </conditionalFormatting>
  <conditionalFormatting sqref="DY70">
    <cfRule type="expression" dxfId="784" priority="636">
      <formula>AND(DP62=TRUE,ABS(EB70-(DY70/DY74))&gt;0.1)</formula>
    </cfRule>
  </conditionalFormatting>
  <conditionalFormatting sqref="DZ70">
    <cfRule type="expression" dxfId="783" priority="635">
      <formula>AND(DP62=TRUE,ABS(EB70-(DZ70/DZ74))&gt;0.1)</formula>
    </cfRule>
  </conditionalFormatting>
  <conditionalFormatting sqref="EA70">
    <cfRule type="expression" dxfId="782" priority="634">
      <formula>AND(DP62=TRUE,ABS(EB70-(EA70/EA74))&gt;0.1)</formula>
    </cfRule>
  </conditionalFormatting>
  <conditionalFormatting sqref="DZ71">
    <cfRule type="expression" dxfId="781" priority="633">
      <formula>AND(DP62=TRUE,ABS(EB71-(DZ71/DZ74))&gt;0.1)</formula>
    </cfRule>
  </conditionalFormatting>
  <conditionalFormatting sqref="EA71">
    <cfRule type="expression" dxfId="780" priority="632">
      <formula>AND(DP62=TRUE,ABS(EB71-(EA71/EA74))&gt;0.1)</formula>
    </cfRule>
  </conditionalFormatting>
  <conditionalFormatting sqref="EA72">
    <cfRule type="expression" dxfId="779" priority="631">
      <formula>AND(DP62=TRUE,ABS(EB72-(EA72/EA74))&gt;0.1)</formula>
    </cfRule>
  </conditionalFormatting>
  <conditionalFormatting sqref="DS49">
    <cfRule type="expression" dxfId="778" priority="630">
      <formula>AND(DP47=TRUE,ABS(EB49-(DS49/DS59))&gt;0.1)</formula>
    </cfRule>
  </conditionalFormatting>
  <conditionalFormatting sqref="DT49">
    <cfRule type="expression" dxfId="777" priority="629">
      <formula>AND(DP47=TRUE,ABS(EB49-(DT49/DT59))&gt;0.1)</formula>
    </cfRule>
  </conditionalFormatting>
  <conditionalFormatting sqref="DU49">
    <cfRule type="expression" dxfId="776" priority="628">
      <formula>AND(DP47=TRUE,ABS(EB49-(DU49/DU59))&gt;0.1)</formula>
    </cfRule>
  </conditionalFormatting>
  <conditionalFormatting sqref="DV49">
    <cfRule type="expression" dxfId="775" priority="627">
      <formula>AND(DP47=TRUE,ABS(EB49-(DV49/DV59))&gt;0.1)</formula>
    </cfRule>
  </conditionalFormatting>
  <conditionalFormatting sqref="DW49">
    <cfRule type="expression" dxfId="774" priority="626">
      <formula>AND(DP47=TRUE,ABS(EB49-(DW49/DW59))&gt;0.1)</formula>
    </cfRule>
  </conditionalFormatting>
  <conditionalFormatting sqref="DX49">
    <cfRule type="expression" dxfId="773" priority="625">
      <formula>AND(DP47=TRUE,ABS(EB49-(DX49/DX59))&gt;0.1)</formula>
    </cfRule>
  </conditionalFormatting>
  <conditionalFormatting sqref="DY49">
    <cfRule type="expression" dxfId="772" priority="624">
      <formula>AND(DP47=TRUE,ABS(EB49-(DY49/DY59))&gt;0.1)</formula>
    </cfRule>
  </conditionalFormatting>
  <conditionalFormatting sqref="DZ49">
    <cfRule type="expression" dxfId="771" priority="623">
      <formula>AND(DP47=TRUE,ABS(EB49-(DZ49/DZ59))&gt;0.1)</formula>
    </cfRule>
  </conditionalFormatting>
  <conditionalFormatting sqref="EA49">
    <cfRule type="expression" dxfId="770" priority="622">
      <formula>AND(DP47=TRUE,ABS(EB49-(EA49/EA59))&gt;0.1)</formula>
    </cfRule>
  </conditionalFormatting>
  <conditionalFormatting sqref="DT50">
    <cfRule type="expression" dxfId="769" priority="621">
      <formula>AND(DP47=TRUE,ABS(EB50-(DT50/DT59))&gt;0.1)</formula>
    </cfRule>
  </conditionalFormatting>
  <conditionalFormatting sqref="DU50">
    <cfRule type="expression" dxfId="768" priority="620">
      <formula>AND(DP47=TRUE,ABS(EB50-(DU50/DU59))&gt;0.1)</formula>
    </cfRule>
  </conditionalFormatting>
  <conditionalFormatting sqref="DV50">
    <cfRule type="expression" dxfId="767" priority="619">
      <formula>AND(DP47=TRUE,ABS(EB50-(DV50/DV59))&gt;0.1)</formula>
    </cfRule>
  </conditionalFormatting>
  <conditionalFormatting sqref="DW50">
    <cfRule type="expression" dxfId="766" priority="618">
      <formula>AND(DP47=TRUE,ABS(EB50-(DW50/DW59))&gt;0.1)</formula>
    </cfRule>
  </conditionalFormatting>
  <conditionalFormatting sqref="DX50">
    <cfRule type="expression" dxfId="765" priority="617">
      <formula>AND(DP47=TRUE,ABS(EB50-(DX50/DX59))&gt;0.1)</formula>
    </cfRule>
  </conditionalFormatting>
  <conditionalFormatting sqref="DY50">
    <cfRule type="expression" dxfId="764" priority="616">
      <formula>AND(DP47=TRUE,ABS(EB50-(DY50/DY59))&gt;0.1)</formula>
    </cfRule>
  </conditionalFormatting>
  <conditionalFormatting sqref="DZ50">
    <cfRule type="expression" dxfId="763" priority="615">
      <formula>AND(DP47=TRUE,ABS(EB50-(DZ50/DZ59))&gt;0.1)</formula>
    </cfRule>
  </conditionalFormatting>
  <conditionalFormatting sqref="EA50">
    <cfRule type="expression" dxfId="762" priority="614">
      <formula>AND(DP47=TRUE,ABS(EB50-(EA50/EA59))&gt;0.1)</formula>
    </cfRule>
  </conditionalFormatting>
  <conditionalFormatting sqref="DU51">
    <cfRule type="expression" dxfId="761" priority="613">
      <formula>AND(DP47=TRUE,ABS(EB51-(DU51/DU59))&gt;0.1)</formula>
    </cfRule>
  </conditionalFormatting>
  <conditionalFormatting sqref="DV51">
    <cfRule type="expression" dxfId="760" priority="612">
      <formula>AND(DP47=TRUE,ABS(EB51-(DV51/DV59))&gt;0.1)</formula>
    </cfRule>
  </conditionalFormatting>
  <conditionalFormatting sqref="DW51">
    <cfRule type="expression" dxfId="759" priority="611">
      <formula>AND(DP47=TRUE,ABS(EB51-(DW51/DW59))&gt;0.1)</formula>
    </cfRule>
  </conditionalFormatting>
  <conditionalFormatting sqref="DX51">
    <cfRule type="expression" dxfId="758" priority="610">
      <formula>AND(DP47=TRUE,ABS(EB51-(DX51/DX59))&gt;0.1)</formula>
    </cfRule>
  </conditionalFormatting>
  <conditionalFormatting sqref="DY51">
    <cfRule type="expression" dxfId="757" priority="609">
      <formula>AND(DP47=TRUE,ABS(EB51-(DY51/DY59))&gt;0.1)</formula>
    </cfRule>
  </conditionalFormatting>
  <conditionalFormatting sqref="DZ51">
    <cfRule type="expression" dxfId="756" priority="608">
      <formula>AND(DP47=TRUE,ABS(EB51-(DZ51/DZ59))&gt;0.1)</formula>
    </cfRule>
  </conditionalFormatting>
  <conditionalFormatting sqref="EA51">
    <cfRule type="expression" dxfId="755" priority="607">
      <formula>AND(DP47=TRUE,ABS(EB51-(EA51/EA59))&gt;0.1)</formula>
    </cfRule>
  </conditionalFormatting>
  <conditionalFormatting sqref="DV52">
    <cfRule type="expression" dxfId="754" priority="606">
      <formula>AND(DP47=TRUE,ABS(EB52-(DV52/DV59))&gt;0.1)</formula>
    </cfRule>
  </conditionalFormatting>
  <conditionalFormatting sqref="DW52">
    <cfRule type="expression" dxfId="753" priority="605">
      <formula>AND(DP47=TRUE,ABS(EB52-(DW52/DW59))&gt;0.1)</formula>
    </cfRule>
  </conditionalFormatting>
  <conditionalFormatting sqref="DX52">
    <cfRule type="expression" dxfId="752" priority="604">
      <formula>AND(DP47=TRUE,ABS(EB52-(DX52/DX59))&gt;0.1)</formula>
    </cfRule>
  </conditionalFormatting>
  <conditionalFormatting sqref="DY52">
    <cfRule type="expression" dxfId="751" priority="603">
      <formula>AND(DP47=TRUE,ABS(EB52-(DY52/DY59))&gt;0.1)</formula>
    </cfRule>
  </conditionalFormatting>
  <conditionalFormatting sqref="DZ52">
    <cfRule type="expression" dxfId="750" priority="602">
      <formula>AND(DP47=TRUE,ABS(EB52-(DZ52/DZ59))&gt;0.1)</formula>
    </cfRule>
  </conditionalFormatting>
  <conditionalFormatting sqref="EA52">
    <cfRule type="expression" dxfId="749" priority="601">
      <formula>AND(DP47=TRUE,ABS(EB52-(EA52/EA59))&gt;0.1)</formula>
    </cfRule>
  </conditionalFormatting>
  <conditionalFormatting sqref="DW53">
    <cfRule type="expression" dxfId="748" priority="600">
      <formula>AND(DP47=TRUE,ABS(EB53-(DW53/DW59))&gt;0.1)</formula>
    </cfRule>
  </conditionalFormatting>
  <conditionalFormatting sqref="DX53">
    <cfRule type="expression" dxfId="747" priority="599">
      <formula>AND(DP47=TRUE,ABS(EB53-(DX53/DX59))&gt;0.1)</formula>
    </cfRule>
  </conditionalFormatting>
  <conditionalFormatting sqref="DY53">
    <cfRule type="expression" dxfId="746" priority="598">
      <formula>AND(DP47=TRUE,ABS(EB53-(DY53/DY59))&gt;0.1)</formula>
    </cfRule>
  </conditionalFormatting>
  <conditionalFormatting sqref="DZ53">
    <cfRule type="expression" dxfId="745" priority="597">
      <formula>AND(DP47=TRUE,ABS(EB53-(DZ53/DZ59))&gt;0.1)</formula>
    </cfRule>
  </conditionalFormatting>
  <conditionalFormatting sqref="EA53">
    <cfRule type="expression" dxfId="744" priority="596">
      <formula>AND(DP47=TRUE,ABS(EB53-(EA53/EA59))&gt;0.1)</formula>
    </cfRule>
  </conditionalFormatting>
  <conditionalFormatting sqref="DX54">
    <cfRule type="expression" dxfId="743" priority="595">
      <formula>AND(DP47=TRUE,ABS(EB54-(DX54/DX59))&gt;0.1)</formula>
    </cfRule>
  </conditionalFormatting>
  <conditionalFormatting sqref="DY54">
    <cfRule type="expression" dxfId="742" priority="594">
      <formula>AND(DP47=TRUE,ABS(EB54-(DY54/DY59))&gt;0.1)</formula>
    </cfRule>
  </conditionalFormatting>
  <conditionalFormatting sqref="DZ54">
    <cfRule type="expression" dxfId="741" priority="593">
      <formula>AND(DP47=TRUE,ABS(EB54-(DZ54/DZ59))&gt;0.1)</formula>
    </cfRule>
  </conditionalFormatting>
  <conditionalFormatting sqref="EA54">
    <cfRule type="expression" dxfId="740" priority="592">
      <formula>AND(DP47=TRUE,ABS(EB54-(EA54/EA59))&gt;0.1)</formula>
    </cfRule>
  </conditionalFormatting>
  <conditionalFormatting sqref="DY55">
    <cfRule type="expression" dxfId="739" priority="591">
      <formula>AND(DP47=TRUE,ABS(EB55-(DY55/DY59))&gt;0.1)</formula>
    </cfRule>
  </conditionalFormatting>
  <conditionalFormatting sqref="DZ55">
    <cfRule type="expression" dxfId="738" priority="590">
      <formula>AND(DP47=TRUE,ABS(EB55-(DZ55/DZ59))&gt;0.1)</formula>
    </cfRule>
  </conditionalFormatting>
  <conditionalFormatting sqref="EA55">
    <cfRule type="expression" dxfId="737" priority="589">
      <formula>AND(DP47=TRUE,ABS(EB55-(EA55/EA59))&gt;0.1)</formula>
    </cfRule>
  </conditionalFormatting>
  <conditionalFormatting sqref="DZ56">
    <cfRule type="expression" dxfId="736" priority="588">
      <formula>AND(DP47=TRUE,ABS(EB56-(DZ56/DZ59))&gt;0.1)</formula>
    </cfRule>
  </conditionalFormatting>
  <conditionalFormatting sqref="EA56">
    <cfRule type="expression" dxfId="735" priority="587">
      <formula>AND(DP47=TRUE,ABS(EB56-(EA56/EA59))&gt;0.1)</formula>
    </cfRule>
  </conditionalFormatting>
  <conditionalFormatting sqref="EA57">
    <cfRule type="expression" dxfId="734" priority="586">
      <formula>AND(DP47=TRUE,ABS(EB57-(EA57/EA59))&gt;0.1)</formula>
    </cfRule>
  </conditionalFormatting>
  <conditionalFormatting sqref="DS34">
    <cfRule type="expression" dxfId="733" priority="585">
      <formula>AND(DP32=TRUE,ABS(EB34-(DS34/DS44))&gt;0.1)</formula>
    </cfRule>
  </conditionalFormatting>
  <conditionalFormatting sqref="DT34">
    <cfRule type="expression" dxfId="732" priority="584">
      <formula>AND(DP32=TRUE,ABS(EB34-(DT34/DT44))&gt;0.1)</formula>
    </cfRule>
  </conditionalFormatting>
  <conditionalFormatting sqref="DU34">
    <cfRule type="expression" dxfId="731" priority="583">
      <formula>AND(DP32=TRUE,ABS(EB34-(DU34/DU44))&gt;0.1)</formula>
    </cfRule>
  </conditionalFormatting>
  <conditionalFormatting sqref="DV34">
    <cfRule type="expression" dxfId="730" priority="582">
      <formula>AND(DP32=TRUE,ABS(EB34-(DV34/DV44))&gt;0.1)</formula>
    </cfRule>
  </conditionalFormatting>
  <conditionalFormatting sqref="DW34">
    <cfRule type="expression" dxfId="729" priority="581">
      <formula>AND(DP32=TRUE,ABS(EB34-(DW34/DW44))&gt;0.1)</formula>
    </cfRule>
  </conditionalFormatting>
  <conditionalFormatting sqref="DX34">
    <cfRule type="expression" dxfId="728" priority="580">
      <formula>AND(DP32=TRUE,ABS(EB34-(DX34/DX44))&gt;0.1)</formula>
    </cfRule>
  </conditionalFormatting>
  <conditionalFormatting sqref="DY34">
    <cfRule type="expression" dxfId="727" priority="579">
      <formula>AND(DP32=TRUE,ABS(EB34-(DY34/DY44))&gt;0.1)</formula>
    </cfRule>
  </conditionalFormatting>
  <conditionalFormatting sqref="DZ34">
    <cfRule type="expression" dxfId="726" priority="578">
      <formula>AND(DP32=TRUE,ABS(EB34-(DZ34/DZ44))&gt;0.1)</formula>
    </cfRule>
  </conditionalFormatting>
  <conditionalFormatting sqref="EA34">
    <cfRule type="expression" dxfId="725" priority="577">
      <formula>AND(DP32=TRUE,ABS(EB34-(EA34/EA44))&gt;0.1)</formula>
    </cfRule>
  </conditionalFormatting>
  <conditionalFormatting sqref="DT35">
    <cfRule type="expression" dxfId="724" priority="576">
      <formula>AND(DP32=TRUE,ABS(EB35-(DT35/DT44))&gt;0.1)</formula>
    </cfRule>
  </conditionalFormatting>
  <conditionalFormatting sqref="DU35">
    <cfRule type="expression" dxfId="723" priority="575">
      <formula>AND(DP32=TRUE,ABS(EB35-(DU35/DU44))&gt;0.1)</formula>
    </cfRule>
  </conditionalFormatting>
  <conditionalFormatting sqref="DV35">
    <cfRule type="expression" dxfId="722" priority="574">
      <formula>AND(DP32=TRUE,ABS(EB35-(DV35/DV44))&gt;0.1)</formula>
    </cfRule>
  </conditionalFormatting>
  <conditionalFormatting sqref="DW35">
    <cfRule type="expression" dxfId="721" priority="573">
      <formula>AND(DP32=TRUE,ABS(EB35-(DW35/DW44))&gt;0.1)</formula>
    </cfRule>
  </conditionalFormatting>
  <conditionalFormatting sqref="DX35">
    <cfRule type="expression" dxfId="720" priority="572">
      <formula>AND(DP32=TRUE,ABS(EB35-(DX35/DX44))&gt;0.1)</formula>
    </cfRule>
  </conditionalFormatting>
  <conditionalFormatting sqref="DY35">
    <cfRule type="expression" dxfId="719" priority="571">
      <formula>AND(DP32=TRUE,ABS(EB35-(DY35/DY44))&gt;0.1)</formula>
    </cfRule>
  </conditionalFormatting>
  <conditionalFormatting sqref="DZ35">
    <cfRule type="expression" dxfId="718" priority="570">
      <formula>AND(DP32=TRUE,ABS(EB35-(DZ35/DZ44))&gt;0.1)</formula>
    </cfRule>
  </conditionalFormatting>
  <conditionalFormatting sqref="EA35">
    <cfRule type="expression" dxfId="717" priority="569">
      <formula>AND(DP32=TRUE,ABS(EB35-(EA35/EA44))&gt;0.1)</formula>
    </cfRule>
  </conditionalFormatting>
  <conditionalFormatting sqref="DU36">
    <cfRule type="expression" dxfId="716" priority="568">
      <formula>AND(DP32=TRUE,ABS(EB36-(DU36/DU44))&gt;0.1)</formula>
    </cfRule>
  </conditionalFormatting>
  <conditionalFormatting sqref="DV36">
    <cfRule type="expression" dxfId="715" priority="567">
      <formula>AND(DP32=TRUE,ABS(EB36-(DV36/DV44))&gt;0.1)</formula>
    </cfRule>
  </conditionalFormatting>
  <conditionalFormatting sqref="DW36">
    <cfRule type="expression" dxfId="714" priority="566">
      <formula>AND(DP32=TRUE,ABS(EB36-(DW36/DW44))&gt;0.1)</formula>
    </cfRule>
  </conditionalFormatting>
  <conditionalFormatting sqref="DX36">
    <cfRule type="expression" dxfId="713" priority="565">
      <formula>AND(DP32=TRUE,ABS(EB36-(DX36/DX44))&gt;0.1)</formula>
    </cfRule>
  </conditionalFormatting>
  <conditionalFormatting sqref="DY36">
    <cfRule type="expression" dxfId="712" priority="564">
      <formula>AND(DP32=TRUE,ABS(EB36-(DY36/DY44))&gt;0.1)</formula>
    </cfRule>
  </conditionalFormatting>
  <conditionalFormatting sqref="DZ36">
    <cfRule type="expression" dxfId="711" priority="563">
      <formula>AND(DP32=TRUE,ABS(EB36-(DZ36/DZ44))&gt;0.1)</formula>
    </cfRule>
  </conditionalFormatting>
  <conditionalFormatting sqref="EA36">
    <cfRule type="expression" dxfId="710" priority="562">
      <formula>AND(DP32=TRUE,ABS(EB36-(EA36/EA44))&gt;0.1)</formula>
    </cfRule>
  </conditionalFormatting>
  <conditionalFormatting sqref="DV37">
    <cfRule type="expression" dxfId="709" priority="561">
      <formula>AND(DP32=TRUE,ABS(EB37-(DV37/DV44))&gt;0.1)</formula>
    </cfRule>
  </conditionalFormatting>
  <conditionalFormatting sqref="DW37">
    <cfRule type="expression" dxfId="708" priority="560">
      <formula>AND(DP32=TRUE,ABS(EB37-(DW37/DW44))&gt;0.1)</formula>
    </cfRule>
  </conditionalFormatting>
  <conditionalFormatting sqref="DX37">
    <cfRule type="expression" dxfId="707" priority="559">
      <formula>AND(DP32=TRUE,ABS(EB37-(DX37/DX44))&gt;0.1)</formula>
    </cfRule>
  </conditionalFormatting>
  <conditionalFormatting sqref="DY37">
    <cfRule type="expression" dxfId="706" priority="558">
      <formula>AND(DP32=TRUE,ABS(EB37-(DY37/DY44))&gt;0.1)</formula>
    </cfRule>
  </conditionalFormatting>
  <conditionalFormatting sqref="DZ37">
    <cfRule type="expression" dxfId="705" priority="557">
      <formula>AND(DP32=TRUE,ABS(EB37-(DZ37/DZ44))&gt;0.1)</formula>
    </cfRule>
  </conditionalFormatting>
  <conditionalFormatting sqref="EA37">
    <cfRule type="expression" dxfId="704" priority="556">
      <formula>AND(DP32=TRUE,ABS(EB37-(EA37/EA44))&gt;0.1)</formula>
    </cfRule>
  </conditionalFormatting>
  <conditionalFormatting sqref="DW38">
    <cfRule type="expression" dxfId="703" priority="555">
      <formula>AND(DP32=TRUE,ABS(EB38-(DW38/DW44))&gt;0.1)</formula>
    </cfRule>
  </conditionalFormatting>
  <conditionalFormatting sqref="DX38">
    <cfRule type="expression" dxfId="702" priority="554">
      <formula>AND(DP32=TRUE,ABS(EB38-(DX38/DX44))&gt;0.1)</formula>
    </cfRule>
  </conditionalFormatting>
  <conditionalFormatting sqref="DY38">
    <cfRule type="expression" dxfId="701" priority="553">
      <formula>AND(DP32=TRUE,ABS(EB38-(DY38/DY44))&gt;0.1)</formula>
    </cfRule>
  </conditionalFormatting>
  <conditionalFormatting sqref="DZ38">
    <cfRule type="expression" dxfId="700" priority="552">
      <formula>AND(DP32=TRUE,ABS(EB38-(DZ38/DZ44))&gt;0.1)</formula>
    </cfRule>
  </conditionalFormatting>
  <conditionalFormatting sqref="EA38">
    <cfRule type="expression" dxfId="699" priority="551">
      <formula>AND(DP32=TRUE,ABS(EB38-(EA38/EA44))&gt;0.1)</formula>
    </cfRule>
  </conditionalFormatting>
  <conditionalFormatting sqref="DX39">
    <cfRule type="expression" dxfId="698" priority="550">
      <formula>AND(DP32=TRUE,ABS(EB39-(DX39/DX44))&gt;0.1)</formula>
    </cfRule>
  </conditionalFormatting>
  <conditionalFormatting sqref="DY39">
    <cfRule type="expression" dxfId="697" priority="549">
      <formula>AND(DP32=TRUE,ABS(EB39-(DY39/DY44))&gt;0.1)</formula>
    </cfRule>
  </conditionalFormatting>
  <conditionalFormatting sqref="DZ39">
    <cfRule type="expression" dxfId="696" priority="548">
      <formula>AND(DP32=TRUE,ABS(EB39-(DZ39/DZ44))&gt;0.1)</formula>
    </cfRule>
  </conditionalFormatting>
  <conditionalFormatting sqref="EA39">
    <cfRule type="expression" dxfId="695" priority="547">
      <formula>AND(DP32=TRUE,ABS(EB39-(EA39/EA44))&gt;0.1)</formula>
    </cfRule>
  </conditionalFormatting>
  <conditionalFormatting sqref="DY40">
    <cfRule type="expression" dxfId="694" priority="546">
      <formula>AND(DP32=TRUE,ABS(EB40-(DY40/DY44))&gt;0.1)</formula>
    </cfRule>
  </conditionalFormatting>
  <conditionalFormatting sqref="DZ40">
    <cfRule type="expression" dxfId="693" priority="545">
      <formula>AND(DP32=TRUE,ABS(EB40-(DZ40/DZ44))&gt;0.1)</formula>
    </cfRule>
  </conditionalFormatting>
  <conditionalFormatting sqref="EA40">
    <cfRule type="expression" dxfId="692" priority="544">
      <formula>AND(DP32=TRUE,ABS(EB40-(EA40/EA44))&gt;0.1)</formula>
    </cfRule>
  </conditionalFormatting>
  <conditionalFormatting sqref="DZ41">
    <cfRule type="expression" dxfId="691" priority="543">
      <formula>AND(DP32=TRUE,ABS(EB41-(DZ41/DZ44))&gt;0.1)</formula>
    </cfRule>
  </conditionalFormatting>
  <conditionalFormatting sqref="EA41">
    <cfRule type="expression" dxfId="690" priority="542">
      <formula>AND(DP32=TRUE,ABS(EB41-(EA41/EA44))&gt;0.1)</formula>
    </cfRule>
  </conditionalFormatting>
  <conditionalFormatting sqref="EA42">
    <cfRule type="expression" dxfId="689" priority="541">
      <formula>AND(DP32=TRUE,ABS(EB42-(EA42/EA44))&gt;0.1)</formula>
    </cfRule>
  </conditionalFormatting>
  <conditionalFormatting sqref="DS19">
    <cfRule type="expression" dxfId="688" priority="540">
      <formula>AND(DP17=TRUE,ABS(EB19-(DS19/DS29))&gt;0.1)</formula>
    </cfRule>
  </conditionalFormatting>
  <conditionalFormatting sqref="DT19">
    <cfRule type="expression" dxfId="687" priority="539">
      <formula>AND(DP17=TRUE,ABS(EB19-(DT19/DT29))&gt;0.1)</formula>
    </cfRule>
  </conditionalFormatting>
  <conditionalFormatting sqref="DU19">
    <cfRule type="expression" dxfId="686" priority="538">
      <formula>AND(DP17=TRUE,ABS(EB19-(DU19/DU29))&gt;0.1)</formula>
    </cfRule>
  </conditionalFormatting>
  <conditionalFormatting sqref="DV19">
    <cfRule type="expression" dxfId="685" priority="537">
      <formula>AND(DP17=TRUE,ABS(EB19-(DV19/DV29))&gt;0.1)</formula>
    </cfRule>
  </conditionalFormatting>
  <conditionalFormatting sqref="DW19">
    <cfRule type="expression" dxfId="684" priority="536">
      <formula>AND(DP17=TRUE,ABS(EB19-(DW19/DW29))&gt;0.1)</formula>
    </cfRule>
  </conditionalFormatting>
  <conditionalFormatting sqref="DX19">
    <cfRule type="expression" dxfId="683" priority="535">
      <formula>AND(DP17=TRUE,ABS(EB19-(DX19/DX29))&gt;0.1)</formula>
    </cfRule>
  </conditionalFormatting>
  <conditionalFormatting sqref="DY19">
    <cfRule type="expression" dxfId="682" priority="534">
      <formula>AND(DP17=TRUE,ABS(EB19-(DY19/DY29))&gt;0.1)</formula>
    </cfRule>
  </conditionalFormatting>
  <conditionalFormatting sqref="DZ19">
    <cfRule type="expression" dxfId="681" priority="533">
      <formula>AND(DP17=TRUE,ABS(EB19-(DZ19/DZ29))&gt;0.1)</formula>
    </cfRule>
  </conditionalFormatting>
  <conditionalFormatting sqref="EA19">
    <cfRule type="expression" dxfId="680" priority="532">
      <formula>AND(DP17=TRUE,ABS(EB19-(EA19/EA29))&gt;0.1)</formula>
    </cfRule>
  </conditionalFormatting>
  <conditionalFormatting sqref="DT20">
    <cfRule type="expression" dxfId="679" priority="531">
      <formula>AND(DP17=TRUE,ABS(EB20-(DT20/DT29))&gt;0.1)</formula>
    </cfRule>
  </conditionalFormatting>
  <conditionalFormatting sqref="DU20">
    <cfRule type="expression" dxfId="678" priority="530">
      <formula>AND(DP17=TRUE,ABS(EB20-(DU20/DU29))&gt;0.1)</formula>
    </cfRule>
  </conditionalFormatting>
  <conditionalFormatting sqref="DV20">
    <cfRule type="expression" dxfId="677" priority="529">
      <formula>AND(DP17=TRUE,ABS(EB20-(DV20/DV29))&gt;0.1)</formula>
    </cfRule>
  </conditionalFormatting>
  <conditionalFormatting sqref="DW20">
    <cfRule type="expression" dxfId="676" priority="528">
      <formula>AND(DP17=TRUE,ABS(EB20-(DW20/DW29))&gt;0.1)</formula>
    </cfRule>
  </conditionalFormatting>
  <conditionalFormatting sqref="DX20">
    <cfRule type="expression" dxfId="675" priority="527">
      <formula>AND(DP17=TRUE,ABS(EB20-(DX20/DX29))&gt;0.1)</formula>
    </cfRule>
  </conditionalFormatting>
  <conditionalFormatting sqref="DY20">
    <cfRule type="expression" dxfId="674" priority="526">
      <formula>AND(DP17=TRUE,ABS(EB20-(DY20/DY29))&gt;0.1)</formula>
    </cfRule>
  </conditionalFormatting>
  <conditionalFormatting sqref="DZ20">
    <cfRule type="expression" dxfId="673" priority="525">
      <formula>AND(DP17=TRUE,ABS(EB20-(DZ20/DZ29))&gt;0.1)</formula>
    </cfRule>
  </conditionalFormatting>
  <conditionalFormatting sqref="EA20">
    <cfRule type="expression" dxfId="672" priority="524">
      <formula>AND(DP17=TRUE,ABS(EB20-(EA20/EA29))&gt;0.1)</formula>
    </cfRule>
  </conditionalFormatting>
  <conditionalFormatting sqref="DU21">
    <cfRule type="expression" dxfId="671" priority="523">
      <formula>AND(DP17=TRUE,ABS(EB21-(DU21/DU29))&gt;0.1)</formula>
    </cfRule>
  </conditionalFormatting>
  <conditionalFormatting sqref="DV21">
    <cfRule type="expression" dxfId="670" priority="522">
      <formula>AND(DP17=TRUE,ABS(EB21-(DV21/DV29))&gt;0.1)</formula>
    </cfRule>
  </conditionalFormatting>
  <conditionalFormatting sqref="DW21">
    <cfRule type="expression" dxfId="669" priority="521">
      <formula>AND(DP17=TRUE,ABS(EB21-(DW21/DW29))&gt;0.1)</formula>
    </cfRule>
  </conditionalFormatting>
  <conditionalFormatting sqref="DX21">
    <cfRule type="expression" dxfId="668" priority="520">
      <formula>AND(DP17=TRUE,ABS(EB21-(DX21/DX29))&gt;0.1)</formula>
    </cfRule>
  </conditionalFormatting>
  <conditionalFormatting sqref="DY21">
    <cfRule type="expression" dxfId="667" priority="519">
      <formula>AND(DP17=TRUE,ABS(EB21-(DY21/DY29))&gt;0.1)</formula>
    </cfRule>
  </conditionalFormatting>
  <conditionalFormatting sqref="DZ21">
    <cfRule type="expression" dxfId="666" priority="518">
      <formula>AND(DP17=TRUE,ABS(EB21-(DZ21/DZ29))&gt;0.1)</formula>
    </cfRule>
  </conditionalFormatting>
  <conditionalFormatting sqref="EA21">
    <cfRule type="expression" dxfId="665" priority="517">
      <formula>AND(DP17=TRUE,ABS(EB21-(EA21/EA29))&gt;0.1)</formula>
    </cfRule>
  </conditionalFormatting>
  <conditionalFormatting sqref="DV22">
    <cfRule type="expression" dxfId="664" priority="516">
      <formula>AND(DP17=TRUE,ABS(EB22-(DV22/DV29))&gt;0.1)</formula>
    </cfRule>
  </conditionalFormatting>
  <conditionalFormatting sqref="DW22">
    <cfRule type="expression" dxfId="663" priority="515">
      <formula>AND(DP17=TRUE,ABS(EB22-(DW22/DW29))&gt;0.1)</formula>
    </cfRule>
  </conditionalFormatting>
  <conditionalFormatting sqref="DX22">
    <cfRule type="expression" dxfId="662" priority="514">
      <formula>AND(DP17=TRUE,ABS(EB22-(DX22/DX29))&gt;0.1)</formula>
    </cfRule>
  </conditionalFormatting>
  <conditionalFormatting sqref="DY22">
    <cfRule type="expression" dxfId="661" priority="513">
      <formula>AND(DP17=TRUE,ABS(EB22-(DY22/DY29))&gt;0.1)</formula>
    </cfRule>
  </conditionalFormatting>
  <conditionalFormatting sqref="DZ22">
    <cfRule type="expression" dxfId="660" priority="512">
      <formula>AND(DP17=TRUE,ABS(EB22-(DZ22/DZ29))&gt;0.1)</formula>
    </cfRule>
  </conditionalFormatting>
  <conditionalFormatting sqref="EA22">
    <cfRule type="expression" dxfId="659" priority="511">
      <formula>AND(DP17=TRUE,ABS(EB22-(EA22/EA29))&gt;0.1)</formula>
    </cfRule>
  </conditionalFormatting>
  <conditionalFormatting sqref="DW23">
    <cfRule type="expression" dxfId="658" priority="510">
      <formula>AND(DP17=TRUE,ABS(EB23-(DW23/DW29))&gt;0.1)</formula>
    </cfRule>
  </conditionalFormatting>
  <conditionalFormatting sqref="DX23">
    <cfRule type="expression" dxfId="657" priority="509">
      <formula>AND(DP17=TRUE,ABS(EB23-(DX23/DX29))&gt;0.1)</formula>
    </cfRule>
  </conditionalFormatting>
  <conditionalFormatting sqref="DY23">
    <cfRule type="expression" dxfId="656" priority="508">
      <formula>AND(DP17=TRUE,ABS(EB23-(DY23/DY29))&gt;0.1)</formula>
    </cfRule>
  </conditionalFormatting>
  <conditionalFormatting sqref="DZ23">
    <cfRule type="expression" dxfId="655" priority="507">
      <formula>AND(DP17=TRUE,ABS(EB23-(DZ23/DZ29))&gt;0.1)</formula>
    </cfRule>
  </conditionalFormatting>
  <conditionalFormatting sqref="EA23">
    <cfRule type="expression" dxfId="654" priority="506">
      <formula>AND(DP17=TRUE,ABS(EB23-(EA23/EA29))&gt;0.1)</formula>
    </cfRule>
  </conditionalFormatting>
  <conditionalFormatting sqref="DX24">
    <cfRule type="expression" dxfId="653" priority="505">
      <formula>AND(DP17=TRUE,ABS(EB24-(DX24/DX29))&gt;0.1)</formula>
    </cfRule>
  </conditionalFormatting>
  <conditionalFormatting sqref="DY24">
    <cfRule type="expression" dxfId="652" priority="504">
      <formula>AND(DP17=TRUE,ABS(EB24-(DY24/DY29))&gt;0.1)</formula>
    </cfRule>
  </conditionalFormatting>
  <conditionalFormatting sqref="DZ24">
    <cfRule type="expression" dxfId="651" priority="503">
      <formula>AND(DP17=TRUE,ABS(EB24-(DZ24/DZ29))&gt;0.1)</formula>
    </cfRule>
  </conditionalFormatting>
  <conditionalFormatting sqref="EA24">
    <cfRule type="expression" dxfId="650" priority="502">
      <formula>AND(DP17=TRUE,ABS(EB24-(EA24/EA29))&gt;0.1)</formula>
    </cfRule>
  </conditionalFormatting>
  <conditionalFormatting sqref="DY25">
    <cfRule type="expression" dxfId="649" priority="501">
      <formula>AND(DP17=TRUE,ABS(EB25-(DY25/DY29))&gt;0.1)</formula>
    </cfRule>
  </conditionalFormatting>
  <conditionalFormatting sqref="DZ25">
    <cfRule type="expression" dxfId="648" priority="500">
      <formula>AND(DP17=TRUE,ABS(EB25-(DZ25/DZ29))&gt;0.1)</formula>
    </cfRule>
  </conditionalFormatting>
  <conditionalFormatting sqref="EA25">
    <cfRule type="expression" dxfId="647" priority="499">
      <formula>AND(DP17=TRUE,ABS(EB25-(EA25/EA29))&gt;0.1)</formula>
    </cfRule>
  </conditionalFormatting>
  <conditionalFormatting sqref="DZ26">
    <cfRule type="expression" dxfId="646" priority="498">
      <formula>AND(DP17=TRUE,ABS(EB26-(DZ26/DZ29))&gt;0.1)</formula>
    </cfRule>
  </conditionalFormatting>
  <conditionalFormatting sqref="EA26">
    <cfRule type="expression" dxfId="645" priority="497">
      <formula>AND(DP17=TRUE,ABS(EB26-(EA26/EA29))&gt;0.1)</formula>
    </cfRule>
  </conditionalFormatting>
  <conditionalFormatting sqref="EA27">
    <cfRule type="expression" dxfId="644" priority="496">
      <formula>AND(DP17=TRUE,ABS(EB27-(EA27/EA29))&gt;0.1)</formula>
    </cfRule>
  </conditionalFormatting>
  <conditionalFormatting sqref="DS4">
    <cfRule type="expression" dxfId="643" priority="495">
      <formula>AND(DP2=TRUE,ABS(EB4-(DS4/DS14))&gt;0.1)</formula>
    </cfRule>
  </conditionalFormatting>
  <conditionalFormatting sqref="DT4">
    <cfRule type="expression" dxfId="642" priority="494">
      <formula>AND(DP2=TRUE,ABS(EB4-(DT4/DT14))&gt;0.1)</formula>
    </cfRule>
  </conditionalFormatting>
  <conditionalFormatting sqref="DU4">
    <cfRule type="expression" dxfId="641" priority="493">
      <formula>AND(DP2=TRUE,ABS(EB4-(DU4/DU14))&gt;0.1)</formula>
    </cfRule>
  </conditionalFormatting>
  <conditionalFormatting sqref="DV4">
    <cfRule type="expression" dxfId="640" priority="492">
      <formula>AND(DP2=TRUE,ABS(EB4-(DV4/DV14))&gt;0.1)</formula>
    </cfRule>
  </conditionalFormatting>
  <conditionalFormatting sqref="DW4">
    <cfRule type="expression" dxfId="639" priority="491">
      <formula>AND(DP2=TRUE,ABS(EB4-(DW4/DW14))&gt;0.1)</formula>
    </cfRule>
  </conditionalFormatting>
  <conditionalFormatting sqref="DX4">
    <cfRule type="expression" dxfId="638" priority="490">
      <formula>AND(DP2=TRUE,ABS(EB4-(DX4/DX14))&gt;0.1)</formula>
    </cfRule>
  </conditionalFormatting>
  <conditionalFormatting sqref="DY4">
    <cfRule type="expression" dxfId="637" priority="489">
      <formula>AND(DP2=TRUE,ABS(EB4-(DY4/DY14))&gt;0.1)</formula>
    </cfRule>
  </conditionalFormatting>
  <conditionalFormatting sqref="DZ4">
    <cfRule type="expression" dxfId="636" priority="488">
      <formula>AND(DP2=TRUE,ABS(EB4-(DZ4/DZ14))&gt;0.1)</formula>
    </cfRule>
  </conditionalFormatting>
  <conditionalFormatting sqref="EA4">
    <cfRule type="expression" dxfId="635" priority="487">
      <formula>AND(DP2=TRUE,ABS(EB4-(EA4/EA14))&gt;0.1)</formula>
    </cfRule>
  </conditionalFormatting>
  <conditionalFormatting sqref="DT5">
    <cfRule type="expression" dxfId="634" priority="486">
      <formula>AND(DP2=TRUE,ABS(EB5-(DT5/DT14))&gt;0.1)</formula>
    </cfRule>
  </conditionalFormatting>
  <conditionalFormatting sqref="DU5">
    <cfRule type="expression" dxfId="633" priority="485">
      <formula>AND(DP2=TRUE,ABS(EB5-(DU5/DU14))&gt;0.1)</formula>
    </cfRule>
  </conditionalFormatting>
  <conditionalFormatting sqref="DV5">
    <cfRule type="expression" dxfId="632" priority="484">
      <formula>AND(DP2=TRUE,ABS(EB5-(DV5/DV14))&gt;0.1)</formula>
    </cfRule>
  </conditionalFormatting>
  <conditionalFormatting sqref="DW5">
    <cfRule type="expression" dxfId="631" priority="483">
      <formula>AND(DP2=TRUE,ABS(EB5-(DW5/DW14))&gt;0.1)</formula>
    </cfRule>
  </conditionalFormatting>
  <conditionalFormatting sqref="DX5">
    <cfRule type="expression" dxfId="630" priority="482">
      <formula>AND(DP2=TRUE,ABS(EB5-(DX5/DX14))&gt;0.1)</formula>
    </cfRule>
  </conditionalFormatting>
  <conditionalFormatting sqref="DY5">
    <cfRule type="expression" dxfId="629" priority="481">
      <formula>AND(DP2=TRUE,ABS(EB5-(DY5/DY14))&gt;0.1)</formula>
    </cfRule>
  </conditionalFormatting>
  <conditionalFormatting sqref="DZ5">
    <cfRule type="expression" dxfId="628" priority="480">
      <formula>AND(DP2=TRUE,ABS(EB5-(DZ5/DZ14))&gt;0.1)</formula>
    </cfRule>
  </conditionalFormatting>
  <conditionalFormatting sqref="EA5">
    <cfRule type="expression" dxfId="627" priority="479">
      <formula>AND(DP2=TRUE,ABS(EB5-(EA5/EA14))&gt;0.1)</formula>
    </cfRule>
  </conditionalFormatting>
  <conditionalFormatting sqref="DU6">
    <cfRule type="expression" dxfId="626" priority="478">
      <formula>AND(DP2=TRUE,ABS(EB6-(DU6/DU14))&gt;0.1)</formula>
    </cfRule>
  </conditionalFormatting>
  <conditionalFormatting sqref="DV6">
    <cfRule type="expression" dxfId="625" priority="477">
      <formula>AND(DP2=TRUE,ABS(EB6-(DV6/DV14))&gt;0.1)</formula>
    </cfRule>
  </conditionalFormatting>
  <conditionalFormatting sqref="DW6">
    <cfRule type="expression" dxfId="624" priority="476">
      <formula>AND(DP2=TRUE,ABS(EB6-(DW6/DW14))&gt;0.1)</formula>
    </cfRule>
  </conditionalFormatting>
  <conditionalFormatting sqref="DX6">
    <cfRule type="expression" dxfId="623" priority="475">
      <formula>AND(DP2=TRUE,ABS(EB6-(DX6/DX14))&gt;0.1)</formula>
    </cfRule>
  </conditionalFormatting>
  <conditionalFormatting sqref="DY6">
    <cfRule type="expression" dxfId="622" priority="474">
      <formula>AND(DP2=TRUE,ABS(EB6-(DY6/DY14))&gt;0.1)</formula>
    </cfRule>
  </conditionalFormatting>
  <conditionalFormatting sqref="DZ6">
    <cfRule type="expression" dxfId="621" priority="473">
      <formula>AND(DP2=TRUE,ABS(EB6-(DZ6/DZ14))&gt;0.1)</formula>
    </cfRule>
  </conditionalFormatting>
  <conditionalFormatting sqref="EA6">
    <cfRule type="expression" dxfId="620" priority="472">
      <formula>AND(DP2=TRUE,ABS(EB6-(EA6/EA14))&gt;0.1)</formula>
    </cfRule>
  </conditionalFormatting>
  <conditionalFormatting sqref="DV7">
    <cfRule type="expression" dxfId="619" priority="471">
      <formula>AND(DP2=TRUE,ABS(EB7-(DV7/DV14))&gt;0.1)</formula>
    </cfRule>
  </conditionalFormatting>
  <conditionalFormatting sqref="DW7">
    <cfRule type="expression" dxfId="618" priority="470">
      <formula>AND(DP2=TRUE,ABS(EB7-(DW7/DW14))&gt;0.1)</formula>
    </cfRule>
  </conditionalFormatting>
  <conditionalFormatting sqref="DX7">
    <cfRule type="expression" dxfId="617" priority="469">
      <formula>AND(DP2=TRUE,ABS(EB7-(DX7/DX14))&gt;0.1)</formula>
    </cfRule>
  </conditionalFormatting>
  <conditionalFormatting sqref="DY7">
    <cfRule type="expression" dxfId="616" priority="468">
      <formula>AND(DP2=TRUE,ABS(EB7-(DY7/DY14))&gt;0.1)</formula>
    </cfRule>
  </conditionalFormatting>
  <conditionalFormatting sqref="DZ7">
    <cfRule type="expression" dxfId="615" priority="467">
      <formula>AND(DP2=TRUE,ABS(EB7-(DZ7/DZ14))&gt;0.1)</formula>
    </cfRule>
  </conditionalFormatting>
  <conditionalFormatting sqref="EA7">
    <cfRule type="expression" dxfId="614" priority="466">
      <formula>AND(DP2=TRUE,ABS(EB7-(EA7/EA14))&gt;0.1)</formula>
    </cfRule>
  </conditionalFormatting>
  <conditionalFormatting sqref="DW8">
    <cfRule type="expression" dxfId="613" priority="465">
      <formula>AND(DP2=TRUE,ABS(EB8-(DW8/DW14))&gt;0.1)</formula>
    </cfRule>
  </conditionalFormatting>
  <conditionalFormatting sqref="DX8">
    <cfRule type="expression" dxfId="612" priority="464">
      <formula>AND(DP2=TRUE,ABS(EB8-(DX8/DX14))&gt;0.1)</formula>
    </cfRule>
  </conditionalFormatting>
  <conditionalFormatting sqref="DY8">
    <cfRule type="expression" dxfId="611" priority="463">
      <formula>AND(DP2=TRUE,ABS(EB8-(DY8/DY14))&gt;0.1)</formula>
    </cfRule>
  </conditionalFormatting>
  <conditionalFormatting sqref="DZ8">
    <cfRule type="expression" dxfId="610" priority="462">
      <formula>AND(DP2=TRUE,ABS(EB8-(DZ8/DZ14))&gt;0.1)</formula>
    </cfRule>
  </conditionalFormatting>
  <conditionalFormatting sqref="EA8">
    <cfRule type="expression" dxfId="609" priority="461">
      <formula>AND(DP2=TRUE,ABS(EB8-(EA8/EA14))&gt;0.1)</formula>
    </cfRule>
  </conditionalFormatting>
  <conditionalFormatting sqref="DX9">
    <cfRule type="expression" dxfId="608" priority="460">
      <formula>AND(DP2=TRUE,ABS(EB9-(DX9/DX14))&gt;0.1)</formula>
    </cfRule>
  </conditionalFormatting>
  <conditionalFormatting sqref="DY9">
    <cfRule type="expression" dxfId="607" priority="459">
      <formula>AND(DP2=TRUE,ABS(EB9-(DY9/DY14))&gt;0.1)</formula>
    </cfRule>
  </conditionalFormatting>
  <conditionalFormatting sqref="DZ9">
    <cfRule type="expression" dxfId="606" priority="458">
      <formula>AND(DP2=TRUE,ABS(EB9-(DZ9/DZ14))&gt;0.1)</formula>
    </cfRule>
  </conditionalFormatting>
  <conditionalFormatting sqref="EA9">
    <cfRule type="expression" dxfId="605" priority="457">
      <formula>AND(DP2=TRUE,ABS(EB9-(EA9/EA14))&gt;0.1)</formula>
    </cfRule>
  </conditionalFormatting>
  <conditionalFormatting sqref="DY10">
    <cfRule type="expression" dxfId="604" priority="456">
      <formula>AND(DP2=TRUE,ABS(EB10-(DY10/DY14))&gt;0.1)</formula>
    </cfRule>
  </conditionalFormatting>
  <conditionalFormatting sqref="DZ10">
    <cfRule type="expression" dxfId="603" priority="455">
      <formula>AND(DP2=TRUE,ABS(EB10-(DZ10/DZ14))&gt;0.1)</formula>
    </cfRule>
  </conditionalFormatting>
  <conditionalFormatting sqref="EA10">
    <cfRule type="expression" dxfId="602" priority="454">
      <formula>AND(DP2=TRUE,ABS(EB10-(EA10/EA14))&gt;0.1)</formula>
    </cfRule>
  </conditionalFormatting>
  <conditionalFormatting sqref="DZ11">
    <cfRule type="expression" dxfId="601" priority="453">
      <formula>AND(DP2=TRUE,ABS(EB11-(DZ11/DZ14))&gt;0.1)</formula>
    </cfRule>
  </conditionalFormatting>
  <conditionalFormatting sqref="EA11">
    <cfRule type="expression" dxfId="600" priority="452">
      <formula>AND(DP2=TRUE,ABS(EB11-(EA11/EA14))&gt;0.1)</formula>
    </cfRule>
  </conditionalFormatting>
  <conditionalFormatting sqref="EA12">
    <cfRule type="expression" dxfId="599" priority="451">
      <formula>AND(DP2=TRUE,ABS(EB12-(EA12/EA14))&gt;0.1)</formula>
    </cfRule>
  </conditionalFormatting>
  <conditionalFormatting sqref="EJ4">
    <cfRule type="expression" dxfId="598" priority="450">
      <formula>AND(EG2=TRUE,ABS(ES4-(EJ4/EJ14))&gt;0.1)</formula>
    </cfRule>
  </conditionalFormatting>
  <conditionalFormatting sqref="EK4">
    <cfRule type="expression" dxfId="597" priority="449">
      <formula>AND(EG2=TRUE,ABS(ES4-(EK4/EK14))&gt;0.1)</formula>
    </cfRule>
  </conditionalFormatting>
  <conditionalFormatting sqref="EL4">
    <cfRule type="expression" dxfId="596" priority="448">
      <formula>AND(EG2=TRUE,ABS(ES4-(EL4/EL14))&gt;0.1)</formula>
    </cfRule>
  </conditionalFormatting>
  <conditionalFormatting sqref="EM4">
    <cfRule type="expression" dxfId="595" priority="447">
      <formula>AND(EG2=TRUE,ABS(ES4-(EM4/EM14))&gt;0.1)</formula>
    </cfRule>
  </conditionalFormatting>
  <conditionalFormatting sqref="EN4">
    <cfRule type="expression" dxfId="594" priority="446">
      <formula>AND(EG2=TRUE,ABS(ES4-(EN4/EN14))&gt;0.1)</formula>
    </cfRule>
  </conditionalFormatting>
  <conditionalFormatting sqref="EO4">
    <cfRule type="expression" dxfId="593" priority="445">
      <formula>AND(EG2=TRUE,ABS(ES4-(EO4/EO14))&gt;0.1)</formula>
    </cfRule>
  </conditionalFormatting>
  <conditionalFormatting sqref="EP4">
    <cfRule type="expression" dxfId="592" priority="444">
      <formula>AND(EG2=TRUE,ABS(ES4-(EP4/EP14))&gt;0.1)</formula>
    </cfRule>
  </conditionalFormatting>
  <conditionalFormatting sqref="EQ4">
    <cfRule type="expression" dxfId="591" priority="443">
      <formula>AND(EG2=TRUE,ABS(ES4-(EQ4/EQ14))&gt;0.1)</formula>
    </cfRule>
  </conditionalFormatting>
  <conditionalFormatting sqref="ER4">
    <cfRule type="expression" dxfId="590" priority="442">
      <formula>AND(EG2=TRUE,ABS(ES4-(ER4/ER14))&gt;0.1)</formula>
    </cfRule>
  </conditionalFormatting>
  <conditionalFormatting sqref="EK5">
    <cfRule type="expression" dxfId="589" priority="441">
      <formula>AND(EG2=TRUE,ABS(ES5-(EK5/EK14))&gt;0.1)</formula>
    </cfRule>
  </conditionalFormatting>
  <conditionalFormatting sqref="EL5">
    <cfRule type="expression" dxfId="588" priority="440">
      <formula>AND(EG2=TRUE,ABS(ES5-(EL5/EL14))&gt;0.1)</formula>
    </cfRule>
  </conditionalFormatting>
  <conditionalFormatting sqref="EM5">
    <cfRule type="expression" dxfId="587" priority="439">
      <formula>AND(EG2=TRUE,ABS(ES5-(EM5/EM14))&gt;0.1)</formula>
    </cfRule>
  </conditionalFormatting>
  <conditionalFormatting sqref="EN5">
    <cfRule type="expression" dxfId="586" priority="438">
      <formula>AND(EG2=TRUE,ABS(ES5-(EN5/EN14))&gt;0.1)</formula>
    </cfRule>
  </conditionalFormatting>
  <conditionalFormatting sqref="EO5">
    <cfRule type="expression" dxfId="585" priority="437">
      <formula>AND(EG2=TRUE,ABS(ES5-(EO5/EO14))&gt;0.1)</formula>
    </cfRule>
  </conditionalFormatting>
  <conditionalFormatting sqref="EP5">
    <cfRule type="expression" dxfId="584" priority="436">
      <formula>AND(EG2=TRUE,ABS(ES5-(EP5/EP14))&gt;0.1)</formula>
    </cfRule>
  </conditionalFormatting>
  <conditionalFormatting sqref="EQ5">
    <cfRule type="expression" dxfId="583" priority="435">
      <formula>AND(EG2=TRUE,ABS(ES5-(EQ5/EQ14))&gt;0.1)</formula>
    </cfRule>
  </conditionalFormatting>
  <conditionalFormatting sqref="ER5">
    <cfRule type="expression" dxfId="582" priority="434">
      <formula>AND(EG2=TRUE,ABS(ES5-(ER5/ER14))&gt;0.1)</formula>
    </cfRule>
  </conditionalFormatting>
  <conditionalFormatting sqref="EL6">
    <cfRule type="expression" dxfId="581" priority="433">
      <formula>AND(EG2=TRUE,ABS(ES6-(EL6/EL14))&gt;0.1)</formula>
    </cfRule>
  </conditionalFormatting>
  <conditionalFormatting sqref="EM6">
    <cfRule type="expression" dxfId="580" priority="432">
      <formula>AND(EG2=TRUE,ABS(ES6-(EM6/EM14))&gt;0.1)</formula>
    </cfRule>
  </conditionalFormatting>
  <conditionalFormatting sqref="EN6">
    <cfRule type="expression" dxfId="579" priority="431">
      <formula>AND(EG2=TRUE,ABS(ES6-(EN6/EN14))&gt;0.1)</formula>
    </cfRule>
  </conditionalFormatting>
  <conditionalFormatting sqref="EO6">
    <cfRule type="expression" dxfId="578" priority="430">
      <formula>AND(EG2=TRUE,ABS(ES6-(EO6/EO14))&gt;0.1)</formula>
    </cfRule>
  </conditionalFormatting>
  <conditionalFormatting sqref="EP6">
    <cfRule type="expression" dxfId="577" priority="429">
      <formula>AND(EG2=TRUE,ABS(ES6-(EP6/EP14))&gt;0.1)</formula>
    </cfRule>
  </conditionalFormatting>
  <conditionalFormatting sqref="EQ6">
    <cfRule type="expression" dxfId="576" priority="428">
      <formula>AND(EG2=TRUE,ABS(ES6-(EQ6/EQ14))&gt;0.1)</formula>
    </cfRule>
  </conditionalFormatting>
  <conditionalFormatting sqref="ER6">
    <cfRule type="expression" dxfId="575" priority="427">
      <formula>AND(EG2=TRUE,ABS(ES6-(ER6/ER14))&gt;0.1)</formula>
    </cfRule>
  </conditionalFormatting>
  <conditionalFormatting sqref="EM7">
    <cfRule type="expression" dxfId="574" priority="426">
      <formula>AND(EG2=TRUE,ABS(ES7-(EM7/EM14))&gt;0.1)</formula>
    </cfRule>
  </conditionalFormatting>
  <conditionalFormatting sqref="EN7">
    <cfRule type="expression" dxfId="573" priority="425">
      <formula>AND(EG2=TRUE,ABS(ES7-(EN7/EN14))&gt;0.1)</formula>
    </cfRule>
  </conditionalFormatting>
  <conditionalFormatting sqref="EO7">
    <cfRule type="expression" dxfId="572" priority="424">
      <formula>AND(EG2=TRUE,ABS(ES7-(EO7/EO14))&gt;0.1)</formula>
    </cfRule>
  </conditionalFormatting>
  <conditionalFormatting sqref="EP7">
    <cfRule type="expression" dxfId="571" priority="423">
      <formula>AND(EG2=TRUE,ABS(ES7-(EP7/EP14))&gt;0.1)</formula>
    </cfRule>
  </conditionalFormatting>
  <conditionalFormatting sqref="EQ7">
    <cfRule type="expression" dxfId="570" priority="422">
      <formula>AND(EG2=TRUE,ABS(ES7-(EQ7/EQ14))&gt;0.1)</formula>
    </cfRule>
  </conditionalFormatting>
  <conditionalFormatting sqref="ER7">
    <cfRule type="expression" dxfId="569" priority="421">
      <formula>AND(EG2=TRUE,ABS(ES7-(ER7/ER14))&gt;0.1)</formula>
    </cfRule>
  </conditionalFormatting>
  <conditionalFormatting sqref="EN8">
    <cfRule type="expression" dxfId="568" priority="420">
      <formula>AND(EG2=TRUE,ABS(ES8-(EN8/EN14))&gt;0.1)</formula>
    </cfRule>
  </conditionalFormatting>
  <conditionalFormatting sqref="EO8">
    <cfRule type="expression" dxfId="567" priority="419">
      <formula>AND(EG2=TRUE,ABS(ES8-(EO8/EO14))&gt;0.1)</formula>
    </cfRule>
  </conditionalFormatting>
  <conditionalFormatting sqref="EP8">
    <cfRule type="expression" dxfId="566" priority="418">
      <formula>AND(EG2=TRUE,ABS(ES8-(EP8/EP14))&gt;0.1)</formula>
    </cfRule>
  </conditionalFormatting>
  <conditionalFormatting sqref="EQ8">
    <cfRule type="expression" dxfId="565" priority="417">
      <formula>AND(EG2=TRUE,ABS(ES8-(EQ8/EQ14))&gt;0.1)</formula>
    </cfRule>
  </conditionalFormatting>
  <conditionalFormatting sqref="ER8">
    <cfRule type="expression" dxfId="564" priority="416">
      <formula>AND(EG2=TRUE,ABS(ES8-(ER8/ER14))&gt;0.1)</formula>
    </cfRule>
  </conditionalFormatting>
  <conditionalFormatting sqref="EO9">
    <cfRule type="expression" dxfId="563" priority="415">
      <formula>AND(EG2=TRUE,ABS(ES9-(EO9/EO14))&gt;0.1)</formula>
    </cfRule>
  </conditionalFormatting>
  <conditionalFormatting sqref="EP9">
    <cfRule type="expression" dxfId="562" priority="414">
      <formula>AND(EG2=TRUE,ABS(ES9-(EP9/EP14))&gt;0.1)</formula>
    </cfRule>
  </conditionalFormatting>
  <conditionalFormatting sqref="EQ9">
    <cfRule type="expression" dxfId="561" priority="413">
      <formula>AND(EG2=TRUE,ABS(ES9-(EQ9/EQ14))&gt;0.1)</formula>
    </cfRule>
  </conditionalFormatting>
  <conditionalFormatting sqref="ER9">
    <cfRule type="expression" dxfId="560" priority="412">
      <formula>AND(EG2=TRUE,ABS(ES9-(ER9/ER14))&gt;0.1)</formula>
    </cfRule>
  </conditionalFormatting>
  <conditionalFormatting sqref="EP10">
    <cfRule type="expression" dxfId="559" priority="411">
      <formula>AND(EG2=TRUE,ABS(ES10-(EP10/EP14))&gt;0.1)</formula>
    </cfRule>
  </conditionalFormatting>
  <conditionalFormatting sqref="EQ10">
    <cfRule type="expression" dxfId="558" priority="410">
      <formula>AND(EG2=TRUE,ABS(ES10-(EQ10/EQ14))&gt;0.1)</formula>
    </cfRule>
  </conditionalFormatting>
  <conditionalFormatting sqref="ER10">
    <cfRule type="expression" dxfId="557" priority="409">
      <formula>AND(EG2=TRUE,ABS(ES10-(ER10/ER14))&gt;0.1)</formula>
    </cfRule>
  </conditionalFormatting>
  <conditionalFormatting sqref="EQ11">
    <cfRule type="expression" dxfId="556" priority="408">
      <formula>AND(EG2=TRUE,ABS(ES11-(EQ11/EQ14))&gt;0.1)</formula>
    </cfRule>
  </conditionalFormatting>
  <conditionalFormatting sqref="ER11">
    <cfRule type="expression" dxfId="555" priority="407">
      <formula>AND(EG2=TRUE,ABS(ES11-(ER11/ER14))&gt;0.1)</formula>
    </cfRule>
  </conditionalFormatting>
  <conditionalFormatting sqref="ER12">
    <cfRule type="expression" dxfId="554" priority="406">
      <formula>AND(EG2=TRUE,ABS(ES12-(ER12/ER14))&gt;0.1)</formula>
    </cfRule>
  </conditionalFormatting>
  <conditionalFormatting sqref="EJ19">
    <cfRule type="expression" dxfId="553" priority="405">
      <formula>AND(EG17=TRUE,ABS(ES19-(EJ19/EJ29))&gt;0.1)</formula>
    </cfRule>
  </conditionalFormatting>
  <conditionalFormatting sqref="EK19">
    <cfRule type="expression" dxfId="552" priority="404">
      <formula>AND(EG17=TRUE,ABS(ES19-(EK19/EK29))&gt;0.1)</formula>
    </cfRule>
  </conditionalFormatting>
  <conditionalFormatting sqref="EL19">
    <cfRule type="expression" dxfId="551" priority="403">
      <formula>AND(EG17=TRUE,ABS(ES19-(EL19/EL29))&gt;0.1)</formula>
    </cfRule>
  </conditionalFormatting>
  <conditionalFormatting sqref="EM19">
    <cfRule type="expression" dxfId="550" priority="402">
      <formula>AND(EG17=TRUE,ABS(ES19-(EM19/EM29))&gt;0.1)</formula>
    </cfRule>
  </conditionalFormatting>
  <conditionalFormatting sqref="EN19">
    <cfRule type="expression" dxfId="549" priority="401">
      <formula>AND(EG17=TRUE,ABS(ES19-(EN19/EN29))&gt;0.1)</formula>
    </cfRule>
  </conditionalFormatting>
  <conditionalFormatting sqref="EO19">
    <cfRule type="expression" dxfId="548" priority="400">
      <formula>AND(EG17=TRUE,ABS(ES19-(EO19/EO29))&gt;0.1)</formula>
    </cfRule>
  </conditionalFormatting>
  <conditionalFormatting sqref="EP19">
    <cfRule type="expression" dxfId="547" priority="399">
      <formula>AND(EG17=TRUE,ABS(ES19-(EP19/EP29))&gt;0.1)</formula>
    </cfRule>
  </conditionalFormatting>
  <conditionalFormatting sqref="EQ19">
    <cfRule type="expression" dxfId="546" priority="398">
      <formula>AND(EG17=TRUE,ABS(ES19-(EQ19/EQ29))&gt;0.1)</formula>
    </cfRule>
  </conditionalFormatting>
  <conditionalFormatting sqref="ER19">
    <cfRule type="expression" dxfId="545" priority="397">
      <formula>AND(EG17=TRUE,ABS(ES19-(ER19/ER29))&gt;0.1)</formula>
    </cfRule>
  </conditionalFormatting>
  <conditionalFormatting sqref="EK20">
    <cfRule type="expression" dxfId="544" priority="396">
      <formula>AND(EG17=TRUE,ABS(ES20-(EK20/EK29))&gt;0.1)</formula>
    </cfRule>
  </conditionalFormatting>
  <conditionalFormatting sqref="EL20">
    <cfRule type="expression" dxfId="543" priority="395">
      <formula>AND(EG17=TRUE,ABS(ES20-(EL20/EL29))&gt;0.1)</formula>
    </cfRule>
  </conditionalFormatting>
  <conditionalFormatting sqref="EM20">
    <cfRule type="expression" dxfId="542" priority="394">
      <formula>AND(EG17=TRUE,ABS(ES20-(EM20/EM29))&gt;0.1)</formula>
    </cfRule>
  </conditionalFormatting>
  <conditionalFormatting sqref="EN20">
    <cfRule type="expression" dxfId="541" priority="393">
      <formula>AND(EG17=TRUE,ABS(ES20-(EN20/EN29))&gt;0.1)</formula>
    </cfRule>
  </conditionalFormatting>
  <conditionalFormatting sqref="EO20">
    <cfRule type="expression" dxfId="540" priority="392">
      <formula>AND(EG17=TRUE,ABS(ES20-(EO20/EO29))&gt;0.1)</formula>
    </cfRule>
  </conditionalFormatting>
  <conditionalFormatting sqref="EP20">
    <cfRule type="expression" dxfId="539" priority="391">
      <formula>AND(EG17=TRUE,ABS(ES20-(EP20/EP29))&gt;0.1)</formula>
    </cfRule>
  </conditionalFormatting>
  <conditionalFormatting sqref="EQ20">
    <cfRule type="expression" dxfId="538" priority="390">
      <formula>AND(EG17=TRUE,ABS(ES20-(EQ20/EQ29))&gt;0.1)</formula>
    </cfRule>
  </conditionalFormatting>
  <conditionalFormatting sqref="ER20">
    <cfRule type="expression" dxfId="537" priority="389">
      <formula>AND(EG17=TRUE,ABS(ES20-(ER20/ER29))&gt;0.1)</formula>
    </cfRule>
  </conditionalFormatting>
  <conditionalFormatting sqref="EL21">
    <cfRule type="expression" dxfId="536" priority="388">
      <formula>AND(EG17=TRUE,ABS(ES21-(EL21/EL29))&gt;0.1)</formula>
    </cfRule>
  </conditionalFormatting>
  <conditionalFormatting sqref="EM21">
    <cfRule type="expression" dxfId="535" priority="387">
      <formula>AND(EG17=TRUE,ABS(ES21-(EM21/EM29))&gt;0.1)</formula>
    </cfRule>
  </conditionalFormatting>
  <conditionalFormatting sqref="EN21">
    <cfRule type="expression" dxfId="534" priority="386">
      <formula>AND(EG17=TRUE,ABS(ES21-(EN21/EN29))&gt;0.1)</formula>
    </cfRule>
  </conditionalFormatting>
  <conditionalFormatting sqref="EO21">
    <cfRule type="expression" dxfId="533" priority="385">
      <formula>AND(EG17=TRUE,ABS(ES21-(EO21/EO29))&gt;0.1)</formula>
    </cfRule>
  </conditionalFormatting>
  <conditionalFormatting sqref="EP21">
    <cfRule type="expression" dxfId="532" priority="384">
      <formula>AND(EG17=TRUE,ABS(ES21-(EP21/EP29))&gt;0.1)</formula>
    </cfRule>
  </conditionalFormatting>
  <conditionalFormatting sqref="EQ21">
    <cfRule type="expression" dxfId="531" priority="383">
      <formula>AND(EG17=TRUE,ABS(ES21-(EQ21/EQ29))&gt;0.1)</formula>
    </cfRule>
  </conditionalFormatting>
  <conditionalFormatting sqref="ER21">
    <cfRule type="expression" dxfId="530" priority="382">
      <formula>AND(EG17=TRUE,ABS(ES21-(ER21/ER29))&gt;0.1)</formula>
    </cfRule>
  </conditionalFormatting>
  <conditionalFormatting sqref="EM22">
    <cfRule type="expression" dxfId="529" priority="381">
      <formula>AND(EG17=TRUE,ABS(ES22-(EM22/EM29))&gt;0.1)</formula>
    </cfRule>
  </conditionalFormatting>
  <conditionalFormatting sqref="EN22">
    <cfRule type="expression" dxfId="528" priority="380">
      <formula>AND(EG17=TRUE,ABS(ES22-(EN22/EN29))&gt;0.1)</formula>
    </cfRule>
  </conditionalFormatting>
  <conditionalFormatting sqref="EO22">
    <cfRule type="expression" dxfId="527" priority="379">
      <formula>AND(EG17=TRUE,ABS(ES22-(EO22/EO29))&gt;0.1)</formula>
    </cfRule>
  </conditionalFormatting>
  <conditionalFormatting sqref="EP22">
    <cfRule type="expression" dxfId="526" priority="378">
      <formula>AND(EG17=TRUE,ABS(ES22-(EP22/EP29))&gt;0.1)</formula>
    </cfRule>
  </conditionalFormatting>
  <conditionalFormatting sqref="EQ22">
    <cfRule type="expression" dxfId="525" priority="377">
      <formula>AND(EG17=TRUE,ABS(ES22-(EQ22/EQ29))&gt;0.1)</formula>
    </cfRule>
  </conditionalFormatting>
  <conditionalFormatting sqref="ER22">
    <cfRule type="expression" dxfId="524" priority="376">
      <formula>AND(EG17=TRUE,ABS(ES22-(ER22/ER29))&gt;0.1)</formula>
    </cfRule>
  </conditionalFormatting>
  <conditionalFormatting sqref="EN23">
    <cfRule type="expression" dxfId="523" priority="375">
      <formula>AND(EG17=TRUE,ABS(ES23-(EN23/EN29))&gt;0.1)</formula>
    </cfRule>
  </conditionalFormatting>
  <conditionalFormatting sqref="EO23">
    <cfRule type="expression" dxfId="522" priority="374">
      <formula>AND(EG17=TRUE,ABS(ES23-(EO23/EO29))&gt;0.1)</formula>
    </cfRule>
  </conditionalFormatting>
  <conditionalFormatting sqref="EP23">
    <cfRule type="expression" dxfId="521" priority="373">
      <formula>AND(EG17=TRUE,ABS(ES23-(EP23/EP29))&gt;0.1)</formula>
    </cfRule>
  </conditionalFormatting>
  <conditionalFormatting sqref="EQ23">
    <cfRule type="expression" dxfId="520" priority="372">
      <formula>AND(EG17=TRUE,ABS(ES23-(EQ23/EQ29))&gt;0.1)</formula>
    </cfRule>
  </conditionalFormatting>
  <conditionalFormatting sqref="ER23">
    <cfRule type="expression" dxfId="519" priority="371">
      <formula>AND(EG17=TRUE,ABS(ES23-(ER23/ER29))&gt;0.1)</formula>
    </cfRule>
  </conditionalFormatting>
  <conditionalFormatting sqref="EO24">
    <cfRule type="expression" dxfId="518" priority="370">
      <formula>AND(EG17=TRUE,ABS(ES24-(EO24/EO29))&gt;0.1)</formula>
    </cfRule>
  </conditionalFormatting>
  <conditionalFormatting sqref="EP24">
    <cfRule type="expression" dxfId="517" priority="369">
      <formula>AND(EG17=TRUE,ABS(ES24-(EP24/EP29))&gt;0.1)</formula>
    </cfRule>
  </conditionalFormatting>
  <conditionalFormatting sqref="EQ24">
    <cfRule type="expression" dxfId="516" priority="368">
      <formula>AND(EG17=TRUE,ABS(ES24-(EQ24/EQ29))&gt;0.1)</formula>
    </cfRule>
  </conditionalFormatting>
  <conditionalFormatting sqref="ER24">
    <cfRule type="expression" dxfId="515" priority="367">
      <formula>AND(EG17=TRUE,ABS(ES24-(ER24/ER29))&gt;0.1)</formula>
    </cfRule>
  </conditionalFormatting>
  <conditionalFormatting sqref="EP25">
    <cfRule type="expression" dxfId="514" priority="366">
      <formula>AND(EG17=TRUE,ABS(ES25-(EP25/EP29))&gt;0.1)</formula>
    </cfRule>
  </conditionalFormatting>
  <conditionalFormatting sqref="EQ25">
    <cfRule type="expression" dxfId="513" priority="365">
      <formula>AND(EG17=TRUE,ABS(ES25-(EQ25/EQ29))&gt;0.1)</formula>
    </cfRule>
  </conditionalFormatting>
  <conditionalFormatting sqref="ER25">
    <cfRule type="expression" dxfId="512" priority="364">
      <formula>AND(EG17=TRUE,ABS(ES25-(ER25/ER29))&gt;0.1)</formula>
    </cfRule>
  </conditionalFormatting>
  <conditionalFormatting sqref="EQ26">
    <cfRule type="expression" dxfId="511" priority="363">
      <formula>AND(EG17=TRUE,ABS(ES26-(EQ26/EQ29))&gt;0.1)</formula>
    </cfRule>
  </conditionalFormatting>
  <conditionalFormatting sqref="ER26">
    <cfRule type="expression" dxfId="510" priority="362">
      <formula>AND(EG17=TRUE,ABS(ES26-(ER26/ER29))&gt;0.1)</formula>
    </cfRule>
  </conditionalFormatting>
  <conditionalFormatting sqref="ER27">
    <cfRule type="expression" dxfId="509" priority="361">
      <formula>AND(EG17=TRUE,ABS(ES27-(ER27/ER29))&gt;0.1)</formula>
    </cfRule>
  </conditionalFormatting>
  <conditionalFormatting sqref="EJ34">
    <cfRule type="expression" dxfId="508" priority="360">
      <formula>AND(EG32=TRUE,ABS(ES34-(EJ34/EJ44))&gt;0.1)</formula>
    </cfRule>
  </conditionalFormatting>
  <conditionalFormatting sqref="EK34">
    <cfRule type="expression" dxfId="507" priority="359">
      <formula>AND(EG32=TRUE,ABS(ES34-(EK34/EK44))&gt;0.1)</formula>
    </cfRule>
  </conditionalFormatting>
  <conditionalFormatting sqref="EL34">
    <cfRule type="expression" dxfId="506" priority="358">
      <formula>AND(EG32=TRUE,ABS(ES34-(EL34/EL44))&gt;0.1)</formula>
    </cfRule>
  </conditionalFormatting>
  <conditionalFormatting sqref="EM34">
    <cfRule type="expression" dxfId="505" priority="357">
      <formula>AND(EG32=TRUE,ABS(ES34-(EM34/EM44))&gt;0.1)</formula>
    </cfRule>
  </conditionalFormatting>
  <conditionalFormatting sqref="EN34">
    <cfRule type="expression" dxfId="504" priority="356">
      <formula>AND(EG32=TRUE,ABS(ES34-(EN34/EN44))&gt;0.1)</formula>
    </cfRule>
  </conditionalFormatting>
  <conditionalFormatting sqref="EO34">
    <cfRule type="expression" dxfId="503" priority="355">
      <formula>AND(EG32=TRUE,ABS(ES34-(EO34/EO44))&gt;0.1)</formula>
    </cfRule>
  </conditionalFormatting>
  <conditionalFormatting sqref="EP34">
    <cfRule type="expression" dxfId="502" priority="354">
      <formula>AND(EG32=TRUE,ABS(ES34-(EP34/EP44))&gt;0.1)</formula>
    </cfRule>
  </conditionalFormatting>
  <conditionalFormatting sqref="EQ34">
    <cfRule type="expression" dxfId="501" priority="353">
      <formula>AND(EG32=TRUE,ABS(ES34-(EQ34/EQ44))&gt;0.1)</formula>
    </cfRule>
  </conditionalFormatting>
  <conditionalFormatting sqref="ER34">
    <cfRule type="expression" dxfId="500" priority="352">
      <formula>AND(EG32=TRUE,ABS(ES34-(ER34/ER44))&gt;0.1)</formula>
    </cfRule>
  </conditionalFormatting>
  <conditionalFormatting sqref="EK35">
    <cfRule type="expression" dxfId="499" priority="351">
      <formula>AND(EG32=TRUE,ABS(ES35-(EK35/EK44))&gt;0.1)</formula>
    </cfRule>
  </conditionalFormatting>
  <conditionalFormatting sqref="EL35">
    <cfRule type="expression" dxfId="498" priority="350">
      <formula>AND(EG32=TRUE,ABS(ES35-(EL35/EL44))&gt;0.1)</formula>
    </cfRule>
  </conditionalFormatting>
  <conditionalFormatting sqref="EM35">
    <cfRule type="expression" dxfId="497" priority="349">
      <formula>AND(EG32=TRUE,ABS(ES35-(EM35/EM44))&gt;0.1)</formula>
    </cfRule>
  </conditionalFormatting>
  <conditionalFormatting sqref="EN35">
    <cfRule type="expression" dxfId="496" priority="348">
      <formula>AND(EG32=TRUE,ABS(ES35-(EN35/EN44))&gt;0.1)</formula>
    </cfRule>
  </conditionalFormatting>
  <conditionalFormatting sqref="EO35">
    <cfRule type="expression" dxfId="495" priority="347">
      <formula>AND(EG32=TRUE,ABS(ES35-(EO35/EO44))&gt;0.1)</formula>
    </cfRule>
  </conditionalFormatting>
  <conditionalFormatting sqref="EP35">
    <cfRule type="expression" dxfId="494" priority="346">
      <formula>AND(EG32=TRUE,ABS(ES35-(EP35/EP44))&gt;0.1)</formula>
    </cfRule>
  </conditionalFormatting>
  <conditionalFormatting sqref="EQ35">
    <cfRule type="expression" dxfId="493" priority="345">
      <formula>AND(EG32=TRUE,ABS(ES35-(EQ35/EQ44))&gt;0.1)</formula>
    </cfRule>
  </conditionalFormatting>
  <conditionalFormatting sqref="ER35">
    <cfRule type="expression" dxfId="492" priority="344">
      <formula>AND(EG32=TRUE,ABS(ES35-(ER35/ER44))&gt;0.1)</formula>
    </cfRule>
  </conditionalFormatting>
  <conditionalFormatting sqref="EL36">
    <cfRule type="expression" dxfId="491" priority="343">
      <formula>AND(EG32=TRUE,ABS(ES36-(EL36/EL44))&gt;0.1)</formula>
    </cfRule>
  </conditionalFormatting>
  <conditionalFormatting sqref="EM36">
    <cfRule type="expression" dxfId="490" priority="342">
      <formula>AND(EG32=TRUE,ABS(ES36-(EM36/EM44))&gt;0.1)</formula>
    </cfRule>
  </conditionalFormatting>
  <conditionalFormatting sqref="EN36">
    <cfRule type="expression" dxfId="489" priority="341">
      <formula>AND(EG32=TRUE,ABS(ES36-(EN36/EN44))&gt;0.1)</formula>
    </cfRule>
  </conditionalFormatting>
  <conditionalFormatting sqref="EO36">
    <cfRule type="expression" dxfId="488" priority="340">
      <formula>AND(EG32=TRUE,ABS(ES36-(EO36/EO44))&gt;0.1)</formula>
    </cfRule>
  </conditionalFormatting>
  <conditionalFormatting sqref="EP36">
    <cfRule type="expression" dxfId="487" priority="339">
      <formula>AND(EG32=TRUE,ABS(ES36-(EP36/EP44))&gt;0.1)</formula>
    </cfRule>
  </conditionalFormatting>
  <conditionalFormatting sqref="EQ36">
    <cfRule type="expression" dxfId="486" priority="338">
      <formula>AND(EG32=TRUE,ABS(ES36-(EQ36/EQ44))&gt;0.1)</formula>
    </cfRule>
  </conditionalFormatting>
  <conditionalFormatting sqref="ER36">
    <cfRule type="expression" dxfId="485" priority="337">
      <formula>AND(EG32=TRUE,ABS(ES36-(ER36/ER44))&gt;0.1)</formula>
    </cfRule>
  </conditionalFormatting>
  <conditionalFormatting sqref="EM37">
    <cfRule type="expression" dxfId="484" priority="336">
      <formula>AND(EG32=TRUE,ABS(ES37-(EM37/EM44))&gt;0.1)</formula>
    </cfRule>
  </conditionalFormatting>
  <conditionalFormatting sqref="EN37">
    <cfRule type="expression" dxfId="483" priority="335">
      <formula>AND(EG32=TRUE,ABS(ES37-(EN37/EN44))&gt;0.1)</formula>
    </cfRule>
  </conditionalFormatting>
  <conditionalFormatting sqref="EO37">
    <cfRule type="expression" dxfId="482" priority="334">
      <formula>AND(EG32=TRUE,ABS(ES37-(EO37/EO44))&gt;0.1)</formula>
    </cfRule>
  </conditionalFormatting>
  <conditionalFormatting sqref="EP37">
    <cfRule type="expression" dxfId="481" priority="333">
      <formula>AND(EG32=TRUE,ABS(ES37-(EP37/EP44))&gt;0.1)</formula>
    </cfRule>
  </conditionalFormatting>
  <conditionalFormatting sqref="EQ37">
    <cfRule type="expression" dxfId="480" priority="332">
      <formula>AND(EG32=TRUE,ABS(ES37-(EQ37/EQ44))&gt;0.1)</formula>
    </cfRule>
  </conditionalFormatting>
  <conditionalFormatting sqref="ER37">
    <cfRule type="expression" dxfId="479" priority="331">
      <formula>AND(EG32=TRUE,ABS(ES37-(ER37/ER44))&gt;0.1)</formula>
    </cfRule>
  </conditionalFormatting>
  <conditionalFormatting sqref="EN38">
    <cfRule type="expression" dxfId="478" priority="330">
      <formula>AND(EG32=TRUE,ABS(ES38-(EN38/EN44))&gt;0.1)</formula>
    </cfRule>
  </conditionalFormatting>
  <conditionalFormatting sqref="EO38">
    <cfRule type="expression" dxfId="477" priority="329">
      <formula>AND(EG32=TRUE,ABS(ES38-(EO38/EO44))&gt;0.1)</formula>
    </cfRule>
  </conditionalFormatting>
  <conditionalFormatting sqref="EP38">
    <cfRule type="expression" dxfId="476" priority="328">
      <formula>AND(EG32=TRUE,ABS(ES38-(EP38/EP44))&gt;0.1)</formula>
    </cfRule>
  </conditionalFormatting>
  <conditionalFormatting sqref="EQ38">
    <cfRule type="expression" dxfId="475" priority="327">
      <formula>AND(EG32=TRUE,ABS(ES38-(EQ38/EQ44))&gt;0.1)</formula>
    </cfRule>
  </conditionalFormatting>
  <conditionalFormatting sqref="ER38">
    <cfRule type="expression" dxfId="474" priority="326">
      <formula>AND(EG32=TRUE,ABS(ES38-(ER38/ER44))&gt;0.1)</formula>
    </cfRule>
  </conditionalFormatting>
  <conditionalFormatting sqref="EO39">
    <cfRule type="expression" dxfId="473" priority="325">
      <formula>AND(EG32=TRUE,ABS(ES39-(EO39/EO44))&gt;0.1)</formula>
    </cfRule>
  </conditionalFormatting>
  <conditionalFormatting sqref="EP39">
    <cfRule type="expression" dxfId="472" priority="324">
      <formula>AND(EG32=TRUE,ABS(ES39-(EP39/EP44))&gt;0.1)</formula>
    </cfRule>
  </conditionalFormatting>
  <conditionalFormatting sqref="EQ39">
    <cfRule type="expression" dxfId="471" priority="323">
      <formula>AND(EG32=TRUE,ABS(ES39-(EQ39/EQ44))&gt;0.1)</formula>
    </cfRule>
  </conditionalFormatting>
  <conditionalFormatting sqref="ER39">
    <cfRule type="expression" dxfId="470" priority="322">
      <formula>AND(EG32=TRUE,ABS(ES39-(ER39/ER44))&gt;0.1)</formula>
    </cfRule>
  </conditionalFormatting>
  <conditionalFormatting sqref="EP40">
    <cfRule type="expression" dxfId="469" priority="321">
      <formula>AND(EG32=TRUE,ABS(ES40-(EP40/EP44))&gt;0.1)</formula>
    </cfRule>
  </conditionalFormatting>
  <conditionalFormatting sqref="EQ40">
    <cfRule type="expression" dxfId="468" priority="320">
      <formula>AND(EG32=TRUE,ABS(ES40-(EQ40/EQ44))&gt;0.1)</formula>
    </cfRule>
  </conditionalFormatting>
  <conditionalFormatting sqref="ER40">
    <cfRule type="expression" dxfId="467" priority="319">
      <formula>AND(EG32=TRUE,ABS(ES40-(ER40/ER44))&gt;0.1)</formula>
    </cfRule>
  </conditionalFormatting>
  <conditionalFormatting sqref="EQ41">
    <cfRule type="expression" dxfId="466" priority="318">
      <formula>AND(EG32=TRUE,ABS(ES41-(EQ41/EQ44))&gt;0.1)</formula>
    </cfRule>
  </conditionalFormatting>
  <conditionalFormatting sqref="ER41">
    <cfRule type="expression" dxfId="465" priority="317">
      <formula>AND(EG32=TRUE,ABS(ES41-(ER41/ER44))&gt;0.1)</formula>
    </cfRule>
  </conditionalFormatting>
  <conditionalFormatting sqref="ER42">
    <cfRule type="expression" dxfId="464" priority="316">
      <formula>AND(EG32=TRUE,ABS(ES42-(ER42/ER44))&gt;0.1)</formula>
    </cfRule>
  </conditionalFormatting>
  <conditionalFormatting sqref="EJ49">
    <cfRule type="expression" dxfId="463" priority="315">
      <formula>AND(EG47=TRUE,ABS(ES49-(EJ49/EJ59))&gt;0.1)</formula>
    </cfRule>
  </conditionalFormatting>
  <conditionalFormatting sqref="EK49">
    <cfRule type="expression" dxfId="462" priority="314">
      <formula>AND(EG47=TRUE,ABS(ES49-(EK49/EK59))&gt;0.1)</formula>
    </cfRule>
  </conditionalFormatting>
  <conditionalFormatting sqref="EL49">
    <cfRule type="expression" dxfId="461" priority="313">
      <formula>AND(EG47=TRUE,ABS(ES49-(EL49/EL59))&gt;0.1)</formula>
    </cfRule>
  </conditionalFormatting>
  <conditionalFormatting sqref="EM49">
    <cfRule type="expression" dxfId="460" priority="312">
      <formula>AND(EG47=TRUE,ABS(ES49-(EM49/EM59))&gt;0.1)</formula>
    </cfRule>
  </conditionalFormatting>
  <conditionalFormatting sqref="EN49">
    <cfRule type="expression" dxfId="459" priority="311">
      <formula>AND(EG47=TRUE,ABS(ES49-(EN49/EN59))&gt;0.1)</formula>
    </cfRule>
  </conditionalFormatting>
  <conditionalFormatting sqref="EO49">
    <cfRule type="expression" dxfId="458" priority="310">
      <formula>AND(EG47=TRUE,ABS(ES49-(EO49/EO59))&gt;0.1)</formula>
    </cfRule>
  </conditionalFormatting>
  <conditionalFormatting sqref="EP49">
    <cfRule type="expression" dxfId="457" priority="309">
      <formula>AND(EG47=TRUE,ABS(ES49-(EP49/EP59))&gt;0.1)</formula>
    </cfRule>
  </conditionalFormatting>
  <conditionalFormatting sqref="EQ49">
    <cfRule type="expression" dxfId="456" priority="308">
      <formula>AND(EG47=TRUE,ABS(ES49-(EQ49/EQ59))&gt;0.1)</formula>
    </cfRule>
  </conditionalFormatting>
  <conditionalFormatting sqref="ER49">
    <cfRule type="expression" dxfId="455" priority="307">
      <formula>AND(EG47=TRUE,ABS(ES49-(ER49/ER59))&gt;0.1)</formula>
    </cfRule>
  </conditionalFormatting>
  <conditionalFormatting sqref="EK50">
    <cfRule type="expression" dxfId="454" priority="306">
      <formula>AND(EG47=TRUE,ABS(ES50-(EK50/EK59))&gt;0.1)</formula>
    </cfRule>
  </conditionalFormatting>
  <conditionalFormatting sqref="EL50">
    <cfRule type="expression" dxfId="453" priority="305">
      <formula>AND(EG47=TRUE,ABS(ES50-(EL50/EL59))&gt;0.1)</formula>
    </cfRule>
  </conditionalFormatting>
  <conditionalFormatting sqref="EM50">
    <cfRule type="expression" dxfId="452" priority="304">
      <formula>AND(EG47=TRUE,ABS(ES50-(EM50/EM59))&gt;0.1)</formula>
    </cfRule>
  </conditionalFormatting>
  <conditionalFormatting sqref="EN50">
    <cfRule type="expression" dxfId="451" priority="303">
      <formula>AND(EG47=TRUE,ABS(ES50-(EN50/EN59))&gt;0.1)</formula>
    </cfRule>
  </conditionalFormatting>
  <conditionalFormatting sqref="EO50">
    <cfRule type="expression" dxfId="450" priority="302">
      <formula>AND(EG47=TRUE,ABS(ES50-(EO50/EO59))&gt;0.1)</formula>
    </cfRule>
  </conditionalFormatting>
  <conditionalFormatting sqref="EP50">
    <cfRule type="expression" dxfId="449" priority="301">
      <formula>AND(EG47=TRUE,ABS(ES50-(EP50/EP59))&gt;0.1)</formula>
    </cfRule>
  </conditionalFormatting>
  <conditionalFormatting sqref="EQ50">
    <cfRule type="expression" dxfId="448" priority="300">
      <formula>AND(EG47=TRUE,ABS(ES50-(EQ50/EQ59))&gt;0.1)</formula>
    </cfRule>
  </conditionalFormatting>
  <conditionalFormatting sqref="ER50">
    <cfRule type="expression" dxfId="447" priority="299">
      <formula>AND(EG47=TRUE,ABS(ES50-(ER50/ER59))&gt;0.1)</formula>
    </cfRule>
  </conditionalFormatting>
  <conditionalFormatting sqref="EL51">
    <cfRule type="expression" dxfId="446" priority="298">
      <formula>AND(EG47=TRUE,ABS(ES51-(EL51/EL59))&gt;0.1)</formula>
    </cfRule>
  </conditionalFormatting>
  <conditionalFormatting sqref="EM51">
    <cfRule type="expression" dxfId="445" priority="297">
      <formula>AND(EG47=TRUE,ABS(ES51-(EM51/EM59))&gt;0.1)</formula>
    </cfRule>
  </conditionalFormatting>
  <conditionalFormatting sqref="EN51">
    <cfRule type="expression" dxfId="444" priority="296">
      <formula>AND(EG47=TRUE,ABS(ES51-(EN51/EN59))&gt;0.1)</formula>
    </cfRule>
  </conditionalFormatting>
  <conditionalFormatting sqref="EO51">
    <cfRule type="expression" dxfId="443" priority="295">
      <formula>AND(EG47=TRUE,ABS(ES51-(EO51/EO59))&gt;0.1)</formula>
    </cfRule>
  </conditionalFormatting>
  <conditionalFormatting sqref="EP51">
    <cfRule type="expression" dxfId="442" priority="294">
      <formula>AND(EG47=TRUE,ABS(ES51-(EP51/EP59))&gt;0.1)</formula>
    </cfRule>
  </conditionalFormatting>
  <conditionalFormatting sqref="EQ51">
    <cfRule type="expression" dxfId="441" priority="293">
      <formula>AND(EG47=TRUE,ABS(ES51-(EQ51/EQ59))&gt;0.1)</formula>
    </cfRule>
  </conditionalFormatting>
  <conditionalFormatting sqref="ER51">
    <cfRule type="expression" dxfId="440" priority="292">
      <formula>AND(EG47=TRUE,ABS(ES51-(ER51/ER59))&gt;0.1)</formula>
    </cfRule>
  </conditionalFormatting>
  <conditionalFormatting sqref="EM52">
    <cfRule type="expression" dxfId="439" priority="291">
      <formula>AND(EG47=TRUE,ABS(ES52-(EM52/EM59))&gt;0.1)</formula>
    </cfRule>
  </conditionalFormatting>
  <conditionalFormatting sqref="EN52">
    <cfRule type="expression" dxfId="438" priority="290">
      <formula>AND(EG47=TRUE,ABS(ES52-(EN52/EN59))&gt;0.1)</formula>
    </cfRule>
  </conditionalFormatting>
  <conditionalFormatting sqref="EO52">
    <cfRule type="expression" dxfId="437" priority="289">
      <formula>AND(EG47=TRUE,ABS(ES52-(EO52/EO59))&gt;0.1)</formula>
    </cfRule>
  </conditionalFormatting>
  <conditionalFormatting sqref="EP52">
    <cfRule type="expression" dxfId="436" priority="288">
      <formula>AND(EG47=TRUE,ABS(ES52-(EP52/EP59))&gt;0.1)</formula>
    </cfRule>
  </conditionalFormatting>
  <conditionalFormatting sqref="EQ52">
    <cfRule type="expression" dxfId="435" priority="287">
      <formula>AND(EG47=TRUE,ABS(ES52-(EQ52/EQ59))&gt;0.1)</formula>
    </cfRule>
  </conditionalFormatting>
  <conditionalFormatting sqref="ER52">
    <cfRule type="expression" dxfId="434" priority="286">
      <formula>AND(EG47=TRUE,ABS(ES52-(ER52/ER59))&gt;0.1)</formula>
    </cfRule>
  </conditionalFormatting>
  <conditionalFormatting sqref="EN53">
    <cfRule type="expression" dxfId="433" priority="285">
      <formula>AND(EG47=TRUE,ABS(ES53-(EN53/EN59))&gt;0.1)</formula>
    </cfRule>
  </conditionalFormatting>
  <conditionalFormatting sqref="EO53">
    <cfRule type="expression" dxfId="432" priority="284">
      <formula>AND(EG47=TRUE,ABS(ES53-(EO53/EO59))&gt;0.1)</formula>
    </cfRule>
  </conditionalFormatting>
  <conditionalFormatting sqref="EP53">
    <cfRule type="expression" dxfId="431" priority="283">
      <formula>AND(EG47=TRUE,ABS(ES53-(EP53/EP59))&gt;0.1)</formula>
    </cfRule>
  </conditionalFormatting>
  <conditionalFormatting sqref="EQ53">
    <cfRule type="expression" dxfId="430" priority="282">
      <formula>AND(EG47=TRUE,ABS(ES53-(EQ53/EQ59))&gt;0.1)</formula>
    </cfRule>
  </conditionalFormatting>
  <conditionalFormatting sqref="ER53">
    <cfRule type="expression" dxfId="429" priority="281">
      <formula>AND(EG47=TRUE,ABS(ES53-(ER53/ER59))&gt;0.1)</formula>
    </cfRule>
  </conditionalFormatting>
  <conditionalFormatting sqref="EO54">
    <cfRule type="expression" dxfId="428" priority="280">
      <formula>AND(EG47=TRUE,ABS(ES54-(EO54/EO59))&gt;0.1)</formula>
    </cfRule>
  </conditionalFormatting>
  <conditionalFormatting sqref="EP54">
    <cfRule type="expression" dxfId="427" priority="279">
      <formula>AND(EG47=TRUE,ABS(ES54-(EP54/EP59))&gt;0.1)</formula>
    </cfRule>
  </conditionalFormatting>
  <conditionalFormatting sqref="EQ54">
    <cfRule type="expression" dxfId="426" priority="278">
      <formula>AND(EG47=TRUE,ABS(ES54-(EQ54/EQ59))&gt;0.1)</formula>
    </cfRule>
  </conditionalFormatting>
  <conditionalFormatting sqref="ER54">
    <cfRule type="expression" dxfId="425" priority="277">
      <formula>AND(EG47=TRUE,ABS(ES54-(ER54/ER59))&gt;0.1)</formula>
    </cfRule>
  </conditionalFormatting>
  <conditionalFormatting sqref="EP55">
    <cfRule type="expression" dxfId="424" priority="276">
      <formula>AND(EG47=TRUE,ABS(ES55-(EP55/EP59))&gt;0.1)</formula>
    </cfRule>
  </conditionalFormatting>
  <conditionalFormatting sqref="EQ55">
    <cfRule type="expression" dxfId="423" priority="275">
      <formula>AND(EG47=TRUE,ABS(ES55-(EQ55/EQ59))&gt;0.1)</formula>
    </cfRule>
  </conditionalFormatting>
  <conditionalFormatting sqref="ER55">
    <cfRule type="expression" dxfId="422" priority="274">
      <formula>AND(EG47=TRUE,ABS(ES55-(ER55/ER59))&gt;0.1)</formula>
    </cfRule>
  </conditionalFormatting>
  <conditionalFormatting sqref="EQ56">
    <cfRule type="expression" dxfId="421" priority="273">
      <formula>AND(EG47=TRUE,ABS(ES56-(EQ56/EQ59))&gt;0.1)</formula>
    </cfRule>
  </conditionalFormatting>
  <conditionalFormatting sqref="ER56">
    <cfRule type="expression" dxfId="420" priority="272">
      <formula>AND(EG47=TRUE,ABS(ES56-(ER56/ER59))&gt;0.1)</formula>
    </cfRule>
  </conditionalFormatting>
  <conditionalFormatting sqref="ER57">
    <cfRule type="expression" dxfId="419" priority="271">
      <formula>AND(EG47=TRUE,ABS(ES57-(ER57/ER59))&gt;0.1)</formula>
    </cfRule>
  </conditionalFormatting>
  <conditionalFormatting sqref="EJ64">
    <cfRule type="expression" dxfId="418" priority="270">
      <formula>AND(EG62=TRUE,ABS(ES64-(EJ64/EJ74))&gt;0.1)</formula>
    </cfRule>
  </conditionalFormatting>
  <conditionalFormatting sqref="EK64">
    <cfRule type="expression" dxfId="417" priority="269">
      <formula>AND(EG62=TRUE,ABS(ES64-(EK64/EK74))&gt;0.1)</formula>
    </cfRule>
  </conditionalFormatting>
  <conditionalFormatting sqref="EL64">
    <cfRule type="expression" dxfId="416" priority="268">
      <formula>AND(EG62=TRUE,ABS(ES64-(EL64/EL74))&gt;0.1)</formula>
    </cfRule>
  </conditionalFormatting>
  <conditionalFormatting sqref="EM64">
    <cfRule type="expression" dxfId="415" priority="267">
      <formula>AND(EG62=TRUE,ABS(ES64-(EM64/EM74))&gt;0.1)</formula>
    </cfRule>
  </conditionalFormatting>
  <conditionalFormatting sqref="EN64">
    <cfRule type="expression" dxfId="414" priority="266">
      <formula>AND(EG62=TRUE,ABS(ES64-(EN64/EN74))&gt;0.1)</formula>
    </cfRule>
  </conditionalFormatting>
  <conditionalFormatting sqref="EO64">
    <cfRule type="expression" dxfId="413" priority="265">
      <formula>AND(EG62=TRUE,ABS(ES64-(EO64/EO74))&gt;0.1)</formula>
    </cfRule>
  </conditionalFormatting>
  <conditionalFormatting sqref="EP64">
    <cfRule type="expression" dxfId="412" priority="264">
      <formula>AND(EG62=TRUE,ABS(ES64-(EP64/EP74))&gt;0.1)</formula>
    </cfRule>
  </conditionalFormatting>
  <conditionalFormatting sqref="EQ64">
    <cfRule type="expression" dxfId="411" priority="263">
      <formula>AND(EG62=TRUE,ABS(ES64-(EQ64/EQ74))&gt;0.1)</formula>
    </cfRule>
  </conditionalFormatting>
  <conditionalFormatting sqref="ER64">
    <cfRule type="expression" dxfId="410" priority="262">
      <formula>AND(EG62=TRUE,ABS(ES64-(ER64/ER74))&gt;0.1)</formula>
    </cfRule>
  </conditionalFormatting>
  <conditionalFormatting sqref="EK65">
    <cfRule type="expression" dxfId="409" priority="261">
      <formula>AND(EG62=TRUE,ABS(ES65-(EK65/EK74))&gt;0.1)</formula>
    </cfRule>
  </conditionalFormatting>
  <conditionalFormatting sqref="EL65">
    <cfRule type="expression" dxfId="408" priority="260">
      <formula>AND(EG62=TRUE,ABS(ES65-(EL65/EL74))&gt;0.1)</formula>
    </cfRule>
  </conditionalFormatting>
  <conditionalFormatting sqref="EM65">
    <cfRule type="expression" dxfId="407" priority="259">
      <formula>AND(EG62=TRUE,ABS(ES65-(EM65/EM74))&gt;0.1)</formula>
    </cfRule>
  </conditionalFormatting>
  <conditionalFormatting sqref="EN65">
    <cfRule type="expression" dxfId="406" priority="258">
      <formula>AND(EG62=TRUE,ABS(ES65-(EN65/EN74))&gt;0.1)</formula>
    </cfRule>
  </conditionalFormatting>
  <conditionalFormatting sqref="EO65">
    <cfRule type="expression" dxfId="405" priority="257">
      <formula>AND(EG62=TRUE,ABS(ES65-(EO65/EO74))&gt;0.1)</formula>
    </cfRule>
  </conditionalFormatting>
  <conditionalFormatting sqref="EP65">
    <cfRule type="expression" dxfId="404" priority="256">
      <formula>AND(EG62=TRUE,ABS(ES65-(EP65/EP74))&gt;0.1)</formula>
    </cfRule>
  </conditionalFormatting>
  <conditionalFormatting sqref="EQ65">
    <cfRule type="expression" dxfId="403" priority="255">
      <formula>AND(EG62=TRUE,ABS(ES65-(EQ65/EQ74))&gt;0.1)</formula>
    </cfRule>
  </conditionalFormatting>
  <conditionalFormatting sqref="ER65">
    <cfRule type="expression" dxfId="402" priority="254">
      <formula>AND(EG62=TRUE,ABS(ES65-(ER65/ER74))&gt;0.1)</formula>
    </cfRule>
  </conditionalFormatting>
  <conditionalFormatting sqref="EL66">
    <cfRule type="expression" dxfId="401" priority="253">
      <formula>AND(EG62=TRUE,ABS(ES66-(EL66/EL74))&gt;0.1)</formula>
    </cfRule>
  </conditionalFormatting>
  <conditionalFormatting sqref="EM66">
    <cfRule type="expression" dxfId="400" priority="252">
      <formula>AND(EG62=TRUE,ABS(ES66-(EM66/EM74))&gt;0.1)</formula>
    </cfRule>
  </conditionalFormatting>
  <conditionalFormatting sqref="EN66">
    <cfRule type="expression" dxfId="399" priority="251">
      <formula>AND(EG62=TRUE,ABS(ES66-(EN66/EN74))&gt;0.1)</formula>
    </cfRule>
  </conditionalFormatting>
  <conditionalFormatting sqref="EO66">
    <cfRule type="expression" dxfId="398" priority="250">
      <formula>AND(EG62=TRUE,ABS(ES66-(EO66/EO74))&gt;0.1)</formula>
    </cfRule>
  </conditionalFormatting>
  <conditionalFormatting sqref="EP66">
    <cfRule type="expression" dxfId="397" priority="249">
      <formula>AND(EG62=TRUE,ABS(ES66-(EP66/EP74))&gt;0.1)</formula>
    </cfRule>
  </conditionalFormatting>
  <conditionalFormatting sqref="EQ66">
    <cfRule type="expression" dxfId="396" priority="248">
      <formula>AND(EG62=TRUE,ABS(ES66-(EQ66/EQ74))&gt;0.1)</formula>
    </cfRule>
  </conditionalFormatting>
  <conditionalFormatting sqref="ER66">
    <cfRule type="expression" dxfId="395" priority="247">
      <formula>AND(EG62=TRUE,ABS(ES66-(ER66/ER74))&gt;0.1)</formula>
    </cfRule>
  </conditionalFormatting>
  <conditionalFormatting sqref="EM67">
    <cfRule type="expression" dxfId="394" priority="246">
      <formula>AND(EG62=TRUE,ABS(ES67-(EM67/EM74))&gt;0.1)</formula>
    </cfRule>
  </conditionalFormatting>
  <conditionalFormatting sqref="EN67">
    <cfRule type="expression" dxfId="393" priority="245">
      <formula>AND(EG62=TRUE,ABS(ES67-(EN67/EN74))&gt;0.1)</formula>
    </cfRule>
  </conditionalFormatting>
  <conditionalFormatting sqref="EO67">
    <cfRule type="expression" dxfId="392" priority="244">
      <formula>AND(EG62=TRUE,ABS(ES67-(EO67/EO74))&gt;0.1)</formula>
    </cfRule>
  </conditionalFormatting>
  <conditionalFormatting sqref="EP67">
    <cfRule type="expression" dxfId="391" priority="243">
      <formula>AND(EG62=TRUE,ABS(ES67-(EP67/EP74))&gt;0.1)</formula>
    </cfRule>
  </conditionalFormatting>
  <conditionalFormatting sqref="EQ67">
    <cfRule type="expression" dxfId="390" priority="242">
      <formula>AND(EG62=TRUE,ABS(ES67-(EQ67/EQ74))&gt;0.1)</formula>
    </cfRule>
  </conditionalFormatting>
  <conditionalFormatting sqref="ER67">
    <cfRule type="expression" dxfId="389" priority="241">
      <formula>AND(EG62=TRUE,ABS(ES67-(ER67/ER74))&gt;0.1)</formula>
    </cfRule>
  </conditionalFormatting>
  <conditionalFormatting sqref="EN68">
    <cfRule type="expression" dxfId="388" priority="240">
      <formula>AND(EG62=TRUE,ABS(ES68-(EN68/EN74))&gt;0.1)</formula>
    </cfRule>
  </conditionalFormatting>
  <conditionalFormatting sqref="EO68">
    <cfRule type="expression" dxfId="387" priority="239">
      <formula>AND(EG62=TRUE,ABS(ES68-(EO68/EO74))&gt;0.1)</formula>
    </cfRule>
  </conditionalFormatting>
  <conditionalFormatting sqref="EP68">
    <cfRule type="expression" dxfId="386" priority="238">
      <formula>AND(EG62=TRUE,ABS(ES68-(EP68/EP74))&gt;0.1)</formula>
    </cfRule>
  </conditionalFormatting>
  <conditionalFormatting sqref="EQ68">
    <cfRule type="expression" dxfId="385" priority="237">
      <formula>AND(EG62=TRUE,ABS(ES68-(EQ68/EQ74))&gt;0.1)</formula>
    </cfRule>
  </conditionalFormatting>
  <conditionalFormatting sqref="ER68">
    <cfRule type="expression" dxfId="384" priority="236">
      <formula>AND(EG62=TRUE,ABS(ES68-(ER68/ER74))&gt;0.1)</formula>
    </cfRule>
  </conditionalFormatting>
  <conditionalFormatting sqref="EO69">
    <cfRule type="expression" dxfId="383" priority="235">
      <formula>AND(EG62=TRUE,ABS(ES69-(EO69/EO74))&gt;0.1)</formula>
    </cfRule>
  </conditionalFormatting>
  <conditionalFormatting sqref="EP69">
    <cfRule type="expression" dxfId="382" priority="234">
      <formula>AND(EG62=TRUE,ABS(ES69-(EP69/EP74))&gt;0.1)</formula>
    </cfRule>
  </conditionalFormatting>
  <conditionalFormatting sqref="EQ69">
    <cfRule type="expression" dxfId="381" priority="233">
      <formula>AND(EG62=TRUE,ABS(ES69-(EQ69/EQ74))&gt;0.1)</formula>
    </cfRule>
  </conditionalFormatting>
  <conditionalFormatting sqref="ER69">
    <cfRule type="expression" dxfId="380" priority="232">
      <formula>AND(EG62=TRUE,ABS(ES69-(ER69/ER74))&gt;0.1)</formula>
    </cfRule>
  </conditionalFormatting>
  <conditionalFormatting sqref="EP70">
    <cfRule type="expression" dxfId="379" priority="231">
      <formula>AND(EG62=TRUE,ABS(ES70-(EP70/EP74))&gt;0.1)</formula>
    </cfRule>
  </conditionalFormatting>
  <conditionalFormatting sqref="EQ70">
    <cfRule type="expression" dxfId="378" priority="230">
      <formula>AND(EG62=TRUE,ABS(ES70-(EQ70/EQ74))&gt;0.1)</formula>
    </cfRule>
  </conditionalFormatting>
  <conditionalFormatting sqref="ER70">
    <cfRule type="expression" dxfId="377" priority="229">
      <formula>AND(EG62=TRUE,ABS(ES70-(ER70/ER74))&gt;0.1)</formula>
    </cfRule>
  </conditionalFormatting>
  <conditionalFormatting sqref="EQ71">
    <cfRule type="expression" dxfId="376" priority="228">
      <formula>AND(EG62=TRUE,ABS(ES71-(EQ71/EQ74))&gt;0.1)</formula>
    </cfRule>
  </conditionalFormatting>
  <conditionalFormatting sqref="ER71">
    <cfRule type="expression" dxfId="375" priority="227">
      <formula>AND(EG62=TRUE,ABS(ES71-(ER71/ER74))&gt;0.1)</formula>
    </cfRule>
  </conditionalFormatting>
  <conditionalFormatting sqref="ER72">
    <cfRule type="expression" dxfId="374" priority="226">
      <formula>AND(EG62=TRUE,ABS(ES72-(ER72/ER74))&gt;0.1)</formula>
    </cfRule>
  </conditionalFormatting>
  <conditionalFormatting sqref="EJ79">
    <cfRule type="expression" dxfId="373" priority="225">
      <formula>AND(EG77=TRUE,ABS(ES79-(EJ79/EJ89))&gt;0.1)</formula>
    </cfRule>
  </conditionalFormatting>
  <conditionalFormatting sqref="EK79">
    <cfRule type="expression" dxfId="372" priority="224">
      <formula>AND(EG77=TRUE,ABS(ES79-(EK79/EK89))&gt;0.1)</formula>
    </cfRule>
  </conditionalFormatting>
  <conditionalFormatting sqref="EL79">
    <cfRule type="expression" dxfId="371" priority="223">
      <formula>AND(EG77=TRUE,ABS(ES79-(EL79/EL89))&gt;0.1)</formula>
    </cfRule>
  </conditionalFormatting>
  <conditionalFormatting sqref="EM79">
    <cfRule type="expression" dxfId="370" priority="222">
      <formula>AND(EG77=TRUE,ABS(ES79-(EM79/EM89))&gt;0.1)</formula>
    </cfRule>
  </conditionalFormatting>
  <conditionalFormatting sqref="EN79">
    <cfRule type="expression" dxfId="369" priority="221">
      <formula>AND(EG77=TRUE,ABS(ES79-(EN79/EN89))&gt;0.1)</formula>
    </cfRule>
  </conditionalFormatting>
  <conditionalFormatting sqref="EO79">
    <cfRule type="expression" dxfId="368" priority="220">
      <formula>AND(EG77=TRUE,ABS(ES79-(EO79/EO89))&gt;0.1)</formula>
    </cfRule>
  </conditionalFormatting>
  <conditionalFormatting sqref="EP79">
    <cfRule type="expression" dxfId="367" priority="219">
      <formula>AND(EG77=TRUE,ABS(ES79-(EP79/EP89))&gt;0.1)</formula>
    </cfRule>
  </conditionalFormatting>
  <conditionalFormatting sqref="EQ79">
    <cfRule type="expression" dxfId="366" priority="218">
      <formula>AND(EG77=TRUE,ABS(ES79-(EQ79/EQ89))&gt;0.1)</formula>
    </cfRule>
  </conditionalFormatting>
  <conditionalFormatting sqref="ER79">
    <cfRule type="expression" dxfId="365" priority="217">
      <formula>AND(EG77=TRUE,ABS(ES79-(ER79/ER89))&gt;0.1)</formula>
    </cfRule>
  </conditionalFormatting>
  <conditionalFormatting sqref="EK80">
    <cfRule type="expression" dxfId="364" priority="216">
      <formula>AND(EG77=TRUE,ABS(ES80-(EK80/EK89))&gt;0.1)</formula>
    </cfRule>
  </conditionalFormatting>
  <conditionalFormatting sqref="EL80">
    <cfRule type="expression" dxfId="363" priority="215">
      <formula>AND(EG77=TRUE,ABS(ES80-(EL80/EL89))&gt;0.1)</formula>
    </cfRule>
  </conditionalFormatting>
  <conditionalFormatting sqref="EM80">
    <cfRule type="expression" dxfId="362" priority="214">
      <formula>AND(EG77=TRUE,ABS(ES80-(EM80/EM89))&gt;0.1)</formula>
    </cfRule>
  </conditionalFormatting>
  <conditionalFormatting sqref="EN80">
    <cfRule type="expression" dxfId="361" priority="213">
      <formula>AND(EG77=TRUE,ABS(ES80-(EN80/EN89))&gt;0.1)</formula>
    </cfRule>
  </conditionalFormatting>
  <conditionalFormatting sqref="EO80">
    <cfRule type="expression" dxfId="360" priority="212">
      <formula>AND(EG77=TRUE,ABS(ES80-(EO80/EO89))&gt;0.1)</formula>
    </cfRule>
  </conditionalFormatting>
  <conditionalFormatting sqref="EP80">
    <cfRule type="expression" dxfId="359" priority="211">
      <formula>AND(EG77=TRUE,ABS(ES80-(EP80/EP89))&gt;0.1)</formula>
    </cfRule>
  </conditionalFormatting>
  <conditionalFormatting sqref="EQ80">
    <cfRule type="expression" dxfId="358" priority="210">
      <formula>AND(EG77=TRUE,ABS(ES80-(EQ80/EQ89))&gt;0.1)</formula>
    </cfRule>
  </conditionalFormatting>
  <conditionalFormatting sqref="ER80">
    <cfRule type="expression" dxfId="357" priority="209">
      <formula>AND(EG77=TRUE,ABS(ES80-(ER80/ER89))&gt;0.1)</formula>
    </cfRule>
  </conditionalFormatting>
  <conditionalFormatting sqref="EL81">
    <cfRule type="expression" dxfId="356" priority="208">
      <formula>AND(EG77=TRUE,ABS(ES81-(EL81/EL89))&gt;0.1)</formula>
    </cfRule>
  </conditionalFormatting>
  <conditionalFormatting sqref="EM81">
    <cfRule type="expression" dxfId="355" priority="207">
      <formula>AND(EG77=TRUE,ABS(ES81-(EM81/EM89))&gt;0.1)</formula>
    </cfRule>
  </conditionalFormatting>
  <conditionalFormatting sqref="EN81">
    <cfRule type="expression" dxfId="354" priority="206">
      <formula>AND(EG77=TRUE,ABS(ES81-(EN81/EN89))&gt;0.1)</formula>
    </cfRule>
  </conditionalFormatting>
  <conditionalFormatting sqref="EO81">
    <cfRule type="expression" dxfId="353" priority="205">
      <formula>AND(EG77=TRUE,ABS(ES81-(EO81/EO89))&gt;0.1)</formula>
    </cfRule>
  </conditionalFormatting>
  <conditionalFormatting sqref="EP81">
    <cfRule type="expression" dxfId="352" priority="204">
      <formula>AND(EG77=TRUE,ABS(ES81-(EP81/EP89))&gt;0.1)</formula>
    </cfRule>
  </conditionalFormatting>
  <conditionalFormatting sqref="EQ81">
    <cfRule type="expression" dxfId="351" priority="203">
      <formula>AND(EG77=TRUE,ABS(ES81-(EQ81/EQ89))&gt;0.1)</formula>
    </cfRule>
  </conditionalFormatting>
  <conditionalFormatting sqref="ER81">
    <cfRule type="expression" dxfId="350" priority="202">
      <formula>AND(EG77=TRUE,ABS(ES81-(ER81/ER89))&gt;0.1)</formula>
    </cfRule>
  </conditionalFormatting>
  <conditionalFormatting sqref="EM82">
    <cfRule type="expression" dxfId="349" priority="201">
      <formula>AND(EG77=TRUE,ABS(ES82-(EM82/EM89))&gt;0.1)</formula>
    </cfRule>
  </conditionalFormatting>
  <conditionalFormatting sqref="EN82">
    <cfRule type="expression" dxfId="348" priority="200">
      <formula>AND(EG77=TRUE,ABS(ES82-(EN82/EN89))&gt;0.1)</formula>
    </cfRule>
  </conditionalFormatting>
  <conditionalFormatting sqref="EO82">
    <cfRule type="expression" dxfId="347" priority="199">
      <formula>AND(EG77=TRUE,ABS(ES82-(EO82/EO89))&gt;0.1)</formula>
    </cfRule>
  </conditionalFormatting>
  <conditionalFormatting sqref="EP82">
    <cfRule type="expression" dxfId="346" priority="198">
      <formula>AND(EG77=TRUE,ABS(ES82-(EP82/EP89))&gt;0.1)</formula>
    </cfRule>
  </conditionalFormatting>
  <conditionalFormatting sqref="EQ82">
    <cfRule type="expression" dxfId="345" priority="197">
      <formula>AND(EG77=TRUE,ABS(ES82-(EQ82/EQ89))&gt;0.1)</formula>
    </cfRule>
  </conditionalFormatting>
  <conditionalFormatting sqref="ER82">
    <cfRule type="expression" dxfId="344" priority="196">
      <formula>AND(EG77=TRUE,ABS(ES82-(ER82/ER89))&gt;0.1)</formula>
    </cfRule>
  </conditionalFormatting>
  <conditionalFormatting sqref="EN83">
    <cfRule type="expression" dxfId="343" priority="195">
      <formula>AND(EG77=TRUE,ABS(ES83-(EN83/EN89))&gt;0.1)</formula>
    </cfRule>
  </conditionalFormatting>
  <conditionalFormatting sqref="EO83">
    <cfRule type="expression" dxfId="342" priority="194">
      <formula>AND(EG77=TRUE,ABS(ES83-(EO83/EO89))&gt;0.1)</formula>
    </cfRule>
  </conditionalFormatting>
  <conditionalFormatting sqref="EP83">
    <cfRule type="expression" dxfId="341" priority="193">
      <formula>AND(EG77=TRUE,ABS(ES83-(EP83/EP89))&gt;0.1)</formula>
    </cfRule>
  </conditionalFormatting>
  <conditionalFormatting sqref="EQ83">
    <cfRule type="expression" dxfId="340" priority="192">
      <formula>AND(EG77=TRUE,ABS(ES83-(EQ83/EQ89))&gt;0.1)</formula>
    </cfRule>
  </conditionalFormatting>
  <conditionalFormatting sqref="ER83">
    <cfRule type="expression" dxfId="339" priority="191">
      <formula>AND(EG77=TRUE,ABS(ES83-(ER83/ER89))&gt;0.1)</formula>
    </cfRule>
  </conditionalFormatting>
  <conditionalFormatting sqref="EO84">
    <cfRule type="expression" dxfId="338" priority="190">
      <formula>AND(EG77=TRUE,ABS(ES84-(EO84/EO89))&gt;0.1)</formula>
    </cfRule>
  </conditionalFormatting>
  <conditionalFormatting sqref="EP84">
    <cfRule type="expression" dxfId="337" priority="189">
      <formula>AND(EG77=TRUE,ABS(ES84-(EP84/EP89))&gt;0.1)</formula>
    </cfRule>
  </conditionalFormatting>
  <conditionalFormatting sqref="EQ84">
    <cfRule type="expression" dxfId="336" priority="188">
      <formula>AND(EG77=TRUE,ABS(ES84-(EQ84/EQ89))&gt;0.1)</formula>
    </cfRule>
  </conditionalFormatting>
  <conditionalFormatting sqref="ER84">
    <cfRule type="expression" dxfId="335" priority="187">
      <formula>AND(EG77=TRUE,ABS(ES84-(ER84/ER89))&gt;0.1)</formula>
    </cfRule>
  </conditionalFormatting>
  <conditionalFormatting sqref="EP85">
    <cfRule type="expression" dxfId="334" priority="186">
      <formula>AND(EG77=TRUE,ABS(ES85-(EP85/EP89))&gt;0.1)</formula>
    </cfRule>
  </conditionalFormatting>
  <conditionalFormatting sqref="EQ85">
    <cfRule type="expression" dxfId="333" priority="185">
      <formula>AND(EG77=TRUE,ABS(ES85-(EQ85/EQ89))&gt;0.1)</formula>
    </cfRule>
  </conditionalFormatting>
  <conditionalFormatting sqref="ER85">
    <cfRule type="expression" dxfId="332" priority="184">
      <formula>AND(EG77=TRUE,ABS(ES85-(ER85/ER89))&gt;0.1)</formula>
    </cfRule>
  </conditionalFormatting>
  <conditionalFormatting sqref="EQ86">
    <cfRule type="expression" dxfId="331" priority="183">
      <formula>AND(EG77=TRUE,ABS(ES86-(EQ86/EQ89))&gt;0.1)</formula>
    </cfRule>
  </conditionalFormatting>
  <conditionalFormatting sqref="ER86">
    <cfRule type="expression" dxfId="330" priority="182">
      <formula>AND(EG77=TRUE,ABS(ES86-(ER86/ER89))&gt;0.1)</formula>
    </cfRule>
  </conditionalFormatting>
  <conditionalFormatting sqref="ER87">
    <cfRule type="expression" dxfId="329" priority="181">
      <formula>AND(EG77=TRUE,ABS(ES87-(ER87/ER89))&gt;0.1)</formula>
    </cfRule>
  </conditionalFormatting>
  <conditionalFormatting sqref="EJ94">
    <cfRule type="expression" dxfId="328" priority="180">
      <formula>AND(EG92=TRUE,ABS(ES94-(EJ94/EJ104))&gt;0.1)</formula>
    </cfRule>
  </conditionalFormatting>
  <conditionalFormatting sqref="EK94">
    <cfRule type="expression" dxfId="327" priority="179">
      <formula>AND(EG92=TRUE,ABS(ES94-(EK94/EK104))&gt;0.1)</formula>
    </cfRule>
  </conditionalFormatting>
  <conditionalFormatting sqref="EL94">
    <cfRule type="expression" dxfId="326" priority="178">
      <formula>AND(EG92=TRUE,ABS(ES94-(EL94/EL104))&gt;0.1)</formula>
    </cfRule>
  </conditionalFormatting>
  <conditionalFormatting sqref="EM94">
    <cfRule type="expression" dxfId="325" priority="177">
      <formula>AND(EG92=TRUE,ABS(ES94-(EM94/EM104))&gt;0.1)</formula>
    </cfRule>
  </conditionalFormatting>
  <conditionalFormatting sqref="EN94">
    <cfRule type="expression" dxfId="324" priority="176">
      <formula>AND(EG92=TRUE,ABS(ES94-(EN94/EN104))&gt;0.1)</formula>
    </cfRule>
  </conditionalFormatting>
  <conditionalFormatting sqref="EO94">
    <cfRule type="expression" dxfId="323" priority="175">
      <formula>AND(EG92=TRUE,ABS(ES94-(EO94/EO104))&gt;0.1)</formula>
    </cfRule>
  </conditionalFormatting>
  <conditionalFormatting sqref="EP94">
    <cfRule type="expression" dxfId="322" priority="174">
      <formula>AND(EG92=TRUE,ABS(ES94-(EP94/EP104))&gt;0.1)</formula>
    </cfRule>
  </conditionalFormatting>
  <conditionalFormatting sqref="EQ94">
    <cfRule type="expression" dxfId="321" priority="173">
      <formula>AND(EG92=TRUE,ABS(ES94-(EQ94/EQ104))&gt;0.1)</formula>
    </cfRule>
  </conditionalFormatting>
  <conditionalFormatting sqref="ER94">
    <cfRule type="expression" dxfId="320" priority="172">
      <formula>AND(EG92=TRUE,ABS(ES94-(ER94/ER104))&gt;0.1)</formula>
    </cfRule>
  </conditionalFormatting>
  <conditionalFormatting sqref="EK95">
    <cfRule type="expression" dxfId="319" priority="171">
      <formula>AND(EG92=TRUE,ABS(ES95-(EK95/EK104))&gt;0.1)</formula>
    </cfRule>
  </conditionalFormatting>
  <conditionalFormatting sqref="EL95">
    <cfRule type="expression" dxfId="318" priority="170">
      <formula>AND(EG92=TRUE,ABS(ES95-(EL95/EL104))&gt;0.1)</formula>
    </cfRule>
  </conditionalFormatting>
  <conditionalFormatting sqref="EM95">
    <cfRule type="expression" dxfId="317" priority="169">
      <formula>AND(EG92=TRUE,ABS(ES95-(EM95/EM104))&gt;0.1)</formula>
    </cfRule>
  </conditionalFormatting>
  <conditionalFormatting sqref="EN95">
    <cfRule type="expression" dxfId="316" priority="168">
      <formula>AND(EG92=TRUE,ABS(ES95-(EN95/EN104))&gt;0.1)</formula>
    </cfRule>
  </conditionalFormatting>
  <conditionalFormatting sqref="EO95">
    <cfRule type="expression" dxfId="315" priority="167">
      <formula>AND(EG92=TRUE,ABS(ES95-(EO95/EO104))&gt;0.1)</formula>
    </cfRule>
  </conditionalFormatting>
  <conditionalFormatting sqref="EP95">
    <cfRule type="expression" dxfId="314" priority="166">
      <formula>AND(EG92=TRUE,ABS(ES95-(EP95/EP104))&gt;0.1)</formula>
    </cfRule>
  </conditionalFormatting>
  <conditionalFormatting sqref="EQ95">
    <cfRule type="expression" dxfId="313" priority="165">
      <formula>AND(EG92=TRUE,ABS(ES95-(EQ95/EQ104))&gt;0.1)</formula>
    </cfRule>
  </conditionalFormatting>
  <conditionalFormatting sqref="ER95">
    <cfRule type="expression" dxfId="312" priority="164">
      <formula>AND(EG92=TRUE,ABS(ES95-(ER95/ER104))&gt;0.1)</formula>
    </cfRule>
  </conditionalFormatting>
  <conditionalFormatting sqref="EL96">
    <cfRule type="expression" dxfId="311" priority="163">
      <formula>AND(EG92=TRUE,ABS(ES96-(EL96/EL104))&gt;0.1)</formula>
    </cfRule>
  </conditionalFormatting>
  <conditionalFormatting sqref="EM96">
    <cfRule type="expression" dxfId="310" priority="162">
      <formula>AND(EG92=TRUE,ABS(ES96-(EM96/EM104))&gt;0.1)</formula>
    </cfRule>
  </conditionalFormatting>
  <conditionalFormatting sqref="EN96">
    <cfRule type="expression" dxfId="309" priority="161">
      <formula>AND(EG92=TRUE,ABS(ES96-(EN96/EN104))&gt;0.1)</formula>
    </cfRule>
  </conditionalFormatting>
  <conditionalFormatting sqref="EO96">
    <cfRule type="expression" dxfId="308" priority="160">
      <formula>AND(EG92=TRUE,ABS(ES96-(EO96/EO104))&gt;0.1)</formula>
    </cfRule>
  </conditionalFormatting>
  <conditionalFormatting sqref="EP96">
    <cfRule type="expression" dxfId="307" priority="159">
      <formula>AND(EG92=TRUE,ABS(ES96-(EP96/EP104))&gt;0.1)</formula>
    </cfRule>
  </conditionalFormatting>
  <conditionalFormatting sqref="EQ96">
    <cfRule type="expression" dxfId="306" priority="158">
      <formula>AND(EG92=TRUE,ABS(ES96-(EQ96/EQ104))&gt;0.1)</formula>
    </cfRule>
  </conditionalFormatting>
  <conditionalFormatting sqref="ER96">
    <cfRule type="expression" dxfId="305" priority="157">
      <formula>AND(EG92=TRUE,ABS(ES96-(ER96/ER104))&gt;0.1)</formula>
    </cfRule>
  </conditionalFormatting>
  <conditionalFormatting sqref="EM97">
    <cfRule type="expression" dxfId="304" priority="156">
      <formula>AND(EG92=TRUE,ABS(ES97-(EM97/EM104))&gt;0.1)</formula>
    </cfRule>
  </conditionalFormatting>
  <conditionalFormatting sqref="EN97">
    <cfRule type="expression" dxfId="303" priority="155">
      <formula>AND(EG92=TRUE,ABS(ES97-(EN97/EN104))&gt;0.1)</formula>
    </cfRule>
  </conditionalFormatting>
  <conditionalFormatting sqref="EO97">
    <cfRule type="expression" dxfId="302" priority="154">
      <formula>AND(EG92=TRUE,ABS(ES97-(EO97/EO104))&gt;0.1)</formula>
    </cfRule>
  </conditionalFormatting>
  <conditionalFormatting sqref="EP97">
    <cfRule type="expression" dxfId="301" priority="153">
      <formula>AND(EG92=TRUE,ABS(ES97-(EP97/EP104))&gt;0.1)</formula>
    </cfRule>
  </conditionalFormatting>
  <conditionalFormatting sqref="EQ97">
    <cfRule type="expression" dxfId="300" priority="152">
      <formula>AND(EG92=TRUE,ABS(ES97-(EQ97/EQ104))&gt;0.1)</formula>
    </cfRule>
  </conditionalFormatting>
  <conditionalFormatting sqref="ER97">
    <cfRule type="expression" dxfId="299" priority="151">
      <formula>AND(EG92=TRUE,ABS(ES97-(ER97/ER104))&gt;0.1)</formula>
    </cfRule>
  </conditionalFormatting>
  <conditionalFormatting sqref="EN98">
    <cfRule type="expression" dxfId="298" priority="150">
      <formula>AND(EG92=TRUE,ABS(ES98-(EN98/EN104))&gt;0.1)</formula>
    </cfRule>
  </conditionalFormatting>
  <conditionalFormatting sqref="EO98">
    <cfRule type="expression" dxfId="297" priority="149">
      <formula>AND(EG92=TRUE,ABS(ES98-(EO98/EO104))&gt;0.1)</formula>
    </cfRule>
  </conditionalFormatting>
  <conditionalFormatting sqref="EP98">
    <cfRule type="expression" dxfId="296" priority="148">
      <formula>AND(EG92=TRUE,ABS(ES98-(EP98/EP104))&gt;0.1)</formula>
    </cfRule>
  </conditionalFormatting>
  <conditionalFormatting sqref="EQ98">
    <cfRule type="expression" dxfId="295" priority="147">
      <formula>AND(EG92=TRUE,ABS(ES98-(EQ98/EQ104))&gt;0.1)</formula>
    </cfRule>
  </conditionalFormatting>
  <conditionalFormatting sqref="ER98">
    <cfRule type="expression" dxfId="294" priority="146">
      <formula>AND(EG92=TRUE,ABS(ES98-(ER98/ER104))&gt;0.1)</formula>
    </cfRule>
  </conditionalFormatting>
  <conditionalFormatting sqref="EO99">
    <cfRule type="expression" dxfId="293" priority="145">
      <formula>AND(EG92=TRUE,ABS(ES99-(EO99/EO104))&gt;0.1)</formula>
    </cfRule>
  </conditionalFormatting>
  <conditionalFormatting sqref="EP99">
    <cfRule type="expression" dxfId="292" priority="144">
      <formula>AND(EG92=TRUE,ABS(ES99-(EP99/EP104))&gt;0.1)</formula>
    </cfRule>
  </conditionalFormatting>
  <conditionalFormatting sqref="EQ99">
    <cfRule type="expression" dxfId="291" priority="143">
      <formula>AND(EG92=TRUE,ABS(ES99-(EQ99/EQ104))&gt;0.1)</formula>
    </cfRule>
  </conditionalFormatting>
  <conditionalFormatting sqref="ER99">
    <cfRule type="expression" dxfId="290" priority="142">
      <formula>AND(EG92=TRUE,ABS(ES99-(ER99/ER104))&gt;0.1)</formula>
    </cfRule>
  </conditionalFormatting>
  <conditionalFormatting sqref="EP100">
    <cfRule type="expression" dxfId="289" priority="141">
      <formula>AND(EG92=TRUE,ABS(ES100-(EP100/EP104))&gt;0.1)</formula>
    </cfRule>
  </conditionalFormatting>
  <conditionalFormatting sqref="EQ100">
    <cfRule type="expression" dxfId="288" priority="140">
      <formula>AND(EG92=TRUE,ABS(ES100-(EQ100/EQ104))&gt;0.1)</formula>
    </cfRule>
  </conditionalFormatting>
  <conditionalFormatting sqref="ER100">
    <cfRule type="expression" dxfId="287" priority="139">
      <formula>AND(EG92=TRUE,ABS(ES100-(ER100/ER104))&gt;0.1)</formula>
    </cfRule>
  </conditionalFormatting>
  <conditionalFormatting sqref="EQ101">
    <cfRule type="expression" dxfId="286" priority="138">
      <formula>AND(EG92=TRUE,ABS(ES101-(EQ101/EQ104))&gt;0.1)</formula>
    </cfRule>
  </conditionalFormatting>
  <conditionalFormatting sqref="ER101">
    <cfRule type="expression" dxfId="285" priority="137">
      <formula>AND(EG92=TRUE,ABS(ES101-(ER101/ER104))&gt;0.1)</formula>
    </cfRule>
  </conditionalFormatting>
  <conditionalFormatting sqref="ER102">
    <cfRule type="expression" dxfId="284" priority="136">
      <formula>AND(EG92=TRUE,ABS(ES102-(ER102/ER104))&gt;0.1)</formula>
    </cfRule>
  </conditionalFormatting>
  <conditionalFormatting sqref="EJ109">
    <cfRule type="expression" dxfId="283" priority="135">
      <formula>AND(EG107=TRUE,ABS(ES109-(EJ109/EJ119))&gt;0.1)</formula>
    </cfRule>
  </conditionalFormatting>
  <conditionalFormatting sqref="EK109">
    <cfRule type="expression" dxfId="282" priority="134">
      <formula>AND(EG107=TRUE,ABS(ES109-(EK109/EK119))&gt;0.1)</formula>
    </cfRule>
  </conditionalFormatting>
  <conditionalFormatting sqref="EL109">
    <cfRule type="expression" dxfId="281" priority="133">
      <formula>AND(EG107=TRUE,ABS(ES109-(EL109/EL119))&gt;0.1)</formula>
    </cfRule>
  </conditionalFormatting>
  <conditionalFormatting sqref="EM109">
    <cfRule type="expression" dxfId="280" priority="132">
      <formula>AND(EG107=TRUE,ABS(ES109-(EM109/EM119))&gt;0.1)</formula>
    </cfRule>
  </conditionalFormatting>
  <conditionalFormatting sqref="EN109">
    <cfRule type="expression" dxfId="279" priority="131">
      <formula>AND(EG107=TRUE,ABS(ES109-(EN109/EN119))&gt;0.1)</formula>
    </cfRule>
  </conditionalFormatting>
  <conditionalFormatting sqref="EO109">
    <cfRule type="expression" dxfId="278" priority="130">
      <formula>AND(EG107=TRUE,ABS(ES109-(EO109/EO119))&gt;0.1)</formula>
    </cfRule>
  </conditionalFormatting>
  <conditionalFormatting sqref="EP109">
    <cfRule type="expression" dxfId="277" priority="129">
      <formula>AND(EG107=TRUE,ABS(ES109-(EP109/EP119))&gt;0.1)</formula>
    </cfRule>
  </conditionalFormatting>
  <conditionalFormatting sqref="EQ109">
    <cfRule type="expression" dxfId="276" priority="128">
      <formula>AND(EG107=TRUE,ABS(ES109-(EQ109/EQ119))&gt;0.1)</formula>
    </cfRule>
  </conditionalFormatting>
  <conditionalFormatting sqref="ER109">
    <cfRule type="expression" dxfId="275" priority="127">
      <formula>AND(EG107=TRUE,ABS(ES109-(ER109/ER119))&gt;0.1)</formula>
    </cfRule>
  </conditionalFormatting>
  <conditionalFormatting sqref="EK110">
    <cfRule type="expression" dxfId="274" priority="126">
      <formula>AND(EG107=TRUE,ABS(ES110-(EK110/EK119))&gt;0.1)</formula>
    </cfRule>
  </conditionalFormatting>
  <conditionalFormatting sqref="EL110">
    <cfRule type="expression" dxfId="273" priority="125">
      <formula>AND(EG107=TRUE,ABS(ES110-(EL110/EL119))&gt;0.1)</formula>
    </cfRule>
  </conditionalFormatting>
  <conditionalFormatting sqref="EM110">
    <cfRule type="expression" dxfId="272" priority="124">
      <formula>AND(EG107=TRUE,ABS(ES110-(EM110/EM119))&gt;0.1)</formula>
    </cfRule>
  </conditionalFormatting>
  <conditionalFormatting sqref="EN110">
    <cfRule type="expression" dxfId="271" priority="123">
      <formula>AND(EG107=TRUE,ABS(ES110-(EN110/EN119))&gt;0.1)</formula>
    </cfRule>
  </conditionalFormatting>
  <conditionalFormatting sqref="EO110">
    <cfRule type="expression" dxfId="270" priority="122">
      <formula>AND(EG107=TRUE,ABS(ES110-(EO110/EO119))&gt;0.1)</formula>
    </cfRule>
  </conditionalFormatting>
  <conditionalFormatting sqref="EP110">
    <cfRule type="expression" dxfId="269" priority="121">
      <formula>AND(EG107=TRUE,ABS(ES110-(EP110/EP119))&gt;0.1)</formula>
    </cfRule>
  </conditionalFormatting>
  <conditionalFormatting sqref="EQ110">
    <cfRule type="expression" dxfId="268" priority="120">
      <formula>AND(EG107=TRUE,ABS(ES110-(EQ110/EQ119))&gt;0.1)</formula>
    </cfRule>
  </conditionalFormatting>
  <conditionalFormatting sqref="ER110">
    <cfRule type="expression" dxfId="267" priority="119">
      <formula>AND(EG107=TRUE,ABS(ES110-(ER110/ER119))&gt;0.1)</formula>
    </cfRule>
  </conditionalFormatting>
  <conditionalFormatting sqref="EL111">
    <cfRule type="expression" dxfId="266" priority="118">
      <formula>AND(EG107=TRUE,ABS(ES111-(EL111/EL119))&gt;0.1)</formula>
    </cfRule>
  </conditionalFormatting>
  <conditionalFormatting sqref="EM111">
    <cfRule type="expression" dxfId="265" priority="117">
      <formula>AND(EG107=TRUE,ABS(ES111-(EM111/EM119))&gt;0.1)</formula>
    </cfRule>
  </conditionalFormatting>
  <conditionalFormatting sqref="EN111">
    <cfRule type="expression" dxfId="264" priority="116">
      <formula>AND(EG107=TRUE,ABS(ES111-(EN111/EN119))&gt;0.1)</formula>
    </cfRule>
  </conditionalFormatting>
  <conditionalFormatting sqref="EO111">
    <cfRule type="expression" dxfId="263" priority="115">
      <formula>AND(EG107=TRUE,ABS(ES111-(EO111/EO119))&gt;0.1)</formula>
    </cfRule>
  </conditionalFormatting>
  <conditionalFormatting sqref="EP111">
    <cfRule type="expression" dxfId="262" priority="114">
      <formula>AND(EG107=TRUE,ABS(ES111-(EP111/EP119))&gt;0.1)</formula>
    </cfRule>
  </conditionalFormatting>
  <conditionalFormatting sqref="EQ111">
    <cfRule type="expression" dxfId="261" priority="113">
      <formula>AND(EG107=TRUE,ABS(ES111-(EQ111/EQ119))&gt;0.1)</formula>
    </cfRule>
  </conditionalFormatting>
  <conditionalFormatting sqref="ER111">
    <cfRule type="expression" dxfId="260" priority="112">
      <formula>AND(EG107=TRUE,ABS(ES111-(ER111/ER119))&gt;0.1)</formula>
    </cfRule>
  </conditionalFormatting>
  <conditionalFormatting sqref="EM112">
    <cfRule type="expression" dxfId="259" priority="111">
      <formula>AND(EG107=TRUE,ABS(ES112-(EM112/EM119))&gt;0.1)</formula>
    </cfRule>
  </conditionalFormatting>
  <conditionalFormatting sqref="EN112">
    <cfRule type="expression" dxfId="258" priority="110">
      <formula>AND(EG107=TRUE,ABS(ES112-(EN112/EN119))&gt;0.1)</formula>
    </cfRule>
  </conditionalFormatting>
  <conditionalFormatting sqref="EO112">
    <cfRule type="expression" dxfId="257" priority="109">
      <formula>AND(EG107=TRUE,ABS(ES112-(EO112/EO119))&gt;0.1)</formula>
    </cfRule>
  </conditionalFormatting>
  <conditionalFormatting sqref="EP112">
    <cfRule type="expression" dxfId="256" priority="108">
      <formula>AND(EG107=TRUE,ABS(ES112-(EP112/EP119))&gt;0.1)</formula>
    </cfRule>
  </conditionalFormatting>
  <conditionalFormatting sqref="EQ112">
    <cfRule type="expression" dxfId="255" priority="107">
      <formula>AND(EG107=TRUE,ABS(ES112-(EQ112/EQ119))&gt;0.1)</formula>
    </cfRule>
  </conditionalFormatting>
  <conditionalFormatting sqref="ER112">
    <cfRule type="expression" dxfId="254" priority="106">
      <formula>AND(EG107=TRUE,ABS(ES112-(ER112/ER119))&gt;0.1)</formula>
    </cfRule>
  </conditionalFormatting>
  <conditionalFormatting sqref="EN113">
    <cfRule type="expression" dxfId="253" priority="105">
      <formula>AND(EG107=TRUE,ABS(ES113-(EN113/EN119))&gt;0.1)</formula>
    </cfRule>
  </conditionalFormatting>
  <conditionalFormatting sqref="EO113">
    <cfRule type="expression" dxfId="252" priority="104">
      <formula>AND(EG107=TRUE,ABS(ES113-(EO113/EO119))&gt;0.1)</formula>
    </cfRule>
  </conditionalFormatting>
  <conditionalFormatting sqref="EP113">
    <cfRule type="expression" dxfId="251" priority="103">
      <formula>AND(EG107=TRUE,ABS(ES113-(EP113/EP119))&gt;0.1)</formula>
    </cfRule>
  </conditionalFormatting>
  <conditionalFormatting sqref="EQ113">
    <cfRule type="expression" dxfId="250" priority="102">
      <formula>AND(EG107=TRUE,ABS(ES113-(EQ113/EQ119))&gt;0.1)</formula>
    </cfRule>
  </conditionalFormatting>
  <conditionalFormatting sqref="ER113">
    <cfRule type="expression" dxfId="249" priority="101">
      <formula>AND(EG107=TRUE,ABS(ES113-(ER113/ER119))&gt;0.1)</formula>
    </cfRule>
  </conditionalFormatting>
  <conditionalFormatting sqref="EO114">
    <cfRule type="expression" dxfId="248" priority="100">
      <formula>AND(EG107=TRUE,ABS(ES114-(EO114/EO119))&gt;0.1)</formula>
    </cfRule>
  </conditionalFormatting>
  <conditionalFormatting sqref="EP114">
    <cfRule type="expression" dxfId="247" priority="99">
      <formula>AND(EG107=TRUE,ABS(ES114-(EP114/EP119))&gt;0.1)</formula>
    </cfRule>
  </conditionalFormatting>
  <conditionalFormatting sqref="EQ114">
    <cfRule type="expression" dxfId="246" priority="98">
      <formula>AND(EG107=TRUE,ABS(ES114-(EQ114/EQ119))&gt;0.1)</formula>
    </cfRule>
  </conditionalFormatting>
  <conditionalFormatting sqref="ER114">
    <cfRule type="expression" dxfId="245" priority="97">
      <formula>AND(EG107=TRUE,ABS(ES114-(ER114/ER119))&gt;0.1)</formula>
    </cfRule>
  </conditionalFormatting>
  <conditionalFormatting sqref="EP115">
    <cfRule type="expression" dxfId="244" priority="96">
      <formula>AND(EG107=TRUE,ABS(ES115-(EP115/EP119))&gt;0.1)</formula>
    </cfRule>
  </conditionalFormatting>
  <conditionalFormatting sqref="EQ115">
    <cfRule type="expression" dxfId="243" priority="95">
      <formula>AND(EG107=TRUE,ABS(ES115-(EQ115/EQ119))&gt;0.1)</formula>
    </cfRule>
  </conditionalFormatting>
  <conditionalFormatting sqref="ER115">
    <cfRule type="expression" dxfId="242" priority="94">
      <formula>AND(EG107=TRUE,ABS(ES115-(ER115/ER119))&gt;0.1)</formula>
    </cfRule>
  </conditionalFormatting>
  <conditionalFormatting sqref="EQ116">
    <cfRule type="expression" dxfId="241" priority="93">
      <formula>AND(EG107=TRUE,ABS(ES116-(EQ116/EQ119))&gt;0.1)</formula>
    </cfRule>
  </conditionalFormatting>
  <conditionalFormatting sqref="ER116">
    <cfRule type="expression" dxfId="240" priority="92">
      <formula>AND(EG107=TRUE,ABS(ES116-(ER116/ER119))&gt;0.1)</formula>
    </cfRule>
  </conditionalFormatting>
  <conditionalFormatting sqref="ER117">
    <cfRule type="expression" dxfId="239" priority="91">
      <formula>AND(EG107=TRUE,ABS(ES117-(ER117/ER119))&gt;0.1)</formula>
    </cfRule>
  </conditionalFormatting>
  <conditionalFormatting sqref="EJ124">
    <cfRule type="expression" dxfId="238" priority="90">
      <formula>AND(EG122=TRUE,ABS(ES124-(EJ124/EJ134))&gt;0.1)</formula>
    </cfRule>
  </conditionalFormatting>
  <conditionalFormatting sqref="EK124">
    <cfRule type="expression" dxfId="237" priority="89">
      <formula>AND(EG122=TRUE,ABS(ES124-(EK124/EK134))&gt;0.1)</formula>
    </cfRule>
  </conditionalFormatting>
  <conditionalFormatting sqref="EL124">
    <cfRule type="expression" dxfId="236" priority="88">
      <formula>AND(EG122=TRUE,ABS(ES124-(EL124/EL134))&gt;0.1)</formula>
    </cfRule>
  </conditionalFormatting>
  <conditionalFormatting sqref="EM124">
    <cfRule type="expression" dxfId="235" priority="87">
      <formula>AND(EG122=TRUE,ABS(ES124-(EM124/EM134))&gt;0.1)</formula>
    </cfRule>
  </conditionalFormatting>
  <conditionalFormatting sqref="EN124">
    <cfRule type="expression" dxfId="234" priority="86">
      <formula>AND(EG122=TRUE,ABS(ES124-(EN124/EN134))&gt;0.1)</formula>
    </cfRule>
  </conditionalFormatting>
  <conditionalFormatting sqref="EO124">
    <cfRule type="expression" dxfId="233" priority="85">
      <formula>AND(EG122=TRUE,ABS(ES124-(EO124/EO134))&gt;0.1)</formula>
    </cfRule>
  </conditionalFormatting>
  <conditionalFormatting sqref="EP124">
    <cfRule type="expression" dxfId="232" priority="84">
      <formula>AND(EG122=TRUE,ABS(ES124-(EP124/EP134))&gt;0.1)</formula>
    </cfRule>
  </conditionalFormatting>
  <conditionalFormatting sqref="EQ124">
    <cfRule type="expression" dxfId="231" priority="83">
      <formula>AND(EG122=TRUE,ABS(ES124-(EQ124/EQ134))&gt;0.1)</formula>
    </cfRule>
  </conditionalFormatting>
  <conditionalFormatting sqref="ER124">
    <cfRule type="expression" dxfId="230" priority="82">
      <formula>AND(EG122=TRUE,ABS(ES124-(ER124/ER134))&gt;0.1)</formula>
    </cfRule>
  </conditionalFormatting>
  <conditionalFormatting sqref="EK125">
    <cfRule type="expression" dxfId="229" priority="81">
      <formula>AND(EG122=TRUE,ABS(ES125-(EK125/EK134))&gt;0.1)</formula>
    </cfRule>
  </conditionalFormatting>
  <conditionalFormatting sqref="EL125">
    <cfRule type="expression" dxfId="228" priority="80">
      <formula>AND(EG122=TRUE,ABS(ES125-(EL125/EL134))&gt;0.1)</formula>
    </cfRule>
  </conditionalFormatting>
  <conditionalFormatting sqref="EM125">
    <cfRule type="expression" dxfId="227" priority="79">
      <formula>AND(EG122=TRUE,ABS(ES125-(EM125/EM134))&gt;0.1)</formula>
    </cfRule>
  </conditionalFormatting>
  <conditionalFormatting sqref="EN125">
    <cfRule type="expression" dxfId="226" priority="78">
      <formula>AND(EG122=TRUE,ABS(ES125-(EN125/EN134))&gt;0.1)</formula>
    </cfRule>
  </conditionalFormatting>
  <conditionalFormatting sqref="EO125">
    <cfRule type="expression" dxfId="225" priority="77">
      <formula>AND(EG122=TRUE,ABS(ES125-(EO125/EO134))&gt;0.1)</formula>
    </cfRule>
  </conditionalFormatting>
  <conditionalFormatting sqref="EP125">
    <cfRule type="expression" dxfId="224" priority="76">
      <formula>AND(EG122=TRUE,ABS(ES125-(EP125/EP134))&gt;0.1)</formula>
    </cfRule>
  </conditionalFormatting>
  <conditionalFormatting sqref="EQ125">
    <cfRule type="expression" dxfId="223" priority="75">
      <formula>AND(EG122=TRUE,ABS(ES125-(EQ125/EQ134))&gt;0.1)</formula>
    </cfRule>
  </conditionalFormatting>
  <conditionalFormatting sqref="ER125">
    <cfRule type="expression" dxfId="222" priority="74">
      <formula>AND(EG122=TRUE,ABS(ES125-(ER125/ER134))&gt;0.1)</formula>
    </cfRule>
  </conditionalFormatting>
  <conditionalFormatting sqref="EL126">
    <cfRule type="expression" dxfId="221" priority="73">
      <formula>AND(EG122=TRUE,ABS(ES126-(EL126/EL134))&gt;0.1)</formula>
    </cfRule>
  </conditionalFormatting>
  <conditionalFormatting sqref="EM126">
    <cfRule type="expression" dxfId="220" priority="72">
      <formula>AND(EG122=TRUE,ABS(ES126-(EM126/EM134))&gt;0.1)</formula>
    </cfRule>
  </conditionalFormatting>
  <conditionalFormatting sqref="EN126">
    <cfRule type="expression" dxfId="219" priority="71">
      <formula>AND(EG122=TRUE,ABS(ES126-(EN126/EN134))&gt;0.1)</formula>
    </cfRule>
  </conditionalFormatting>
  <conditionalFormatting sqref="EO126">
    <cfRule type="expression" dxfId="218" priority="70">
      <formula>AND(EG122=TRUE,ABS(ES126-(EO126/EO134))&gt;0.1)</formula>
    </cfRule>
  </conditionalFormatting>
  <conditionalFormatting sqref="EP126">
    <cfRule type="expression" dxfId="217" priority="69">
      <formula>AND(EG122=TRUE,ABS(ES126-(EP126/EP134))&gt;0.1)</formula>
    </cfRule>
  </conditionalFormatting>
  <conditionalFormatting sqref="EQ126">
    <cfRule type="expression" dxfId="216" priority="68">
      <formula>AND(EG122=TRUE,ABS(ES126-(EQ126/EQ134))&gt;0.1)</formula>
    </cfRule>
  </conditionalFormatting>
  <conditionalFormatting sqref="ER126">
    <cfRule type="expression" dxfId="215" priority="67">
      <formula>AND(EG122=TRUE,ABS(ES126-(ER126/ER134))&gt;0.1)</formula>
    </cfRule>
  </conditionalFormatting>
  <conditionalFormatting sqref="EM127">
    <cfRule type="expression" dxfId="214" priority="66">
      <formula>AND(EG122=TRUE,ABS(ES127-(EM127/EM134))&gt;0.1)</formula>
    </cfRule>
  </conditionalFormatting>
  <conditionalFormatting sqref="EN127">
    <cfRule type="expression" dxfId="213" priority="65">
      <formula>AND(EG122=TRUE,ABS(ES127-(EN127/EN134))&gt;0.1)</formula>
    </cfRule>
  </conditionalFormatting>
  <conditionalFormatting sqref="EO127">
    <cfRule type="expression" dxfId="212" priority="64">
      <formula>AND(EG122=TRUE,ABS(ES127-(EO127/EO134))&gt;0.1)</formula>
    </cfRule>
  </conditionalFormatting>
  <conditionalFormatting sqref="EP127">
    <cfRule type="expression" dxfId="211" priority="63">
      <formula>AND(EG122=TRUE,ABS(ES127-(EP127/EP134))&gt;0.1)</formula>
    </cfRule>
  </conditionalFormatting>
  <conditionalFormatting sqref="EQ127">
    <cfRule type="expression" dxfId="210" priority="62">
      <formula>AND(EG122=TRUE,ABS(ES127-(EQ127/EQ134))&gt;0.1)</formula>
    </cfRule>
  </conditionalFormatting>
  <conditionalFormatting sqref="ER127">
    <cfRule type="expression" dxfId="209" priority="61">
      <formula>AND(EG122=TRUE,ABS(ES127-(ER127/ER134))&gt;0.1)</formula>
    </cfRule>
  </conditionalFormatting>
  <conditionalFormatting sqref="EN128">
    <cfRule type="expression" dxfId="208" priority="60">
      <formula>AND(EG122=TRUE,ABS(ES128-(EN128/EN134))&gt;0.1)</formula>
    </cfRule>
  </conditionalFormatting>
  <conditionalFormatting sqref="EO128">
    <cfRule type="expression" dxfId="207" priority="59">
      <formula>AND(EG122=TRUE,ABS(ES128-(EO128/EO134))&gt;0.1)</formula>
    </cfRule>
  </conditionalFormatting>
  <conditionalFormatting sqref="EP128">
    <cfRule type="expression" dxfId="206" priority="58">
      <formula>AND(EG122=TRUE,ABS(ES128-(EP128/EP134))&gt;0.1)</formula>
    </cfRule>
  </conditionalFormatting>
  <conditionalFormatting sqref="EQ128">
    <cfRule type="expression" dxfId="205" priority="57">
      <formula>AND(EG122=TRUE,ABS(ES128-(EQ128/EQ134))&gt;0.1)</formula>
    </cfRule>
  </conditionalFormatting>
  <conditionalFormatting sqref="ER128">
    <cfRule type="expression" dxfId="204" priority="56">
      <formula>AND(EG122=TRUE,ABS(ES128-(ER128/ER134))&gt;0.1)</formula>
    </cfRule>
  </conditionalFormatting>
  <conditionalFormatting sqref="EO129">
    <cfRule type="expression" dxfId="203" priority="55">
      <formula>AND(EG122=TRUE,ABS(ES129-(EO129/EO134))&gt;0.1)</formula>
    </cfRule>
  </conditionalFormatting>
  <conditionalFormatting sqref="EP129">
    <cfRule type="expression" dxfId="202" priority="54">
      <formula>AND(EG122=TRUE,ABS(ES129-(EP129/EP134))&gt;0.1)</formula>
    </cfRule>
  </conditionalFormatting>
  <conditionalFormatting sqref="EQ129">
    <cfRule type="expression" dxfId="201" priority="53">
      <formula>AND(EG122=TRUE,ABS(ES129-(EQ129/EQ134))&gt;0.1)</formula>
    </cfRule>
  </conditionalFormatting>
  <conditionalFormatting sqref="ER129">
    <cfRule type="expression" dxfId="200" priority="52">
      <formula>AND(EG122=TRUE,ABS(ES129-(ER129/ER134))&gt;0.1)</formula>
    </cfRule>
  </conditionalFormatting>
  <conditionalFormatting sqref="EP130">
    <cfRule type="expression" dxfId="199" priority="51">
      <formula>AND(EG122=TRUE,ABS(ES130-(EP130/EP134))&gt;0.1)</formula>
    </cfRule>
  </conditionalFormatting>
  <conditionalFormatting sqref="EQ130">
    <cfRule type="expression" dxfId="198" priority="50">
      <formula>AND(EG122=TRUE,ABS(ES130-(EQ130/EQ134))&gt;0.1)</formula>
    </cfRule>
  </conditionalFormatting>
  <conditionalFormatting sqref="ER130">
    <cfRule type="expression" dxfId="197" priority="49">
      <formula>AND(EG122=TRUE,ABS(ES130-(ER130/ER134))&gt;0.1)</formula>
    </cfRule>
  </conditionalFormatting>
  <conditionalFormatting sqref="EQ131">
    <cfRule type="expression" dxfId="196" priority="48">
      <formula>AND(EG122=TRUE,ABS(ES131-(EQ131/EQ134))&gt;0.1)</formula>
    </cfRule>
  </conditionalFormatting>
  <conditionalFormatting sqref="ER131">
    <cfRule type="expression" dxfId="195" priority="47">
      <formula>AND(EG122=TRUE,ABS(ES131-(ER131/ER134))&gt;0.1)</formula>
    </cfRule>
  </conditionalFormatting>
  <conditionalFormatting sqref="ER132">
    <cfRule type="expression" dxfId="194" priority="46">
      <formula>AND(EG122=TRUE,ABS(ES132-(ER132/ER134))&gt;0.1)</formula>
    </cfRule>
  </conditionalFormatting>
  <conditionalFormatting sqref="EJ139">
    <cfRule type="expression" dxfId="193" priority="45">
      <formula>AND(EG137=TRUE,ABS(ES139-(EJ139/EJ149))&gt;0.1)</formula>
    </cfRule>
  </conditionalFormatting>
  <conditionalFormatting sqref="EK139">
    <cfRule type="expression" dxfId="192" priority="44">
      <formula>AND(EG137=TRUE,ABS(ES139-(EK139/EK149))&gt;0.1)</formula>
    </cfRule>
  </conditionalFormatting>
  <conditionalFormatting sqref="EL139">
    <cfRule type="expression" dxfId="191" priority="43">
      <formula>AND(EG137=TRUE,ABS(ES139-(EL139/EL149))&gt;0.1)</formula>
    </cfRule>
  </conditionalFormatting>
  <conditionalFormatting sqref="EM139">
    <cfRule type="expression" dxfId="190" priority="42">
      <formula>AND(EG137=TRUE,ABS(ES139-(EM139/EM149))&gt;0.1)</formula>
    </cfRule>
  </conditionalFormatting>
  <conditionalFormatting sqref="EN139">
    <cfRule type="expression" dxfId="189" priority="41">
      <formula>AND(EG137=TRUE,ABS(ES139-(EN139/EN149))&gt;0.1)</formula>
    </cfRule>
  </conditionalFormatting>
  <conditionalFormatting sqref="EO139">
    <cfRule type="expression" dxfId="188" priority="40">
      <formula>AND(EG137=TRUE,ABS(ES139-(EO139/EO149))&gt;0.1)</formula>
    </cfRule>
  </conditionalFormatting>
  <conditionalFormatting sqref="EP139">
    <cfRule type="expression" dxfId="187" priority="39">
      <formula>AND(EG137=TRUE,ABS(ES139-(EP139/EP149))&gt;0.1)</formula>
    </cfRule>
  </conditionalFormatting>
  <conditionalFormatting sqref="EQ139">
    <cfRule type="expression" dxfId="186" priority="38">
      <formula>AND(EG137=TRUE,ABS(ES139-(EQ139/EQ149))&gt;0.1)</formula>
    </cfRule>
  </conditionalFormatting>
  <conditionalFormatting sqref="ER139">
    <cfRule type="expression" dxfId="185" priority="37">
      <formula>AND(EG137=TRUE,ABS(ES139-(ER139/ER149))&gt;0.1)</formula>
    </cfRule>
  </conditionalFormatting>
  <conditionalFormatting sqref="EK140">
    <cfRule type="expression" dxfId="184" priority="36">
      <formula>AND(EG137=TRUE,ABS(ES140-(EK140/EK149))&gt;0.1)</formula>
    </cfRule>
  </conditionalFormatting>
  <conditionalFormatting sqref="EL140">
    <cfRule type="expression" dxfId="183" priority="35">
      <formula>AND(EG137=TRUE,ABS(ES140-(EL140/EL149))&gt;0.1)</formula>
    </cfRule>
  </conditionalFormatting>
  <conditionalFormatting sqref="EM140">
    <cfRule type="expression" dxfId="182" priority="34">
      <formula>AND(EG137=TRUE,ABS(ES140-(EM140/EM149))&gt;0.1)</formula>
    </cfRule>
  </conditionalFormatting>
  <conditionalFormatting sqref="EN140">
    <cfRule type="expression" dxfId="181" priority="33">
      <formula>AND(EG137=TRUE,ABS(ES140-(EN140/EN149))&gt;0.1)</formula>
    </cfRule>
  </conditionalFormatting>
  <conditionalFormatting sqref="EO140">
    <cfRule type="expression" dxfId="180" priority="32">
      <formula>AND(EG137=TRUE,ABS(ES140-(EO140/EO149))&gt;0.1)</formula>
    </cfRule>
  </conditionalFormatting>
  <conditionalFormatting sqref="EP140">
    <cfRule type="expression" dxfId="179" priority="31">
      <formula>AND(EG137=TRUE,ABS(ES140-(EP140/EP149))&gt;0.1)</formula>
    </cfRule>
  </conditionalFormatting>
  <conditionalFormatting sqref="EQ140">
    <cfRule type="expression" dxfId="178" priority="30">
      <formula>AND(EG137=TRUE,ABS(ES140-(EQ140/EQ149))&gt;0.1)</formula>
    </cfRule>
  </conditionalFormatting>
  <conditionalFormatting sqref="ER140">
    <cfRule type="expression" dxfId="177" priority="29">
      <formula>AND(EG137=TRUE,ABS(ES140-(ER140/ER149))&gt;0.1)</formula>
    </cfRule>
  </conditionalFormatting>
  <conditionalFormatting sqref="EL141">
    <cfRule type="expression" dxfId="176" priority="28">
      <formula>AND(EG137=TRUE,ABS(ES141-(EL141/EL149))&gt;0.1)</formula>
    </cfRule>
  </conditionalFormatting>
  <conditionalFormatting sqref="EM141">
    <cfRule type="expression" dxfId="175" priority="27">
      <formula>AND(EG137=TRUE,ABS(ES141-(EM141/EM149))&gt;0.1)</formula>
    </cfRule>
  </conditionalFormatting>
  <conditionalFormatting sqref="EN141">
    <cfRule type="expression" dxfId="174" priority="26">
      <formula>AND(EG137=TRUE,ABS(ES141-(EN141/EN149))&gt;0.1)</formula>
    </cfRule>
  </conditionalFormatting>
  <conditionalFormatting sqref="EO141">
    <cfRule type="expression" dxfId="173" priority="25">
      <formula>AND(EG137=TRUE,ABS(ES141-(EO141/EO149))&gt;0.1)</formula>
    </cfRule>
  </conditionalFormatting>
  <conditionalFormatting sqref="EP141">
    <cfRule type="expression" dxfId="172" priority="24">
      <formula>AND(EG137=TRUE,ABS(ES141-(EP141/EP149))&gt;0.1)</formula>
    </cfRule>
  </conditionalFormatting>
  <conditionalFormatting sqref="EQ141">
    <cfRule type="expression" dxfId="171" priority="23">
      <formula>AND(EG137=TRUE,ABS(ES141-(EQ141/EQ149))&gt;0.1)</formula>
    </cfRule>
  </conditionalFormatting>
  <conditionalFormatting sqref="ER141">
    <cfRule type="expression" dxfId="170" priority="22">
      <formula>AND(EG137=TRUE,ABS(ES141-(ER141/ER149))&gt;0.1)</formula>
    </cfRule>
  </conditionalFormatting>
  <conditionalFormatting sqref="EM142">
    <cfRule type="expression" dxfId="169" priority="21">
      <formula>AND(EG137=TRUE,ABS(ES142-(EM142/EM149))&gt;0.1)</formula>
    </cfRule>
  </conditionalFormatting>
  <conditionalFormatting sqref="EN142">
    <cfRule type="expression" dxfId="168" priority="20">
      <formula>AND(EG137=TRUE,ABS(ES142-(EN142/EN149))&gt;0.1)</formula>
    </cfRule>
  </conditionalFormatting>
  <conditionalFormatting sqref="EO142">
    <cfRule type="expression" dxfId="167" priority="19">
      <formula>AND(EG137=TRUE,ABS(ES142-(EO142/EO149))&gt;0.1)</formula>
    </cfRule>
  </conditionalFormatting>
  <conditionalFormatting sqref="EP142">
    <cfRule type="expression" dxfId="166" priority="18">
      <formula>AND(EG137=TRUE,ABS(ES142-(EP142/EP149))&gt;0.1)</formula>
    </cfRule>
  </conditionalFormatting>
  <conditionalFormatting sqref="EQ142">
    <cfRule type="expression" dxfId="165" priority="17">
      <formula>AND(EG137=TRUE,ABS(ES142-(EQ142/EQ149))&gt;0.1)</formula>
    </cfRule>
  </conditionalFormatting>
  <conditionalFormatting sqref="ER142">
    <cfRule type="expression" dxfId="164" priority="16">
      <formula>AND(EG137=TRUE,ABS(ES142-(ER142/ER149))&gt;0.1)</formula>
    </cfRule>
  </conditionalFormatting>
  <conditionalFormatting sqref="EN143">
    <cfRule type="expression" dxfId="163" priority="15">
      <formula>AND(EG137=TRUE,ABS(ES143-(EN143/EN149))&gt;0.1)</formula>
    </cfRule>
  </conditionalFormatting>
  <conditionalFormatting sqref="EO143">
    <cfRule type="expression" dxfId="162" priority="14">
      <formula>AND(EG137=TRUE,ABS(ES143-(EO143/EO149))&gt;0.1)</formula>
    </cfRule>
  </conditionalFormatting>
  <conditionalFormatting sqref="EP143">
    <cfRule type="expression" dxfId="161" priority="13">
      <formula>AND(EG137=TRUE,ABS(ES143-(EP143/EP149))&gt;0.1)</formula>
    </cfRule>
  </conditionalFormatting>
  <conditionalFormatting sqref="EQ143">
    <cfRule type="expression" dxfId="160" priority="12">
      <formula>AND(EG137=TRUE,ABS(ES143-(EQ143/EQ149))&gt;0.1)</formula>
    </cfRule>
  </conditionalFormatting>
  <conditionalFormatting sqref="ER143">
    <cfRule type="expression" dxfId="159" priority="11">
      <formula>AND(EG137=TRUE,ABS(ES143-(ER143/ER149))&gt;0.1)</formula>
    </cfRule>
  </conditionalFormatting>
  <conditionalFormatting sqref="EO144">
    <cfRule type="expression" dxfId="158" priority="10">
      <formula>AND(EG137=TRUE,ABS(ES144-(EO144/EO149))&gt;0.1)</formula>
    </cfRule>
  </conditionalFormatting>
  <conditionalFormatting sqref="EP144">
    <cfRule type="expression" dxfId="157" priority="9">
      <formula>AND(EG137=TRUE,ABS(ES144-(EP144/EP149))&gt;0.1)</formula>
    </cfRule>
  </conditionalFormatting>
  <conditionalFormatting sqref="EQ144">
    <cfRule type="expression" dxfId="156" priority="8">
      <formula>AND(EG137=TRUE,ABS(ES144-(EQ144/EQ149))&gt;0.1)</formula>
    </cfRule>
  </conditionalFormatting>
  <conditionalFormatting sqref="ER144">
    <cfRule type="expression" dxfId="155" priority="7">
      <formula>AND(EG137=TRUE,ABS(ES144-(ER144/ER149))&gt;0.1)</formula>
    </cfRule>
  </conditionalFormatting>
  <conditionalFormatting sqref="EP145">
    <cfRule type="expression" dxfId="154" priority="6">
      <formula>AND(EG137=TRUE,ABS(ES145-(EP145/EP149))&gt;0.1)</formula>
    </cfRule>
  </conditionalFormatting>
  <conditionalFormatting sqref="EQ145">
    <cfRule type="expression" dxfId="153" priority="5">
      <formula>AND(EG137=TRUE,ABS(ES145-(EQ145/EQ149))&gt;0.1)</formula>
    </cfRule>
  </conditionalFormatting>
  <conditionalFormatting sqref="ER145">
    <cfRule type="expression" dxfId="152" priority="4">
      <formula>AND(EG137=TRUE,ABS(ES145-(ER145/ER149))&gt;0.1)</formula>
    </cfRule>
  </conditionalFormatting>
  <conditionalFormatting sqref="EQ146">
    <cfRule type="expression" dxfId="151" priority="3">
      <formula>AND(EG137=TRUE,ABS(ES146-(EQ146/EQ149))&gt;0.1)</formula>
    </cfRule>
  </conditionalFormatting>
  <conditionalFormatting sqref="ER146">
    <cfRule type="expression" dxfId="150" priority="2">
      <formula>AND(EG137=TRUE,ABS(ES146-(ER146/ER149))&gt;0.1)</formula>
    </cfRule>
  </conditionalFormatting>
  <conditionalFormatting sqref="ER147">
    <cfRule type="expression" dxfId="149" priority="1">
      <formula>AND(EG137=TRUE,ABS(ES147-(ER147/ER149))&gt;0.1)</formula>
    </cfRule>
  </conditionalFormatting>
  <dataValidations count="2">
    <dataValidation type="textLength" operator="notEqual" showInputMessage="1" showErrorMessage="1" errorTitle="BLANK ERROR" error="Pl enter a Value or 0 !" sqref="B3:L13 B18:L28 S3:AC13 S18:AC28 B33:L43 S33:AC43 B48:L58 S48:AC58 B63:L73 S63:AC73 B78:L88 S78:AC88 B93:L103 S93:AC103 B108:L118 S108:AC118 B123:L133 S123:AC133 B138:L148 S138:AC148 U152:AC161 AL155:AU164 U163:AD172 AK4:AT13 AK19:AT28 AK34:AT43 AK49:AT58 AK64:AT73 AK79:AT88 AK94:AT103 AK109:AT118 AK124:AT133 AK139:AT148 BB139:BK148 BB124:BK133 BB109:BK118 BB94:BK103 BB79:BK88 BB64:BK73 BB49:BK58 BB34:BK43 BB19:BK28 BB4:BK13 BS4:CB13 BS19:CB28 BS34:CB43 BS49:CB58 BS64:CB73 BS79:CB88 BS94:CB103 BS109:CB118 BS124:CB133 BS139:CB148 CJ139:CS148 CJ124:CS133 CJ109:CS118 CJ94:CS103 CJ79:CS88 CJ64:CS73 CJ49:CS58 CJ34:CS43 CJ19:CS28 CJ4:CS13 DA4:DJ13 DA19:DJ28 DA34:DJ43 DA49:DJ58 DA64:DJ73 DA79:DJ88 DA94:DJ103 DA109:DJ118 DA124:DJ133 DA139:DJ148 DR139:EA148 DR124:EA133 DR109:EA118 DR94:EA103 DR79:EA88 DR64:EA73 DR49:EA58 DR34:EA43 DR19:EA28 DR4:EA13 EI4:ER13 EI19:ER28 EI34:ER43 EI49:ER58 EI64:ER73 EI79:ER88 EI94:ER103 EI109:ER118 EI124:ER133 EI139:ER148" xr:uid="{00000000-0002-0000-0300-000000000000}">
      <formula1>0</formula1>
    </dataValidation>
    <dataValidation type="textLength" operator="notEqual" showInputMessage="1" showErrorMessage="1" errorTitle="BLANK ERROR" error="PL ENTER A VALUE OR 0 !" sqref="BS63:CB63 BB18:BK18 AK3:AT3 BB33:BK33 AK18:AT18 AK33:AT33 AK48:AT48 BB48:BK48 BB63:BK63 AK63:AT63 BB3:BK3 BS3:CB3 BS18:CB18 BS33:CB33 BS48:CB48 CJ18:CS18 CJ33:CS33 CJ48:CS48 CJ63:CS63 AJ3:AJ13 AJ18:AJ28 AJ33:AJ43 AJ48:AJ58 AJ63:AJ73 BA63:BA73 BA48:BA58 BA33:BA43 BA18:BA28 BA3:BA13 BR3:BR13 BR18:BR28 BR33:BR43 BR48:BR58 BR63:BR73 CI63:CI73 CI48:CI58 CI33:CI43 CI18:CI28 CI3:CI13 CJ3:CS3" xr:uid="{00000000-0002-0000-03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8" r:id="rId4" name="Button 500">
              <controlPr defaultSize="0" print="0" autoFill="0" autoPict="0">
                <anchor moveWithCells="1" sizeWithCells="1">
                  <from>
                    <xdr:col>65</xdr:col>
                    <xdr:colOff>31750</xdr:colOff>
                    <xdr:row>38</xdr:row>
                    <xdr:rowOff>31750</xdr:rowOff>
                  </from>
                  <to>
                    <xdr:col>66</xdr:col>
                    <xdr:colOff>622300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5" name="Button 506">
              <controlPr defaultSize="0" print="0" autoFill="0" autoPict="0">
                <anchor moveWithCells="1" sizeWithCells="1">
                  <from>
                    <xdr:col>82</xdr:col>
                    <xdr:colOff>31750</xdr:colOff>
                    <xdr:row>8</xdr:row>
                    <xdr:rowOff>31750</xdr:rowOff>
                  </from>
                  <to>
                    <xdr:col>83</xdr:col>
                    <xdr:colOff>622300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" r:id="rId6" name="Button 524">
              <controlPr defaultSize="0" print="0" autoFill="0" autoPict="0">
                <anchor moveWithCells="1" sizeWithCells="1">
                  <from>
                    <xdr:col>82</xdr:col>
                    <xdr:colOff>31750</xdr:colOff>
                    <xdr:row>143</xdr:row>
                    <xdr:rowOff>31750</xdr:rowOff>
                  </from>
                  <to>
                    <xdr:col>83</xdr:col>
                    <xdr:colOff>622300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4" r:id="rId7" name="Button 486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143</xdr:row>
                    <xdr:rowOff>31750</xdr:rowOff>
                  </from>
                  <to>
                    <xdr:col>66</xdr:col>
                    <xdr:colOff>622300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2" r:id="rId8" name="Button 484">
              <controlPr defaultSize="0" print="0" autoFill="0" autoPict="0">
                <anchor moveWithCells="1" sizeWithCells="1">
                  <from>
                    <xdr:col>48</xdr:col>
                    <xdr:colOff>31750</xdr:colOff>
                    <xdr:row>143</xdr:row>
                    <xdr:rowOff>0</xdr:rowOff>
                  </from>
                  <to>
                    <xdr:col>49</xdr:col>
                    <xdr:colOff>628650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6" r:id="rId9" name="Button 498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53</xdr:row>
                    <xdr:rowOff>38100</xdr:rowOff>
                  </from>
                  <to>
                    <xdr:col>66</xdr:col>
                    <xdr:colOff>609600</xdr:colOff>
                    <xdr:row>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4" r:id="rId10" name="Button 496">
              <controlPr defaultSize="0" print="0" autoFill="0" autoPict="0">
                <anchor moveWithCells="1" sizeWithCells="1">
                  <from>
                    <xdr:col>65</xdr:col>
                    <xdr:colOff>38100</xdr:colOff>
                    <xdr:row>68</xdr:row>
                    <xdr:rowOff>12700</xdr:rowOff>
                  </from>
                  <to>
                    <xdr:col>66</xdr:col>
                    <xdr:colOff>628650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2" r:id="rId11" name="Button 494">
              <controlPr defaultSize="0" print="0" autoFill="0" autoPict="0">
                <anchor moveWithCells="1" sizeWithCells="1">
                  <from>
                    <xdr:col>65</xdr:col>
                    <xdr:colOff>38100</xdr:colOff>
                    <xdr:row>83</xdr:row>
                    <xdr:rowOff>31750</xdr:rowOff>
                  </from>
                  <to>
                    <xdr:col>66</xdr:col>
                    <xdr:colOff>628650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0" r:id="rId12" name="Button 492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98</xdr:row>
                    <xdr:rowOff>31750</xdr:rowOff>
                  </from>
                  <to>
                    <xdr:col>66</xdr:col>
                    <xdr:colOff>622300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8" r:id="rId13" name="Button 490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113</xdr:row>
                    <xdr:rowOff>31750</xdr:rowOff>
                  </from>
                  <to>
                    <xdr:col>66</xdr:col>
                    <xdr:colOff>622300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6" r:id="rId14" name="Button 488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128</xdr:row>
                    <xdr:rowOff>31750</xdr:rowOff>
                  </from>
                  <to>
                    <xdr:col>66</xdr:col>
                    <xdr:colOff>622300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0" r:id="rId15" name="Button 482">
              <controlPr defaultSize="0" print="0" autoFill="0" autoPict="0">
                <anchor moveWithCells="1" sizeWithCells="1">
                  <from>
                    <xdr:col>48</xdr:col>
                    <xdr:colOff>31750</xdr:colOff>
                    <xdr:row>128</xdr:row>
                    <xdr:rowOff>12700</xdr:rowOff>
                  </from>
                  <to>
                    <xdr:col>49</xdr:col>
                    <xdr:colOff>628650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8" r:id="rId16" name="Button 480">
              <controlPr defaultSize="0" print="0" autoFill="0" autoPict="0">
                <anchor moveWithCells="1" sizeWithCells="1">
                  <from>
                    <xdr:col>48</xdr:col>
                    <xdr:colOff>31750</xdr:colOff>
                    <xdr:row>113</xdr:row>
                    <xdr:rowOff>31750</xdr:rowOff>
                  </from>
                  <to>
                    <xdr:col>49</xdr:col>
                    <xdr:colOff>628650</xdr:colOff>
                    <xdr:row>118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17" name="Button 98">
              <controlPr defaultSize="0" autoFill="0" autoPict="0" macro="[0]!ENTER_DATA_11">
                <anchor moveWithCells="1" sizeWithCells="1">
                  <from>
                    <xdr:col>6</xdr:col>
                    <xdr:colOff>50800</xdr:colOff>
                    <xdr:row>13</xdr:row>
                    <xdr:rowOff>622300</xdr:rowOff>
                  </from>
                  <to>
                    <xdr:col>10</xdr:col>
                    <xdr:colOff>431800</xdr:colOff>
                    <xdr:row>13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18" name="Scroll Bar 99">
              <controlPr defaultSize="0" autoPict="0">
                <anchor moveWithCells="1">
                  <from>
                    <xdr:col>3</xdr:col>
                    <xdr:colOff>50800</xdr:colOff>
                    <xdr:row>13</xdr:row>
                    <xdr:rowOff>342900</xdr:rowOff>
                  </from>
                  <to>
                    <xdr:col>12</xdr:col>
                    <xdr:colOff>901700</xdr:colOff>
                    <xdr:row>13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19" name="Button 100">
              <controlPr defaultSize="0" autoFill="0" autoPict="0" macro="[0]!ENTER_DATA_21">
                <anchor moveWithCells="1" sizeWithCells="1">
                  <from>
                    <xdr:col>6</xdr:col>
                    <xdr:colOff>50800</xdr:colOff>
                    <xdr:row>28</xdr:row>
                    <xdr:rowOff>609600</xdr:rowOff>
                  </from>
                  <to>
                    <xdr:col>10</xdr:col>
                    <xdr:colOff>431800</xdr:colOff>
                    <xdr:row>28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20" name="Scroll Bar 101">
              <controlPr defaultSize="0" autoPict="0">
                <anchor moveWithCells="1">
                  <from>
                    <xdr:col>3</xdr:col>
                    <xdr:colOff>50800</xdr:colOff>
                    <xdr:row>28</xdr:row>
                    <xdr:rowOff>323850</xdr:rowOff>
                  </from>
                  <to>
                    <xdr:col>12</xdr:col>
                    <xdr:colOff>901700</xdr:colOff>
                    <xdr:row>28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21" name="Button 104">
              <controlPr defaultSize="0" autoFill="0" autoPict="0" macro="[0]!ENTER_DATA_11">
                <anchor moveWithCells="1" sizeWithCells="1">
                  <from>
                    <xdr:col>40</xdr:col>
                    <xdr:colOff>38100</xdr:colOff>
                    <xdr:row>13</xdr:row>
                    <xdr:rowOff>609600</xdr:rowOff>
                  </from>
                  <to>
                    <xdr:col>44</xdr:col>
                    <xdr:colOff>419100</xdr:colOff>
                    <xdr:row>13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22" name="Scroll Bar 105">
              <controlPr defaultSize="0" autoPict="0">
                <anchor moveWithCells="1">
                  <from>
                    <xdr:col>37</xdr:col>
                    <xdr:colOff>38100</xdr:colOff>
                    <xdr:row>13</xdr:row>
                    <xdr:rowOff>336550</xdr:rowOff>
                  </from>
                  <to>
                    <xdr:col>46</xdr:col>
                    <xdr:colOff>895350</xdr:colOff>
                    <xdr:row>13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23" name="Button 106">
              <controlPr defaultSize="0" autoFill="0" autoPict="0" macro="[0]!ENTER_DATA_11">
                <anchor moveWithCells="1" sizeWithCells="1">
                  <from>
                    <xdr:col>23</xdr:col>
                    <xdr:colOff>69850</xdr:colOff>
                    <xdr:row>13</xdr:row>
                    <xdr:rowOff>628650</xdr:rowOff>
                  </from>
                  <to>
                    <xdr:col>27</xdr:col>
                    <xdr:colOff>457200</xdr:colOff>
                    <xdr:row>13</xdr:row>
                    <xdr:rowOff>831850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24" name="Scroll Bar 107">
              <controlPr defaultSize="0" autoPict="0">
                <anchor moveWithCells="1">
                  <from>
                    <xdr:col>20</xdr:col>
                    <xdr:colOff>69850</xdr:colOff>
                    <xdr:row>13</xdr:row>
                    <xdr:rowOff>355600</xdr:rowOff>
                  </from>
                  <to>
                    <xdr:col>30</xdr:col>
                    <xdr:colOff>279400</xdr:colOff>
                    <xdr:row>13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25" name="Button 108">
              <controlPr defaultSize="0" autoFill="0" autoPict="0" macro="[0]!ENTER_DATA_11">
                <anchor moveWithCells="1" sizeWithCells="1">
                  <from>
                    <xdr:col>57</xdr:col>
                    <xdr:colOff>69850</xdr:colOff>
                    <xdr:row>13</xdr:row>
                    <xdr:rowOff>622300</xdr:rowOff>
                  </from>
                  <to>
                    <xdr:col>61</xdr:col>
                    <xdr:colOff>438150</xdr:colOff>
                    <xdr:row>13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26" name="Scroll Bar 109">
              <controlPr defaultSize="0" autoPict="0">
                <anchor moveWithCells="1">
                  <from>
                    <xdr:col>54</xdr:col>
                    <xdr:colOff>69850</xdr:colOff>
                    <xdr:row>13</xdr:row>
                    <xdr:rowOff>342900</xdr:rowOff>
                  </from>
                  <to>
                    <xdr:col>63</xdr:col>
                    <xdr:colOff>914400</xdr:colOff>
                    <xdr:row>13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27" name="Button 110">
              <controlPr defaultSize="0" autoFill="0" autoPict="0" macro="[0]!ENTER_DATA_11">
                <anchor moveWithCells="1" sizeWithCells="1">
                  <from>
                    <xdr:col>74</xdr:col>
                    <xdr:colOff>50800</xdr:colOff>
                    <xdr:row>13</xdr:row>
                    <xdr:rowOff>628650</xdr:rowOff>
                  </from>
                  <to>
                    <xdr:col>78</xdr:col>
                    <xdr:colOff>431800</xdr:colOff>
                    <xdr:row>13</xdr:row>
                    <xdr:rowOff>831850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28" name="Scroll Bar 111">
              <controlPr defaultSize="0" autoPict="0">
                <anchor moveWithCells="1">
                  <from>
                    <xdr:col>71</xdr:col>
                    <xdr:colOff>50800</xdr:colOff>
                    <xdr:row>13</xdr:row>
                    <xdr:rowOff>355600</xdr:rowOff>
                  </from>
                  <to>
                    <xdr:col>80</xdr:col>
                    <xdr:colOff>901700</xdr:colOff>
                    <xdr:row>13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29" name="Button 112">
              <controlPr defaultSize="0" autoFill="0" autoPict="0" macro="[0]!ENTER_DATA_11">
                <anchor moveWithCells="1" sizeWithCells="1">
                  <from>
                    <xdr:col>91</xdr:col>
                    <xdr:colOff>69850</xdr:colOff>
                    <xdr:row>13</xdr:row>
                    <xdr:rowOff>622300</xdr:rowOff>
                  </from>
                  <to>
                    <xdr:col>95</xdr:col>
                    <xdr:colOff>438150</xdr:colOff>
                    <xdr:row>13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30" name="Scroll Bar 113">
              <controlPr defaultSize="0" autoPict="0">
                <anchor moveWithCells="1">
                  <from>
                    <xdr:col>88</xdr:col>
                    <xdr:colOff>69850</xdr:colOff>
                    <xdr:row>13</xdr:row>
                    <xdr:rowOff>336550</xdr:rowOff>
                  </from>
                  <to>
                    <xdr:col>97</xdr:col>
                    <xdr:colOff>914400</xdr:colOff>
                    <xdr:row>13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31" name="Button 114">
              <controlPr defaultSize="0" autoFill="0" autoPict="0" macro="[0]!ENTER_DATA_11">
                <anchor moveWithCells="1" sizeWithCells="1">
                  <from>
                    <xdr:col>108</xdr:col>
                    <xdr:colOff>69850</xdr:colOff>
                    <xdr:row>13</xdr:row>
                    <xdr:rowOff>628650</xdr:rowOff>
                  </from>
                  <to>
                    <xdr:col>112</xdr:col>
                    <xdr:colOff>438150</xdr:colOff>
                    <xdr:row>13</xdr:row>
                    <xdr:rowOff>831850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32" name="Scroll Bar 115">
              <controlPr defaultSize="0" autoPict="0">
                <anchor moveWithCells="1">
                  <from>
                    <xdr:col>105</xdr:col>
                    <xdr:colOff>69850</xdr:colOff>
                    <xdr:row>13</xdr:row>
                    <xdr:rowOff>355600</xdr:rowOff>
                  </from>
                  <to>
                    <xdr:col>114</xdr:col>
                    <xdr:colOff>914400</xdr:colOff>
                    <xdr:row>13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33" name="Button 116">
              <controlPr defaultSize="0" autoFill="0" autoPict="0" macro="[0]!ENTER_DATA_11">
                <anchor moveWithCells="1" sizeWithCells="1">
                  <from>
                    <xdr:col>125</xdr:col>
                    <xdr:colOff>50800</xdr:colOff>
                    <xdr:row>13</xdr:row>
                    <xdr:rowOff>641350</xdr:rowOff>
                  </from>
                  <to>
                    <xdr:col>129</xdr:col>
                    <xdr:colOff>431800</xdr:colOff>
                    <xdr:row>13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34" name="Scroll Bar 117">
              <controlPr defaultSize="0" autoPict="0">
                <anchor moveWithCells="1">
                  <from>
                    <xdr:col>122</xdr:col>
                    <xdr:colOff>50800</xdr:colOff>
                    <xdr:row>13</xdr:row>
                    <xdr:rowOff>361950</xdr:rowOff>
                  </from>
                  <to>
                    <xdr:col>131</xdr:col>
                    <xdr:colOff>901700</xdr:colOff>
                    <xdr:row>13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35" name="Button 118">
              <controlPr defaultSize="0" autoFill="0" autoPict="0" macro="[0]!ENTER_DATA_11">
                <anchor moveWithCells="1" sizeWithCells="1">
                  <from>
                    <xdr:col>142</xdr:col>
                    <xdr:colOff>31750</xdr:colOff>
                    <xdr:row>13</xdr:row>
                    <xdr:rowOff>628650</xdr:rowOff>
                  </from>
                  <to>
                    <xdr:col>146</xdr:col>
                    <xdr:colOff>412750</xdr:colOff>
                    <xdr:row>13</xdr:row>
                    <xdr:rowOff>831850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36" name="Scroll Bar 119">
              <controlPr defaultSize="0" autoPict="0">
                <anchor moveWithCells="1">
                  <from>
                    <xdr:col>139</xdr:col>
                    <xdr:colOff>31750</xdr:colOff>
                    <xdr:row>13</xdr:row>
                    <xdr:rowOff>355600</xdr:rowOff>
                  </from>
                  <to>
                    <xdr:col>148</xdr:col>
                    <xdr:colOff>831850</xdr:colOff>
                    <xdr:row>13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37" name="Button 124">
              <controlPr defaultSize="0" autoFill="0" autoPict="0" macro="[0]!ENTER_DATA_21">
                <anchor moveWithCells="1" sizeWithCells="1">
                  <from>
                    <xdr:col>23</xdr:col>
                    <xdr:colOff>76200</xdr:colOff>
                    <xdr:row>28</xdr:row>
                    <xdr:rowOff>603250</xdr:rowOff>
                  </from>
                  <to>
                    <xdr:col>27</xdr:col>
                    <xdr:colOff>457200</xdr:colOff>
                    <xdr:row>28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38" name="Scroll Bar 125">
              <controlPr defaultSize="0" autoPict="0">
                <anchor moveWithCells="1">
                  <from>
                    <xdr:col>20</xdr:col>
                    <xdr:colOff>76200</xdr:colOff>
                    <xdr:row>28</xdr:row>
                    <xdr:rowOff>317500</xdr:rowOff>
                  </from>
                  <to>
                    <xdr:col>30</xdr:col>
                    <xdr:colOff>279400</xdr:colOff>
                    <xdr:row>28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39" name="Button 128">
              <controlPr defaultSize="0" autoFill="0" autoPict="0" macro="[0]!ENTER_DATA_21">
                <anchor moveWithCells="1" sizeWithCells="1">
                  <from>
                    <xdr:col>40</xdr:col>
                    <xdr:colOff>69850</xdr:colOff>
                    <xdr:row>28</xdr:row>
                    <xdr:rowOff>622300</xdr:rowOff>
                  </from>
                  <to>
                    <xdr:col>44</xdr:col>
                    <xdr:colOff>450850</xdr:colOff>
                    <xdr:row>28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40" name="Scroll Bar 129">
              <controlPr defaultSize="0" autoPict="0">
                <anchor moveWithCells="1">
                  <from>
                    <xdr:col>37</xdr:col>
                    <xdr:colOff>76200</xdr:colOff>
                    <xdr:row>28</xdr:row>
                    <xdr:rowOff>342900</xdr:rowOff>
                  </from>
                  <to>
                    <xdr:col>46</xdr:col>
                    <xdr:colOff>920750</xdr:colOff>
                    <xdr:row>28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41" name="Button 130">
              <controlPr defaultSize="0" autoFill="0" autoPict="0" macro="[0]!ENTER_DATA_21">
                <anchor moveWithCells="1" sizeWithCells="1">
                  <from>
                    <xdr:col>57</xdr:col>
                    <xdr:colOff>69850</xdr:colOff>
                    <xdr:row>28</xdr:row>
                    <xdr:rowOff>603250</xdr:rowOff>
                  </from>
                  <to>
                    <xdr:col>61</xdr:col>
                    <xdr:colOff>450850</xdr:colOff>
                    <xdr:row>28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42" name="Scroll Bar 131">
              <controlPr defaultSize="0" autoPict="0">
                <anchor moveWithCells="1">
                  <from>
                    <xdr:col>54</xdr:col>
                    <xdr:colOff>69850</xdr:colOff>
                    <xdr:row>28</xdr:row>
                    <xdr:rowOff>323850</xdr:rowOff>
                  </from>
                  <to>
                    <xdr:col>63</xdr:col>
                    <xdr:colOff>920750</xdr:colOff>
                    <xdr:row>28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43" name="Button 132">
              <controlPr defaultSize="0" autoFill="0" autoPict="0" macro="[0]!ENTER_DATA_21">
                <anchor moveWithCells="1" sizeWithCells="1">
                  <from>
                    <xdr:col>74</xdr:col>
                    <xdr:colOff>69850</xdr:colOff>
                    <xdr:row>28</xdr:row>
                    <xdr:rowOff>590550</xdr:rowOff>
                  </from>
                  <to>
                    <xdr:col>78</xdr:col>
                    <xdr:colOff>450850</xdr:colOff>
                    <xdr:row>28</xdr:row>
                    <xdr:rowOff>793750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44" name="Scroll Bar 133">
              <controlPr defaultSize="0" autoPict="0">
                <anchor moveWithCells="1">
                  <from>
                    <xdr:col>71</xdr:col>
                    <xdr:colOff>69850</xdr:colOff>
                    <xdr:row>28</xdr:row>
                    <xdr:rowOff>317500</xdr:rowOff>
                  </from>
                  <to>
                    <xdr:col>80</xdr:col>
                    <xdr:colOff>914400</xdr:colOff>
                    <xdr:row>28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45" name="Button 134">
              <controlPr defaultSize="0" autoFill="0" autoPict="0" macro="[0]!ENTER_DATA_21">
                <anchor moveWithCells="1" sizeWithCells="1">
                  <from>
                    <xdr:col>91</xdr:col>
                    <xdr:colOff>69850</xdr:colOff>
                    <xdr:row>28</xdr:row>
                    <xdr:rowOff>571500</xdr:rowOff>
                  </from>
                  <to>
                    <xdr:col>95</xdr:col>
                    <xdr:colOff>438150</xdr:colOff>
                    <xdr:row>28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46" name="Scroll Bar 135">
              <controlPr defaultSize="0" autoPict="0">
                <anchor moveWithCells="1">
                  <from>
                    <xdr:col>88</xdr:col>
                    <xdr:colOff>69850</xdr:colOff>
                    <xdr:row>28</xdr:row>
                    <xdr:rowOff>298450</xdr:rowOff>
                  </from>
                  <to>
                    <xdr:col>97</xdr:col>
                    <xdr:colOff>914400</xdr:colOff>
                    <xdr:row>28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47" name="Button 136">
              <controlPr defaultSize="0" autoFill="0" autoPict="0" macro="[0]!ENTER_DATA_21">
                <anchor moveWithCells="1" sizeWithCells="1">
                  <from>
                    <xdr:col>108</xdr:col>
                    <xdr:colOff>57150</xdr:colOff>
                    <xdr:row>28</xdr:row>
                    <xdr:rowOff>565150</xdr:rowOff>
                  </from>
                  <to>
                    <xdr:col>112</xdr:col>
                    <xdr:colOff>438150</xdr:colOff>
                    <xdr:row>28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48" name="Scroll Bar 137">
              <controlPr defaultSize="0" autoPict="0">
                <anchor moveWithCells="1">
                  <from>
                    <xdr:col>105</xdr:col>
                    <xdr:colOff>57150</xdr:colOff>
                    <xdr:row>28</xdr:row>
                    <xdr:rowOff>285750</xdr:rowOff>
                  </from>
                  <to>
                    <xdr:col>114</xdr:col>
                    <xdr:colOff>914400</xdr:colOff>
                    <xdr:row>28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49" name="Button 138">
              <controlPr defaultSize="0" autoFill="0" autoPict="0" macro="[0]!ENTER_DATA_21">
                <anchor moveWithCells="1" sizeWithCells="1">
                  <from>
                    <xdr:col>125</xdr:col>
                    <xdr:colOff>50800</xdr:colOff>
                    <xdr:row>28</xdr:row>
                    <xdr:rowOff>622300</xdr:rowOff>
                  </from>
                  <to>
                    <xdr:col>129</xdr:col>
                    <xdr:colOff>431800</xdr:colOff>
                    <xdr:row>28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50" name="Scroll Bar 139">
              <controlPr defaultSize="0" autoPict="0">
                <anchor moveWithCells="1">
                  <from>
                    <xdr:col>122</xdr:col>
                    <xdr:colOff>50800</xdr:colOff>
                    <xdr:row>28</xdr:row>
                    <xdr:rowOff>342900</xdr:rowOff>
                  </from>
                  <to>
                    <xdr:col>131</xdr:col>
                    <xdr:colOff>895350</xdr:colOff>
                    <xdr:row>28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51" name="Button 140">
              <controlPr defaultSize="0" autoFill="0" autoPict="0" macro="[0]!ENTER_DATA_21">
                <anchor moveWithCells="1" sizeWithCells="1">
                  <from>
                    <xdr:col>142</xdr:col>
                    <xdr:colOff>31750</xdr:colOff>
                    <xdr:row>28</xdr:row>
                    <xdr:rowOff>609600</xdr:rowOff>
                  </from>
                  <to>
                    <xdr:col>146</xdr:col>
                    <xdr:colOff>412750</xdr:colOff>
                    <xdr:row>28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52" name="Scroll Bar 141">
              <controlPr defaultSize="0" autoPict="0">
                <anchor moveWithCells="1">
                  <from>
                    <xdr:col>139</xdr:col>
                    <xdr:colOff>31750</xdr:colOff>
                    <xdr:row>28</xdr:row>
                    <xdr:rowOff>336550</xdr:rowOff>
                  </from>
                  <to>
                    <xdr:col>148</xdr:col>
                    <xdr:colOff>838200</xdr:colOff>
                    <xdr:row>28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9" r:id="rId53" name="Button 211">
              <controlPr defaultSize="0" autoFill="0" autoPict="0" macro="[0]!DATA_ENTRY_31">
                <anchor moveWithCells="1" sizeWithCells="1">
                  <from>
                    <xdr:col>6</xdr:col>
                    <xdr:colOff>38100</xdr:colOff>
                    <xdr:row>43</xdr:row>
                    <xdr:rowOff>546100</xdr:rowOff>
                  </from>
                  <to>
                    <xdr:col>10</xdr:col>
                    <xdr:colOff>419100</xdr:colOff>
                    <xdr:row>43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0" r:id="rId54" name="Scroll Bar 212">
              <controlPr defaultSize="0" autoPict="0">
                <anchor moveWithCells="1">
                  <from>
                    <xdr:col>3</xdr:col>
                    <xdr:colOff>38100</xdr:colOff>
                    <xdr:row>43</xdr:row>
                    <xdr:rowOff>298450</xdr:rowOff>
                  </from>
                  <to>
                    <xdr:col>12</xdr:col>
                    <xdr:colOff>895350</xdr:colOff>
                    <xdr:row>43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1" r:id="rId55" name="Button 213">
              <controlPr defaultSize="0" autoFill="0" autoPict="0" macro="[0]!DATA_ENTRY_31">
                <anchor moveWithCells="1" sizeWithCells="1">
                  <from>
                    <xdr:col>23</xdr:col>
                    <xdr:colOff>50800</xdr:colOff>
                    <xdr:row>43</xdr:row>
                    <xdr:rowOff>527050</xdr:rowOff>
                  </from>
                  <to>
                    <xdr:col>27</xdr:col>
                    <xdr:colOff>431800</xdr:colOff>
                    <xdr:row>43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2" r:id="rId56" name="Scroll Bar 214">
              <controlPr defaultSize="0" autoPict="0">
                <anchor moveWithCells="1">
                  <from>
                    <xdr:col>20</xdr:col>
                    <xdr:colOff>50800</xdr:colOff>
                    <xdr:row>43</xdr:row>
                    <xdr:rowOff>285750</xdr:rowOff>
                  </from>
                  <to>
                    <xdr:col>30</xdr:col>
                    <xdr:colOff>247650</xdr:colOff>
                    <xdr:row>43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3" r:id="rId57" name="Button 215">
              <controlPr defaultSize="0" autoFill="0" autoPict="0" macro="[0]!DATA_ENTRY_31">
                <anchor moveWithCells="1" sizeWithCells="1">
                  <from>
                    <xdr:col>40</xdr:col>
                    <xdr:colOff>12700</xdr:colOff>
                    <xdr:row>43</xdr:row>
                    <xdr:rowOff>533400</xdr:rowOff>
                  </from>
                  <to>
                    <xdr:col>44</xdr:col>
                    <xdr:colOff>393700</xdr:colOff>
                    <xdr:row>43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58" name="Scroll Bar 216">
              <controlPr defaultSize="0" autoPict="0">
                <anchor moveWithCells="1">
                  <from>
                    <xdr:col>37</xdr:col>
                    <xdr:colOff>12700</xdr:colOff>
                    <xdr:row>43</xdr:row>
                    <xdr:rowOff>285750</xdr:rowOff>
                  </from>
                  <to>
                    <xdr:col>46</xdr:col>
                    <xdr:colOff>819150</xdr:colOff>
                    <xdr:row>43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59" name="Button 217">
              <controlPr defaultSize="0" autoFill="0" autoPict="0" macro="[0]!DATA_ENTRY_31">
                <anchor moveWithCells="1" sizeWithCells="1">
                  <from>
                    <xdr:col>57</xdr:col>
                    <xdr:colOff>69850</xdr:colOff>
                    <xdr:row>43</xdr:row>
                    <xdr:rowOff>546100</xdr:rowOff>
                  </from>
                  <to>
                    <xdr:col>61</xdr:col>
                    <xdr:colOff>450850</xdr:colOff>
                    <xdr:row>43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6" r:id="rId60" name="Scroll Bar 218">
              <controlPr defaultSize="0" autoPict="0">
                <anchor moveWithCells="1">
                  <from>
                    <xdr:col>54</xdr:col>
                    <xdr:colOff>69850</xdr:colOff>
                    <xdr:row>43</xdr:row>
                    <xdr:rowOff>298450</xdr:rowOff>
                  </from>
                  <to>
                    <xdr:col>63</xdr:col>
                    <xdr:colOff>920750</xdr:colOff>
                    <xdr:row>43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7" r:id="rId61" name="Button 219">
              <controlPr defaultSize="0" autoFill="0" autoPict="0" macro="[0]!DATA_ENTRY_31">
                <anchor moveWithCells="1" sizeWithCells="1">
                  <from>
                    <xdr:col>74</xdr:col>
                    <xdr:colOff>50800</xdr:colOff>
                    <xdr:row>43</xdr:row>
                    <xdr:rowOff>552450</xdr:rowOff>
                  </from>
                  <to>
                    <xdr:col>78</xdr:col>
                    <xdr:colOff>419100</xdr:colOff>
                    <xdr:row>43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8" r:id="rId62" name="Scroll Bar 220">
              <controlPr defaultSize="0" autoPict="0">
                <anchor moveWithCells="1">
                  <from>
                    <xdr:col>71</xdr:col>
                    <xdr:colOff>50800</xdr:colOff>
                    <xdr:row>43</xdr:row>
                    <xdr:rowOff>304800</xdr:rowOff>
                  </from>
                  <to>
                    <xdr:col>80</xdr:col>
                    <xdr:colOff>895350</xdr:colOff>
                    <xdr:row>43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9" r:id="rId63" name="Button 221">
              <controlPr defaultSize="0" autoFill="0" autoPict="0" macro="[0]!DATA_ENTRY_31">
                <anchor moveWithCells="1" sizeWithCells="1">
                  <from>
                    <xdr:col>91</xdr:col>
                    <xdr:colOff>31750</xdr:colOff>
                    <xdr:row>43</xdr:row>
                    <xdr:rowOff>546100</xdr:rowOff>
                  </from>
                  <to>
                    <xdr:col>95</xdr:col>
                    <xdr:colOff>412750</xdr:colOff>
                    <xdr:row>43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0" r:id="rId64" name="Scroll Bar 222">
              <controlPr defaultSize="0" autoPict="0">
                <anchor moveWithCells="1">
                  <from>
                    <xdr:col>88</xdr:col>
                    <xdr:colOff>31750</xdr:colOff>
                    <xdr:row>43</xdr:row>
                    <xdr:rowOff>304800</xdr:rowOff>
                  </from>
                  <to>
                    <xdr:col>97</xdr:col>
                    <xdr:colOff>838200</xdr:colOff>
                    <xdr:row>43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" r:id="rId65" name="Button 225">
              <controlPr defaultSize="0" autoFill="0" autoPict="0" macro="[0]!DATA_ENTRY_31">
                <anchor moveWithCells="1" sizeWithCells="1">
                  <from>
                    <xdr:col>125</xdr:col>
                    <xdr:colOff>76200</xdr:colOff>
                    <xdr:row>43</xdr:row>
                    <xdr:rowOff>546100</xdr:rowOff>
                  </from>
                  <to>
                    <xdr:col>129</xdr:col>
                    <xdr:colOff>450850</xdr:colOff>
                    <xdr:row>43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4" r:id="rId66" name="Scroll Bar 226">
              <controlPr defaultSize="0" autoPict="0">
                <anchor moveWithCells="1">
                  <from>
                    <xdr:col>122</xdr:col>
                    <xdr:colOff>76200</xdr:colOff>
                    <xdr:row>43</xdr:row>
                    <xdr:rowOff>298450</xdr:rowOff>
                  </from>
                  <to>
                    <xdr:col>131</xdr:col>
                    <xdr:colOff>920750</xdr:colOff>
                    <xdr:row>43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5" r:id="rId67" name="Button 227">
              <controlPr defaultSize="0" autoFill="0" autoPict="0" macro="[0]!DATA_ENTRY_31">
                <anchor moveWithCells="1" sizeWithCells="1">
                  <from>
                    <xdr:col>142</xdr:col>
                    <xdr:colOff>57150</xdr:colOff>
                    <xdr:row>43</xdr:row>
                    <xdr:rowOff>546100</xdr:rowOff>
                  </from>
                  <to>
                    <xdr:col>146</xdr:col>
                    <xdr:colOff>438150</xdr:colOff>
                    <xdr:row>43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" r:id="rId68" name="Scroll Bar 228">
              <controlPr defaultSize="0" autoPict="0">
                <anchor moveWithCells="1">
                  <from>
                    <xdr:col>139</xdr:col>
                    <xdr:colOff>57150</xdr:colOff>
                    <xdr:row>43</xdr:row>
                    <xdr:rowOff>298450</xdr:rowOff>
                  </from>
                  <to>
                    <xdr:col>148</xdr:col>
                    <xdr:colOff>914400</xdr:colOff>
                    <xdr:row>43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5" r:id="rId69" name="Button 237">
              <controlPr defaultSize="0" autoFill="0" autoPict="0" macro="[0]!DATA_ENTRY_31">
                <anchor moveWithCells="1" sizeWithCells="1">
                  <from>
                    <xdr:col>108</xdr:col>
                    <xdr:colOff>57150</xdr:colOff>
                    <xdr:row>43</xdr:row>
                    <xdr:rowOff>527050</xdr:rowOff>
                  </from>
                  <to>
                    <xdr:col>112</xdr:col>
                    <xdr:colOff>438150</xdr:colOff>
                    <xdr:row>43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6" r:id="rId70" name="Scroll Bar 238">
              <controlPr defaultSize="0" autoPict="0">
                <anchor moveWithCells="1">
                  <from>
                    <xdr:col>105</xdr:col>
                    <xdr:colOff>57150</xdr:colOff>
                    <xdr:row>43</xdr:row>
                    <xdr:rowOff>285750</xdr:rowOff>
                  </from>
                  <to>
                    <xdr:col>114</xdr:col>
                    <xdr:colOff>914400</xdr:colOff>
                    <xdr:row>43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7" r:id="rId71" name="Button 239">
              <controlPr defaultSize="0" autoFill="0" autoPict="0" macro="[0]!DATA_ENTRY_41">
                <anchor moveWithCells="1" sizeWithCells="1">
                  <from>
                    <xdr:col>6</xdr:col>
                    <xdr:colOff>50800</xdr:colOff>
                    <xdr:row>58</xdr:row>
                    <xdr:rowOff>508000</xdr:rowOff>
                  </from>
                  <to>
                    <xdr:col>10</xdr:col>
                    <xdr:colOff>431800</xdr:colOff>
                    <xdr:row>58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8" r:id="rId72" name="Scroll Bar 240">
              <controlPr defaultSize="0" autoPict="0">
                <anchor moveWithCells="1">
                  <from>
                    <xdr:col>3</xdr:col>
                    <xdr:colOff>57150</xdr:colOff>
                    <xdr:row>58</xdr:row>
                    <xdr:rowOff>266700</xdr:rowOff>
                  </from>
                  <to>
                    <xdr:col>12</xdr:col>
                    <xdr:colOff>901700</xdr:colOff>
                    <xdr:row>58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9" r:id="rId73" name="Button 241">
              <controlPr defaultSize="0" autoFill="0" autoPict="0" macro="[0]!ENTER_DATA_11">
                <anchor moveWithCells="1" sizeWithCells="1">
                  <from>
                    <xdr:col>0</xdr:col>
                    <xdr:colOff>0</xdr:colOff>
                    <xdr:row>69</xdr:row>
                    <xdr:rowOff>171450</xdr:rowOff>
                  </from>
                  <to>
                    <xdr:col>0</xdr:col>
                    <xdr:colOff>0</xdr:colOff>
                    <xdr:row>70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0" r:id="rId74" name="Scroll Bar 242">
              <controlPr defaultSize="0" autoPict="0">
                <anchor moveWithCells="1">
                  <from>
                    <xdr:col>0</xdr:col>
                    <xdr:colOff>0</xdr:colOff>
                    <xdr:row>69</xdr:row>
                    <xdr:rowOff>171450</xdr:rowOff>
                  </from>
                  <to>
                    <xdr:col>0</xdr:col>
                    <xdr:colOff>0</xdr:colOff>
                    <xdr:row>70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1" r:id="rId75" name="Button 243">
              <controlPr defaultSize="0" autoFill="0" autoPict="0" macro="[0]!DATA_ENTRY_41">
                <anchor moveWithCells="1" sizeWithCells="1">
                  <from>
                    <xdr:col>23</xdr:col>
                    <xdr:colOff>57150</xdr:colOff>
                    <xdr:row>58</xdr:row>
                    <xdr:rowOff>508000</xdr:rowOff>
                  </from>
                  <to>
                    <xdr:col>27</xdr:col>
                    <xdr:colOff>438150</xdr:colOff>
                    <xdr:row>58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2" r:id="rId76" name="Scroll Bar 244">
              <controlPr defaultSize="0" autoPict="0">
                <anchor moveWithCells="1">
                  <from>
                    <xdr:col>20</xdr:col>
                    <xdr:colOff>69850</xdr:colOff>
                    <xdr:row>58</xdr:row>
                    <xdr:rowOff>266700</xdr:rowOff>
                  </from>
                  <to>
                    <xdr:col>30</xdr:col>
                    <xdr:colOff>260350</xdr:colOff>
                    <xdr:row>58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3" r:id="rId77" name="Button 245">
              <controlPr defaultSize="0" autoFill="0" autoPict="0" macro="[0]!DATA_ENTRY_41">
                <anchor moveWithCells="1" sizeWithCells="1">
                  <from>
                    <xdr:col>40</xdr:col>
                    <xdr:colOff>19050</xdr:colOff>
                    <xdr:row>58</xdr:row>
                    <xdr:rowOff>508000</xdr:rowOff>
                  </from>
                  <to>
                    <xdr:col>44</xdr:col>
                    <xdr:colOff>400050</xdr:colOff>
                    <xdr:row>58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4" r:id="rId78" name="Scroll Bar 246">
              <controlPr defaultSize="0" autoPict="0">
                <anchor moveWithCells="1">
                  <from>
                    <xdr:col>37</xdr:col>
                    <xdr:colOff>31750</xdr:colOff>
                    <xdr:row>58</xdr:row>
                    <xdr:rowOff>260350</xdr:rowOff>
                  </from>
                  <to>
                    <xdr:col>46</xdr:col>
                    <xdr:colOff>831850</xdr:colOff>
                    <xdr:row>58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5" r:id="rId79" name="Button 247">
              <controlPr defaultSize="0" autoFill="0" autoPict="0" macro="[0]!DATA_ENTRY_41">
                <anchor moveWithCells="1" sizeWithCells="1">
                  <from>
                    <xdr:col>57</xdr:col>
                    <xdr:colOff>31750</xdr:colOff>
                    <xdr:row>58</xdr:row>
                    <xdr:rowOff>508000</xdr:rowOff>
                  </from>
                  <to>
                    <xdr:col>61</xdr:col>
                    <xdr:colOff>412750</xdr:colOff>
                    <xdr:row>58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6" r:id="rId80" name="Scroll Bar 248">
              <controlPr defaultSize="0" autoPict="0">
                <anchor moveWithCells="1">
                  <from>
                    <xdr:col>54</xdr:col>
                    <xdr:colOff>38100</xdr:colOff>
                    <xdr:row>58</xdr:row>
                    <xdr:rowOff>260350</xdr:rowOff>
                  </from>
                  <to>
                    <xdr:col>63</xdr:col>
                    <xdr:colOff>882650</xdr:colOff>
                    <xdr:row>58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7" r:id="rId81" name="Button 249">
              <controlPr defaultSize="0" autoFill="0" autoPict="0" macro="[0]!DATA_ENTRY_41">
                <anchor moveWithCells="1" sizeWithCells="1">
                  <from>
                    <xdr:col>74</xdr:col>
                    <xdr:colOff>44450</xdr:colOff>
                    <xdr:row>58</xdr:row>
                    <xdr:rowOff>501650</xdr:rowOff>
                  </from>
                  <to>
                    <xdr:col>78</xdr:col>
                    <xdr:colOff>438150</xdr:colOff>
                    <xdr:row>58</xdr:row>
                    <xdr:rowOff>673100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8" r:id="rId82" name="Scroll Bar 250">
              <controlPr defaultSize="0" autoPict="0">
                <anchor moveWithCells="1">
                  <from>
                    <xdr:col>71</xdr:col>
                    <xdr:colOff>44450</xdr:colOff>
                    <xdr:row>58</xdr:row>
                    <xdr:rowOff>254000</xdr:rowOff>
                  </from>
                  <to>
                    <xdr:col>80</xdr:col>
                    <xdr:colOff>882650</xdr:colOff>
                    <xdr:row>58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9" r:id="rId83" name="Button 251">
              <controlPr defaultSize="0" autoFill="0" autoPict="0" macro="[0]!DATA_ENTRY_41">
                <anchor moveWithCells="1" sizeWithCells="1">
                  <from>
                    <xdr:col>91</xdr:col>
                    <xdr:colOff>50800</xdr:colOff>
                    <xdr:row>58</xdr:row>
                    <xdr:rowOff>495300</xdr:rowOff>
                  </from>
                  <to>
                    <xdr:col>95</xdr:col>
                    <xdr:colOff>431800</xdr:colOff>
                    <xdr:row>58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0" r:id="rId84" name="Scroll Bar 252">
              <controlPr defaultSize="0" autoPict="0">
                <anchor moveWithCells="1">
                  <from>
                    <xdr:col>88</xdr:col>
                    <xdr:colOff>50800</xdr:colOff>
                    <xdr:row>58</xdr:row>
                    <xdr:rowOff>260350</xdr:rowOff>
                  </from>
                  <to>
                    <xdr:col>97</xdr:col>
                    <xdr:colOff>901700</xdr:colOff>
                    <xdr:row>58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1" r:id="rId85" name="Button 253">
              <controlPr defaultSize="0" autoFill="0" autoPict="0" macro="[0]!DATA_ENTRY_41">
                <anchor moveWithCells="1" sizeWithCells="1">
                  <from>
                    <xdr:col>108</xdr:col>
                    <xdr:colOff>57150</xdr:colOff>
                    <xdr:row>58</xdr:row>
                    <xdr:rowOff>495300</xdr:rowOff>
                  </from>
                  <to>
                    <xdr:col>112</xdr:col>
                    <xdr:colOff>438150</xdr:colOff>
                    <xdr:row>58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2" r:id="rId86" name="Scroll Bar 254">
              <controlPr defaultSize="0" autoPict="0">
                <anchor moveWithCells="1">
                  <from>
                    <xdr:col>105</xdr:col>
                    <xdr:colOff>57150</xdr:colOff>
                    <xdr:row>58</xdr:row>
                    <xdr:rowOff>247650</xdr:rowOff>
                  </from>
                  <to>
                    <xdr:col>114</xdr:col>
                    <xdr:colOff>914400</xdr:colOff>
                    <xdr:row>58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3" r:id="rId87" name="Button 255">
              <controlPr defaultSize="0" autoFill="0" autoPict="0" macro="[0]!DATA_ENTRY_41">
                <anchor moveWithCells="1" sizeWithCells="1">
                  <from>
                    <xdr:col>125</xdr:col>
                    <xdr:colOff>69850</xdr:colOff>
                    <xdr:row>58</xdr:row>
                    <xdr:rowOff>495300</xdr:rowOff>
                  </from>
                  <to>
                    <xdr:col>129</xdr:col>
                    <xdr:colOff>450850</xdr:colOff>
                    <xdr:row>58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" r:id="rId88" name="Scroll Bar 256">
              <controlPr defaultSize="0" autoPict="0">
                <anchor moveWithCells="1">
                  <from>
                    <xdr:col>122</xdr:col>
                    <xdr:colOff>69850</xdr:colOff>
                    <xdr:row>58</xdr:row>
                    <xdr:rowOff>247650</xdr:rowOff>
                  </from>
                  <to>
                    <xdr:col>131</xdr:col>
                    <xdr:colOff>920750</xdr:colOff>
                    <xdr:row>58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5" r:id="rId89" name="Button 257">
              <controlPr defaultSize="0" autoFill="0" autoPict="0" macro="[0]!DATA_ENTRY_41">
                <anchor moveWithCells="1" sizeWithCells="1">
                  <from>
                    <xdr:col>142</xdr:col>
                    <xdr:colOff>76200</xdr:colOff>
                    <xdr:row>58</xdr:row>
                    <xdr:rowOff>488950</xdr:rowOff>
                  </from>
                  <to>
                    <xdr:col>146</xdr:col>
                    <xdr:colOff>457200</xdr:colOff>
                    <xdr:row>58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6" r:id="rId90" name="Scroll Bar 258">
              <controlPr defaultSize="0" autoPict="0">
                <anchor moveWithCells="1">
                  <from>
                    <xdr:col>139</xdr:col>
                    <xdr:colOff>76200</xdr:colOff>
                    <xdr:row>58</xdr:row>
                    <xdr:rowOff>247650</xdr:rowOff>
                  </from>
                  <to>
                    <xdr:col>148</xdr:col>
                    <xdr:colOff>933450</xdr:colOff>
                    <xdr:row>58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3" r:id="rId91" name="Button 265">
              <controlPr defaultSize="0" autoFill="0" autoPict="0" macro="[0]!ENTER_DATA_11">
                <anchor moveWithCells="1" sizeWithCells="1">
                  <from>
                    <xdr:col>219</xdr:col>
                    <xdr:colOff>533400</xdr:colOff>
                    <xdr:row>58</xdr:row>
                    <xdr:rowOff>482600</xdr:rowOff>
                  </from>
                  <to>
                    <xdr:col>225</xdr:col>
                    <xdr:colOff>355600</xdr:colOff>
                    <xdr:row>58</xdr:row>
                    <xdr:rowOff>654050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4" r:id="rId92" name="Scroll Bar 266">
              <controlPr defaultSize="0" autoPict="0">
                <anchor moveWithCells="1">
                  <from>
                    <xdr:col>216</xdr:col>
                    <xdr:colOff>304800</xdr:colOff>
                    <xdr:row>58</xdr:row>
                    <xdr:rowOff>241300</xdr:rowOff>
                  </from>
                  <to>
                    <xdr:col>228</xdr:col>
                    <xdr:colOff>476250</xdr:colOff>
                    <xdr:row>58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5" r:id="rId93" name="Button 267">
              <controlPr defaultSize="0" autoFill="0" autoPict="0" macro="[0]!DATA_ENTRY_51">
                <anchor moveWithCells="1" sizeWithCells="1">
                  <from>
                    <xdr:col>6</xdr:col>
                    <xdr:colOff>50800</xdr:colOff>
                    <xdr:row>73</xdr:row>
                    <xdr:rowOff>514350</xdr:rowOff>
                  </from>
                  <to>
                    <xdr:col>10</xdr:col>
                    <xdr:colOff>450850</xdr:colOff>
                    <xdr:row>73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6" r:id="rId94" name="Scroll Bar 268">
              <controlPr defaultSize="0" autoPict="0">
                <anchor moveWithCells="1">
                  <from>
                    <xdr:col>3</xdr:col>
                    <xdr:colOff>31750</xdr:colOff>
                    <xdr:row>73</xdr:row>
                    <xdr:rowOff>279400</xdr:rowOff>
                  </from>
                  <to>
                    <xdr:col>12</xdr:col>
                    <xdr:colOff>920750</xdr:colOff>
                    <xdr:row>73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7" r:id="rId95" name="Button 269">
              <controlPr defaultSize="0" autoFill="0" autoPict="0" macro="[0]!DATA_ENTRY_51">
                <anchor moveWithCells="1" sizeWithCells="1">
                  <from>
                    <xdr:col>23</xdr:col>
                    <xdr:colOff>57150</xdr:colOff>
                    <xdr:row>73</xdr:row>
                    <xdr:rowOff>508000</xdr:rowOff>
                  </from>
                  <to>
                    <xdr:col>27</xdr:col>
                    <xdr:colOff>457200</xdr:colOff>
                    <xdr:row>73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8" r:id="rId96" name="Scroll Bar 270">
              <controlPr defaultSize="0" autoPict="0">
                <anchor moveWithCells="1">
                  <from>
                    <xdr:col>20</xdr:col>
                    <xdr:colOff>50800</xdr:colOff>
                    <xdr:row>73</xdr:row>
                    <xdr:rowOff>266700</xdr:rowOff>
                  </from>
                  <to>
                    <xdr:col>30</xdr:col>
                    <xdr:colOff>285750</xdr:colOff>
                    <xdr:row>73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9" r:id="rId97" name="Button 271">
              <controlPr defaultSize="0" autoFill="0" autoPict="0" macro="[0]!DATA_ENTRY_51">
                <anchor moveWithCells="1" sizeWithCells="1">
                  <from>
                    <xdr:col>40</xdr:col>
                    <xdr:colOff>50800</xdr:colOff>
                    <xdr:row>73</xdr:row>
                    <xdr:rowOff>495300</xdr:rowOff>
                  </from>
                  <to>
                    <xdr:col>44</xdr:col>
                    <xdr:colOff>450850</xdr:colOff>
                    <xdr:row>73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0" r:id="rId98" name="Scroll Bar 272">
              <controlPr defaultSize="0" autoPict="0">
                <anchor moveWithCells="1">
                  <from>
                    <xdr:col>37</xdr:col>
                    <xdr:colOff>38100</xdr:colOff>
                    <xdr:row>73</xdr:row>
                    <xdr:rowOff>260350</xdr:rowOff>
                  </from>
                  <to>
                    <xdr:col>46</xdr:col>
                    <xdr:colOff>933450</xdr:colOff>
                    <xdr:row>73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1" r:id="rId99" name="Button 273">
              <controlPr defaultSize="0" autoFill="0" autoPict="0" macro="[0]!DATA_ENTRY_51">
                <anchor moveWithCells="1" sizeWithCells="1">
                  <from>
                    <xdr:col>57</xdr:col>
                    <xdr:colOff>69850</xdr:colOff>
                    <xdr:row>73</xdr:row>
                    <xdr:rowOff>488950</xdr:rowOff>
                  </from>
                  <to>
                    <xdr:col>61</xdr:col>
                    <xdr:colOff>469900</xdr:colOff>
                    <xdr:row>73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2" r:id="rId100" name="Scroll Bar 274">
              <controlPr defaultSize="0" autoPict="0">
                <anchor moveWithCells="1">
                  <from>
                    <xdr:col>54</xdr:col>
                    <xdr:colOff>57150</xdr:colOff>
                    <xdr:row>73</xdr:row>
                    <xdr:rowOff>247650</xdr:rowOff>
                  </from>
                  <to>
                    <xdr:col>64</xdr:col>
                    <xdr:colOff>6350</xdr:colOff>
                    <xdr:row>73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3" r:id="rId101" name="Button 275">
              <controlPr defaultSize="0" autoFill="0" autoPict="0" macro="[0]!DATA_ENTRY_51">
                <anchor moveWithCells="1" sizeWithCells="1">
                  <from>
                    <xdr:col>74</xdr:col>
                    <xdr:colOff>88900</xdr:colOff>
                    <xdr:row>73</xdr:row>
                    <xdr:rowOff>533400</xdr:rowOff>
                  </from>
                  <to>
                    <xdr:col>78</xdr:col>
                    <xdr:colOff>488950</xdr:colOff>
                    <xdr:row>73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4" r:id="rId102" name="Scroll Bar 276">
              <controlPr defaultSize="0" autoPict="0">
                <anchor moveWithCells="1">
                  <from>
                    <xdr:col>71</xdr:col>
                    <xdr:colOff>69850</xdr:colOff>
                    <xdr:row>73</xdr:row>
                    <xdr:rowOff>285750</xdr:rowOff>
                  </from>
                  <to>
                    <xdr:col>81</xdr:col>
                    <xdr:colOff>12700</xdr:colOff>
                    <xdr:row>73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5" r:id="rId103" name="Button 277">
              <controlPr defaultSize="0" autoFill="0" autoPict="0" macro="[0]!DATA_ENTRY_51">
                <anchor moveWithCells="1" sizeWithCells="1">
                  <from>
                    <xdr:col>91</xdr:col>
                    <xdr:colOff>88900</xdr:colOff>
                    <xdr:row>73</xdr:row>
                    <xdr:rowOff>508000</xdr:rowOff>
                  </from>
                  <to>
                    <xdr:col>95</xdr:col>
                    <xdr:colOff>488950</xdr:colOff>
                    <xdr:row>73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6" r:id="rId104" name="Scroll Bar 278">
              <controlPr defaultSize="0" autoPict="0">
                <anchor moveWithCells="1">
                  <from>
                    <xdr:col>88</xdr:col>
                    <xdr:colOff>76200</xdr:colOff>
                    <xdr:row>73</xdr:row>
                    <xdr:rowOff>266700</xdr:rowOff>
                  </from>
                  <to>
                    <xdr:col>98</xdr:col>
                    <xdr:colOff>25400</xdr:colOff>
                    <xdr:row>73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7" r:id="rId105" name="Button 279">
              <controlPr defaultSize="0" autoFill="0" autoPict="0" macro="[0]!DATA_ENTRY_51">
                <anchor moveWithCells="1" sizeWithCells="1">
                  <from>
                    <xdr:col>108</xdr:col>
                    <xdr:colOff>107950</xdr:colOff>
                    <xdr:row>73</xdr:row>
                    <xdr:rowOff>527050</xdr:rowOff>
                  </from>
                  <to>
                    <xdr:col>112</xdr:col>
                    <xdr:colOff>508000</xdr:colOff>
                    <xdr:row>73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8" r:id="rId106" name="Scroll Bar 280">
              <controlPr defaultSize="0" autoPict="0">
                <anchor moveWithCells="1">
                  <from>
                    <xdr:col>105</xdr:col>
                    <xdr:colOff>88900</xdr:colOff>
                    <xdr:row>73</xdr:row>
                    <xdr:rowOff>279400</xdr:rowOff>
                  </from>
                  <to>
                    <xdr:col>115</xdr:col>
                    <xdr:colOff>31750</xdr:colOff>
                    <xdr:row>73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9" r:id="rId107" name="Button 281">
              <controlPr defaultSize="0" autoFill="0" autoPict="0" macro="[0]!DATA_ENTRY_51">
                <anchor moveWithCells="1" sizeWithCells="1">
                  <from>
                    <xdr:col>125</xdr:col>
                    <xdr:colOff>107950</xdr:colOff>
                    <xdr:row>73</xdr:row>
                    <xdr:rowOff>514350</xdr:rowOff>
                  </from>
                  <to>
                    <xdr:col>129</xdr:col>
                    <xdr:colOff>508000</xdr:colOff>
                    <xdr:row>73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0" r:id="rId108" name="Scroll Bar 282">
              <controlPr defaultSize="0" autoPict="0">
                <anchor moveWithCells="1">
                  <from>
                    <xdr:col>122</xdr:col>
                    <xdr:colOff>95250</xdr:colOff>
                    <xdr:row>73</xdr:row>
                    <xdr:rowOff>266700</xdr:rowOff>
                  </from>
                  <to>
                    <xdr:col>132</xdr:col>
                    <xdr:colOff>44450</xdr:colOff>
                    <xdr:row>73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1" r:id="rId109" name="Button 283">
              <controlPr defaultSize="0" autoFill="0" autoPict="0" macro="[0]!DATA_ENTRY_51">
                <anchor moveWithCells="1" sizeWithCells="1">
                  <from>
                    <xdr:col>142</xdr:col>
                    <xdr:colOff>50800</xdr:colOff>
                    <xdr:row>73</xdr:row>
                    <xdr:rowOff>514350</xdr:rowOff>
                  </from>
                  <to>
                    <xdr:col>146</xdr:col>
                    <xdr:colOff>457200</xdr:colOff>
                    <xdr:row>73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2" r:id="rId110" name="Scroll Bar 284">
              <controlPr defaultSize="0" autoPict="0">
                <anchor moveWithCells="1">
                  <from>
                    <xdr:col>139</xdr:col>
                    <xdr:colOff>38100</xdr:colOff>
                    <xdr:row>73</xdr:row>
                    <xdr:rowOff>279400</xdr:rowOff>
                  </from>
                  <to>
                    <xdr:col>148</xdr:col>
                    <xdr:colOff>933450</xdr:colOff>
                    <xdr:row>73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3" r:id="rId111" name="Button 285">
              <controlPr defaultSize="0" autoFill="0" autoPict="0" macro="[0]!DATA_ENTRY_61">
                <anchor moveWithCells="1" sizeWithCells="1">
                  <from>
                    <xdr:col>6</xdr:col>
                    <xdr:colOff>50800</xdr:colOff>
                    <xdr:row>88</xdr:row>
                    <xdr:rowOff>533400</xdr:rowOff>
                  </from>
                  <to>
                    <xdr:col>10</xdr:col>
                    <xdr:colOff>450850</xdr:colOff>
                    <xdr:row>88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4" r:id="rId112" name="Scroll Bar 286">
              <controlPr defaultSize="0" autoPict="0">
                <anchor moveWithCells="1">
                  <from>
                    <xdr:col>3</xdr:col>
                    <xdr:colOff>31750</xdr:colOff>
                    <xdr:row>88</xdr:row>
                    <xdr:rowOff>285750</xdr:rowOff>
                  </from>
                  <to>
                    <xdr:col>12</xdr:col>
                    <xdr:colOff>920750</xdr:colOff>
                    <xdr:row>88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5" r:id="rId113" name="Button 297">
              <controlPr defaultSize="0" autoFill="0" autoPict="0" macro="[0]!DATA_ENTRY_61">
                <anchor moveWithCells="1" sizeWithCells="1">
                  <from>
                    <xdr:col>23</xdr:col>
                    <xdr:colOff>76200</xdr:colOff>
                    <xdr:row>88</xdr:row>
                    <xdr:rowOff>533400</xdr:rowOff>
                  </from>
                  <to>
                    <xdr:col>27</xdr:col>
                    <xdr:colOff>476250</xdr:colOff>
                    <xdr:row>88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6" r:id="rId114" name="Scroll Bar 298">
              <controlPr defaultSize="0" autoPict="0">
                <anchor moveWithCells="1">
                  <from>
                    <xdr:col>20</xdr:col>
                    <xdr:colOff>57150</xdr:colOff>
                    <xdr:row>88</xdr:row>
                    <xdr:rowOff>298450</xdr:rowOff>
                  </from>
                  <to>
                    <xdr:col>30</xdr:col>
                    <xdr:colOff>304800</xdr:colOff>
                    <xdr:row>88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7" r:id="rId115" name="Button 299">
              <controlPr defaultSize="0" autoFill="0" autoPict="0" macro="[0]!DATA_ENTRY_61">
                <anchor moveWithCells="1" sizeWithCells="1">
                  <from>
                    <xdr:col>40</xdr:col>
                    <xdr:colOff>76200</xdr:colOff>
                    <xdr:row>88</xdr:row>
                    <xdr:rowOff>533400</xdr:rowOff>
                  </from>
                  <to>
                    <xdr:col>44</xdr:col>
                    <xdr:colOff>476250</xdr:colOff>
                    <xdr:row>88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8" r:id="rId116" name="Scroll Bar 300">
              <controlPr defaultSize="0" autoPict="0">
                <anchor moveWithCells="1">
                  <from>
                    <xdr:col>37</xdr:col>
                    <xdr:colOff>69850</xdr:colOff>
                    <xdr:row>88</xdr:row>
                    <xdr:rowOff>298450</xdr:rowOff>
                  </from>
                  <to>
                    <xdr:col>47</xdr:col>
                    <xdr:colOff>12700</xdr:colOff>
                    <xdr:row>88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9" r:id="rId117" name="Button 301">
              <controlPr defaultSize="0" autoFill="0" autoPict="0" macro="[0]!DATA_ENTRY_61">
                <anchor moveWithCells="1" sizeWithCells="1">
                  <from>
                    <xdr:col>57</xdr:col>
                    <xdr:colOff>38100</xdr:colOff>
                    <xdr:row>88</xdr:row>
                    <xdr:rowOff>565150</xdr:rowOff>
                  </from>
                  <to>
                    <xdr:col>61</xdr:col>
                    <xdr:colOff>438150</xdr:colOff>
                    <xdr:row>88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0" r:id="rId118" name="Scroll Bar 302">
              <controlPr defaultSize="0" autoPict="0">
                <anchor moveWithCells="1">
                  <from>
                    <xdr:col>54</xdr:col>
                    <xdr:colOff>31750</xdr:colOff>
                    <xdr:row>88</xdr:row>
                    <xdr:rowOff>323850</xdr:rowOff>
                  </from>
                  <to>
                    <xdr:col>63</xdr:col>
                    <xdr:colOff>920750</xdr:colOff>
                    <xdr:row>88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1" r:id="rId119" name="Button 303">
              <controlPr defaultSize="0" autoFill="0" autoPict="0" macro="[0]!DATA_ENTRY_61">
                <anchor moveWithCells="1" sizeWithCells="1">
                  <from>
                    <xdr:col>74</xdr:col>
                    <xdr:colOff>57150</xdr:colOff>
                    <xdr:row>88</xdr:row>
                    <xdr:rowOff>552450</xdr:rowOff>
                  </from>
                  <to>
                    <xdr:col>78</xdr:col>
                    <xdr:colOff>457200</xdr:colOff>
                    <xdr:row>88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2" r:id="rId120" name="Scroll Bar 304">
              <controlPr defaultSize="0" autoPict="0">
                <anchor moveWithCells="1">
                  <from>
                    <xdr:col>71</xdr:col>
                    <xdr:colOff>38100</xdr:colOff>
                    <xdr:row>88</xdr:row>
                    <xdr:rowOff>317500</xdr:rowOff>
                  </from>
                  <to>
                    <xdr:col>80</xdr:col>
                    <xdr:colOff>939800</xdr:colOff>
                    <xdr:row>88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3" r:id="rId121" name="Button 305">
              <controlPr defaultSize="0" autoFill="0" autoPict="0" macro="[0]!DATA_ENTRY_61">
                <anchor moveWithCells="1" sizeWithCells="1">
                  <from>
                    <xdr:col>91</xdr:col>
                    <xdr:colOff>31750</xdr:colOff>
                    <xdr:row>88</xdr:row>
                    <xdr:rowOff>546100</xdr:rowOff>
                  </from>
                  <to>
                    <xdr:col>95</xdr:col>
                    <xdr:colOff>431800</xdr:colOff>
                    <xdr:row>88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4" r:id="rId122" name="Scroll Bar 306">
              <controlPr defaultSize="0" autoPict="0">
                <anchor moveWithCells="1">
                  <from>
                    <xdr:col>88</xdr:col>
                    <xdr:colOff>19050</xdr:colOff>
                    <xdr:row>88</xdr:row>
                    <xdr:rowOff>304800</xdr:rowOff>
                  </from>
                  <to>
                    <xdr:col>97</xdr:col>
                    <xdr:colOff>914400</xdr:colOff>
                    <xdr:row>88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" r:id="rId123" name="Button 307">
              <controlPr defaultSize="0" autoFill="0" autoPict="0" macro="[0]!DATA_ENTRY_61">
                <anchor moveWithCells="1" sizeWithCells="1">
                  <from>
                    <xdr:col>108</xdr:col>
                    <xdr:colOff>50800</xdr:colOff>
                    <xdr:row>88</xdr:row>
                    <xdr:rowOff>546100</xdr:rowOff>
                  </from>
                  <to>
                    <xdr:col>112</xdr:col>
                    <xdr:colOff>450850</xdr:colOff>
                    <xdr:row>88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" r:id="rId124" name="Scroll Bar 308">
              <controlPr defaultSize="0" autoPict="0">
                <anchor moveWithCells="1">
                  <from>
                    <xdr:col>105</xdr:col>
                    <xdr:colOff>38100</xdr:colOff>
                    <xdr:row>88</xdr:row>
                    <xdr:rowOff>304800</xdr:rowOff>
                  </from>
                  <to>
                    <xdr:col>114</xdr:col>
                    <xdr:colOff>933450</xdr:colOff>
                    <xdr:row>88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" r:id="rId125" name="Button 309">
              <controlPr defaultSize="0" autoFill="0" autoPict="0" macro="[0]!DATA_ENTRY_61">
                <anchor moveWithCells="1" sizeWithCells="1">
                  <from>
                    <xdr:col>125</xdr:col>
                    <xdr:colOff>38100</xdr:colOff>
                    <xdr:row>88</xdr:row>
                    <xdr:rowOff>552450</xdr:rowOff>
                  </from>
                  <to>
                    <xdr:col>129</xdr:col>
                    <xdr:colOff>438150</xdr:colOff>
                    <xdr:row>88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" r:id="rId126" name="Scroll Bar 310">
              <controlPr defaultSize="0" autoPict="0">
                <anchor moveWithCells="1">
                  <from>
                    <xdr:col>122</xdr:col>
                    <xdr:colOff>19050</xdr:colOff>
                    <xdr:row>88</xdr:row>
                    <xdr:rowOff>304800</xdr:rowOff>
                  </from>
                  <to>
                    <xdr:col>131</xdr:col>
                    <xdr:colOff>920750</xdr:colOff>
                    <xdr:row>88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" r:id="rId127" name="Button 311">
              <controlPr defaultSize="0" autoFill="0" autoPict="0" macro="[0]!DATA_ENTRY_61">
                <anchor moveWithCells="1" sizeWithCells="1">
                  <from>
                    <xdr:col>142</xdr:col>
                    <xdr:colOff>31750</xdr:colOff>
                    <xdr:row>88</xdr:row>
                    <xdr:rowOff>552450</xdr:rowOff>
                  </from>
                  <to>
                    <xdr:col>146</xdr:col>
                    <xdr:colOff>431800</xdr:colOff>
                    <xdr:row>88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" r:id="rId128" name="Scroll Bar 312">
              <controlPr defaultSize="0" autoPict="0">
                <anchor moveWithCells="1">
                  <from>
                    <xdr:col>139</xdr:col>
                    <xdr:colOff>12700</xdr:colOff>
                    <xdr:row>88</xdr:row>
                    <xdr:rowOff>317500</xdr:rowOff>
                  </from>
                  <to>
                    <xdr:col>148</xdr:col>
                    <xdr:colOff>901700</xdr:colOff>
                    <xdr:row>88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" r:id="rId129" name="Button 313">
              <controlPr defaultSize="0" autoFill="0" autoPict="0" macro="[0]!DATA_ENTRY_71">
                <anchor moveWithCells="1" sizeWithCells="1">
                  <from>
                    <xdr:col>6</xdr:col>
                    <xdr:colOff>69850</xdr:colOff>
                    <xdr:row>103</xdr:row>
                    <xdr:rowOff>546100</xdr:rowOff>
                  </from>
                  <to>
                    <xdr:col>10</xdr:col>
                    <xdr:colOff>469900</xdr:colOff>
                    <xdr:row>103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" r:id="rId130" name="Scroll Bar 314">
              <controlPr defaultSize="0" autoPict="0">
                <anchor moveWithCells="1">
                  <from>
                    <xdr:col>3</xdr:col>
                    <xdr:colOff>57150</xdr:colOff>
                    <xdr:row>103</xdr:row>
                    <xdr:rowOff>298450</xdr:rowOff>
                  </from>
                  <to>
                    <xdr:col>13</xdr:col>
                    <xdr:colOff>6350</xdr:colOff>
                    <xdr:row>103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" r:id="rId131" name="Button 323">
              <controlPr defaultSize="0" autoFill="0" autoPict="0" macro="[0]!DATA_ENTRY_71">
                <anchor moveWithCells="1" sizeWithCells="1">
                  <from>
                    <xdr:col>23</xdr:col>
                    <xdr:colOff>57150</xdr:colOff>
                    <xdr:row>103</xdr:row>
                    <xdr:rowOff>546100</xdr:rowOff>
                  </from>
                  <to>
                    <xdr:col>27</xdr:col>
                    <xdr:colOff>457200</xdr:colOff>
                    <xdr:row>103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" r:id="rId132" name="Scroll Bar 324">
              <controlPr defaultSize="0" autoPict="0">
                <anchor moveWithCells="1">
                  <from>
                    <xdr:col>20</xdr:col>
                    <xdr:colOff>50800</xdr:colOff>
                    <xdr:row>103</xdr:row>
                    <xdr:rowOff>304800</xdr:rowOff>
                  </from>
                  <to>
                    <xdr:col>30</xdr:col>
                    <xdr:colOff>285750</xdr:colOff>
                    <xdr:row>103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" r:id="rId133" name="Button 325">
              <controlPr defaultSize="0" autoFill="0" autoPict="0" macro="[0]!DATA_ENTRY_71">
                <anchor moveWithCells="1" sizeWithCells="1">
                  <from>
                    <xdr:col>40</xdr:col>
                    <xdr:colOff>50800</xdr:colOff>
                    <xdr:row>103</xdr:row>
                    <xdr:rowOff>546100</xdr:rowOff>
                  </from>
                  <to>
                    <xdr:col>44</xdr:col>
                    <xdr:colOff>450850</xdr:colOff>
                    <xdr:row>103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" r:id="rId134" name="Scroll Bar 326">
              <controlPr defaultSize="0" autoPict="0">
                <anchor moveWithCells="1">
                  <from>
                    <xdr:col>37</xdr:col>
                    <xdr:colOff>38100</xdr:colOff>
                    <xdr:row>103</xdr:row>
                    <xdr:rowOff>304800</xdr:rowOff>
                  </from>
                  <to>
                    <xdr:col>46</xdr:col>
                    <xdr:colOff>933450</xdr:colOff>
                    <xdr:row>103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" r:id="rId135" name="Button 327">
              <controlPr defaultSize="0" autoFill="0" autoPict="0" macro="[0]!DATA_ENTRY_71">
                <anchor moveWithCells="1" sizeWithCells="1">
                  <from>
                    <xdr:col>57</xdr:col>
                    <xdr:colOff>69850</xdr:colOff>
                    <xdr:row>103</xdr:row>
                    <xdr:rowOff>533400</xdr:rowOff>
                  </from>
                  <to>
                    <xdr:col>61</xdr:col>
                    <xdr:colOff>469900</xdr:colOff>
                    <xdr:row>103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" r:id="rId136" name="Scroll Bar 328">
              <controlPr defaultSize="0" autoPict="0">
                <anchor moveWithCells="1">
                  <from>
                    <xdr:col>54</xdr:col>
                    <xdr:colOff>50800</xdr:colOff>
                    <xdr:row>103</xdr:row>
                    <xdr:rowOff>298450</xdr:rowOff>
                  </from>
                  <to>
                    <xdr:col>63</xdr:col>
                    <xdr:colOff>939800</xdr:colOff>
                    <xdr:row>103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7" r:id="rId137" name="Button 329">
              <controlPr defaultSize="0" autoFill="0" autoPict="0" macro="[0]!DATA_ENTRY_71">
                <anchor moveWithCells="1" sizeWithCells="1">
                  <from>
                    <xdr:col>74</xdr:col>
                    <xdr:colOff>31750</xdr:colOff>
                    <xdr:row>103</xdr:row>
                    <xdr:rowOff>552450</xdr:rowOff>
                  </from>
                  <to>
                    <xdr:col>78</xdr:col>
                    <xdr:colOff>431800</xdr:colOff>
                    <xdr:row>103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8" r:id="rId138" name="Scroll Bar 330">
              <controlPr defaultSize="0" autoPict="0">
                <anchor moveWithCells="1">
                  <from>
                    <xdr:col>71</xdr:col>
                    <xdr:colOff>12700</xdr:colOff>
                    <xdr:row>103</xdr:row>
                    <xdr:rowOff>317500</xdr:rowOff>
                  </from>
                  <to>
                    <xdr:col>80</xdr:col>
                    <xdr:colOff>901700</xdr:colOff>
                    <xdr:row>103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9" r:id="rId139" name="Button 331">
              <controlPr defaultSize="0" autoFill="0" autoPict="0" macro="[0]!DATA_ENTRY_71">
                <anchor moveWithCells="1" sizeWithCells="1">
                  <from>
                    <xdr:col>91</xdr:col>
                    <xdr:colOff>38100</xdr:colOff>
                    <xdr:row>103</xdr:row>
                    <xdr:rowOff>546100</xdr:rowOff>
                  </from>
                  <to>
                    <xdr:col>95</xdr:col>
                    <xdr:colOff>438150</xdr:colOff>
                    <xdr:row>103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0" r:id="rId140" name="Scroll Bar 332">
              <controlPr defaultSize="0" autoPict="0">
                <anchor moveWithCells="1">
                  <from>
                    <xdr:col>88</xdr:col>
                    <xdr:colOff>31750</xdr:colOff>
                    <xdr:row>103</xdr:row>
                    <xdr:rowOff>298450</xdr:rowOff>
                  </from>
                  <to>
                    <xdr:col>97</xdr:col>
                    <xdr:colOff>920750</xdr:colOff>
                    <xdr:row>103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1" r:id="rId141" name="Button 333">
              <controlPr defaultSize="0" autoFill="0" autoPict="0" macro="[0]!DATA_ENTRY_71">
                <anchor moveWithCells="1" sizeWithCells="1">
                  <from>
                    <xdr:col>108</xdr:col>
                    <xdr:colOff>31750</xdr:colOff>
                    <xdr:row>103</xdr:row>
                    <xdr:rowOff>533400</xdr:rowOff>
                  </from>
                  <to>
                    <xdr:col>112</xdr:col>
                    <xdr:colOff>431800</xdr:colOff>
                    <xdr:row>103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2" r:id="rId142" name="Scroll Bar 334">
              <controlPr defaultSize="0" autoPict="0">
                <anchor moveWithCells="1">
                  <from>
                    <xdr:col>105</xdr:col>
                    <xdr:colOff>19050</xdr:colOff>
                    <xdr:row>103</xdr:row>
                    <xdr:rowOff>285750</xdr:rowOff>
                  </from>
                  <to>
                    <xdr:col>114</xdr:col>
                    <xdr:colOff>914400</xdr:colOff>
                    <xdr:row>103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3" r:id="rId143" name="Button 335">
              <controlPr defaultSize="0" autoFill="0" autoPict="0" macro="[0]!DATA_ENTRY_71">
                <anchor moveWithCells="1" sizeWithCells="1">
                  <from>
                    <xdr:col>125</xdr:col>
                    <xdr:colOff>50800</xdr:colOff>
                    <xdr:row>103</xdr:row>
                    <xdr:rowOff>533400</xdr:rowOff>
                  </from>
                  <to>
                    <xdr:col>129</xdr:col>
                    <xdr:colOff>450850</xdr:colOff>
                    <xdr:row>103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4" r:id="rId144" name="Scroll Bar 336">
              <controlPr defaultSize="0" autoPict="0">
                <anchor moveWithCells="1">
                  <from>
                    <xdr:col>122</xdr:col>
                    <xdr:colOff>38100</xdr:colOff>
                    <xdr:row>103</xdr:row>
                    <xdr:rowOff>298450</xdr:rowOff>
                  </from>
                  <to>
                    <xdr:col>131</xdr:col>
                    <xdr:colOff>933450</xdr:colOff>
                    <xdr:row>103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5" r:id="rId145" name="Button 337">
              <controlPr defaultSize="0" autoFill="0" autoPict="0" macro="[0]!DATA_ENTRY_71">
                <anchor moveWithCells="1" sizeWithCells="1">
                  <from>
                    <xdr:col>142</xdr:col>
                    <xdr:colOff>38100</xdr:colOff>
                    <xdr:row>103</xdr:row>
                    <xdr:rowOff>552450</xdr:rowOff>
                  </from>
                  <to>
                    <xdr:col>146</xdr:col>
                    <xdr:colOff>438150</xdr:colOff>
                    <xdr:row>103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6" r:id="rId146" name="Scroll Bar 338">
              <controlPr defaultSize="0" autoPict="0">
                <anchor moveWithCells="1">
                  <from>
                    <xdr:col>139</xdr:col>
                    <xdr:colOff>19050</xdr:colOff>
                    <xdr:row>103</xdr:row>
                    <xdr:rowOff>304800</xdr:rowOff>
                  </from>
                  <to>
                    <xdr:col>148</xdr:col>
                    <xdr:colOff>920750</xdr:colOff>
                    <xdr:row>103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7" r:id="rId147" name="Button 339">
              <controlPr defaultSize="0" autoFill="0" autoPict="0" macro="[0]!DATA_ENTRY_81">
                <anchor moveWithCells="1" sizeWithCells="1">
                  <from>
                    <xdr:col>6</xdr:col>
                    <xdr:colOff>50800</xdr:colOff>
                    <xdr:row>118</xdr:row>
                    <xdr:rowOff>533400</xdr:rowOff>
                  </from>
                  <to>
                    <xdr:col>10</xdr:col>
                    <xdr:colOff>450850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48" name="Scroll Bar 340">
              <controlPr defaultSize="0" autoPict="0">
                <anchor moveWithCells="1">
                  <from>
                    <xdr:col>3</xdr:col>
                    <xdr:colOff>31750</xdr:colOff>
                    <xdr:row>118</xdr:row>
                    <xdr:rowOff>298450</xdr:rowOff>
                  </from>
                  <to>
                    <xdr:col>12</xdr:col>
                    <xdr:colOff>920750</xdr:colOff>
                    <xdr:row>118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7" r:id="rId149" name="Button 349">
              <controlPr defaultSize="0" autoFill="0" autoPict="0" macro="[0]!DATA_ENTRY_81">
                <anchor moveWithCells="1" sizeWithCells="1">
                  <from>
                    <xdr:col>23</xdr:col>
                    <xdr:colOff>57150</xdr:colOff>
                    <xdr:row>118</xdr:row>
                    <xdr:rowOff>546100</xdr:rowOff>
                  </from>
                  <to>
                    <xdr:col>27</xdr:col>
                    <xdr:colOff>457200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8" r:id="rId150" name="Scroll Bar 350">
              <controlPr defaultSize="0" autoPict="0">
                <anchor moveWithCells="1">
                  <from>
                    <xdr:col>20</xdr:col>
                    <xdr:colOff>50800</xdr:colOff>
                    <xdr:row>118</xdr:row>
                    <xdr:rowOff>298450</xdr:rowOff>
                  </from>
                  <to>
                    <xdr:col>30</xdr:col>
                    <xdr:colOff>285750</xdr:colOff>
                    <xdr:row>118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9" r:id="rId151" name="Button 351">
              <controlPr defaultSize="0" autoFill="0" autoPict="0" macro="[0]!DATA_ENTRY_81">
                <anchor moveWithCells="1" sizeWithCells="1">
                  <from>
                    <xdr:col>40</xdr:col>
                    <xdr:colOff>50800</xdr:colOff>
                    <xdr:row>118</xdr:row>
                    <xdr:rowOff>546100</xdr:rowOff>
                  </from>
                  <to>
                    <xdr:col>44</xdr:col>
                    <xdr:colOff>450850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0" r:id="rId152" name="Scroll Bar 352">
              <controlPr defaultSize="0" autoPict="0">
                <anchor moveWithCells="1">
                  <from>
                    <xdr:col>37</xdr:col>
                    <xdr:colOff>38100</xdr:colOff>
                    <xdr:row>118</xdr:row>
                    <xdr:rowOff>304800</xdr:rowOff>
                  </from>
                  <to>
                    <xdr:col>46</xdr:col>
                    <xdr:colOff>933450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1" r:id="rId153" name="Button 353">
              <controlPr defaultSize="0" autoFill="0" autoPict="0" macro="[0]!DATA_ENTRY_81">
                <anchor moveWithCells="1" sizeWithCells="1">
                  <from>
                    <xdr:col>57</xdr:col>
                    <xdr:colOff>69850</xdr:colOff>
                    <xdr:row>118</xdr:row>
                    <xdr:rowOff>546100</xdr:rowOff>
                  </from>
                  <to>
                    <xdr:col>61</xdr:col>
                    <xdr:colOff>469900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54" name="Scroll Bar 354">
              <controlPr defaultSize="0" autoPict="0">
                <anchor moveWithCells="1">
                  <from>
                    <xdr:col>54</xdr:col>
                    <xdr:colOff>57150</xdr:colOff>
                    <xdr:row>118</xdr:row>
                    <xdr:rowOff>304800</xdr:rowOff>
                  </from>
                  <to>
                    <xdr:col>64</xdr:col>
                    <xdr:colOff>6350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3" r:id="rId155" name="Button 355">
              <controlPr defaultSize="0" autoFill="0" autoPict="0" macro="[0]!DATA_ENTRY_81">
                <anchor moveWithCells="1" sizeWithCells="1">
                  <from>
                    <xdr:col>74</xdr:col>
                    <xdr:colOff>57150</xdr:colOff>
                    <xdr:row>118</xdr:row>
                    <xdr:rowOff>552450</xdr:rowOff>
                  </from>
                  <to>
                    <xdr:col>78</xdr:col>
                    <xdr:colOff>457200</xdr:colOff>
                    <xdr:row>118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4" r:id="rId156" name="Scroll Bar 356">
              <controlPr defaultSize="0" autoPict="0">
                <anchor moveWithCells="1">
                  <from>
                    <xdr:col>71</xdr:col>
                    <xdr:colOff>38100</xdr:colOff>
                    <xdr:row>118</xdr:row>
                    <xdr:rowOff>304800</xdr:rowOff>
                  </from>
                  <to>
                    <xdr:col>80</xdr:col>
                    <xdr:colOff>939800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5" r:id="rId157" name="Button 357">
              <controlPr defaultSize="0" autoFill="0" autoPict="0" macro="[0]!DATA_ENTRY_81">
                <anchor moveWithCells="1" sizeWithCells="1">
                  <from>
                    <xdr:col>91</xdr:col>
                    <xdr:colOff>50800</xdr:colOff>
                    <xdr:row>118</xdr:row>
                    <xdr:rowOff>552450</xdr:rowOff>
                  </from>
                  <to>
                    <xdr:col>95</xdr:col>
                    <xdr:colOff>450850</xdr:colOff>
                    <xdr:row>118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" r:id="rId158" name="Scroll Bar 358">
              <controlPr defaultSize="0" autoPict="0">
                <anchor moveWithCells="1">
                  <from>
                    <xdr:col>88</xdr:col>
                    <xdr:colOff>31750</xdr:colOff>
                    <xdr:row>118</xdr:row>
                    <xdr:rowOff>317500</xdr:rowOff>
                  </from>
                  <to>
                    <xdr:col>97</xdr:col>
                    <xdr:colOff>920750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7" r:id="rId159" name="Button 359">
              <controlPr defaultSize="0" autoFill="0" autoPict="0" macro="[0]!DATA_ENTRY_81">
                <anchor moveWithCells="1" sizeWithCells="1">
                  <from>
                    <xdr:col>108</xdr:col>
                    <xdr:colOff>50800</xdr:colOff>
                    <xdr:row>118</xdr:row>
                    <xdr:rowOff>546100</xdr:rowOff>
                  </from>
                  <to>
                    <xdr:col>112</xdr:col>
                    <xdr:colOff>450850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8" r:id="rId160" name="Scroll Bar 360">
              <controlPr defaultSize="0" autoPict="0">
                <anchor moveWithCells="1">
                  <from>
                    <xdr:col>105</xdr:col>
                    <xdr:colOff>38100</xdr:colOff>
                    <xdr:row>118</xdr:row>
                    <xdr:rowOff>298450</xdr:rowOff>
                  </from>
                  <to>
                    <xdr:col>114</xdr:col>
                    <xdr:colOff>933450</xdr:colOff>
                    <xdr:row>118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9" r:id="rId161" name="Button 361">
              <controlPr defaultSize="0" autoFill="0" autoPict="0" macro="[0]!DATA_ENTRY_81">
                <anchor moveWithCells="1" sizeWithCells="1">
                  <from>
                    <xdr:col>125</xdr:col>
                    <xdr:colOff>38100</xdr:colOff>
                    <xdr:row>118</xdr:row>
                    <xdr:rowOff>546100</xdr:rowOff>
                  </from>
                  <to>
                    <xdr:col>129</xdr:col>
                    <xdr:colOff>438150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" r:id="rId162" name="Scroll Bar 362">
              <controlPr defaultSize="0" autoPict="0">
                <anchor moveWithCells="1">
                  <from>
                    <xdr:col>122</xdr:col>
                    <xdr:colOff>19050</xdr:colOff>
                    <xdr:row>118</xdr:row>
                    <xdr:rowOff>304800</xdr:rowOff>
                  </from>
                  <to>
                    <xdr:col>131</xdr:col>
                    <xdr:colOff>920750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63" name="Button 363">
              <controlPr defaultSize="0" autoFill="0" autoPict="0" macro="[0]!DATA_ENTRY_81">
                <anchor moveWithCells="1" sizeWithCells="1">
                  <from>
                    <xdr:col>142</xdr:col>
                    <xdr:colOff>69850</xdr:colOff>
                    <xdr:row>118</xdr:row>
                    <xdr:rowOff>546100</xdr:rowOff>
                  </from>
                  <to>
                    <xdr:col>146</xdr:col>
                    <xdr:colOff>469900</xdr:colOff>
                    <xdr:row>118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64" name="Scroll Bar 364">
              <controlPr defaultSize="0" autoPict="0">
                <anchor moveWithCells="1">
                  <from>
                    <xdr:col>139</xdr:col>
                    <xdr:colOff>57150</xdr:colOff>
                    <xdr:row>118</xdr:row>
                    <xdr:rowOff>304800</xdr:rowOff>
                  </from>
                  <to>
                    <xdr:col>149</xdr:col>
                    <xdr:colOff>6350</xdr:colOff>
                    <xdr:row>118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9" r:id="rId165" name="Button 371">
              <controlPr defaultSize="0" autoFill="0" autoPict="0" macro="[0]!ENTER_DATA_11">
                <anchor moveWithCells="1" sizeWithCells="1">
                  <from>
                    <xdr:col>6</xdr:col>
                    <xdr:colOff>50800</xdr:colOff>
                    <xdr:row>133</xdr:row>
                    <xdr:rowOff>552450</xdr:rowOff>
                  </from>
                  <to>
                    <xdr:col>10</xdr:col>
                    <xdr:colOff>450850</xdr:colOff>
                    <xdr:row>133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0" r:id="rId166" name="Scroll Bar 372">
              <controlPr defaultSize="0" autoPict="0">
                <anchor moveWithCells="1">
                  <from>
                    <xdr:col>3</xdr:col>
                    <xdr:colOff>31750</xdr:colOff>
                    <xdr:row>133</xdr:row>
                    <xdr:rowOff>304800</xdr:rowOff>
                  </from>
                  <to>
                    <xdr:col>12</xdr:col>
                    <xdr:colOff>920750</xdr:colOff>
                    <xdr:row>133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1" r:id="rId167" name="Button 373">
              <controlPr defaultSize="0" autoFill="0" autoPict="0" macro="[0]!DATA_ENTRY_91">
                <anchor moveWithCells="1" sizeWithCells="1">
                  <from>
                    <xdr:col>23</xdr:col>
                    <xdr:colOff>57150</xdr:colOff>
                    <xdr:row>133</xdr:row>
                    <xdr:rowOff>552450</xdr:rowOff>
                  </from>
                  <to>
                    <xdr:col>27</xdr:col>
                    <xdr:colOff>457200</xdr:colOff>
                    <xdr:row>133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2" r:id="rId168" name="Scroll Bar 374">
              <controlPr defaultSize="0" autoPict="0">
                <anchor moveWithCells="1">
                  <from>
                    <xdr:col>20</xdr:col>
                    <xdr:colOff>50800</xdr:colOff>
                    <xdr:row>133</xdr:row>
                    <xdr:rowOff>317500</xdr:rowOff>
                  </from>
                  <to>
                    <xdr:col>30</xdr:col>
                    <xdr:colOff>285750</xdr:colOff>
                    <xdr:row>133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3" r:id="rId169" name="Button 375">
              <controlPr defaultSize="0" autoFill="0" autoPict="0" macro="[0]!DATA_ENTRY_91">
                <anchor moveWithCells="1" sizeWithCells="1">
                  <from>
                    <xdr:col>40</xdr:col>
                    <xdr:colOff>50800</xdr:colOff>
                    <xdr:row>133</xdr:row>
                    <xdr:rowOff>552450</xdr:rowOff>
                  </from>
                  <to>
                    <xdr:col>44</xdr:col>
                    <xdr:colOff>450850</xdr:colOff>
                    <xdr:row>133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4" r:id="rId170" name="Scroll Bar 376">
              <controlPr defaultSize="0" autoPict="0">
                <anchor moveWithCells="1">
                  <from>
                    <xdr:col>37</xdr:col>
                    <xdr:colOff>38100</xdr:colOff>
                    <xdr:row>133</xdr:row>
                    <xdr:rowOff>317500</xdr:rowOff>
                  </from>
                  <to>
                    <xdr:col>46</xdr:col>
                    <xdr:colOff>933450</xdr:colOff>
                    <xdr:row>133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5" r:id="rId171" name="Button 377">
              <controlPr defaultSize="0" autoFill="0" autoPict="0" macro="[0]!DATA_ENTRY_91">
                <anchor moveWithCells="1" sizeWithCells="1">
                  <from>
                    <xdr:col>57</xdr:col>
                    <xdr:colOff>38100</xdr:colOff>
                    <xdr:row>133</xdr:row>
                    <xdr:rowOff>546100</xdr:rowOff>
                  </from>
                  <to>
                    <xdr:col>61</xdr:col>
                    <xdr:colOff>438150</xdr:colOff>
                    <xdr:row>133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6" r:id="rId172" name="Scroll Bar 378">
              <controlPr defaultSize="0" autoPict="0">
                <anchor moveWithCells="1">
                  <from>
                    <xdr:col>54</xdr:col>
                    <xdr:colOff>31750</xdr:colOff>
                    <xdr:row>133</xdr:row>
                    <xdr:rowOff>304800</xdr:rowOff>
                  </from>
                  <to>
                    <xdr:col>63</xdr:col>
                    <xdr:colOff>920750</xdr:colOff>
                    <xdr:row>133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7" r:id="rId173" name="Button 379">
              <controlPr defaultSize="0" autoFill="0" autoPict="0" macro="[0]!DATA_ENTRY_91">
                <anchor moveWithCells="1" sizeWithCells="1">
                  <from>
                    <xdr:col>74</xdr:col>
                    <xdr:colOff>38100</xdr:colOff>
                    <xdr:row>133</xdr:row>
                    <xdr:rowOff>552450</xdr:rowOff>
                  </from>
                  <to>
                    <xdr:col>78</xdr:col>
                    <xdr:colOff>438150</xdr:colOff>
                    <xdr:row>133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8" r:id="rId174" name="Scroll Bar 380">
              <controlPr defaultSize="0" autoPict="0">
                <anchor moveWithCells="1">
                  <from>
                    <xdr:col>71</xdr:col>
                    <xdr:colOff>31750</xdr:colOff>
                    <xdr:row>133</xdr:row>
                    <xdr:rowOff>304800</xdr:rowOff>
                  </from>
                  <to>
                    <xdr:col>80</xdr:col>
                    <xdr:colOff>920750</xdr:colOff>
                    <xdr:row>133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9" r:id="rId175" name="Button 381">
              <controlPr defaultSize="0" autoFill="0" autoPict="0" macro="[0]!DATA_ENTRY_91">
                <anchor moveWithCells="1" sizeWithCells="1">
                  <from>
                    <xdr:col>91</xdr:col>
                    <xdr:colOff>50800</xdr:colOff>
                    <xdr:row>133</xdr:row>
                    <xdr:rowOff>533400</xdr:rowOff>
                  </from>
                  <to>
                    <xdr:col>95</xdr:col>
                    <xdr:colOff>450850</xdr:colOff>
                    <xdr:row>133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0" r:id="rId176" name="Scroll Bar 382">
              <controlPr defaultSize="0" autoPict="0">
                <anchor moveWithCells="1">
                  <from>
                    <xdr:col>88</xdr:col>
                    <xdr:colOff>31750</xdr:colOff>
                    <xdr:row>133</xdr:row>
                    <xdr:rowOff>298450</xdr:rowOff>
                  </from>
                  <to>
                    <xdr:col>97</xdr:col>
                    <xdr:colOff>920750</xdr:colOff>
                    <xdr:row>133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1" r:id="rId177" name="Button 383">
              <controlPr defaultSize="0" autoFill="0" autoPict="0" macro="[0]!DATA_ENTRY_91">
                <anchor moveWithCells="1" sizeWithCells="1">
                  <from>
                    <xdr:col>108</xdr:col>
                    <xdr:colOff>31750</xdr:colOff>
                    <xdr:row>133</xdr:row>
                    <xdr:rowOff>527050</xdr:rowOff>
                  </from>
                  <to>
                    <xdr:col>112</xdr:col>
                    <xdr:colOff>438150</xdr:colOff>
                    <xdr:row>133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2" r:id="rId178" name="Scroll Bar 384">
              <controlPr defaultSize="0" autoPict="0">
                <anchor moveWithCells="1">
                  <from>
                    <xdr:col>105</xdr:col>
                    <xdr:colOff>19050</xdr:colOff>
                    <xdr:row>133</xdr:row>
                    <xdr:rowOff>285750</xdr:rowOff>
                  </from>
                  <to>
                    <xdr:col>114</xdr:col>
                    <xdr:colOff>914400</xdr:colOff>
                    <xdr:row>133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3" r:id="rId179" name="Button 385">
              <controlPr defaultSize="0" autoFill="0" autoPict="0" macro="[0]!DATA_ENTRY_91">
                <anchor moveWithCells="1" sizeWithCells="1">
                  <from>
                    <xdr:col>125</xdr:col>
                    <xdr:colOff>50800</xdr:colOff>
                    <xdr:row>133</xdr:row>
                    <xdr:rowOff>552450</xdr:rowOff>
                  </from>
                  <to>
                    <xdr:col>129</xdr:col>
                    <xdr:colOff>450850</xdr:colOff>
                    <xdr:row>133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4" r:id="rId180" name="Scroll Bar 386">
              <controlPr defaultSize="0" autoPict="0">
                <anchor moveWithCells="1">
                  <from>
                    <xdr:col>122</xdr:col>
                    <xdr:colOff>38100</xdr:colOff>
                    <xdr:row>133</xdr:row>
                    <xdr:rowOff>317500</xdr:rowOff>
                  </from>
                  <to>
                    <xdr:col>131</xdr:col>
                    <xdr:colOff>933450</xdr:colOff>
                    <xdr:row>133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5" r:id="rId181" name="Button 387">
              <controlPr defaultSize="0" autoFill="0" autoPict="0" macro="[0]!DATA_ENTRY_91">
                <anchor moveWithCells="1" sizeWithCells="1">
                  <from>
                    <xdr:col>142</xdr:col>
                    <xdr:colOff>38100</xdr:colOff>
                    <xdr:row>133</xdr:row>
                    <xdr:rowOff>533400</xdr:rowOff>
                  </from>
                  <to>
                    <xdr:col>146</xdr:col>
                    <xdr:colOff>438150</xdr:colOff>
                    <xdr:row>133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6" r:id="rId182" name="Scroll Bar 388">
              <controlPr defaultSize="0" autoPict="0">
                <anchor moveWithCells="1">
                  <from>
                    <xdr:col>139</xdr:col>
                    <xdr:colOff>31750</xdr:colOff>
                    <xdr:row>133</xdr:row>
                    <xdr:rowOff>285750</xdr:rowOff>
                  </from>
                  <to>
                    <xdr:col>148</xdr:col>
                    <xdr:colOff>920750</xdr:colOff>
                    <xdr:row>133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1" r:id="rId183" name="Button 403">
              <controlPr defaultSize="0" autoFill="0" autoPict="0" macro="[0]!DATA_ENTRY_10_1">
                <anchor moveWithCells="1" sizeWithCells="1">
                  <from>
                    <xdr:col>6</xdr:col>
                    <xdr:colOff>69850</xdr:colOff>
                    <xdr:row>148</xdr:row>
                    <xdr:rowOff>514350</xdr:rowOff>
                  </from>
                  <to>
                    <xdr:col>10</xdr:col>
                    <xdr:colOff>431800</xdr:colOff>
                    <xdr:row>148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2" r:id="rId184" name="Scroll Bar 404">
              <controlPr defaultSize="0" autoPict="0">
                <anchor moveWithCells="1">
                  <from>
                    <xdr:col>3</xdr:col>
                    <xdr:colOff>69850</xdr:colOff>
                    <xdr:row>148</xdr:row>
                    <xdr:rowOff>279400</xdr:rowOff>
                  </from>
                  <to>
                    <xdr:col>12</xdr:col>
                    <xdr:colOff>901700</xdr:colOff>
                    <xdr:row>148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3" r:id="rId185" name="Button 405">
              <controlPr defaultSize="0" autoFill="0" autoPict="0" macro="[0]!DATA_ENTRY_10_1">
                <anchor moveWithCells="1" sizeWithCells="1">
                  <from>
                    <xdr:col>23</xdr:col>
                    <xdr:colOff>95250</xdr:colOff>
                    <xdr:row>148</xdr:row>
                    <xdr:rowOff>514350</xdr:rowOff>
                  </from>
                  <to>
                    <xdr:col>27</xdr:col>
                    <xdr:colOff>469900</xdr:colOff>
                    <xdr:row>148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4" r:id="rId186" name="Scroll Bar 406">
              <controlPr defaultSize="0" autoPict="0">
                <anchor moveWithCells="1">
                  <from>
                    <xdr:col>20</xdr:col>
                    <xdr:colOff>107950</xdr:colOff>
                    <xdr:row>148</xdr:row>
                    <xdr:rowOff>279400</xdr:rowOff>
                  </from>
                  <to>
                    <xdr:col>30</xdr:col>
                    <xdr:colOff>279400</xdr:colOff>
                    <xdr:row>148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5" r:id="rId187" name="Button 407">
              <controlPr defaultSize="0" autoFill="0" autoPict="0" macro="[0]!DATA_ENTRY_10_1">
                <anchor moveWithCells="1" sizeWithCells="1">
                  <from>
                    <xdr:col>40</xdr:col>
                    <xdr:colOff>50800</xdr:colOff>
                    <xdr:row>148</xdr:row>
                    <xdr:rowOff>508000</xdr:rowOff>
                  </from>
                  <to>
                    <xdr:col>44</xdr:col>
                    <xdr:colOff>419100</xdr:colOff>
                    <xdr:row>148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6" r:id="rId188" name="Scroll Bar 408">
              <controlPr defaultSize="0" autoPict="0">
                <anchor moveWithCells="1">
                  <from>
                    <xdr:col>37</xdr:col>
                    <xdr:colOff>57150</xdr:colOff>
                    <xdr:row>148</xdr:row>
                    <xdr:rowOff>260350</xdr:rowOff>
                  </from>
                  <to>
                    <xdr:col>46</xdr:col>
                    <xdr:colOff>838200</xdr:colOff>
                    <xdr:row>148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" r:id="rId189" name="Button 409">
              <controlPr defaultSize="0" autoFill="0" autoPict="0" macro="[0]!DATA_ENTRY_10_1">
                <anchor moveWithCells="1" sizeWithCells="1">
                  <from>
                    <xdr:col>57</xdr:col>
                    <xdr:colOff>19050</xdr:colOff>
                    <xdr:row>148</xdr:row>
                    <xdr:rowOff>514350</xdr:rowOff>
                  </from>
                  <to>
                    <xdr:col>61</xdr:col>
                    <xdr:colOff>393700</xdr:colOff>
                    <xdr:row>148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" r:id="rId190" name="Scroll Bar 410">
              <controlPr defaultSize="0" autoPict="0">
                <anchor moveWithCells="1">
                  <from>
                    <xdr:col>54</xdr:col>
                    <xdr:colOff>31750</xdr:colOff>
                    <xdr:row>148</xdr:row>
                    <xdr:rowOff>266700</xdr:rowOff>
                  </from>
                  <to>
                    <xdr:col>63</xdr:col>
                    <xdr:colOff>812800</xdr:colOff>
                    <xdr:row>148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" r:id="rId191" name="Button 411">
              <controlPr defaultSize="0" autoFill="0" autoPict="0" macro="[0]!DATA_ENTRY_10_1">
                <anchor moveWithCells="1" sizeWithCells="1">
                  <from>
                    <xdr:col>74</xdr:col>
                    <xdr:colOff>76200</xdr:colOff>
                    <xdr:row>148</xdr:row>
                    <xdr:rowOff>527050</xdr:rowOff>
                  </from>
                  <to>
                    <xdr:col>78</xdr:col>
                    <xdr:colOff>450850</xdr:colOff>
                    <xdr:row>148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" r:id="rId192" name="Scroll Bar 412">
              <controlPr defaultSize="0" autoPict="0">
                <anchor moveWithCells="1">
                  <from>
                    <xdr:col>71</xdr:col>
                    <xdr:colOff>88900</xdr:colOff>
                    <xdr:row>148</xdr:row>
                    <xdr:rowOff>279400</xdr:rowOff>
                  </from>
                  <to>
                    <xdr:col>80</xdr:col>
                    <xdr:colOff>914400</xdr:colOff>
                    <xdr:row>148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" r:id="rId193" name="Button 413">
              <controlPr defaultSize="0" autoFill="0" autoPict="0" macro="[0]!DATA_ENTRY_10_1">
                <anchor moveWithCells="1" sizeWithCells="1">
                  <from>
                    <xdr:col>91</xdr:col>
                    <xdr:colOff>69850</xdr:colOff>
                    <xdr:row>148</xdr:row>
                    <xdr:rowOff>508000</xdr:rowOff>
                  </from>
                  <to>
                    <xdr:col>95</xdr:col>
                    <xdr:colOff>431800</xdr:colOff>
                    <xdr:row>148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" r:id="rId194" name="Scroll Bar 414">
              <controlPr defaultSize="0" autoPict="0">
                <anchor moveWithCells="1">
                  <from>
                    <xdr:col>88</xdr:col>
                    <xdr:colOff>69850</xdr:colOff>
                    <xdr:row>148</xdr:row>
                    <xdr:rowOff>266700</xdr:rowOff>
                  </from>
                  <to>
                    <xdr:col>97</xdr:col>
                    <xdr:colOff>901700</xdr:colOff>
                    <xdr:row>148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" r:id="rId195" name="Button 415">
              <controlPr defaultSize="0" autoFill="0" autoPict="0" macro="[0]!DATA_ENTRY_10_1">
                <anchor moveWithCells="1" sizeWithCells="1">
                  <from>
                    <xdr:col>108</xdr:col>
                    <xdr:colOff>50800</xdr:colOff>
                    <xdr:row>148</xdr:row>
                    <xdr:rowOff>527050</xdr:rowOff>
                  </from>
                  <to>
                    <xdr:col>112</xdr:col>
                    <xdr:colOff>419100</xdr:colOff>
                    <xdr:row>148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" r:id="rId196" name="Scroll Bar 416">
              <controlPr defaultSize="0" autoPict="0">
                <anchor moveWithCells="1">
                  <from>
                    <xdr:col>105</xdr:col>
                    <xdr:colOff>57150</xdr:colOff>
                    <xdr:row>148</xdr:row>
                    <xdr:rowOff>285750</xdr:rowOff>
                  </from>
                  <to>
                    <xdr:col>114</xdr:col>
                    <xdr:colOff>882650</xdr:colOff>
                    <xdr:row>148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" r:id="rId197" name="Button 417">
              <controlPr defaultSize="0" autoFill="0" autoPict="0" macro="[0]!DATA_ENTRY_10_1">
                <anchor moveWithCells="1" sizeWithCells="1">
                  <from>
                    <xdr:col>125</xdr:col>
                    <xdr:colOff>38100</xdr:colOff>
                    <xdr:row>148</xdr:row>
                    <xdr:rowOff>508000</xdr:rowOff>
                  </from>
                  <to>
                    <xdr:col>129</xdr:col>
                    <xdr:colOff>400050</xdr:colOff>
                    <xdr:row>148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" r:id="rId198" name="Scroll Bar 418">
              <controlPr defaultSize="0" autoPict="0">
                <anchor moveWithCells="1">
                  <from>
                    <xdr:col>122</xdr:col>
                    <xdr:colOff>38100</xdr:colOff>
                    <xdr:row>148</xdr:row>
                    <xdr:rowOff>260350</xdr:rowOff>
                  </from>
                  <to>
                    <xdr:col>131</xdr:col>
                    <xdr:colOff>819150</xdr:colOff>
                    <xdr:row>148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" r:id="rId199" name="Button 419">
              <controlPr defaultSize="0" autoFill="0" autoPict="0" macro="[0]!DATA_ENTRY_10_1">
                <anchor moveWithCells="1" sizeWithCells="1">
                  <from>
                    <xdr:col>142</xdr:col>
                    <xdr:colOff>57150</xdr:colOff>
                    <xdr:row>148</xdr:row>
                    <xdr:rowOff>495300</xdr:rowOff>
                  </from>
                  <to>
                    <xdr:col>146</xdr:col>
                    <xdr:colOff>431800</xdr:colOff>
                    <xdr:row>148</xdr:row>
                    <xdr:rowOff>679450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" r:id="rId200" name="Scroll Bar 420">
              <controlPr defaultSize="0" autoPict="0">
                <anchor moveWithCells="1">
                  <from>
                    <xdr:col>139</xdr:col>
                    <xdr:colOff>69850</xdr:colOff>
                    <xdr:row>148</xdr:row>
                    <xdr:rowOff>260350</xdr:rowOff>
                  </from>
                  <to>
                    <xdr:col>148</xdr:col>
                    <xdr:colOff>895350</xdr:colOff>
                    <xdr:row>148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201" name="Button 96">
              <controlPr defaultSize="0" print="0" autoFill="0" autoPict="0" macro="[0]!ALTERNATIVES_0">
                <anchor moveWithCells="1" sizeWithCells="1">
                  <from>
                    <xdr:col>16</xdr:col>
                    <xdr:colOff>38100</xdr:colOff>
                    <xdr:row>1</xdr:row>
                    <xdr:rowOff>133350</xdr:rowOff>
                  </from>
                  <to>
                    <xdr:col>17</xdr:col>
                    <xdr:colOff>476250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" r:id="rId202" name="Button 426">
              <controlPr defaultSize="0" print="0" autoFill="0" autoPict="0">
                <anchor moveWithCells="1" sizeWithCells="1">
                  <from>
                    <xdr:col>14</xdr:col>
                    <xdr:colOff>38100</xdr:colOff>
                    <xdr:row>7</xdr:row>
                    <xdr:rowOff>190500</xdr:rowOff>
                  </from>
                  <to>
                    <xdr:col>15</xdr:col>
                    <xdr:colOff>628650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" r:id="rId203" name="Check Box 427">
              <controlPr defaultSize="0" autoFill="0" autoLine="0" autoPict="0">
                <anchor moveWithCells="1">
                  <from>
                    <xdr:col>14</xdr:col>
                    <xdr:colOff>50800</xdr:colOff>
                    <xdr:row>8</xdr:row>
                    <xdr:rowOff>38100</xdr:rowOff>
                  </from>
                  <to>
                    <xdr:col>15</xdr:col>
                    <xdr:colOff>552450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" r:id="rId204" name="Button 428">
              <controlPr defaultSize="0" print="0" autoFill="0" autoPict="0">
                <anchor moveWithCells="1" sizeWithCells="1">
                  <from>
                    <xdr:col>14</xdr:col>
                    <xdr:colOff>31750</xdr:colOff>
                    <xdr:row>23</xdr:row>
                    <xdr:rowOff>19050</xdr:rowOff>
                  </from>
                  <to>
                    <xdr:col>15</xdr:col>
                    <xdr:colOff>622300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" r:id="rId205" name="Check Box 429">
              <controlPr defaultSize="0" autoFill="0" autoLine="0" autoPict="0">
                <anchor moveWithCells="1">
                  <from>
                    <xdr:col>14</xdr:col>
                    <xdr:colOff>38100</xdr:colOff>
                    <xdr:row>23</xdr:row>
                    <xdr:rowOff>57150</xdr:rowOff>
                  </from>
                  <to>
                    <xdr:col>15</xdr:col>
                    <xdr:colOff>546100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" r:id="rId206" name="Button 430">
              <controlPr defaultSize="0" print="0" autoFill="0" autoPict="0">
                <anchor moveWithCells="1" sizeWithCells="1">
                  <from>
                    <xdr:col>14</xdr:col>
                    <xdr:colOff>50800</xdr:colOff>
                    <xdr:row>38</xdr:row>
                    <xdr:rowOff>12700</xdr:rowOff>
                  </from>
                  <to>
                    <xdr:col>15</xdr:col>
                    <xdr:colOff>641350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" r:id="rId207" name="Check Box 431">
              <controlPr defaultSize="0" autoFill="0" autoLine="0" autoPict="0">
                <anchor moveWithCells="1">
                  <from>
                    <xdr:col>14</xdr:col>
                    <xdr:colOff>57150</xdr:colOff>
                    <xdr:row>38</xdr:row>
                    <xdr:rowOff>50800</xdr:rowOff>
                  </from>
                  <to>
                    <xdr:col>15</xdr:col>
                    <xdr:colOff>565150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0" r:id="rId208" name="Button 432">
              <controlPr defaultSize="0" print="0" autoFill="0" autoPict="0">
                <anchor moveWithCells="1" sizeWithCells="1">
                  <from>
                    <xdr:col>14</xdr:col>
                    <xdr:colOff>38100</xdr:colOff>
                    <xdr:row>52</xdr:row>
                    <xdr:rowOff>171450</xdr:rowOff>
                  </from>
                  <to>
                    <xdr:col>15</xdr:col>
                    <xdr:colOff>628650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1" r:id="rId209" name="Check Box 433">
              <controlPr defaultSize="0" autoFill="0" autoLine="0" autoPict="0">
                <anchor moveWithCells="1">
                  <from>
                    <xdr:col>14</xdr:col>
                    <xdr:colOff>50800</xdr:colOff>
                    <xdr:row>53</xdr:row>
                    <xdr:rowOff>19050</xdr:rowOff>
                  </from>
                  <to>
                    <xdr:col>15</xdr:col>
                    <xdr:colOff>552450</xdr:colOff>
                    <xdr:row>57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2" r:id="rId210" name="Button 434">
              <controlPr defaultSize="0" print="0" autoFill="0" autoPict="0">
                <anchor moveWithCells="1" sizeWithCells="1">
                  <from>
                    <xdr:col>14</xdr:col>
                    <xdr:colOff>38100</xdr:colOff>
                    <xdr:row>67</xdr:row>
                    <xdr:rowOff>190500</xdr:rowOff>
                  </from>
                  <to>
                    <xdr:col>15</xdr:col>
                    <xdr:colOff>641350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3" r:id="rId211" name="Check Box 435">
              <controlPr defaultSize="0" autoFill="0" autoLine="0" autoPict="0">
                <anchor moveWithCells="1">
                  <from>
                    <xdr:col>14</xdr:col>
                    <xdr:colOff>50800</xdr:colOff>
                    <xdr:row>68</xdr:row>
                    <xdr:rowOff>38100</xdr:rowOff>
                  </from>
                  <to>
                    <xdr:col>15</xdr:col>
                    <xdr:colOff>565150</xdr:colOff>
                    <xdr:row>72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4" r:id="rId212" name="Button 436">
              <controlPr defaultSize="0" print="0" autoFill="0" autoPict="0">
                <anchor moveWithCells="1" sizeWithCells="1">
                  <from>
                    <xdr:col>14</xdr:col>
                    <xdr:colOff>31750</xdr:colOff>
                    <xdr:row>83</xdr:row>
                    <xdr:rowOff>0</xdr:rowOff>
                  </from>
                  <to>
                    <xdr:col>15</xdr:col>
                    <xdr:colOff>628650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5" r:id="rId213" name="Check Box 437">
              <controlPr defaultSize="0" autoFill="0" autoLine="0" autoPict="0">
                <anchor moveWithCells="1">
                  <from>
                    <xdr:col>14</xdr:col>
                    <xdr:colOff>38100</xdr:colOff>
                    <xdr:row>83</xdr:row>
                    <xdr:rowOff>38100</xdr:rowOff>
                  </from>
                  <to>
                    <xdr:col>15</xdr:col>
                    <xdr:colOff>552450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6" r:id="rId214" name="Button 438">
              <controlPr defaultSize="0" print="0" autoFill="0" autoPict="0">
                <anchor moveWithCells="1" sizeWithCells="1">
                  <from>
                    <xdr:col>14</xdr:col>
                    <xdr:colOff>31750</xdr:colOff>
                    <xdr:row>98</xdr:row>
                    <xdr:rowOff>31750</xdr:rowOff>
                  </from>
                  <to>
                    <xdr:col>15</xdr:col>
                    <xdr:colOff>641350</xdr:colOff>
                    <xdr:row>103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7" r:id="rId215" name="Check Box 439">
              <controlPr defaultSize="0" autoFill="0" autoLine="0" autoPict="0">
                <anchor moveWithCells="1">
                  <from>
                    <xdr:col>14</xdr:col>
                    <xdr:colOff>38100</xdr:colOff>
                    <xdr:row>98</xdr:row>
                    <xdr:rowOff>69850</xdr:rowOff>
                  </from>
                  <to>
                    <xdr:col>15</xdr:col>
                    <xdr:colOff>565150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" r:id="rId216" name="Button 440">
              <controlPr defaultSize="0" print="0" autoFill="0" autoPict="0">
                <anchor moveWithCells="1" sizeWithCells="1">
                  <from>
                    <xdr:col>14</xdr:col>
                    <xdr:colOff>19050</xdr:colOff>
                    <xdr:row>113</xdr:row>
                    <xdr:rowOff>19050</xdr:rowOff>
                  </from>
                  <to>
                    <xdr:col>15</xdr:col>
                    <xdr:colOff>628650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9" r:id="rId217" name="Check Box 441">
              <controlPr defaultSize="0" autoFill="0" autoLine="0" autoPict="0">
                <anchor moveWithCells="1">
                  <from>
                    <xdr:col>14</xdr:col>
                    <xdr:colOff>31750</xdr:colOff>
                    <xdr:row>113</xdr:row>
                    <xdr:rowOff>57150</xdr:rowOff>
                  </from>
                  <to>
                    <xdr:col>15</xdr:col>
                    <xdr:colOff>552450</xdr:colOff>
                    <xdr:row>117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0" r:id="rId218" name="Button 442">
              <controlPr defaultSize="0" print="0" autoFill="0" autoPict="0">
                <anchor moveWithCells="1" sizeWithCells="1">
                  <from>
                    <xdr:col>14</xdr:col>
                    <xdr:colOff>38100</xdr:colOff>
                    <xdr:row>128</xdr:row>
                    <xdr:rowOff>12700</xdr:rowOff>
                  </from>
                  <to>
                    <xdr:col>15</xdr:col>
                    <xdr:colOff>647700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1" r:id="rId219" name="Check Box 443">
              <controlPr defaultSize="0" autoFill="0" autoLine="0" autoPict="0">
                <anchor moveWithCells="1">
                  <from>
                    <xdr:col>14</xdr:col>
                    <xdr:colOff>50800</xdr:colOff>
                    <xdr:row>128</xdr:row>
                    <xdr:rowOff>50800</xdr:rowOff>
                  </from>
                  <to>
                    <xdr:col>15</xdr:col>
                    <xdr:colOff>571500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2" r:id="rId220" name="Button 444">
              <controlPr defaultSize="0" print="0" autoFill="0" autoPict="0">
                <anchor moveWithCells="1" sizeWithCells="1">
                  <from>
                    <xdr:col>14</xdr:col>
                    <xdr:colOff>31750</xdr:colOff>
                    <xdr:row>143</xdr:row>
                    <xdr:rowOff>12700</xdr:rowOff>
                  </from>
                  <to>
                    <xdr:col>15</xdr:col>
                    <xdr:colOff>641350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3" r:id="rId221" name="Check Box 445">
              <controlPr defaultSize="0" autoFill="0" autoLine="0" autoPict="0">
                <anchor moveWithCells="1">
                  <from>
                    <xdr:col>14</xdr:col>
                    <xdr:colOff>38100</xdr:colOff>
                    <xdr:row>143</xdr:row>
                    <xdr:rowOff>50800</xdr:rowOff>
                  </from>
                  <to>
                    <xdr:col>15</xdr:col>
                    <xdr:colOff>565150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4" r:id="rId222" name="Button 446">
              <controlPr defaultSize="0" print="0" autoFill="0" autoPict="0">
                <anchor moveWithCells="1" sizeWithCells="1">
                  <from>
                    <xdr:col>31</xdr:col>
                    <xdr:colOff>57150</xdr:colOff>
                    <xdr:row>143</xdr:row>
                    <xdr:rowOff>12700</xdr:rowOff>
                  </from>
                  <to>
                    <xdr:col>32</xdr:col>
                    <xdr:colOff>838200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5" r:id="rId223" name="Check Box 447">
              <controlPr defaultSize="0" autoFill="0" autoLine="0" autoPict="0">
                <anchor moveWithCells="1">
                  <from>
                    <xdr:col>31</xdr:col>
                    <xdr:colOff>69850</xdr:colOff>
                    <xdr:row>143</xdr:row>
                    <xdr:rowOff>50800</xdr:rowOff>
                  </from>
                  <to>
                    <xdr:col>32</xdr:col>
                    <xdr:colOff>762000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6" r:id="rId224" name="Button 448">
              <controlPr defaultSize="0" print="0" autoFill="0" autoPict="0">
                <anchor moveWithCells="1" sizeWithCells="1">
                  <from>
                    <xdr:col>31</xdr:col>
                    <xdr:colOff>50800</xdr:colOff>
                    <xdr:row>128</xdr:row>
                    <xdr:rowOff>31750</xdr:rowOff>
                  </from>
                  <to>
                    <xdr:col>32</xdr:col>
                    <xdr:colOff>831850</xdr:colOff>
                    <xdr:row>133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7" r:id="rId225" name="Check Box 449">
              <controlPr defaultSize="0" autoFill="0" autoLine="0" autoPict="0">
                <anchor moveWithCells="1">
                  <from>
                    <xdr:col>31</xdr:col>
                    <xdr:colOff>57150</xdr:colOff>
                    <xdr:row>128</xdr:row>
                    <xdr:rowOff>69850</xdr:rowOff>
                  </from>
                  <to>
                    <xdr:col>32</xdr:col>
                    <xdr:colOff>755650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8" r:id="rId226" name="Button 450">
              <controlPr defaultSize="0" print="0" autoFill="0" autoPict="0">
                <anchor moveWithCells="1" sizeWithCells="1">
                  <from>
                    <xdr:col>31</xdr:col>
                    <xdr:colOff>38100</xdr:colOff>
                    <xdr:row>113</xdr:row>
                    <xdr:rowOff>19050</xdr:rowOff>
                  </from>
                  <to>
                    <xdr:col>32</xdr:col>
                    <xdr:colOff>819150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9" r:id="rId227" name="Check Box 451">
              <controlPr defaultSize="0" autoFill="0" autoLine="0" autoPict="0">
                <anchor moveWithCells="1">
                  <from>
                    <xdr:col>31</xdr:col>
                    <xdr:colOff>50800</xdr:colOff>
                    <xdr:row>113</xdr:row>
                    <xdr:rowOff>57150</xdr:rowOff>
                  </from>
                  <to>
                    <xdr:col>32</xdr:col>
                    <xdr:colOff>742950</xdr:colOff>
                    <xdr:row>117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0" r:id="rId228" name="Button 452">
              <controlPr defaultSize="0" print="0" autoFill="0" autoPict="0">
                <anchor moveWithCells="1" sizeWithCells="1">
                  <from>
                    <xdr:col>31</xdr:col>
                    <xdr:colOff>57150</xdr:colOff>
                    <xdr:row>98</xdr:row>
                    <xdr:rowOff>12700</xdr:rowOff>
                  </from>
                  <to>
                    <xdr:col>32</xdr:col>
                    <xdr:colOff>838200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1" r:id="rId229" name="Check Box 453">
              <controlPr defaultSize="0" autoFill="0" autoLine="0" autoPict="0">
                <anchor moveWithCells="1">
                  <from>
                    <xdr:col>31</xdr:col>
                    <xdr:colOff>69850</xdr:colOff>
                    <xdr:row>98</xdr:row>
                    <xdr:rowOff>50800</xdr:rowOff>
                  </from>
                  <to>
                    <xdr:col>32</xdr:col>
                    <xdr:colOff>762000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2" r:id="rId230" name="Button 454">
              <controlPr defaultSize="0" print="0" autoFill="0" autoPict="0">
                <anchor moveWithCells="1" sizeWithCells="1">
                  <from>
                    <xdr:col>31</xdr:col>
                    <xdr:colOff>50800</xdr:colOff>
                    <xdr:row>83</xdr:row>
                    <xdr:rowOff>12700</xdr:rowOff>
                  </from>
                  <to>
                    <xdr:col>32</xdr:col>
                    <xdr:colOff>831850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3" r:id="rId231" name="Check Box 455">
              <controlPr defaultSize="0" autoFill="0" autoLine="0" autoPict="0">
                <anchor moveWithCells="1">
                  <from>
                    <xdr:col>31</xdr:col>
                    <xdr:colOff>57150</xdr:colOff>
                    <xdr:row>83</xdr:row>
                    <xdr:rowOff>50800</xdr:rowOff>
                  </from>
                  <to>
                    <xdr:col>32</xdr:col>
                    <xdr:colOff>755650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4" r:id="rId232" name="Button 456">
              <controlPr defaultSize="0" print="0" autoFill="0" autoPict="0">
                <anchor moveWithCells="1" sizeWithCells="1">
                  <from>
                    <xdr:col>31</xdr:col>
                    <xdr:colOff>38100</xdr:colOff>
                    <xdr:row>67</xdr:row>
                    <xdr:rowOff>190500</xdr:rowOff>
                  </from>
                  <to>
                    <xdr:col>32</xdr:col>
                    <xdr:colOff>819150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5" r:id="rId233" name="Check Box 457">
              <controlPr defaultSize="0" autoFill="0" autoLine="0" autoPict="0">
                <anchor moveWithCells="1">
                  <from>
                    <xdr:col>31</xdr:col>
                    <xdr:colOff>50800</xdr:colOff>
                    <xdr:row>68</xdr:row>
                    <xdr:rowOff>38100</xdr:rowOff>
                  </from>
                  <to>
                    <xdr:col>32</xdr:col>
                    <xdr:colOff>742950</xdr:colOff>
                    <xdr:row>72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6" r:id="rId234" name="Button 458">
              <controlPr defaultSize="0" print="0" autoFill="0" autoPict="0">
                <anchor moveWithCells="1" sizeWithCells="1">
                  <from>
                    <xdr:col>31</xdr:col>
                    <xdr:colOff>38100</xdr:colOff>
                    <xdr:row>53</xdr:row>
                    <xdr:rowOff>19050</xdr:rowOff>
                  </from>
                  <to>
                    <xdr:col>32</xdr:col>
                    <xdr:colOff>831850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7" r:id="rId235" name="Check Box 459">
              <controlPr defaultSize="0" autoFill="0" autoLine="0" autoPict="0">
                <anchor moveWithCells="1">
                  <from>
                    <xdr:col>31</xdr:col>
                    <xdr:colOff>50800</xdr:colOff>
                    <xdr:row>53</xdr:row>
                    <xdr:rowOff>57150</xdr:rowOff>
                  </from>
                  <to>
                    <xdr:col>32</xdr:col>
                    <xdr:colOff>755650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8" r:id="rId236" name="Button 460">
              <controlPr defaultSize="0" print="0" autoFill="0" autoPict="0">
                <anchor moveWithCells="1" sizeWithCells="1">
                  <from>
                    <xdr:col>31</xdr:col>
                    <xdr:colOff>38100</xdr:colOff>
                    <xdr:row>38</xdr:row>
                    <xdr:rowOff>12700</xdr:rowOff>
                  </from>
                  <to>
                    <xdr:col>32</xdr:col>
                    <xdr:colOff>838200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9" r:id="rId237" name="Check Box 461">
              <controlPr defaultSize="0" autoFill="0" autoLine="0" autoPict="0">
                <anchor moveWithCells="1">
                  <from>
                    <xdr:col>31</xdr:col>
                    <xdr:colOff>50800</xdr:colOff>
                    <xdr:row>38</xdr:row>
                    <xdr:rowOff>50800</xdr:rowOff>
                  </from>
                  <to>
                    <xdr:col>32</xdr:col>
                    <xdr:colOff>762000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0" r:id="rId238" name="Button 462">
              <controlPr defaultSize="0" print="0" autoFill="0" autoPict="0">
                <anchor moveWithCells="1" sizeWithCells="1">
                  <from>
                    <xdr:col>31</xdr:col>
                    <xdr:colOff>38100</xdr:colOff>
                    <xdr:row>23</xdr:row>
                    <xdr:rowOff>12700</xdr:rowOff>
                  </from>
                  <to>
                    <xdr:col>32</xdr:col>
                    <xdr:colOff>850900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1" r:id="rId239" name="Check Box 463">
              <controlPr defaultSize="0" autoFill="0" autoLine="0" autoPict="0">
                <anchor moveWithCells="1">
                  <from>
                    <xdr:col>31</xdr:col>
                    <xdr:colOff>50800</xdr:colOff>
                    <xdr:row>23</xdr:row>
                    <xdr:rowOff>50800</xdr:rowOff>
                  </from>
                  <to>
                    <xdr:col>32</xdr:col>
                    <xdr:colOff>781050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2" r:id="rId240" name="Button 464">
              <controlPr defaultSize="0" print="0" autoFill="0" autoPict="0">
                <anchor moveWithCells="1" sizeWithCells="1">
                  <from>
                    <xdr:col>31</xdr:col>
                    <xdr:colOff>31750</xdr:colOff>
                    <xdr:row>8</xdr:row>
                    <xdr:rowOff>12700</xdr:rowOff>
                  </from>
                  <to>
                    <xdr:col>32</xdr:col>
                    <xdr:colOff>838200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3" r:id="rId241" name="Check Box 465">
              <controlPr defaultSize="0" autoFill="0" autoLine="0" autoPict="0">
                <anchor moveWithCells="1">
                  <from>
                    <xdr:col>31</xdr:col>
                    <xdr:colOff>38100</xdr:colOff>
                    <xdr:row>8</xdr:row>
                    <xdr:rowOff>50800</xdr:rowOff>
                  </from>
                  <to>
                    <xdr:col>32</xdr:col>
                    <xdr:colOff>762000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4" r:id="rId242" name="Button 466">
              <controlPr defaultSize="0" print="0" autoFill="0" autoPict="0">
                <anchor moveWithCells="1" sizeWithCells="1">
                  <from>
                    <xdr:col>48</xdr:col>
                    <xdr:colOff>19050</xdr:colOff>
                    <xdr:row>8</xdr:row>
                    <xdr:rowOff>31750</xdr:rowOff>
                  </from>
                  <to>
                    <xdr:col>49</xdr:col>
                    <xdr:colOff>628650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5" r:id="rId243" name="Check Box 467">
              <controlPr defaultSize="0" autoFill="0" autoLine="0" autoPict="0">
                <anchor moveWithCells="1">
                  <from>
                    <xdr:col>48</xdr:col>
                    <xdr:colOff>31750</xdr:colOff>
                    <xdr:row>8</xdr:row>
                    <xdr:rowOff>69850</xdr:rowOff>
                  </from>
                  <to>
                    <xdr:col>49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6" r:id="rId244" name="Button 468">
              <controlPr defaultSize="0" print="0" autoFill="0" autoPict="0">
                <anchor moveWithCells="1" sizeWithCells="1">
                  <from>
                    <xdr:col>48</xdr:col>
                    <xdr:colOff>19050</xdr:colOff>
                    <xdr:row>23</xdr:row>
                    <xdr:rowOff>31750</xdr:rowOff>
                  </from>
                  <to>
                    <xdr:col>49</xdr:col>
                    <xdr:colOff>641350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7" r:id="rId245" name="Check Box 469">
              <controlPr defaultSize="0" autoFill="0" autoLine="0" autoPict="0">
                <anchor moveWithCells="1">
                  <from>
                    <xdr:col>48</xdr:col>
                    <xdr:colOff>31750</xdr:colOff>
                    <xdr:row>23</xdr:row>
                    <xdr:rowOff>69850</xdr:rowOff>
                  </from>
                  <to>
                    <xdr:col>49</xdr:col>
                    <xdr:colOff>565150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8" r:id="rId246" name="Button 470">
              <controlPr defaultSize="0" print="0" autoFill="0" autoPict="0">
                <anchor moveWithCells="1" sizeWithCells="1">
                  <from>
                    <xdr:col>48</xdr:col>
                    <xdr:colOff>38100</xdr:colOff>
                    <xdr:row>38</xdr:row>
                    <xdr:rowOff>19050</xdr:rowOff>
                  </from>
                  <to>
                    <xdr:col>49</xdr:col>
                    <xdr:colOff>628650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9" r:id="rId247" name="Check Box 471">
              <controlPr defaultSize="0" autoFill="0" autoLine="0" autoPict="0">
                <anchor moveWithCells="1">
                  <from>
                    <xdr:col>48</xdr:col>
                    <xdr:colOff>50800</xdr:colOff>
                    <xdr:row>38</xdr:row>
                    <xdr:rowOff>57150</xdr:rowOff>
                  </from>
                  <to>
                    <xdr:col>49</xdr:col>
                    <xdr:colOff>552450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0" r:id="rId248" name="Button 472">
              <controlPr defaultSize="0" print="0" autoFill="0" autoPict="0">
                <anchor moveWithCells="1" sizeWithCells="1">
                  <from>
                    <xdr:col>48</xdr:col>
                    <xdr:colOff>38100</xdr:colOff>
                    <xdr:row>52</xdr:row>
                    <xdr:rowOff>184150</xdr:rowOff>
                  </from>
                  <to>
                    <xdr:col>49</xdr:col>
                    <xdr:colOff>641350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1" r:id="rId249" name="Check Box 473">
              <controlPr defaultSize="0" autoFill="0" autoLine="0" autoPict="0">
                <anchor moveWithCells="1">
                  <from>
                    <xdr:col>48</xdr:col>
                    <xdr:colOff>50800</xdr:colOff>
                    <xdr:row>53</xdr:row>
                    <xdr:rowOff>31750</xdr:rowOff>
                  </from>
                  <to>
                    <xdr:col>49</xdr:col>
                    <xdr:colOff>565150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2" r:id="rId250" name="Button 474">
              <controlPr defaultSize="0" print="0" autoFill="0" autoPict="0">
                <anchor moveWithCells="1" sizeWithCells="1">
                  <from>
                    <xdr:col>48</xdr:col>
                    <xdr:colOff>31750</xdr:colOff>
                    <xdr:row>67</xdr:row>
                    <xdr:rowOff>184150</xdr:rowOff>
                  </from>
                  <to>
                    <xdr:col>49</xdr:col>
                    <xdr:colOff>628650</xdr:colOff>
                    <xdr:row>72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3" r:id="rId251" name="Check Box 475">
              <controlPr defaultSize="0" autoFill="0" autoLine="0" autoPict="0">
                <anchor moveWithCells="1">
                  <from>
                    <xdr:col>48</xdr:col>
                    <xdr:colOff>38100</xdr:colOff>
                    <xdr:row>68</xdr:row>
                    <xdr:rowOff>31750</xdr:rowOff>
                  </from>
                  <to>
                    <xdr:col>49</xdr:col>
                    <xdr:colOff>552450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4" r:id="rId252" name="Button 476">
              <controlPr defaultSize="0" print="0" autoFill="0" autoPict="0">
                <anchor moveWithCells="1" sizeWithCells="1">
                  <from>
                    <xdr:col>48</xdr:col>
                    <xdr:colOff>31750</xdr:colOff>
                    <xdr:row>83</xdr:row>
                    <xdr:rowOff>19050</xdr:rowOff>
                  </from>
                  <to>
                    <xdr:col>49</xdr:col>
                    <xdr:colOff>641350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5" r:id="rId253" name="Check Box 477">
              <controlPr defaultSize="0" autoFill="0" autoLine="0" autoPict="0">
                <anchor moveWithCells="1">
                  <from>
                    <xdr:col>48</xdr:col>
                    <xdr:colOff>38100</xdr:colOff>
                    <xdr:row>83</xdr:row>
                    <xdr:rowOff>57150</xdr:rowOff>
                  </from>
                  <to>
                    <xdr:col>49</xdr:col>
                    <xdr:colOff>565150</xdr:colOff>
                    <xdr:row>87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6" r:id="rId254" name="Button 478">
              <controlPr defaultSize="0" print="0" autoFill="0" autoPict="0">
                <anchor moveWithCells="1" sizeWithCells="1">
                  <from>
                    <xdr:col>48</xdr:col>
                    <xdr:colOff>12700</xdr:colOff>
                    <xdr:row>98</xdr:row>
                    <xdr:rowOff>12700</xdr:rowOff>
                  </from>
                  <to>
                    <xdr:col>49</xdr:col>
                    <xdr:colOff>622300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7" r:id="rId255" name="Check Box 479">
              <controlPr defaultSize="0" autoFill="0" autoLine="0" autoPict="0">
                <anchor moveWithCells="1">
                  <from>
                    <xdr:col>48</xdr:col>
                    <xdr:colOff>19050</xdr:colOff>
                    <xdr:row>98</xdr:row>
                    <xdr:rowOff>50800</xdr:rowOff>
                  </from>
                  <to>
                    <xdr:col>49</xdr:col>
                    <xdr:colOff>546100</xdr:colOff>
                    <xdr:row>102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9" r:id="rId256" name="Check Box 481">
              <controlPr defaultSize="0" autoFill="0" autoLine="0" autoPict="0">
                <anchor moveWithCells="1">
                  <from>
                    <xdr:col>48</xdr:col>
                    <xdr:colOff>38100</xdr:colOff>
                    <xdr:row>113</xdr:row>
                    <xdr:rowOff>69850</xdr:rowOff>
                  </from>
                  <to>
                    <xdr:col>49</xdr:col>
                    <xdr:colOff>552450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1" r:id="rId257" name="Check Box 483">
              <controlPr defaultSize="0" autoFill="0" autoLine="0" autoPict="0">
                <anchor moveWithCells="1">
                  <from>
                    <xdr:col>48</xdr:col>
                    <xdr:colOff>38100</xdr:colOff>
                    <xdr:row>128</xdr:row>
                    <xdr:rowOff>50800</xdr:rowOff>
                  </from>
                  <to>
                    <xdr:col>49</xdr:col>
                    <xdr:colOff>552450</xdr:colOff>
                    <xdr:row>132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3" r:id="rId258" name="Check Box 485">
              <controlPr defaultSize="0" autoFill="0" autoLine="0" autoPict="0">
                <anchor moveWithCells="1">
                  <from>
                    <xdr:col>48</xdr:col>
                    <xdr:colOff>38100</xdr:colOff>
                    <xdr:row>143</xdr:row>
                    <xdr:rowOff>38100</xdr:rowOff>
                  </from>
                  <to>
                    <xdr:col>49</xdr:col>
                    <xdr:colOff>552450</xdr:colOff>
                    <xdr:row>147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5" r:id="rId259" name="Check Box 487">
              <controlPr defaultSize="0" autoFill="0" autoLine="0" autoPict="0">
                <anchor moveWithCells="1">
                  <from>
                    <xdr:col>65</xdr:col>
                    <xdr:colOff>31750</xdr:colOff>
                    <xdr:row>143</xdr:row>
                    <xdr:rowOff>69850</xdr:rowOff>
                  </from>
                  <to>
                    <xdr:col>66</xdr:col>
                    <xdr:colOff>546100</xdr:colOff>
                    <xdr:row>147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7" r:id="rId260" name="Check Box 489">
              <controlPr defaultSize="0" autoFill="0" autoLine="0" autoPict="0">
                <anchor moveWithCells="1">
                  <from>
                    <xdr:col>65</xdr:col>
                    <xdr:colOff>31750</xdr:colOff>
                    <xdr:row>128</xdr:row>
                    <xdr:rowOff>69850</xdr:rowOff>
                  </from>
                  <to>
                    <xdr:col>66</xdr:col>
                    <xdr:colOff>546100</xdr:colOff>
                    <xdr:row>132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9" r:id="rId261" name="Check Box 491">
              <controlPr defaultSize="0" autoFill="0" autoLine="0" autoPict="0">
                <anchor moveWithCells="1">
                  <from>
                    <xdr:col>65</xdr:col>
                    <xdr:colOff>31750</xdr:colOff>
                    <xdr:row>113</xdr:row>
                    <xdr:rowOff>69850</xdr:rowOff>
                  </from>
                  <to>
                    <xdr:col>66</xdr:col>
                    <xdr:colOff>546100</xdr:colOff>
                    <xdr:row>117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1" r:id="rId262" name="Check Box 493">
              <controlPr defaultSize="0" autoFill="0" autoLine="0" autoPict="0">
                <anchor moveWithCells="1">
                  <from>
                    <xdr:col>65</xdr:col>
                    <xdr:colOff>31750</xdr:colOff>
                    <xdr:row>98</xdr:row>
                    <xdr:rowOff>69850</xdr:rowOff>
                  </from>
                  <to>
                    <xdr:col>66</xdr:col>
                    <xdr:colOff>546100</xdr:colOff>
                    <xdr:row>102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3" r:id="rId263" name="Check Box 495">
              <controlPr defaultSize="0" autoFill="0" autoLine="0" autoPict="0">
                <anchor moveWithCells="1">
                  <from>
                    <xdr:col>65</xdr:col>
                    <xdr:colOff>50800</xdr:colOff>
                    <xdr:row>83</xdr:row>
                    <xdr:rowOff>69850</xdr:rowOff>
                  </from>
                  <to>
                    <xdr:col>66</xdr:col>
                    <xdr:colOff>552450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5" r:id="rId264" name="Check Box 497">
              <controlPr defaultSize="0" autoFill="0" autoLine="0" autoPict="0">
                <anchor moveWithCells="1">
                  <from>
                    <xdr:col>65</xdr:col>
                    <xdr:colOff>50800</xdr:colOff>
                    <xdr:row>68</xdr:row>
                    <xdr:rowOff>50800</xdr:rowOff>
                  </from>
                  <to>
                    <xdr:col>66</xdr:col>
                    <xdr:colOff>552450</xdr:colOff>
                    <xdr:row>72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7" r:id="rId265" name="Check Box 499">
              <controlPr defaultSize="0" autoFill="0" autoLine="0" autoPict="0">
                <anchor moveWithCells="1">
                  <from>
                    <xdr:col>65</xdr:col>
                    <xdr:colOff>31750</xdr:colOff>
                    <xdr:row>53</xdr:row>
                    <xdr:rowOff>76200</xdr:rowOff>
                  </from>
                  <to>
                    <xdr:col>66</xdr:col>
                    <xdr:colOff>533400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" r:id="rId266" name="Check Box 501">
              <controlPr defaultSize="0" autoFill="0" autoLine="0" autoPict="0">
                <anchor moveWithCells="1">
                  <from>
                    <xdr:col>65</xdr:col>
                    <xdr:colOff>38100</xdr:colOff>
                    <xdr:row>38</xdr:row>
                    <xdr:rowOff>69850</xdr:rowOff>
                  </from>
                  <to>
                    <xdr:col>66</xdr:col>
                    <xdr:colOff>546100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0" r:id="rId267" name="Button 502">
              <controlPr defaultSize="0" print="0" autoFill="0" autoPict="0">
                <anchor moveWithCells="1" sizeWithCells="1">
                  <from>
                    <xdr:col>65</xdr:col>
                    <xdr:colOff>19050</xdr:colOff>
                    <xdr:row>23</xdr:row>
                    <xdr:rowOff>19050</xdr:rowOff>
                  </from>
                  <to>
                    <xdr:col>66</xdr:col>
                    <xdr:colOff>609600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1" r:id="rId268" name="Check Box 503">
              <controlPr defaultSize="0" autoFill="0" autoLine="0" autoPict="0">
                <anchor moveWithCells="1">
                  <from>
                    <xdr:col>65</xdr:col>
                    <xdr:colOff>31750</xdr:colOff>
                    <xdr:row>23</xdr:row>
                    <xdr:rowOff>57150</xdr:rowOff>
                  </from>
                  <to>
                    <xdr:col>66</xdr:col>
                    <xdr:colOff>533400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2" r:id="rId269" name="Button 504">
              <controlPr defaultSize="0" print="0" autoFill="0" autoPict="0">
                <anchor moveWithCells="1" sizeWithCells="1">
                  <from>
                    <xdr:col>65</xdr:col>
                    <xdr:colOff>31750</xdr:colOff>
                    <xdr:row>8</xdr:row>
                    <xdr:rowOff>19050</xdr:rowOff>
                  </from>
                  <to>
                    <xdr:col>66</xdr:col>
                    <xdr:colOff>622300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3" r:id="rId270" name="Check Box 505">
              <controlPr defaultSize="0" autoFill="0" autoLine="0" autoPict="0">
                <anchor moveWithCells="1">
                  <from>
                    <xdr:col>65</xdr:col>
                    <xdr:colOff>38100</xdr:colOff>
                    <xdr:row>8</xdr:row>
                    <xdr:rowOff>57150</xdr:rowOff>
                  </from>
                  <to>
                    <xdr:col>66</xdr:col>
                    <xdr:colOff>546100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271" name="Check Box 507">
              <controlPr defaultSize="0" autoFill="0" autoLine="0" autoPict="0">
                <anchor moveWithCells="1">
                  <from>
                    <xdr:col>82</xdr:col>
                    <xdr:colOff>57150</xdr:colOff>
                    <xdr:row>8</xdr:row>
                    <xdr:rowOff>57150</xdr:rowOff>
                  </from>
                  <to>
                    <xdr:col>83</xdr:col>
                    <xdr:colOff>565150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272" name="Button 508">
              <controlPr defaultSize="0" print="0" autoFill="0" autoPict="0">
                <anchor moveWithCells="1" sizeWithCells="1">
                  <from>
                    <xdr:col>82</xdr:col>
                    <xdr:colOff>0</xdr:colOff>
                    <xdr:row>23</xdr:row>
                    <xdr:rowOff>12700</xdr:rowOff>
                  </from>
                  <to>
                    <xdr:col>83</xdr:col>
                    <xdr:colOff>590550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273" name="Check Box 509">
              <controlPr defaultSize="0" autoFill="0" autoLine="0" autoPict="0">
                <anchor moveWithCells="1">
                  <from>
                    <xdr:col>82</xdr:col>
                    <xdr:colOff>50800</xdr:colOff>
                    <xdr:row>23</xdr:row>
                    <xdr:rowOff>50800</xdr:rowOff>
                  </from>
                  <to>
                    <xdr:col>83</xdr:col>
                    <xdr:colOff>546100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274" name="Button 510">
              <controlPr defaultSize="0" print="0" autoFill="0" autoPict="0">
                <anchor moveWithCells="1" sizeWithCells="1">
                  <from>
                    <xdr:col>82</xdr:col>
                    <xdr:colOff>6350</xdr:colOff>
                    <xdr:row>38</xdr:row>
                    <xdr:rowOff>38100</xdr:rowOff>
                  </from>
                  <to>
                    <xdr:col>83</xdr:col>
                    <xdr:colOff>596900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275" name="Check Box 511">
              <controlPr defaultSize="0" autoFill="0" autoLine="0" autoPict="0">
                <anchor moveWithCells="1">
                  <from>
                    <xdr:col>82</xdr:col>
                    <xdr:colOff>31750</xdr:colOff>
                    <xdr:row>38</xdr:row>
                    <xdr:rowOff>76200</xdr:rowOff>
                  </from>
                  <to>
                    <xdr:col>83</xdr:col>
                    <xdr:colOff>539750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276" name="Button 512">
              <controlPr defaultSize="0" print="0" autoFill="0" autoPict="0">
                <anchor moveWithCells="1" sizeWithCells="1">
                  <from>
                    <xdr:col>82</xdr:col>
                    <xdr:colOff>25400</xdr:colOff>
                    <xdr:row>53</xdr:row>
                    <xdr:rowOff>19050</xdr:rowOff>
                  </from>
                  <to>
                    <xdr:col>83</xdr:col>
                    <xdr:colOff>615950</xdr:colOff>
                    <xdr:row>57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277" name="Check Box 513">
              <controlPr defaultSize="0" autoFill="0" autoLine="0" autoPict="0">
                <anchor moveWithCells="1">
                  <from>
                    <xdr:col>82</xdr:col>
                    <xdr:colOff>44450</xdr:colOff>
                    <xdr:row>53</xdr:row>
                    <xdr:rowOff>57150</xdr:rowOff>
                  </from>
                  <to>
                    <xdr:col>83</xdr:col>
                    <xdr:colOff>552450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" r:id="rId278" name="Button 514">
              <controlPr defaultSize="0" print="0" autoFill="0" autoPict="0">
                <anchor moveWithCells="1" sizeWithCells="1">
                  <from>
                    <xdr:col>82</xdr:col>
                    <xdr:colOff>38100</xdr:colOff>
                    <xdr:row>68</xdr:row>
                    <xdr:rowOff>38100</xdr:rowOff>
                  </from>
                  <to>
                    <xdr:col>83</xdr:col>
                    <xdr:colOff>628650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" r:id="rId279" name="Check Box 515">
              <controlPr defaultSize="0" autoFill="0" autoLine="0" autoPict="0">
                <anchor moveWithCells="1">
                  <from>
                    <xdr:col>82</xdr:col>
                    <xdr:colOff>50800</xdr:colOff>
                    <xdr:row>68</xdr:row>
                    <xdr:rowOff>76200</xdr:rowOff>
                  </from>
                  <to>
                    <xdr:col>83</xdr:col>
                    <xdr:colOff>552450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" r:id="rId280" name="Button 516">
              <controlPr defaultSize="0" print="0" autoFill="0" autoPict="0">
                <anchor moveWithCells="1" sizeWithCells="1">
                  <from>
                    <xdr:col>82</xdr:col>
                    <xdr:colOff>19050</xdr:colOff>
                    <xdr:row>83</xdr:row>
                    <xdr:rowOff>31750</xdr:rowOff>
                  </from>
                  <to>
                    <xdr:col>83</xdr:col>
                    <xdr:colOff>609600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" r:id="rId281" name="Check Box 517">
              <controlPr defaultSize="0" autoFill="0" autoLine="0" autoPict="0">
                <anchor moveWithCells="1">
                  <from>
                    <xdr:col>82</xdr:col>
                    <xdr:colOff>31750</xdr:colOff>
                    <xdr:row>83</xdr:row>
                    <xdr:rowOff>69850</xdr:rowOff>
                  </from>
                  <to>
                    <xdr:col>83</xdr:col>
                    <xdr:colOff>533400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" r:id="rId282" name="Button 518">
              <controlPr defaultSize="0" print="0" autoFill="0" autoPict="0">
                <anchor moveWithCells="1" sizeWithCells="1">
                  <from>
                    <xdr:col>82</xdr:col>
                    <xdr:colOff>31750</xdr:colOff>
                    <xdr:row>98</xdr:row>
                    <xdr:rowOff>19050</xdr:rowOff>
                  </from>
                  <to>
                    <xdr:col>83</xdr:col>
                    <xdr:colOff>622300</xdr:colOff>
                    <xdr:row>102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" r:id="rId283" name="Check Box 519">
              <controlPr defaultSize="0" autoFill="0" autoLine="0" autoPict="0">
                <anchor moveWithCells="1">
                  <from>
                    <xdr:col>82</xdr:col>
                    <xdr:colOff>38100</xdr:colOff>
                    <xdr:row>98</xdr:row>
                    <xdr:rowOff>57150</xdr:rowOff>
                  </from>
                  <to>
                    <xdr:col>83</xdr:col>
                    <xdr:colOff>546100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" r:id="rId284" name="Button 520">
              <controlPr defaultSize="0" print="0" autoFill="0" autoPict="0">
                <anchor moveWithCells="1" sizeWithCells="1">
                  <from>
                    <xdr:col>82</xdr:col>
                    <xdr:colOff>38100</xdr:colOff>
                    <xdr:row>113</xdr:row>
                    <xdr:rowOff>38100</xdr:rowOff>
                  </from>
                  <to>
                    <xdr:col>83</xdr:col>
                    <xdr:colOff>628650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" r:id="rId285" name="Check Box 521">
              <controlPr defaultSize="0" autoFill="0" autoLine="0" autoPict="0">
                <anchor moveWithCells="1">
                  <from>
                    <xdr:col>82</xdr:col>
                    <xdr:colOff>50800</xdr:colOff>
                    <xdr:row>113</xdr:row>
                    <xdr:rowOff>76200</xdr:rowOff>
                  </from>
                  <to>
                    <xdr:col>83</xdr:col>
                    <xdr:colOff>552450</xdr:colOff>
                    <xdr:row>117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" r:id="rId286" name="Button 522">
              <controlPr defaultSize="0" print="0" autoFill="0" autoPict="0">
                <anchor moveWithCells="1" sizeWithCells="1">
                  <from>
                    <xdr:col>82</xdr:col>
                    <xdr:colOff>31750</xdr:colOff>
                    <xdr:row>128</xdr:row>
                    <xdr:rowOff>31750</xdr:rowOff>
                  </from>
                  <to>
                    <xdr:col>83</xdr:col>
                    <xdr:colOff>622300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" r:id="rId287" name="Check Box 523">
              <controlPr defaultSize="0" autoFill="0" autoLine="0" autoPict="0">
                <anchor moveWithCells="1">
                  <from>
                    <xdr:col>82</xdr:col>
                    <xdr:colOff>38100</xdr:colOff>
                    <xdr:row>128</xdr:row>
                    <xdr:rowOff>69850</xdr:rowOff>
                  </from>
                  <to>
                    <xdr:col>83</xdr:col>
                    <xdr:colOff>546100</xdr:colOff>
                    <xdr:row>132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" r:id="rId288" name="Check Box 525">
              <controlPr defaultSize="0" autoFill="0" autoLine="0" autoPict="0">
                <anchor moveWithCells="1">
                  <from>
                    <xdr:col>82</xdr:col>
                    <xdr:colOff>38100</xdr:colOff>
                    <xdr:row>143</xdr:row>
                    <xdr:rowOff>69850</xdr:rowOff>
                  </from>
                  <to>
                    <xdr:col>83</xdr:col>
                    <xdr:colOff>546100</xdr:colOff>
                    <xdr:row>147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289" name="Button 526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143</xdr:row>
                    <xdr:rowOff>31750</xdr:rowOff>
                  </from>
                  <to>
                    <xdr:col>100</xdr:col>
                    <xdr:colOff>622300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290" name="Check Box 527">
              <controlPr defaultSize="0" autoFill="0" autoLine="0" autoPict="0">
                <anchor moveWithCells="1">
                  <from>
                    <xdr:col>99</xdr:col>
                    <xdr:colOff>38100</xdr:colOff>
                    <xdr:row>143</xdr:row>
                    <xdr:rowOff>69850</xdr:rowOff>
                  </from>
                  <to>
                    <xdr:col>100</xdr:col>
                    <xdr:colOff>546100</xdr:colOff>
                    <xdr:row>147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291" name="Button 528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128</xdr:row>
                    <xdr:rowOff>31750</xdr:rowOff>
                  </from>
                  <to>
                    <xdr:col>100</xdr:col>
                    <xdr:colOff>622300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" r:id="rId292" name="Check Box 529">
              <controlPr defaultSize="0" autoFill="0" autoLine="0" autoPict="0">
                <anchor moveWithCells="1">
                  <from>
                    <xdr:col>99</xdr:col>
                    <xdr:colOff>38100</xdr:colOff>
                    <xdr:row>128</xdr:row>
                    <xdr:rowOff>69850</xdr:rowOff>
                  </from>
                  <to>
                    <xdr:col>100</xdr:col>
                    <xdr:colOff>546100</xdr:colOff>
                    <xdr:row>132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" r:id="rId293" name="Button 530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113</xdr:row>
                    <xdr:rowOff>31750</xdr:rowOff>
                  </from>
                  <to>
                    <xdr:col>100</xdr:col>
                    <xdr:colOff>622300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" r:id="rId294" name="Check Box 531">
              <controlPr defaultSize="0" autoFill="0" autoLine="0" autoPict="0">
                <anchor moveWithCells="1">
                  <from>
                    <xdr:col>99</xdr:col>
                    <xdr:colOff>38100</xdr:colOff>
                    <xdr:row>113</xdr:row>
                    <xdr:rowOff>69850</xdr:rowOff>
                  </from>
                  <to>
                    <xdr:col>100</xdr:col>
                    <xdr:colOff>546100</xdr:colOff>
                    <xdr:row>117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" r:id="rId295" name="Button 532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98</xdr:row>
                    <xdr:rowOff>31750</xdr:rowOff>
                  </from>
                  <to>
                    <xdr:col>100</xdr:col>
                    <xdr:colOff>622300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" r:id="rId296" name="Check Box 533">
              <controlPr defaultSize="0" autoFill="0" autoLine="0" autoPict="0">
                <anchor moveWithCells="1">
                  <from>
                    <xdr:col>99</xdr:col>
                    <xdr:colOff>38100</xdr:colOff>
                    <xdr:row>98</xdr:row>
                    <xdr:rowOff>69850</xdr:rowOff>
                  </from>
                  <to>
                    <xdr:col>100</xdr:col>
                    <xdr:colOff>546100</xdr:colOff>
                    <xdr:row>102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2" r:id="rId297" name="Button 534">
              <controlPr defaultSize="0" print="0" autoFill="0" autoPict="0">
                <anchor moveWithCells="1" sizeWithCells="1">
                  <from>
                    <xdr:col>99</xdr:col>
                    <xdr:colOff>19050</xdr:colOff>
                    <xdr:row>83</xdr:row>
                    <xdr:rowOff>31750</xdr:rowOff>
                  </from>
                  <to>
                    <xdr:col>100</xdr:col>
                    <xdr:colOff>609600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3" r:id="rId298" name="Check Box 535">
              <controlPr defaultSize="0" autoFill="0" autoLine="0" autoPict="0">
                <anchor moveWithCells="1">
                  <from>
                    <xdr:col>99</xdr:col>
                    <xdr:colOff>31750</xdr:colOff>
                    <xdr:row>83</xdr:row>
                    <xdr:rowOff>69850</xdr:rowOff>
                  </from>
                  <to>
                    <xdr:col>100</xdr:col>
                    <xdr:colOff>533400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4" r:id="rId299" name="Button 536">
              <controlPr defaultSize="0" print="0" autoFill="0" autoPict="0">
                <anchor moveWithCells="1" sizeWithCells="1">
                  <from>
                    <xdr:col>99</xdr:col>
                    <xdr:colOff>19050</xdr:colOff>
                    <xdr:row>68</xdr:row>
                    <xdr:rowOff>19050</xdr:rowOff>
                  </from>
                  <to>
                    <xdr:col>100</xdr:col>
                    <xdr:colOff>609600</xdr:colOff>
                    <xdr:row>72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5" r:id="rId300" name="Check Box 537">
              <controlPr defaultSize="0" autoFill="0" autoLine="0" autoPict="0">
                <anchor moveWithCells="1">
                  <from>
                    <xdr:col>99</xdr:col>
                    <xdr:colOff>31750</xdr:colOff>
                    <xdr:row>68</xdr:row>
                    <xdr:rowOff>57150</xdr:rowOff>
                  </from>
                  <to>
                    <xdr:col>100</xdr:col>
                    <xdr:colOff>533400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6" r:id="rId301" name="Button 538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53</xdr:row>
                    <xdr:rowOff>12700</xdr:rowOff>
                  </from>
                  <to>
                    <xdr:col>100</xdr:col>
                    <xdr:colOff>622300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7" r:id="rId302" name="Check Box 539">
              <controlPr defaultSize="0" autoFill="0" autoLine="0" autoPict="0">
                <anchor moveWithCells="1">
                  <from>
                    <xdr:col>99</xdr:col>
                    <xdr:colOff>38100</xdr:colOff>
                    <xdr:row>53</xdr:row>
                    <xdr:rowOff>50800</xdr:rowOff>
                  </from>
                  <to>
                    <xdr:col>100</xdr:col>
                    <xdr:colOff>546100</xdr:colOff>
                    <xdr:row>57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8" r:id="rId303" name="Button 540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38</xdr:row>
                    <xdr:rowOff>31750</xdr:rowOff>
                  </from>
                  <to>
                    <xdr:col>100</xdr:col>
                    <xdr:colOff>622300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" r:id="rId304" name="Check Box 541">
              <controlPr defaultSize="0" autoFill="0" autoLine="0" autoPict="0">
                <anchor moveWithCells="1">
                  <from>
                    <xdr:col>99</xdr:col>
                    <xdr:colOff>38100</xdr:colOff>
                    <xdr:row>38</xdr:row>
                    <xdr:rowOff>69850</xdr:rowOff>
                  </from>
                  <to>
                    <xdr:col>100</xdr:col>
                    <xdr:colOff>546100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" r:id="rId305" name="Button 542">
              <controlPr defaultSize="0" print="0" autoFill="0" autoPict="0">
                <anchor moveWithCells="1" sizeWithCells="1">
                  <from>
                    <xdr:col>99</xdr:col>
                    <xdr:colOff>19050</xdr:colOff>
                    <xdr:row>23</xdr:row>
                    <xdr:rowOff>19050</xdr:rowOff>
                  </from>
                  <to>
                    <xdr:col>100</xdr:col>
                    <xdr:colOff>609600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" r:id="rId306" name="Check Box 543">
              <controlPr defaultSize="0" autoFill="0" autoLine="0" autoPict="0">
                <anchor moveWithCells="1">
                  <from>
                    <xdr:col>99</xdr:col>
                    <xdr:colOff>31750</xdr:colOff>
                    <xdr:row>23</xdr:row>
                    <xdr:rowOff>57150</xdr:rowOff>
                  </from>
                  <to>
                    <xdr:col>100</xdr:col>
                    <xdr:colOff>533400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" r:id="rId307" name="Button 544">
              <controlPr defaultSize="0" print="0" autoFill="0" autoPict="0">
                <anchor moveWithCells="1" sizeWithCells="1">
                  <from>
                    <xdr:col>99</xdr:col>
                    <xdr:colOff>31750</xdr:colOff>
                    <xdr:row>8</xdr:row>
                    <xdr:rowOff>19050</xdr:rowOff>
                  </from>
                  <to>
                    <xdr:col>100</xdr:col>
                    <xdr:colOff>622300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308" name="Check Box 545">
              <controlPr defaultSize="0" autoFill="0" autoLine="0" autoPict="0">
                <anchor moveWithCells="1">
                  <from>
                    <xdr:col>99</xdr:col>
                    <xdr:colOff>38100</xdr:colOff>
                    <xdr:row>8</xdr:row>
                    <xdr:rowOff>57150</xdr:rowOff>
                  </from>
                  <to>
                    <xdr:col>100</xdr:col>
                    <xdr:colOff>546100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309" name="Button 546">
              <controlPr defaultSize="0" print="0" autoFill="0" autoPict="0">
                <anchor moveWithCells="1" sizeWithCells="1">
                  <from>
                    <xdr:col>116</xdr:col>
                    <xdr:colOff>31750</xdr:colOff>
                    <xdr:row>8</xdr:row>
                    <xdr:rowOff>19050</xdr:rowOff>
                  </from>
                  <to>
                    <xdr:col>117</xdr:col>
                    <xdr:colOff>622300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310" name="Check Box 547">
              <controlPr defaultSize="0" autoFill="0" autoLine="0" autoPict="0">
                <anchor moveWithCells="1">
                  <from>
                    <xdr:col>116</xdr:col>
                    <xdr:colOff>38100</xdr:colOff>
                    <xdr:row>8</xdr:row>
                    <xdr:rowOff>57150</xdr:rowOff>
                  </from>
                  <to>
                    <xdr:col>117</xdr:col>
                    <xdr:colOff>546100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311" name="Button 548">
              <controlPr defaultSize="0" print="0" autoFill="0" autoPict="0">
                <anchor moveWithCells="1" sizeWithCells="1">
                  <from>
                    <xdr:col>116</xdr:col>
                    <xdr:colOff>19050</xdr:colOff>
                    <xdr:row>23</xdr:row>
                    <xdr:rowOff>31750</xdr:rowOff>
                  </from>
                  <to>
                    <xdr:col>117</xdr:col>
                    <xdr:colOff>609600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312" name="Check Box 549">
              <controlPr defaultSize="0" autoFill="0" autoLine="0" autoPict="0">
                <anchor moveWithCells="1">
                  <from>
                    <xdr:col>116</xdr:col>
                    <xdr:colOff>31750</xdr:colOff>
                    <xdr:row>23</xdr:row>
                    <xdr:rowOff>69850</xdr:rowOff>
                  </from>
                  <to>
                    <xdr:col>117</xdr:col>
                    <xdr:colOff>533400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313" name="Button 550">
              <controlPr defaultSize="0" print="0" autoFill="0" autoPict="0">
                <anchor moveWithCells="1" sizeWithCells="1">
                  <from>
                    <xdr:col>116</xdr:col>
                    <xdr:colOff>38100</xdr:colOff>
                    <xdr:row>38</xdr:row>
                    <xdr:rowOff>31750</xdr:rowOff>
                  </from>
                  <to>
                    <xdr:col>117</xdr:col>
                    <xdr:colOff>628650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314" name="Check Box 551">
              <controlPr defaultSize="0" autoFill="0" autoLine="0" autoPict="0">
                <anchor moveWithCells="1">
                  <from>
                    <xdr:col>116</xdr:col>
                    <xdr:colOff>50800</xdr:colOff>
                    <xdr:row>38</xdr:row>
                    <xdr:rowOff>69850</xdr:rowOff>
                  </from>
                  <to>
                    <xdr:col>117</xdr:col>
                    <xdr:colOff>552450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315" name="Button 552">
              <controlPr defaultSize="0" print="0" autoFill="0" autoPict="0">
                <anchor moveWithCells="1" sizeWithCells="1">
                  <from>
                    <xdr:col>116</xdr:col>
                    <xdr:colOff>31750</xdr:colOff>
                    <xdr:row>53</xdr:row>
                    <xdr:rowOff>19050</xdr:rowOff>
                  </from>
                  <to>
                    <xdr:col>117</xdr:col>
                    <xdr:colOff>622300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316" name="Check Box 553">
              <controlPr defaultSize="0" autoFill="0" autoLine="0" autoPict="0">
                <anchor moveWithCells="1">
                  <from>
                    <xdr:col>116</xdr:col>
                    <xdr:colOff>38100</xdr:colOff>
                    <xdr:row>53</xdr:row>
                    <xdr:rowOff>57150</xdr:rowOff>
                  </from>
                  <to>
                    <xdr:col>117</xdr:col>
                    <xdr:colOff>546100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317" name="Button 554">
              <controlPr defaultSize="0" print="0" autoFill="0" autoPict="0">
                <anchor moveWithCells="1" sizeWithCells="1">
                  <from>
                    <xdr:col>116</xdr:col>
                    <xdr:colOff>31750</xdr:colOff>
                    <xdr:row>68</xdr:row>
                    <xdr:rowOff>31750</xdr:rowOff>
                  </from>
                  <to>
                    <xdr:col>117</xdr:col>
                    <xdr:colOff>622300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318" name="Check Box 555">
              <controlPr defaultSize="0" autoFill="0" autoLine="0" autoPict="0">
                <anchor moveWithCells="1">
                  <from>
                    <xdr:col>116</xdr:col>
                    <xdr:colOff>38100</xdr:colOff>
                    <xdr:row>68</xdr:row>
                    <xdr:rowOff>69850</xdr:rowOff>
                  </from>
                  <to>
                    <xdr:col>117</xdr:col>
                    <xdr:colOff>546100</xdr:colOff>
                    <xdr:row>72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319" name="Button 556">
              <controlPr defaultSize="0" print="0" autoFill="0" autoPict="0">
                <anchor moveWithCells="1" sizeWithCells="1">
                  <from>
                    <xdr:col>116</xdr:col>
                    <xdr:colOff>38100</xdr:colOff>
                    <xdr:row>83</xdr:row>
                    <xdr:rowOff>31750</xdr:rowOff>
                  </from>
                  <to>
                    <xdr:col>117</xdr:col>
                    <xdr:colOff>628650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320" name="Check Box 557">
              <controlPr defaultSize="0" autoFill="0" autoLine="0" autoPict="0">
                <anchor moveWithCells="1">
                  <from>
                    <xdr:col>116</xdr:col>
                    <xdr:colOff>50800</xdr:colOff>
                    <xdr:row>83</xdr:row>
                    <xdr:rowOff>69850</xdr:rowOff>
                  </from>
                  <to>
                    <xdr:col>117</xdr:col>
                    <xdr:colOff>552450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21" name="Button 558">
              <controlPr defaultSize="0" print="0" autoFill="0" autoPict="0">
                <anchor moveWithCells="1" sizeWithCells="1">
                  <from>
                    <xdr:col>116</xdr:col>
                    <xdr:colOff>31750</xdr:colOff>
                    <xdr:row>98</xdr:row>
                    <xdr:rowOff>31750</xdr:rowOff>
                  </from>
                  <to>
                    <xdr:col>117</xdr:col>
                    <xdr:colOff>622300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22" name="Check Box 559">
              <controlPr defaultSize="0" autoFill="0" autoLine="0" autoPict="0">
                <anchor moveWithCells="1">
                  <from>
                    <xdr:col>116</xdr:col>
                    <xdr:colOff>38100</xdr:colOff>
                    <xdr:row>98</xdr:row>
                    <xdr:rowOff>69850</xdr:rowOff>
                  </from>
                  <to>
                    <xdr:col>117</xdr:col>
                    <xdr:colOff>546100</xdr:colOff>
                    <xdr:row>102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8" r:id="rId323" name="Button 560">
              <controlPr defaultSize="0" print="0" autoFill="0" autoPict="0">
                <anchor moveWithCells="1" sizeWithCells="1">
                  <from>
                    <xdr:col>116</xdr:col>
                    <xdr:colOff>38100</xdr:colOff>
                    <xdr:row>113</xdr:row>
                    <xdr:rowOff>19050</xdr:rowOff>
                  </from>
                  <to>
                    <xdr:col>117</xdr:col>
                    <xdr:colOff>628650</xdr:colOff>
                    <xdr:row>117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9" r:id="rId324" name="Check Box 561">
              <controlPr defaultSize="0" autoFill="0" autoLine="0" autoPict="0">
                <anchor moveWithCells="1">
                  <from>
                    <xdr:col>116</xdr:col>
                    <xdr:colOff>50800</xdr:colOff>
                    <xdr:row>113</xdr:row>
                    <xdr:rowOff>57150</xdr:rowOff>
                  </from>
                  <to>
                    <xdr:col>117</xdr:col>
                    <xdr:colOff>552450</xdr:colOff>
                    <xdr:row>117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0" r:id="rId325" name="Button 562">
              <controlPr defaultSize="0" print="0" autoFill="0" autoPict="0">
                <anchor moveWithCells="1" sizeWithCells="1">
                  <from>
                    <xdr:col>116</xdr:col>
                    <xdr:colOff>38100</xdr:colOff>
                    <xdr:row>128</xdr:row>
                    <xdr:rowOff>19050</xdr:rowOff>
                  </from>
                  <to>
                    <xdr:col>117</xdr:col>
                    <xdr:colOff>628650</xdr:colOff>
                    <xdr:row>132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1" r:id="rId326" name="Check Box 563">
              <controlPr defaultSize="0" autoFill="0" autoLine="0" autoPict="0">
                <anchor moveWithCells="1">
                  <from>
                    <xdr:col>116</xdr:col>
                    <xdr:colOff>50800</xdr:colOff>
                    <xdr:row>128</xdr:row>
                    <xdr:rowOff>57150</xdr:rowOff>
                  </from>
                  <to>
                    <xdr:col>117</xdr:col>
                    <xdr:colOff>552450</xdr:colOff>
                    <xdr:row>132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2" r:id="rId327" name="Button 564">
              <controlPr defaultSize="0" print="0" autoFill="0" autoPict="0">
                <anchor moveWithCells="1" sizeWithCells="1">
                  <from>
                    <xdr:col>116</xdr:col>
                    <xdr:colOff>19050</xdr:colOff>
                    <xdr:row>143</xdr:row>
                    <xdr:rowOff>38100</xdr:rowOff>
                  </from>
                  <to>
                    <xdr:col>117</xdr:col>
                    <xdr:colOff>622300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3" r:id="rId328" name="Check Box 565">
              <controlPr defaultSize="0" autoFill="0" autoLine="0" autoPict="0">
                <anchor moveWithCells="1">
                  <from>
                    <xdr:col>116</xdr:col>
                    <xdr:colOff>31750</xdr:colOff>
                    <xdr:row>143</xdr:row>
                    <xdr:rowOff>76200</xdr:rowOff>
                  </from>
                  <to>
                    <xdr:col>117</xdr:col>
                    <xdr:colOff>546100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4" r:id="rId329" name="Button 566">
              <controlPr defaultSize="0" print="0" autoFill="0" autoPict="0">
                <anchor moveWithCells="1" sizeWithCells="1">
                  <from>
                    <xdr:col>133</xdr:col>
                    <xdr:colOff>38100</xdr:colOff>
                    <xdr:row>143</xdr:row>
                    <xdr:rowOff>12700</xdr:rowOff>
                  </from>
                  <to>
                    <xdr:col>134</xdr:col>
                    <xdr:colOff>641350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5" r:id="rId330" name="Check Box 567">
              <controlPr defaultSize="0" autoFill="0" autoLine="0" autoPict="0">
                <anchor moveWithCells="1">
                  <from>
                    <xdr:col>133</xdr:col>
                    <xdr:colOff>50800</xdr:colOff>
                    <xdr:row>143</xdr:row>
                    <xdr:rowOff>50800</xdr:rowOff>
                  </from>
                  <to>
                    <xdr:col>134</xdr:col>
                    <xdr:colOff>565150</xdr:colOff>
                    <xdr:row>147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6" r:id="rId331" name="Button 568">
              <controlPr defaultSize="0" print="0" autoFill="0" autoPict="0">
                <anchor moveWithCells="1" sizeWithCells="1">
                  <from>
                    <xdr:col>133</xdr:col>
                    <xdr:colOff>12700</xdr:colOff>
                    <xdr:row>128</xdr:row>
                    <xdr:rowOff>31750</xdr:rowOff>
                  </from>
                  <to>
                    <xdr:col>134</xdr:col>
                    <xdr:colOff>609600</xdr:colOff>
                    <xdr:row>132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7" r:id="rId332" name="Check Box 569">
              <controlPr defaultSize="0" autoFill="0" autoLine="0" autoPict="0">
                <anchor moveWithCells="1">
                  <from>
                    <xdr:col>133</xdr:col>
                    <xdr:colOff>19050</xdr:colOff>
                    <xdr:row>128</xdr:row>
                    <xdr:rowOff>69850</xdr:rowOff>
                  </from>
                  <to>
                    <xdr:col>134</xdr:col>
                    <xdr:colOff>533400</xdr:colOff>
                    <xdr:row>132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33" name="Button 570">
              <controlPr defaultSize="0" print="0" autoFill="0" autoPict="0">
                <anchor moveWithCells="1" sizeWithCells="1">
                  <from>
                    <xdr:col>133</xdr:col>
                    <xdr:colOff>38100</xdr:colOff>
                    <xdr:row>113</xdr:row>
                    <xdr:rowOff>31750</xdr:rowOff>
                  </from>
                  <to>
                    <xdr:col>134</xdr:col>
                    <xdr:colOff>641350</xdr:colOff>
                    <xdr:row>117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9" r:id="rId334" name="Check Box 571">
              <controlPr defaultSize="0" autoFill="0" autoLine="0" autoPict="0">
                <anchor moveWithCells="1">
                  <from>
                    <xdr:col>133</xdr:col>
                    <xdr:colOff>50800</xdr:colOff>
                    <xdr:row>113</xdr:row>
                    <xdr:rowOff>69850</xdr:rowOff>
                  </from>
                  <to>
                    <xdr:col>134</xdr:col>
                    <xdr:colOff>565150</xdr:colOff>
                    <xdr:row>117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5" name="Button 572">
              <controlPr defaultSize="0" print="0" autoFill="0" autoPict="0">
                <anchor moveWithCells="1" sizeWithCells="1">
                  <from>
                    <xdr:col>133</xdr:col>
                    <xdr:colOff>19050</xdr:colOff>
                    <xdr:row>98</xdr:row>
                    <xdr:rowOff>31750</xdr:rowOff>
                  </from>
                  <to>
                    <xdr:col>134</xdr:col>
                    <xdr:colOff>628650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1" r:id="rId336" name="Check Box 573">
              <controlPr defaultSize="0" autoFill="0" autoLine="0" autoPict="0">
                <anchor moveWithCells="1">
                  <from>
                    <xdr:col>133</xdr:col>
                    <xdr:colOff>31750</xdr:colOff>
                    <xdr:row>98</xdr:row>
                    <xdr:rowOff>69850</xdr:rowOff>
                  </from>
                  <to>
                    <xdr:col>134</xdr:col>
                    <xdr:colOff>552450</xdr:colOff>
                    <xdr:row>102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2" r:id="rId337" name="Button 574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83</xdr:row>
                    <xdr:rowOff>31750</xdr:rowOff>
                  </from>
                  <to>
                    <xdr:col>134</xdr:col>
                    <xdr:colOff>641350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3" r:id="rId338" name="Check Box 575">
              <controlPr defaultSize="0" autoFill="0" autoLine="0" autoPict="0">
                <anchor moveWithCells="1">
                  <from>
                    <xdr:col>133</xdr:col>
                    <xdr:colOff>38100</xdr:colOff>
                    <xdr:row>83</xdr:row>
                    <xdr:rowOff>69850</xdr:rowOff>
                  </from>
                  <to>
                    <xdr:col>134</xdr:col>
                    <xdr:colOff>565150</xdr:colOff>
                    <xdr:row>87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4" r:id="rId339" name="Button 576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68</xdr:row>
                    <xdr:rowOff>31750</xdr:rowOff>
                  </from>
                  <to>
                    <xdr:col>134</xdr:col>
                    <xdr:colOff>641350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5" r:id="rId340" name="Check Box 577">
              <controlPr defaultSize="0" autoFill="0" autoLine="0" autoPict="0">
                <anchor moveWithCells="1">
                  <from>
                    <xdr:col>133</xdr:col>
                    <xdr:colOff>38100</xdr:colOff>
                    <xdr:row>68</xdr:row>
                    <xdr:rowOff>69850</xdr:rowOff>
                  </from>
                  <to>
                    <xdr:col>134</xdr:col>
                    <xdr:colOff>565150</xdr:colOff>
                    <xdr:row>72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6" r:id="rId341" name="Button 578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53</xdr:row>
                    <xdr:rowOff>0</xdr:rowOff>
                  </from>
                  <to>
                    <xdr:col>134</xdr:col>
                    <xdr:colOff>641350</xdr:colOff>
                    <xdr:row>57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7" r:id="rId342" name="Check Box 579">
              <controlPr defaultSize="0" autoFill="0" autoLine="0" autoPict="0">
                <anchor moveWithCells="1">
                  <from>
                    <xdr:col>133</xdr:col>
                    <xdr:colOff>38100</xdr:colOff>
                    <xdr:row>53</xdr:row>
                    <xdr:rowOff>38100</xdr:rowOff>
                  </from>
                  <to>
                    <xdr:col>134</xdr:col>
                    <xdr:colOff>565150</xdr:colOff>
                    <xdr:row>57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8" r:id="rId343" name="Button 580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38</xdr:row>
                    <xdr:rowOff>19050</xdr:rowOff>
                  </from>
                  <to>
                    <xdr:col>134</xdr:col>
                    <xdr:colOff>641350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9" r:id="rId344" name="Check Box 581">
              <controlPr defaultSize="0" autoFill="0" autoLine="0" autoPict="0">
                <anchor moveWithCells="1">
                  <from>
                    <xdr:col>133</xdr:col>
                    <xdr:colOff>38100</xdr:colOff>
                    <xdr:row>38</xdr:row>
                    <xdr:rowOff>57150</xdr:rowOff>
                  </from>
                  <to>
                    <xdr:col>134</xdr:col>
                    <xdr:colOff>565150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0" r:id="rId345" name="Button 582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23</xdr:row>
                    <xdr:rowOff>19050</xdr:rowOff>
                  </from>
                  <to>
                    <xdr:col>134</xdr:col>
                    <xdr:colOff>641350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1" r:id="rId346" name="Check Box 583">
              <controlPr defaultSize="0" autoFill="0" autoLine="0" autoPict="0">
                <anchor moveWithCells="1">
                  <from>
                    <xdr:col>133</xdr:col>
                    <xdr:colOff>38100</xdr:colOff>
                    <xdr:row>23</xdr:row>
                    <xdr:rowOff>57150</xdr:rowOff>
                  </from>
                  <to>
                    <xdr:col>134</xdr:col>
                    <xdr:colOff>565150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2" r:id="rId347" name="Button 584">
              <controlPr defaultSize="0" print="0" autoFill="0" autoPict="0">
                <anchor moveWithCells="1" sizeWithCells="1">
                  <from>
                    <xdr:col>133</xdr:col>
                    <xdr:colOff>31750</xdr:colOff>
                    <xdr:row>8</xdr:row>
                    <xdr:rowOff>31750</xdr:rowOff>
                  </from>
                  <to>
                    <xdr:col>134</xdr:col>
                    <xdr:colOff>641350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3" r:id="rId348" name="Check Box 585">
              <controlPr defaultSize="0" autoFill="0" autoLine="0" autoPict="0">
                <anchor moveWithCells="1">
                  <from>
                    <xdr:col>133</xdr:col>
                    <xdr:colOff>38100</xdr:colOff>
                    <xdr:row>8</xdr:row>
                    <xdr:rowOff>69850</xdr:rowOff>
                  </from>
                  <to>
                    <xdr:col>134</xdr:col>
                    <xdr:colOff>565150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4" r:id="rId349" name="Button 586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8</xdr:row>
                    <xdr:rowOff>31750</xdr:rowOff>
                  </from>
                  <to>
                    <xdr:col>151</xdr:col>
                    <xdr:colOff>641350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5" r:id="rId350" name="Check Box 587">
              <controlPr defaultSize="0" autoFill="0" autoLine="0" autoPict="0">
                <anchor moveWithCells="1">
                  <from>
                    <xdr:col>150</xdr:col>
                    <xdr:colOff>38100</xdr:colOff>
                    <xdr:row>8</xdr:row>
                    <xdr:rowOff>69850</xdr:rowOff>
                  </from>
                  <to>
                    <xdr:col>151</xdr:col>
                    <xdr:colOff>565150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51" name="Button 588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23</xdr:row>
                    <xdr:rowOff>31750</xdr:rowOff>
                  </from>
                  <to>
                    <xdr:col>151</xdr:col>
                    <xdr:colOff>641350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7" r:id="rId352" name="Check Box 589">
              <controlPr defaultSize="0" autoFill="0" autoLine="0" autoPict="0">
                <anchor moveWithCells="1">
                  <from>
                    <xdr:col>150</xdr:col>
                    <xdr:colOff>38100</xdr:colOff>
                    <xdr:row>23</xdr:row>
                    <xdr:rowOff>69850</xdr:rowOff>
                  </from>
                  <to>
                    <xdr:col>151</xdr:col>
                    <xdr:colOff>565150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8" r:id="rId353" name="Button 590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38</xdr:row>
                    <xdr:rowOff>38100</xdr:rowOff>
                  </from>
                  <to>
                    <xdr:col>151</xdr:col>
                    <xdr:colOff>641350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9" r:id="rId354" name="Check Box 591">
              <controlPr defaultSize="0" autoFill="0" autoLine="0" autoPict="0">
                <anchor moveWithCells="1">
                  <from>
                    <xdr:col>150</xdr:col>
                    <xdr:colOff>38100</xdr:colOff>
                    <xdr:row>38</xdr:row>
                    <xdr:rowOff>76200</xdr:rowOff>
                  </from>
                  <to>
                    <xdr:col>151</xdr:col>
                    <xdr:colOff>565150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0" r:id="rId355" name="Button 592">
              <controlPr defaultSize="0" print="0" autoFill="0" autoPict="0">
                <anchor moveWithCells="1" sizeWithCells="1">
                  <from>
                    <xdr:col>150</xdr:col>
                    <xdr:colOff>38100</xdr:colOff>
                    <xdr:row>53</xdr:row>
                    <xdr:rowOff>12700</xdr:rowOff>
                  </from>
                  <to>
                    <xdr:col>151</xdr:col>
                    <xdr:colOff>647700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1" r:id="rId356" name="Check Box 593">
              <controlPr defaultSize="0" autoFill="0" autoLine="0" autoPict="0">
                <anchor moveWithCells="1">
                  <from>
                    <xdr:col>150</xdr:col>
                    <xdr:colOff>50800</xdr:colOff>
                    <xdr:row>53</xdr:row>
                    <xdr:rowOff>50800</xdr:rowOff>
                  </from>
                  <to>
                    <xdr:col>151</xdr:col>
                    <xdr:colOff>571500</xdr:colOff>
                    <xdr:row>57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2" r:id="rId357" name="Button 594">
              <controlPr defaultSize="0" print="0" autoFill="0" autoPict="0">
                <anchor moveWithCells="1" sizeWithCells="1">
                  <from>
                    <xdr:col>150</xdr:col>
                    <xdr:colOff>19050</xdr:colOff>
                    <xdr:row>68</xdr:row>
                    <xdr:rowOff>19050</xdr:rowOff>
                  </from>
                  <to>
                    <xdr:col>151</xdr:col>
                    <xdr:colOff>641350</xdr:colOff>
                    <xdr:row>72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3" r:id="rId358" name="Check Box 595">
              <controlPr defaultSize="0" autoFill="0" autoLine="0" autoPict="0">
                <anchor moveWithCells="1">
                  <from>
                    <xdr:col>150</xdr:col>
                    <xdr:colOff>31750</xdr:colOff>
                    <xdr:row>68</xdr:row>
                    <xdr:rowOff>57150</xdr:rowOff>
                  </from>
                  <to>
                    <xdr:col>151</xdr:col>
                    <xdr:colOff>565150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4" r:id="rId359" name="Button 596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83</xdr:row>
                    <xdr:rowOff>19050</xdr:rowOff>
                  </from>
                  <to>
                    <xdr:col>151</xdr:col>
                    <xdr:colOff>647700</xdr:colOff>
                    <xdr:row>87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5" r:id="rId360" name="Check Box 597">
              <controlPr defaultSize="0" autoFill="0" autoLine="0" autoPict="0">
                <anchor moveWithCells="1">
                  <from>
                    <xdr:col>150</xdr:col>
                    <xdr:colOff>38100</xdr:colOff>
                    <xdr:row>83</xdr:row>
                    <xdr:rowOff>57150</xdr:rowOff>
                  </from>
                  <to>
                    <xdr:col>151</xdr:col>
                    <xdr:colOff>571500</xdr:colOff>
                    <xdr:row>87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6" r:id="rId361" name="Button 598">
              <controlPr defaultSize="0" print="0" autoFill="0" autoPict="0">
                <anchor moveWithCells="1" sizeWithCells="1">
                  <from>
                    <xdr:col>150</xdr:col>
                    <xdr:colOff>12700</xdr:colOff>
                    <xdr:row>98</xdr:row>
                    <xdr:rowOff>31750</xdr:rowOff>
                  </from>
                  <to>
                    <xdr:col>151</xdr:col>
                    <xdr:colOff>641350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7" r:id="rId362" name="Check Box 599">
              <controlPr defaultSize="0" autoFill="0" autoLine="0" autoPict="0">
                <anchor moveWithCells="1">
                  <from>
                    <xdr:col>150</xdr:col>
                    <xdr:colOff>19050</xdr:colOff>
                    <xdr:row>98</xdr:row>
                    <xdr:rowOff>69850</xdr:rowOff>
                  </from>
                  <to>
                    <xdr:col>151</xdr:col>
                    <xdr:colOff>565150</xdr:colOff>
                    <xdr:row>102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8" r:id="rId363" name="Button 600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113</xdr:row>
                    <xdr:rowOff>31750</xdr:rowOff>
                  </from>
                  <to>
                    <xdr:col>151</xdr:col>
                    <xdr:colOff>628650</xdr:colOff>
                    <xdr:row>117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9" r:id="rId364" name="Check Box 601">
              <controlPr defaultSize="0" autoFill="0" autoLine="0" autoPict="0">
                <anchor moveWithCells="1">
                  <from>
                    <xdr:col>150</xdr:col>
                    <xdr:colOff>38100</xdr:colOff>
                    <xdr:row>113</xdr:row>
                    <xdr:rowOff>69850</xdr:rowOff>
                  </from>
                  <to>
                    <xdr:col>151</xdr:col>
                    <xdr:colOff>552450</xdr:colOff>
                    <xdr:row>117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0" r:id="rId365" name="Button 602">
              <controlPr defaultSize="0" print="0" autoFill="0" autoPict="0">
                <anchor moveWithCells="1" sizeWithCells="1">
                  <from>
                    <xdr:col>150</xdr:col>
                    <xdr:colOff>31750</xdr:colOff>
                    <xdr:row>128</xdr:row>
                    <xdr:rowOff>31750</xdr:rowOff>
                  </from>
                  <to>
                    <xdr:col>151</xdr:col>
                    <xdr:colOff>628650</xdr:colOff>
                    <xdr:row>132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1" r:id="rId366" name="Check Box 603">
              <controlPr defaultSize="0" autoFill="0" autoLine="0" autoPict="0">
                <anchor moveWithCells="1">
                  <from>
                    <xdr:col>150</xdr:col>
                    <xdr:colOff>38100</xdr:colOff>
                    <xdr:row>128</xdr:row>
                    <xdr:rowOff>69850</xdr:rowOff>
                  </from>
                  <to>
                    <xdr:col>151</xdr:col>
                    <xdr:colOff>552450</xdr:colOff>
                    <xdr:row>132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2" r:id="rId367" name="Button 604">
              <controlPr defaultSize="0" print="0" autoFill="0" autoPict="0">
                <anchor moveWithCells="1" sizeWithCells="1">
                  <from>
                    <xdr:col>150</xdr:col>
                    <xdr:colOff>38100</xdr:colOff>
                    <xdr:row>143</xdr:row>
                    <xdr:rowOff>12700</xdr:rowOff>
                  </from>
                  <to>
                    <xdr:col>151</xdr:col>
                    <xdr:colOff>641350</xdr:colOff>
                    <xdr:row>147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3" r:id="rId368" name="Check Box 605">
              <controlPr defaultSize="0" autoFill="0" autoLine="0" autoPict="0">
                <anchor moveWithCells="1">
                  <from>
                    <xdr:col>150</xdr:col>
                    <xdr:colOff>50800</xdr:colOff>
                    <xdr:row>143</xdr:row>
                    <xdr:rowOff>50800</xdr:rowOff>
                  </from>
                  <to>
                    <xdr:col>151</xdr:col>
                    <xdr:colOff>565150</xdr:colOff>
                    <xdr:row>147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I57"/>
  <sheetViews>
    <sheetView showGridLines="0" showRowColHeaders="0" zoomScale="90" zoomScaleNormal="90" workbookViewId="0">
      <selection activeCell="M7" sqref="M7"/>
    </sheetView>
  </sheetViews>
  <sheetFormatPr defaultColWidth="9.1796875" defaultRowHeight="9" customHeight="1" x14ac:dyDescent="0.35"/>
  <cols>
    <col min="1" max="1" width="0.7265625" style="51" customWidth="1"/>
    <col min="2" max="2" width="1.7265625" style="23" customWidth="1"/>
    <col min="3" max="3" width="21.7265625" style="23" customWidth="1"/>
    <col min="4" max="5" width="5.54296875" style="23" customWidth="1"/>
    <col min="6" max="6" width="5.453125" style="23" customWidth="1"/>
    <col min="7" max="7" width="1.26953125" style="35" customWidth="1"/>
    <col min="8" max="8" width="22.1796875" style="23" customWidth="1"/>
    <col min="9" max="10" width="4.54296875" style="23" customWidth="1"/>
    <col min="11" max="11" width="6" style="23" customWidth="1"/>
    <col min="12" max="12" width="2" style="35" customWidth="1"/>
    <col min="13" max="13" width="22.54296875" style="23" customWidth="1"/>
    <col min="14" max="15" width="4.453125" style="23" customWidth="1"/>
    <col min="16" max="16" width="5.453125" style="23" customWidth="1"/>
    <col min="17" max="17" width="2.1796875" style="35" customWidth="1"/>
    <col min="18" max="18" width="22.7265625" style="23" customWidth="1"/>
    <col min="19" max="20" width="4.54296875" style="23" customWidth="1"/>
    <col min="21" max="21" width="5" style="23" customWidth="1"/>
    <col min="22" max="22" width="5.81640625" style="23" customWidth="1"/>
    <col min="23" max="23" width="9.1796875" style="23"/>
    <col min="24" max="24" width="15.26953125" style="23" customWidth="1"/>
    <col min="25" max="27" width="9.1796875" style="39"/>
    <col min="28" max="16384" width="9.1796875" style="23"/>
  </cols>
  <sheetData>
    <row r="1" spans="1:35" ht="20.25" customHeight="1" x14ac:dyDescent="0.35">
      <c r="B1" s="239" t="s">
        <v>39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AB1" s="51"/>
      <c r="AC1" s="51"/>
      <c r="AD1" s="51"/>
      <c r="AE1" s="51"/>
      <c r="AF1" s="51"/>
      <c r="AG1" s="51"/>
      <c r="AH1" s="51"/>
      <c r="AI1" s="51"/>
    </row>
    <row r="2" spans="1:35" s="35" customFormat="1" ht="9" customHeight="1" x14ac:dyDescent="0.35">
      <c r="A2" s="39"/>
      <c r="B2" s="224"/>
      <c r="C2" s="224"/>
      <c r="D2" s="48"/>
      <c r="E2" s="48"/>
      <c r="F2" s="36"/>
      <c r="G2" s="224"/>
      <c r="H2" s="224"/>
      <c r="I2" s="48"/>
      <c r="J2" s="48"/>
      <c r="K2" s="48"/>
      <c r="L2" s="224"/>
      <c r="M2" s="224"/>
      <c r="N2" s="224"/>
      <c r="O2" s="224"/>
      <c r="P2" s="224"/>
      <c r="Q2" s="36"/>
      <c r="R2" s="36"/>
      <c r="S2" s="36"/>
      <c r="T2" s="36"/>
      <c r="U2" s="36"/>
      <c r="V2" s="36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</row>
    <row r="3" spans="1:35" ht="9" customHeight="1" x14ac:dyDescent="0.35">
      <c r="B3" s="229" t="s">
        <v>21</v>
      </c>
      <c r="C3" s="230"/>
      <c r="D3" s="24" t="s">
        <v>19</v>
      </c>
      <c r="E3" s="79"/>
      <c r="F3" s="25" t="s">
        <v>20</v>
      </c>
      <c r="G3" s="229" t="s">
        <v>21</v>
      </c>
      <c r="H3" s="230"/>
      <c r="I3" s="28" t="s">
        <v>19</v>
      </c>
      <c r="J3" s="79"/>
      <c r="K3" s="29" t="s">
        <v>20</v>
      </c>
      <c r="L3" s="229" t="s">
        <v>21</v>
      </c>
      <c r="M3" s="230"/>
      <c r="N3" s="24" t="s">
        <v>19</v>
      </c>
      <c r="O3" s="79"/>
      <c r="P3" s="25" t="s">
        <v>20</v>
      </c>
      <c r="Q3" s="229" t="s">
        <v>21</v>
      </c>
      <c r="R3" s="230"/>
      <c r="S3" s="24" t="s">
        <v>19</v>
      </c>
      <c r="T3" s="79"/>
      <c r="U3" s="25" t="s">
        <v>20</v>
      </c>
      <c r="V3" s="228" t="str">
        <f>'INTEGRITY CHK'!E15</f>
        <v>Great ! Your ENTIRE Pairwise Comparison is CONSISTENT</v>
      </c>
      <c r="W3" s="228"/>
      <c r="X3" s="228"/>
      <c r="AB3" s="51"/>
      <c r="AC3" s="51"/>
      <c r="AD3" s="51"/>
      <c r="AE3" s="51"/>
      <c r="AF3" s="51"/>
      <c r="AG3" s="51"/>
      <c r="AH3" s="51"/>
      <c r="AI3" s="51"/>
    </row>
    <row r="4" spans="1:35" s="51" customFormat="1" ht="9" customHeight="1" x14ac:dyDescent="0.35">
      <c r="A4" s="49">
        <v>1</v>
      </c>
      <c r="B4" s="227">
        <f>'FACTORS &amp; OPTIONS'!B3</f>
        <v>0</v>
      </c>
      <c r="C4" s="227"/>
      <c r="D4" s="53">
        <f>'MAIN CALC SHEET'!Q5</f>
        <v>0</v>
      </c>
      <c r="E4" s="53">
        <f>D4</f>
        <v>0</v>
      </c>
      <c r="F4" s="53">
        <f>D4</f>
        <v>0</v>
      </c>
      <c r="G4" s="227">
        <f>'FACTORS &amp; OPTIONS'!B6</f>
        <v>0</v>
      </c>
      <c r="H4" s="227"/>
      <c r="I4" s="50">
        <f>'MAIN CALC SHEET'!Q41</f>
        <v>0</v>
      </c>
      <c r="J4" s="50">
        <f>I4</f>
        <v>0</v>
      </c>
      <c r="K4" s="50">
        <f>I4</f>
        <v>0</v>
      </c>
      <c r="L4" s="227">
        <f>'FACTORS &amp; OPTIONS'!B9</f>
        <v>0</v>
      </c>
      <c r="M4" s="227"/>
      <c r="N4" s="40">
        <f>'MAIN CALC SHEET'!Q77</f>
        <v>0</v>
      </c>
      <c r="O4" s="40">
        <f>N4</f>
        <v>0</v>
      </c>
      <c r="P4" s="40">
        <f>N4</f>
        <v>0</v>
      </c>
      <c r="Q4" s="227">
        <f>'FACTORS &amp; OPTIONS'!B12</f>
        <v>0</v>
      </c>
      <c r="R4" s="227"/>
      <c r="S4" s="50">
        <f>'MAIN CALC SHEET'!Q113</f>
        <v>0</v>
      </c>
      <c r="T4" s="50"/>
      <c r="U4" s="50">
        <f>S4</f>
        <v>0</v>
      </c>
      <c r="V4" s="228"/>
      <c r="W4" s="228"/>
      <c r="X4" s="228"/>
      <c r="Y4" s="39"/>
      <c r="Z4" s="39"/>
      <c r="AA4" s="39"/>
    </row>
    <row r="5" spans="1:35" ht="9" customHeight="1" x14ac:dyDescent="0.35">
      <c r="A5" s="52">
        <v>2</v>
      </c>
      <c r="B5" s="26"/>
      <c r="C5" s="27">
        <f>'FACTORS &amp; OPTIONS'!D4</f>
        <v>0</v>
      </c>
      <c r="D5" s="90">
        <f>'MAIN CALC SHEET'!S5</f>
        <v>0</v>
      </c>
      <c r="E5" s="90">
        <f>D5</f>
        <v>0</v>
      </c>
      <c r="F5" s="90">
        <f>'MAIN CALC SHEET'!T5</f>
        <v>0</v>
      </c>
      <c r="G5" s="34"/>
      <c r="H5" s="27">
        <f>'FACTORS &amp; OPTIONS'!J4</f>
        <v>0</v>
      </c>
      <c r="I5" s="27">
        <f>'MAIN CALC SHEET'!S41</f>
        <v>0</v>
      </c>
      <c r="J5" s="27">
        <f>I5</f>
        <v>0</v>
      </c>
      <c r="K5" s="27">
        <f>'MAIN CALC SHEET'!T41</f>
        <v>0</v>
      </c>
      <c r="L5" s="34"/>
      <c r="M5" s="27">
        <f>'FACTORS &amp; OPTIONS'!F16</f>
        <v>0</v>
      </c>
      <c r="N5" s="27">
        <f>'MAIN CALC SHEET'!S77</f>
        <v>0</v>
      </c>
      <c r="O5" s="27">
        <f>N5</f>
        <v>0</v>
      </c>
      <c r="P5" s="27">
        <f>'MAIN CALC SHEET'!T77</f>
        <v>0</v>
      </c>
      <c r="Q5" s="34"/>
      <c r="R5" s="27">
        <f>'FACTORS &amp; OPTIONS'!L16</f>
        <v>0</v>
      </c>
      <c r="S5" s="27">
        <f>'MAIN CALC SHEET'!S113</f>
        <v>0</v>
      </c>
      <c r="T5" s="27">
        <f>S5</f>
        <v>0</v>
      </c>
      <c r="U5" s="27">
        <f>'MAIN CALC SHEET'!T113</f>
        <v>0</v>
      </c>
      <c r="V5" s="228"/>
      <c r="W5" s="228"/>
      <c r="X5" s="228"/>
      <c r="AB5" s="51"/>
      <c r="AC5" s="51"/>
      <c r="AD5" s="51"/>
      <c r="AE5" s="51"/>
      <c r="AF5" s="51"/>
      <c r="AG5" s="51"/>
      <c r="AH5" s="51"/>
      <c r="AI5" s="51"/>
    </row>
    <row r="6" spans="1:35" ht="9" customHeight="1" x14ac:dyDescent="0.35">
      <c r="A6" s="52">
        <v>3</v>
      </c>
      <c r="B6" s="34"/>
      <c r="C6" s="27">
        <f>'FACTORS &amp; OPTIONS'!D5</f>
        <v>0</v>
      </c>
      <c r="D6" s="80">
        <f>'MAIN CALC SHEET'!S6</f>
        <v>0</v>
      </c>
      <c r="E6" s="90">
        <f t="shared" ref="E6:E13" si="0">D6</f>
        <v>0</v>
      </c>
      <c r="F6" s="27">
        <f>'MAIN CALC SHEET'!T6</f>
        <v>0</v>
      </c>
      <c r="G6" s="34"/>
      <c r="H6" s="27">
        <f>'FACTORS &amp; OPTIONS'!J5</f>
        <v>0</v>
      </c>
      <c r="I6" s="27">
        <f>'MAIN CALC SHEET'!S42</f>
        <v>0</v>
      </c>
      <c r="J6" s="27">
        <f t="shared" ref="J6:J13" si="1">I6</f>
        <v>0</v>
      </c>
      <c r="K6" s="27">
        <f>'MAIN CALC SHEET'!T42</f>
        <v>0</v>
      </c>
      <c r="L6" s="34"/>
      <c r="M6" s="27">
        <f>'FACTORS &amp; OPTIONS'!F17</f>
        <v>0</v>
      </c>
      <c r="N6" s="27">
        <f>'MAIN CALC SHEET'!S78</f>
        <v>0</v>
      </c>
      <c r="O6" s="27">
        <f t="shared" ref="O6:O13" si="2">N6</f>
        <v>0</v>
      </c>
      <c r="P6" s="27">
        <f>'MAIN CALC SHEET'!T78</f>
        <v>0</v>
      </c>
      <c r="Q6" s="34"/>
      <c r="R6" s="27">
        <f>'FACTORS &amp; OPTIONS'!L17</f>
        <v>0</v>
      </c>
      <c r="S6" s="27">
        <f>'MAIN CALC SHEET'!S114</f>
        <v>0</v>
      </c>
      <c r="T6" s="27">
        <f t="shared" ref="T6:T13" si="3">S6</f>
        <v>0</v>
      </c>
      <c r="U6" s="27">
        <f>'MAIN CALC SHEET'!T114</f>
        <v>0</v>
      </c>
      <c r="V6" s="228"/>
      <c r="W6" s="228"/>
      <c r="X6" s="228"/>
      <c r="AB6" s="51"/>
      <c r="AC6" s="51"/>
      <c r="AD6" s="51"/>
      <c r="AE6" s="51"/>
      <c r="AF6" s="51"/>
      <c r="AG6" s="51"/>
      <c r="AH6" s="51"/>
      <c r="AI6" s="51"/>
    </row>
    <row r="7" spans="1:35" ht="9" customHeight="1" x14ac:dyDescent="0.35">
      <c r="A7" s="52">
        <v>4</v>
      </c>
      <c r="B7" s="34"/>
      <c r="C7" s="27">
        <f>'FACTORS &amp; OPTIONS'!D6</f>
        <v>0</v>
      </c>
      <c r="D7" s="80">
        <f>'MAIN CALC SHEET'!S7</f>
        <v>0</v>
      </c>
      <c r="E7" s="90">
        <f t="shared" si="0"/>
        <v>0</v>
      </c>
      <c r="F7" s="27">
        <f>'MAIN CALC SHEET'!T7</f>
        <v>0</v>
      </c>
      <c r="G7" s="34"/>
      <c r="H7" s="27">
        <f>'FACTORS &amp; OPTIONS'!J6</f>
        <v>0</v>
      </c>
      <c r="I7" s="27">
        <f>'MAIN CALC SHEET'!S43</f>
        <v>0</v>
      </c>
      <c r="J7" s="27">
        <f t="shared" si="1"/>
        <v>0</v>
      </c>
      <c r="K7" s="27">
        <f>'MAIN CALC SHEET'!T43</f>
        <v>0</v>
      </c>
      <c r="L7" s="34"/>
      <c r="M7" s="27">
        <f>'FACTORS &amp; OPTIONS'!F18</f>
        <v>0</v>
      </c>
      <c r="N7" s="27">
        <f>'MAIN CALC SHEET'!S79</f>
        <v>0</v>
      </c>
      <c r="O7" s="27">
        <f t="shared" si="2"/>
        <v>0</v>
      </c>
      <c r="P7" s="27">
        <f>'MAIN CALC SHEET'!T79</f>
        <v>0</v>
      </c>
      <c r="Q7" s="34"/>
      <c r="R7" s="27">
        <f>'FACTORS &amp; OPTIONS'!L18</f>
        <v>0</v>
      </c>
      <c r="S7" s="27">
        <f>'MAIN CALC SHEET'!S115</f>
        <v>0</v>
      </c>
      <c r="T7" s="27">
        <f t="shared" si="3"/>
        <v>0</v>
      </c>
      <c r="U7" s="27">
        <f>'MAIN CALC SHEET'!T115</f>
        <v>0</v>
      </c>
      <c r="V7" s="228"/>
      <c r="W7" s="228"/>
      <c r="X7" s="228"/>
      <c r="AB7" s="51"/>
      <c r="AC7" s="51"/>
      <c r="AD7" s="51"/>
      <c r="AE7" s="51"/>
      <c r="AF7" s="51"/>
      <c r="AG7" s="51"/>
      <c r="AH7" s="51"/>
      <c r="AI7" s="51"/>
    </row>
    <row r="8" spans="1:35" ht="9" customHeight="1" x14ac:dyDescent="0.35">
      <c r="A8" s="52">
        <v>5</v>
      </c>
      <c r="B8" s="34"/>
      <c r="C8" s="27">
        <f>'FACTORS &amp; OPTIONS'!D7</f>
        <v>0</v>
      </c>
      <c r="D8" s="80">
        <f>'MAIN CALC SHEET'!S8</f>
        <v>0</v>
      </c>
      <c r="E8" s="90">
        <f t="shared" si="0"/>
        <v>0</v>
      </c>
      <c r="F8" s="27">
        <f>'MAIN CALC SHEET'!T8</f>
        <v>0</v>
      </c>
      <c r="G8" s="34"/>
      <c r="H8" s="27">
        <f>'FACTORS &amp; OPTIONS'!J7</f>
        <v>0</v>
      </c>
      <c r="I8" s="27">
        <f>'MAIN CALC SHEET'!S44</f>
        <v>0</v>
      </c>
      <c r="J8" s="27">
        <f t="shared" si="1"/>
        <v>0</v>
      </c>
      <c r="K8" s="27">
        <f>'MAIN CALC SHEET'!T44</f>
        <v>0</v>
      </c>
      <c r="L8" s="34"/>
      <c r="M8" s="27">
        <f>'FACTORS &amp; OPTIONS'!F19</f>
        <v>0</v>
      </c>
      <c r="N8" s="27">
        <f>'MAIN CALC SHEET'!S80</f>
        <v>0</v>
      </c>
      <c r="O8" s="27">
        <f t="shared" si="2"/>
        <v>0</v>
      </c>
      <c r="P8" s="27">
        <f>'MAIN CALC SHEET'!T80</f>
        <v>0</v>
      </c>
      <c r="Q8" s="34"/>
      <c r="R8" s="27">
        <f>'FACTORS &amp; OPTIONS'!L19</f>
        <v>0</v>
      </c>
      <c r="S8" s="27">
        <f>'MAIN CALC SHEET'!S116</f>
        <v>0</v>
      </c>
      <c r="T8" s="27">
        <f t="shared" si="3"/>
        <v>0</v>
      </c>
      <c r="U8" s="27">
        <f>'MAIN CALC SHEET'!T116</f>
        <v>0</v>
      </c>
      <c r="V8" s="228"/>
      <c r="W8" s="228"/>
      <c r="X8" s="228"/>
      <c r="AB8" s="51"/>
      <c r="AC8" s="51"/>
      <c r="AD8" s="51"/>
      <c r="AE8" s="51"/>
      <c r="AF8" s="51"/>
      <c r="AG8" s="51"/>
      <c r="AH8" s="51"/>
      <c r="AI8" s="51"/>
    </row>
    <row r="9" spans="1:35" ht="9" customHeight="1" x14ac:dyDescent="0.35">
      <c r="A9" s="52">
        <v>6</v>
      </c>
      <c r="B9" s="34"/>
      <c r="C9" s="27">
        <f>'FACTORS &amp; OPTIONS'!D8</f>
        <v>0</v>
      </c>
      <c r="D9" s="80">
        <f>'MAIN CALC SHEET'!S9</f>
        <v>0</v>
      </c>
      <c r="E9" s="90">
        <f t="shared" si="0"/>
        <v>0</v>
      </c>
      <c r="F9" s="27">
        <f>'MAIN CALC SHEET'!T9</f>
        <v>0</v>
      </c>
      <c r="G9" s="34"/>
      <c r="H9" s="27">
        <f>'FACTORS &amp; OPTIONS'!J8</f>
        <v>0</v>
      </c>
      <c r="I9" s="27">
        <f>'MAIN CALC SHEET'!S45</f>
        <v>0</v>
      </c>
      <c r="J9" s="27">
        <f t="shared" si="1"/>
        <v>0</v>
      </c>
      <c r="K9" s="27">
        <f>'MAIN CALC SHEET'!T45</f>
        <v>0</v>
      </c>
      <c r="L9" s="34"/>
      <c r="M9" s="27">
        <f>'FACTORS &amp; OPTIONS'!F20</f>
        <v>0</v>
      </c>
      <c r="N9" s="27">
        <f>'MAIN CALC SHEET'!S81</f>
        <v>0</v>
      </c>
      <c r="O9" s="27">
        <f t="shared" si="2"/>
        <v>0</v>
      </c>
      <c r="P9" s="27">
        <f>'MAIN CALC SHEET'!T81</f>
        <v>0</v>
      </c>
      <c r="Q9" s="34"/>
      <c r="R9" s="27">
        <f>'FACTORS &amp; OPTIONS'!L20</f>
        <v>0</v>
      </c>
      <c r="S9" s="27">
        <f>'MAIN CALC SHEET'!S117</f>
        <v>0</v>
      </c>
      <c r="T9" s="27">
        <f t="shared" si="3"/>
        <v>0</v>
      </c>
      <c r="U9" s="27">
        <f>'MAIN CALC SHEET'!T117</f>
        <v>0</v>
      </c>
      <c r="V9" s="228"/>
      <c r="W9" s="228"/>
      <c r="X9" s="228"/>
      <c r="AB9" s="51"/>
      <c r="AC9" s="51"/>
      <c r="AD9" s="51"/>
      <c r="AE9" s="51"/>
      <c r="AF9" s="51"/>
      <c r="AG9" s="51"/>
      <c r="AH9" s="51"/>
      <c r="AI9" s="51"/>
    </row>
    <row r="10" spans="1:35" ht="9" customHeight="1" x14ac:dyDescent="0.35">
      <c r="A10" s="52">
        <v>7</v>
      </c>
      <c r="B10" s="34"/>
      <c r="C10" s="27">
        <f>'FACTORS &amp; OPTIONS'!D9</f>
        <v>0</v>
      </c>
      <c r="D10" s="80">
        <f>'MAIN CALC SHEET'!S10</f>
        <v>0</v>
      </c>
      <c r="E10" s="90">
        <f t="shared" si="0"/>
        <v>0</v>
      </c>
      <c r="F10" s="27">
        <f>'MAIN CALC SHEET'!T10</f>
        <v>0</v>
      </c>
      <c r="G10" s="34"/>
      <c r="H10" s="27">
        <f>'FACTORS &amp; OPTIONS'!J9</f>
        <v>0</v>
      </c>
      <c r="I10" s="27">
        <f>'MAIN CALC SHEET'!S46</f>
        <v>0</v>
      </c>
      <c r="J10" s="27">
        <f t="shared" si="1"/>
        <v>0</v>
      </c>
      <c r="K10" s="27">
        <f>'MAIN CALC SHEET'!T46</f>
        <v>0</v>
      </c>
      <c r="L10" s="34"/>
      <c r="M10" s="27">
        <f>'FACTORS &amp; OPTIONS'!F21</f>
        <v>0</v>
      </c>
      <c r="N10" s="27">
        <f>'MAIN CALC SHEET'!S82</f>
        <v>0</v>
      </c>
      <c r="O10" s="27">
        <f t="shared" si="2"/>
        <v>0</v>
      </c>
      <c r="P10" s="27">
        <f>'MAIN CALC SHEET'!T82</f>
        <v>0</v>
      </c>
      <c r="Q10" s="34"/>
      <c r="R10" s="27">
        <f>'FACTORS &amp; OPTIONS'!L21</f>
        <v>0</v>
      </c>
      <c r="S10" s="27">
        <f>'MAIN CALC SHEET'!S118</f>
        <v>0</v>
      </c>
      <c r="T10" s="27">
        <f t="shared" si="3"/>
        <v>0</v>
      </c>
      <c r="U10" s="27">
        <f>'MAIN CALC SHEET'!T118</f>
        <v>0</v>
      </c>
      <c r="V10" s="228"/>
      <c r="W10" s="228"/>
      <c r="X10" s="228"/>
      <c r="AB10" s="51"/>
      <c r="AC10" s="51"/>
      <c r="AD10" s="51"/>
      <c r="AE10" s="51"/>
      <c r="AF10" s="51"/>
      <c r="AG10" s="51"/>
      <c r="AH10" s="51"/>
      <c r="AI10" s="51"/>
    </row>
    <row r="11" spans="1:35" ht="9" customHeight="1" x14ac:dyDescent="0.35">
      <c r="A11" s="52">
        <v>8</v>
      </c>
      <c r="B11" s="34"/>
      <c r="C11" s="27">
        <f>'FACTORS &amp; OPTIONS'!D10</f>
        <v>0</v>
      </c>
      <c r="D11" s="80">
        <f>'MAIN CALC SHEET'!S11</f>
        <v>0</v>
      </c>
      <c r="E11" s="90">
        <f t="shared" si="0"/>
        <v>0</v>
      </c>
      <c r="F11" s="27">
        <f>'MAIN CALC SHEET'!T11</f>
        <v>0</v>
      </c>
      <c r="G11" s="34"/>
      <c r="H11" s="27">
        <f>'FACTORS &amp; OPTIONS'!J10</f>
        <v>0</v>
      </c>
      <c r="I11" s="27">
        <f>'MAIN CALC SHEET'!S47</f>
        <v>0</v>
      </c>
      <c r="J11" s="27">
        <f t="shared" si="1"/>
        <v>0</v>
      </c>
      <c r="K11" s="27">
        <f>'MAIN CALC SHEET'!T47</f>
        <v>0</v>
      </c>
      <c r="L11" s="34"/>
      <c r="M11" s="27">
        <f>'FACTORS &amp; OPTIONS'!F22</f>
        <v>0</v>
      </c>
      <c r="N11" s="27">
        <f>'MAIN CALC SHEET'!S83</f>
        <v>0</v>
      </c>
      <c r="O11" s="27">
        <f t="shared" si="2"/>
        <v>0</v>
      </c>
      <c r="P11" s="27">
        <f>'MAIN CALC SHEET'!T83</f>
        <v>0</v>
      </c>
      <c r="Q11" s="34"/>
      <c r="R11" s="27">
        <f>'FACTORS &amp; OPTIONS'!L22</f>
        <v>0</v>
      </c>
      <c r="S11" s="27">
        <f>'MAIN CALC SHEET'!S119</f>
        <v>0</v>
      </c>
      <c r="T11" s="27">
        <f t="shared" si="3"/>
        <v>0</v>
      </c>
      <c r="U11" s="27">
        <f>'MAIN CALC SHEET'!T119</f>
        <v>0</v>
      </c>
      <c r="V11" s="228"/>
      <c r="W11" s="228"/>
      <c r="X11" s="228"/>
      <c r="AB11" s="51"/>
      <c r="AC11" s="51"/>
      <c r="AD11" s="51"/>
      <c r="AE11" s="51"/>
      <c r="AF11" s="51"/>
      <c r="AG11" s="51"/>
      <c r="AH11" s="51"/>
      <c r="AI11" s="51"/>
    </row>
    <row r="12" spans="1:35" ht="9" customHeight="1" x14ac:dyDescent="0.35">
      <c r="A12" s="52">
        <v>9</v>
      </c>
      <c r="B12" s="34"/>
      <c r="C12" s="27">
        <f>'FACTORS &amp; OPTIONS'!D11</f>
        <v>0</v>
      </c>
      <c r="D12" s="80">
        <f>'MAIN CALC SHEET'!S12</f>
        <v>0</v>
      </c>
      <c r="E12" s="90">
        <f t="shared" si="0"/>
        <v>0</v>
      </c>
      <c r="F12" s="27">
        <f>'MAIN CALC SHEET'!T12</f>
        <v>0</v>
      </c>
      <c r="G12" s="34"/>
      <c r="H12" s="27">
        <f>'FACTORS &amp; OPTIONS'!J11</f>
        <v>0</v>
      </c>
      <c r="I12" s="27">
        <f>'MAIN CALC SHEET'!S48</f>
        <v>0</v>
      </c>
      <c r="J12" s="27">
        <f t="shared" si="1"/>
        <v>0</v>
      </c>
      <c r="K12" s="27">
        <f>'MAIN CALC SHEET'!T48</f>
        <v>0</v>
      </c>
      <c r="L12" s="34"/>
      <c r="M12" s="27">
        <f>'FACTORS &amp; OPTIONS'!F23</f>
        <v>0</v>
      </c>
      <c r="N12" s="27">
        <f>'MAIN CALC SHEET'!S84</f>
        <v>0</v>
      </c>
      <c r="O12" s="27">
        <f t="shared" si="2"/>
        <v>0</v>
      </c>
      <c r="P12" s="27">
        <f>'MAIN CALC SHEET'!T84</f>
        <v>0</v>
      </c>
      <c r="Q12" s="34"/>
      <c r="R12" s="27">
        <f>'FACTORS &amp; OPTIONS'!L23</f>
        <v>0</v>
      </c>
      <c r="S12" s="27">
        <f>'MAIN CALC SHEET'!S120</f>
        <v>0</v>
      </c>
      <c r="T12" s="27">
        <f t="shared" si="3"/>
        <v>0</v>
      </c>
      <c r="U12" s="27">
        <f>'MAIN CALC SHEET'!T120</f>
        <v>0</v>
      </c>
      <c r="V12" s="228"/>
      <c r="W12" s="228"/>
      <c r="X12" s="228"/>
      <c r="AB12" s="51"/>
      <c r="AC12" s="51"/>
      <c r="AD12" s="51"/>
      <c r="AE12" s="51"/>
      <c r="AF12" s="51"/>
      <c r="AG12" s="51"/>
      <c r="AH12" s="51"/>
      <c r="AI12" s="51"/>
    </row>
    <row r="13" spans="1:35" ht="9" customHeight="1" thickBot="1" x14ac:dyDescent="0.4">
      <c r="A13" s="52">
        <v>10</v>
      </c>
      <c r="B13" s="26"/>
      <c r="C13" s="27">
        <f>'FACTORS &amp; OPTIONS'!D12</f>
        <v>0</v>
      </c>
      <c r="D13" s="80">
        <f>'MAIN CALC SHEET'!S13</f>
        <v>0</v>
      </c>
      <c r="E13" s="90">
        <f t="shared" si="0"/>
        <v>0</v>
      </c>
      <c r="F13" s="27">
        <f>'MAIN CALC SHEET'!T13</f>
        <v>0</v>
      </c>
      <c r="G13" s="34"/>
      <c r="H13" s="27">
        <f>'FACTORS &amp; OPTIONS'!J12</f>
        <v>0</v>
      </c>
      <c r="I13" s="27">
        <f>'MAIN CALC SHEET'!S49</f>
        <v>0</v>
      </c>
      <c r="J13" s="27">
        <f t="shared" si="1"/>
        <v>0</v>
      </c>
      <c r="K13" s="27">
        <f>'MAIN CALC SHEET'!T49</f>
        <v>0</v>
      </c>
      <c r="L13" s="34"/>
      <c r="M13" s="27">
        <f>'FACTORS &amp; OPTIONS'!F24</f>
        <v>0</v>
      </c>
      <c r="N13" s="27">
        <f>'MAIN CALC SHEET'!S85</f>
        <v>0</v>
      </c>
      <c r="O13" s="27">
        <f t="shared" si="2"/>
        <v>0</v>
      </c>
      <c r="P13" s="27">
        <f>'MAIN CALC SHEET'!T85</f>
        <v>0</v>
      </c>
      <c r="Q13" s="34"/>
      <c r="R13" s="27">
        <f>'FACTORS &amp; OPTIONS'!L24</f>
        <v>0</v>
      </c>
      <c r="S13" s="27">
        <f>'MAIN CALC SHEET'!S121</f>
        <v>0</v>
      </c>
      <c r="T13" s="27">
        <f t="shared" si="3"/>
        <v>0</v>
      </c>
      <c r="U13" s="27">
        <f>'MAIN CALC SHEET'!T121</f>
        <v>0</v>
      </c>
      <c r="V13" s="36"/>
      <c r="W13" s="35"/>
      <c r="X13" s="35"/>
      <c r="AB13" s="51"/>
      <c r="AC13" s="51"/>
      <c r="AD13" s="51"/>
      <c r="AE13" s="51"/>
      <c r="AF13" s="51"/>
      <c r="AG13" s="51"/>
      <c r="AH13" s="51"/>
      <c r="AI13" s="51"/>
    </row>
    <row r="14" spans="1:35" s="39" customFormat="1" ht="9" customHeight="1" x14ac:dyDescent="0.35">
      <c r="A14" s="52">
        <v>11</v>
      </c>
      <c r="B14" s="226">
        <f>'FACTORS &amp; OPTIONS'!B4</f>
        <v>0</v>
      </c>
      <c r="C14" s="226"/>
      <c r="D14" s="40">
        <f>'MAIN CALC SHEET'!Q17</f>
        <v>0</v>
      </c>
      <c r="E14" s="40">
        <f>D14</f>
        <v>0</v>
      </c>
      <c r="F14" s="40">
        <f>D14</f>
        <v>0</v>
      </c>
      <c r="G14" s="226">
        <f>'FACTORS &amp; OPTIONS'!B7</f>
        <v>0</v>
      </c>
      <c r="H14" s="226"/>
      <c r="I14" s="40">
        <f>'MAIN CALC SHEET'!Q53</f>
        <v>0</v>
      </c>
      <c r="J14" s="40">
        <f>I14</f>
        <v>0</v>
      </c>
      <c r="K14" s="40">
        <f>I14</f>
        <v>0</v>
      </c>
      <c r="L14" s="226">
        <f>'FACTORS &amp; OPTIONS'!B10</f>
        <v>0</v>
      </c>
      <c r="M14" s="226"/>
      <c r="N14" s="40">
        <f>'MAIN CALC SHEET'!Q89</f>
        <v>0</v>
      </c>
      <c r="O14" s="40">
        <f>N14</f>
        <v>0</v>
      </c>
      <c r="P14" s="40">
        <f>N14</f>
        <v>0</v>
      </c>
      <c r="Q14" s="240" t="s">
        <v>40</v>
      </c>
      <c r="R14" s="241"/>
      <c r="S14" s="241"/>
      <c r="T14" s="241"/>
      <c r="U14" s="241"/>
      <c r="V14" s="241"/>
      <c r="W14" s="241"/>
      <c r="X14" s="242"/>
    </row>
    <row r="15" spans="1:35" ht="9" customHeight="1" x14ac:dyDescent="0.35">
      <c r="A15" s="52">
        <v>12</v>
      </c>
      <c r="B15" s="26"/>
      <c r="C15" s="27">
        <f>'FACTORS &amp; OPTIONS'!F4</f>
        <v>0</v>
      </c>
      <c r="D15" s="80">
        <f>'MAIN CALC SHEET'!S17</f>
        <v>0</v>
      </c>
      <c r="E15" s="27">
        <f>D15</f>
        <v>0</v>
      </c>
      <c r="F15" s="27">
        <f>'MAIN CALC SHEET'!T17</f>
        <v>0</v>
      </c>
      <c r="G15" s="34"/>
      <c r="H15" s="27">
        <f>'FACTORS &amp; OPTIONS'!L4</f>
        <v>0</v>
      </c>
      <c r="I15" s="27">
        <f>'MAIN CALC SHEET'!S53</f>
        <v>0</v>
      </c>
      <c r="J15" s="27">
        <f>I15</f>
        <v>0</v>
      </c>
      <c r="K15" s="27">
        <f>'MAIN CALC SHEET'!T53</f>
        <v>0</v>
      </c>
      <c r="L15" s="34"/>
      <c r="M15" s="27">
        <f>'FACTORS &amp; OPTIONS'!H16</f>
        <v>0</v>
      </c>
      <c r="N15" s="27">
        <f>'MAIN CALC SHEET'!S89</f>
        <v>0</v>
      </c>
      <c r="O15" s="27">
        <f>N15</f>
        <v>0</v>
      </c>
      <c r="P15" s="27">
        <f>'MAIN CALC SHEET'!T89</f>
        <v>0</v>
      </c>
      <c r="Q15" s="243"/>
      <c r="R15" s="244"/>
      <c r="S15" s="244"/>
      <c r="T15" s="244"/>
      <c r="U15" s="244"/>
      <c r="V15" s="244"/>
      <c r="W15" s="244"/>
      <c r="X15" s="245"/>
      <c r="AB15" s="51"/>
      <c r="AC15" s="51"/>
      <c r="AD15" s="51"/>
      <c r="AE15" s="51"/>
      <c r="AF15" s="51"/>
      <c r="AG15" s="51"/>
      <c r="AH15" s="51"/>
      <c r="AI15" s="51"/>
    </row>
    <row r="16" spans="1:35" ht="9" customHeight="1" x14ac:dyDescent="0.35">
      <c r="A16" s="52">
        <v>13</v>
      </c>
      <c r="B16" s="34"/>
      <c r="C16" s="27">
        <f>'FACTORS &amp; OPTIONS'!F5</f>
        <v>0</v>
      </c>
      <c r="D16" s="80">
        <f>'MAIN CALC SHEET'!S18</f>
        <v>0</v>
      </c>
      <c r="E16" s="27">
        <f t="shared" ref="E16:E23" si="4">D16</f>
        <v>0</v>
      </c>
      <c r="F16" s="27">
        <f>'MAIN CALC SHEET'!T18</f>
        <v>0</v>
      </c>
      <c r="G16" s="34"/>
      <c r="H16" s="27">
        <f>'FACTORS &amp; OPTIONS'!L5</f>
        <v>0</v>
      </c>
      <c r="I16" s="27">
        <f>'MAIN CALC SHEET'!S54</f>
        <v>0</v>
      </c>
      <c r="J16" s="27">
        <f t="shared" ref="J16:J23" si="5">I16</f>
        <v>0</v>
      </c>
      <c r="K16" s="27">
        <f>'MAIN CALC SHEET'!T54</f>
        <v>0</v>
      </c>
      <c r="L16" s="34"/>
      <c r="M16" s="27">
        <f>'FACTORS &amp; OPTIONS'!H17</f>
        <v>0</v>
      </c>
      <c r="N16" s="27">
        <f>'MAIN CALC SHEET'!S90</f>
        <v>0</v>
      </c>
      <c r="O16" s="27">
        <f t="shared" ref="O16:O23" si="6">N16</f>
        <v>0</v>
      </c>
      <c r="P16" s="27">
        <f>'MAIN CALC SHEET'!T90</f>
        <v>0</v>
      </c>
      <c r="Q16" s="236" t="s">
        <v>38</v>
      </c>
      <c r="R16" s="237"/>
      <c r="S16" s="238" t="s">
        <v>22</v>
      </c>
      <c r="T16" s="238"/>
      <c r="U16" s="238"/>
      <c r="V16" s="238" t="s">
        <v>23</v>
      </c>
      <c r="W16" s="35"/>
      <c r="X16" s="38"/>
      <c r="AB16" s="51"/>
      <c r="AC16" s="51"/>
      <c r="AD16" s="51"/>
      <c r="AE16" s="51"/>
      <c r="AF16" s="51"/>
      <c r="AG16" s="51"/>
      <c r="AH16" s="51"/>
      <c r="AI16" s="51"/>
    </row>
    <row r="17" spans="1:35" ht="9" customHeight="1" x14ac:dyDescent="0.35">
      <c r="A17" s="52">
        <v>14</v>
      </c>
      <c r="B17" s="34"/>
      <c r="C17" s="27">
        <f>'FACTORS &amp; OPTIONS'!F6</f>
        <v>0</v>
      </c>
      <c r="D17" s="80">
        <f>'MAIN CALC SHEET'!S19</f>
        <v>0</v>
      </c>
      <c r="E17" s="27">
        <f t="shared" si="4"/>
        <v>0</v>
      </c>
      <c r="F17" s="27">
        <f>'MAIN CALC SHEET'!T19</f>
        <v>0</v>
      </c>
      <c r="G17" s="34"/>
      <c r="H17" s="27">
        <f>'FACTORS &amp; OPTIONS'!L6</f>
        <v>0</v>
      </c>
      <c r="I17" s="27">
        <f>'MAIN CALC SHEET'!S55</f>
        <v>0</v>
      </c>
      <c r="J17" s="27">
        <f t="shared" si="5"/>
        <v>0</v>
      </c>
      <c r="K17" s="27">
        <f>'MAIN CALC SHEET'!T55</f>
        <v>0</v>
      </c>
      <c r="L17" s="34"/>
      <c r="M17" s="27">
        <f>'FACTORS &amp; OPTIONS'!H18</f>
        <v>0</v>
      </c>
      <c r="N17" s="27">
        <f>'MAIN CALC SHEET'!S91</f>
        <v>0</v>
      </c>
      <c r="O17" s="27">
        <f t="shared" si="6"/>
        <v>0</v>
      </c>
      <c r="P17" s="27">
        <f>'MAIN CALC SHEET'!T91</f>
        <v>0</v>
      </c>
      <c r="Q17" s="236"/>
      <c r="R17" s="237"/>
      <c r="S17" s="238"/>
      <c r="T17" s="238"/>
      <c r="U17" s="238"/>
      <c r="V17" s="238"/>
      <c r="W17" s="35"/>
      <c r="X17" s="38"/>
      <c r="AB17" s="51"/>
      <c r="AC17" s="51"/>
      <c r="AD17" s="51"/>
      <c r="AE17" s="51"/>
      <c r="AF17" s="51"/>
      <c r="AG17" s="51"/>
      <c r="AH17" s="51"/>
      <c r="AI17" s="51"/>
    </row>
    <row r="18" spans="1:35" ht="9" customHeight="1" x14ac:dyDescent="0.35">
      <c r="A18" s="52">
        <v>15</v>
      </c>
      <c r="B18" s="34"/>
      <c r="C18" s="27">
        <f>'FACTORS &amp; OPTIONS'!F7</f>
        <v>0</v>
      </c>
      <c r="D18" s="80">
        <f>'MAIN CALC SHEET'!S20</f>
        <v>0</v>
      </c>
      <c r="E18" s="27">
        <f t="shared" si="4"/>
        <v>0</v>
      </c>
      <c r="F18" s="27">
        <f>'MAIN CALC SHEET'!T20</f>
        <v>0</v>
      </c>
      <c r="G18" s="34"/>
      <c r="H18" s="27">
        <f>'FACTORS &amp; OPTIONS'!L7</f>
        <v>0</v>
      </c>
      <c r="I18" s="27">
        <f>'MAIN CALC SHEET'!S56</f>
        <v>0</v>
      </c>
      <c r="J18" s="27">
        <f t="shared" si="5"/>
        <v>0</v>
      </c>
      <c r="K18" s="27">
        <f>'MAIN CALC SHEET'!T56</f>
        <v>0</v>
      </c>
      <c r="L18" s="34"/>
      <c r="M18" s="27">
        <f>'FACTORS &amp; OPTIONS'!H19</f>
        <v>0</v>
      </c>
      <c r="N18" s="27">
        <f>'MAIN CALC SHEET'!S92</f>
        <v>0</v>
      </c>
      <c r="O18" s="27">
        <f t="shared" si="6"/>
        <v>0</v>
      </c>
      <c r="P18" s="27">
        <f>'MAIN CALC SHEET'!T92</f>
        <v>0</v>
      </c>
      <c r="Q18" s="37"/>
      <c r="R18" s="233">
        <f>'FACTORS &amp; OPTIONS'!B15</f>
        <v>0</v>
      </c>
      <c r="S18" s="231">
        <f>'MAIN CALC SHEET'!U125</f>
        <v>0</v>
      </c>
      <c r="T18" s="231"/>
      <c r="U18" s="231"/>
      <c r="V18" s="225">
        <f>'MAIN CALC SHEET'!U127</f>
        <v>0</v>
      </c>
      <c r="W18" s="39"/>
      <c r="X18" s="42"/>
      <c r="AB18" s="51"/>
      <c r="AC18" s="51"/>
      <c r="AD18" s="51"/>
      <c r="AE18" s="51"/>
      <c r="AF18" s="51"/>
      <c r="AG18" s="51"/>
      <c r="AH18" s="51"/>
      <c r="AI18" s="51"/>
    </row>
    <row r="19" spans="1:35" ht="9" customHeight="1" x14ac:dyDescent="0.35">
      <c r="A19" s="52">
        <v>16</v>
      </c>
      <c r="B19" s="34"/>
      <c r="C19" s="27">
        <f>'FACTORS &amp; OPTIONS'!F8</f>
        <v>0</v>
      </c>
      <c r="D19" s="80">
        <f>'MAIN CALC SHEET'!S21</f>
        <v>0</v>
      </c>
      <c r="E19" s="27">
        <f t="shared" si="4"/>
        <v>0</v>
      </c>
      <c r="F19" s="27">
        <f>'MAIN CALC SHEET'!T21</f>
        <v>0</v>
      </c>
      <c r="G19" s="34"/>
      <c r="H19" s="27">
        <f>'FACTORS &amp; OPTIONS'!L8</f>
        <v>0</v>
      </c>
      <c r="I19" s="27">
        <f>'MAIN CALC SHEET'!S57</f>
        <v>0</v>
      </c>
      <c r="J19" s="27">
        <f t="shared" si="5"/>
        <v>0</v>
      </c>
      <c r="K19" s="27">
        <f>'MAIN CALC SHEET'!T57</f>
        <v>0</v>
      </c>
      <c r="L19" s="34"/>
      <c r="M19" s="27">
        <f>'FACTORS &amp; OPTIONS'!H20</f>
        <v>0</v>
      </c>
      <c r="N19" s="27">
        <f>'MAIN CALC SHEET'!S93</f>
        <v>0</v>
      </c>
      <c r="O19" s="27">
        <f t="shared" si="6"/>
        <v>0</v>
      </c>
      <c r="P19" s="27">
        <f>'MAIN CALC SHEET'!T93</f>
        <v>0</v>
      </c>
      <c r="Q19" s="37"/>
      <c r="R19" s="233"/>
      <c r="S19" s="231"/>
      <c r="T19" s="231"/>
      <c r="U19" s="231"/>
      <c r="V19" s="225"/>
      <c r="W19" s="39"/>
      <c r="X19" s="42"/>
      <c r="AB19" s="51"/>
      <c r="AC19" s="51"/>
      <c r="AD19" s="51"/>
      <c r="AE19" s="51"/>
      <c r="AF19" s="51"/>
      <c r="AG19" s="51"/>
      <c r="AH19" s="51"/>
      <c r="AI19" s="51"/>
    </row>
    <row r="20" spans="1:35" ht="9" customHeight="1" x14ac:dyDescent="0.35">
      <c r="A20" s="52">
        <v>17</v>
      </c>
      <c r="B20" s="34"/>
      <c r="C20" s="27">
        <f>'FACTORS &amp; OPTIONS'!F9</f>
        <v>0</v>
      </c>
      <c r="D20" s="80">
        <f>'MAIN CALC SHEET'!S22</f>
        <v>0</v>
      </c>
      <c r="E20" s="27">
        <f t="shared" si="4"/>
        <v>0</v>
      </c>
      <c r="F20" s="27">
        <f>'MAIN CALC SHEET'!T22</f>
        <v>0</v>
      </c>
      <c r="G20" s="34"/>
      <c r="H20" s="27">
        <f>'FACTORS &amp; OPTIONS'!L9</f>
        <v>0</v>
      </c>
      <c r="I20" s="27">
        <f>'MAIN CALC SHEET'!S58</f>
        <v>0</v>
      </c>
      <c r="J20" s="27">
        <f t="shared" si="5"/>
        <v>0</v>
      </c>
      <c r="K20" s="27">
        <f>'MAIN CALC SHEET'!T58</f>
        <v>0</v>
      </c>
      <c r="L20" s="34"/>
      <c r="M20" s="27">
        <f>'FACTORS &amp; OPTIONS'!H21</f>
        <v>0</v>
      </c>
      <c r="N20" s="27">
        <f>'MAIN CALC SHEET'!S94</f>
        <v>0</v>
      </c>
      <c r="O20" s="27">
        <f t="shared" si="6"/>
        <v>0</v>
      </c>
      <c r="P20" s="27">
        <f>'MAIN CALC SHEET'!T94</f>
        <v>0</v>
      </c>
      <c r="Q20" s="37"/>
      <c r="R20" s="233">
        <f>'FACTORS &amp; OPTIONS'!B16</f>
        <v>0</v>
      </c>
      <c r="S20" s="231">
        <f>'MAIN CALC SHEET'!V125</f>
        <v>0</v>
      </c>
      <c r="T20" s="231"/>
      <c r="U20" s="231"/>
      <c r="V20" s="225">
        <f>'MAIN CALC SHEET'!V127</f>
        <v>0</v>
      </c>
      <c r="W20" s="39"/>
      <c r="X20" s="42"/>
      <c r="AB20" s="51"/>
      <c r="AC20" s="51"/>
      <c r="AD20" s="51"/>
      <c r="AE20" s="51"/>
      <c r="AF20" s="51"/>
      <c r="AG20" s="51"/>
      <c r="AH20" s="51"/>
      <c r="AI20" s="51"/>
    </row>
    <row r="21" spans="1:35" ht="9" customHeight="1" x14ac:dyDescent="0.35">
      <c r="A21" s="52">
        <v>18</v>
      </c>
      <c r="B21" s="34"/>
      <c r="C21" s="27">
        <f>'FACTORS &amp; OPTIONS'!F10</f>
        <v>0</v>
      </c>
      <c r="D21" s="80">
        <f>'MAIN CALC SHEET'!S23</f>
        <v>0</v>
      </c>
      <c r="E21" s="27">
        <f t="shared" si="4"/>
        <v>0</v>
      </c>
      <c r="F21" s="27">
        <f>'MAIN CALC SHEET'!T23</f>
        <v>0</v>
      </c>
      <c r="G21" s="34"/>
      <c r="H21" s="27">
        <f>'FACTORS &amp; OPTIONS'!L10</f>
        <v>0</v>
      </c>
      <c r="I21" s="27">
        <f>'MAIN CALC SHEET'!S59</f>
        <v>0</v>
      </c>
      <c r="J21" s="27">
        <f t="shared" si="5"/>
        <v>0</v>
      </c>
      <c r="K21" s="27">
        <f>'MAIN CALC SHEET'!T59</f>
        <v>0</v>
      </c>
      <c r="L21" s="34"/>
      <c r="M21" s="27">
        <f>'FACTORS &amp; OPTIONS'!H22</f>
        <v>0</v>
      </c>
      <c r="N21" s="27">
        <f>'MAIN CALC SHEET'!S95</f>
        <v>0</v>
      </c>
      <c r="O21" s="27">
        <f t="shared" si="6"/>
        <v>0</v>
      </c>
      <c r="P21" s="27">
        <f>'MAIN CALC SHEET'!T95</f>
        <v>0</v>
      </c>
      <c r="Q21" s="37"/>
      <c r="R21" s="233"/>
      <c r="S21" s="231"/>
      <c r="T21" s="231"/>
      <c r="U21" s="231"/>
      <c r="V21" s="225"/>
      <c r="W21" s="39"/>
      <c r="X21" s="42"/>
      <c r="Y21" s="39" t="s">
        <v>0</v>
      </c>
      <c r="AB21" s="51"/>
      <c r="AC21" s="51"/>
      <c r="AD21" s="51"/>
      <c r="AE21" s="51"/>
      <c r="AF21" s="51"/>
      <c r="AG21" s="51"/>
      <c r="AH21" s="51"/>
      <c r="AI21" s="51"/>
    </row>
    <row r="22" spans="1:35" ht="9" customHeight="1" x14ac:dyDescent="0.35">
      <c r="A22" s="52">
        <v>19</v>
      </c>
      <c r="B22" s="34"/>
      <c r="C22" s="27">
        <f>'FACTORS &amp; OPTIONS'!F11</f>
        <v>0</v>
      </c>
      <c r="D22" s="80">
        <f>'MAIN CALC SHEET'!S24</f>
        <v>0</v>
      </c>
      <c r="E22" s="27">
        <f t="shared" si="4"/>
        <v>0</v>
      </c>
      <c r="F22" s="27">
        <f>'MAIN CALC SHEET'!T24</f>
        <v>0</v>
      </c>
      <c r="G22" s="34"/>
      <c r="H22" s="27">
        <f>'FACTORS &amp; OPTIONS'!L11</f>
        <v>0</v>
      </c>
      <c r="I22" s="27">
        <f>'MAIN CALC SHEET'!S60</f>
        <v>0</v>
      </c>
      <c r="J22" s="27">
        <f t="shared" si="5"/>
        <v>0</v>
      </c>
      <c r="K22" s="27">
        <f>'MAIN CALC SHEET'!T60</f>
        <v>0</v>
      </c>
      <c r="L22" s="34"/>
      <c r="M22" s="27">
        <f>'FACTORS &amp; OPTIONS'!H23</f>
        <v>0</v>
      </c>
      <c r="N22" s="27">
        <f>'MAIN CALC SHEET'!S96</f>
        <v>0</v>
      </c>
      <c r="O22" s="27">
        <f t="shared" si="6"/>
        <v>0</v>
      </c>
      <c r="P22" s="27">
        <f>'MAIN CALC SHEET'!T96</f>
        <v>0</v>
      </c>
      <c r="Q22" s="37"/>
      <c r="R22" s="233">
        <f>'FACTORS &amp; OPTIONS'!B17</f>
        <v>0</v>
      </c>
      <c r="S22" s="231">
        <f>'MAIN CALC SHEET'!W125</f>
        <v>0</v>
      </c>
      <c r="T22" s="231"/>
      <c r="U22" s="231"/>
      <c r="V22" s="225">
        <f>'MAIN CALC SHEET'!W127</f>
        <v>0</v>
      </c>
      <c r="W22" s="39"/>
      <c r="X22" s="42"/>
      <c r="AB22" s="51"/>
      <c r="AC22" s="51"/>
      <c r="AD22" s="51"/>
      <c r="AE22" s="51"/>
      <c r="AF22" s="51"/>
      <c r="AG22" s="51"/>
      <c r="AH22" s="51"/>
      <c r="AI22" s="51"/>
    </row>
    <row r="23" spans="1:35" ht="9" customHeight="1" x14ac:dyDescent="0.35">
      <c r="A23" s="52">
        <v>20</v>
      </c>
      <c r="B23" s="26"/>
      <c r="C23" s="27">
        <f>'FACTORS &amp; OPTIONS'!F12</f>
        <v>0</v>
      </c>
      <c r="D23" s="80">
        <f>'MAIN CALC SHEET'!S25</f>
        <v>0</v>
      </c>
      <c r="E23" s="27">
        <f t="shared" si="4"/>
        <v>0</v>
      </c>
      <c r="F23" s="27">
        <f>'MAIN CALC SHEET'!T25</f>
        <v>0</v>
      </c>
      <c r="G23" s="34"/>
      <c r="H23" s="27">
        <f>'FACTORS &amp; OPTIONS'!L12</f>
        <v>0</v>
      </c>
      <c r="I23" s="27">
        <f>'MAIN CALC SHEET'!S61</f>
        <v>0</v>
      </c>
      <c r="J23" s="27">
        <f t="shared" si="5"/>
        <v>0</v>
      </c>
      <c r="K23" s="27">
        <f>'MAIN CALC SHEET'!T61</f>
        <v>0</v>
      </c>
      <c r="L23" s="34"/>
      <c r="M23" s="27">
        <f>'FACTORS &amp; OPTIONS'!H24</f>
        <v>0</v>
      </c>
      <c r="N23" s="27">
        <f>'MAIN CALC SHEET'!S97</f>
        <v>0</v>
      </c>
      <c r="O23" s="27">
        <f t="shared" si="6"/>
        <v>0</v>
      </c>
      <c r="P23" s="27">
        <f>'MAIN CALC SHEET'!T97</f>
        <v>0</v>
      </c>
      <c r="Q23" s="37"/>
      <c r="R23" s="233"/>
      <c r="S23" s="231"/>
      <c r="T23" s="231"/>
      <c r="U23" s="231"/>
      <c r="V23" s="225"/>
      <c r="W23" s="39"/>
      <c r="X23" s="42"/>
      <c r="AB23" s="51"/>
      <c r="AC23" s="51"/>
      <c r="AD23" s="51"/>
      <c r="AE23" s="51"/>
      <c r="AF23" s="51"/>
      <c r="AG23" s="51"/>
      <c r="AH23" s="51"/>
      <c r="AI23" s="51"/>
    </row>
    <row r="24" spans="1:35" s="39" customFormat="1" ht="9" customHeight="1" x14ac:dyDescent="0.35">
      <c r="A24" s="52">
        <v>22</v>
      </c>
      <c r="B24" s="226">
        <f>'FACTORS &amp; OPTIONS'!B5</f>
        <v>0</v>
      </c>
      <c r="C24" s="226"/>
      <c r="D24" s="40">
        <f>'MAIN CALC SHEET'!Q29</f>
        <v>0</v>
      </c>
      <c r="E24" s="40">
        <f>D24</f>
        <v>0</v>
      </c>
      <c r="F24" s="40">
        <f>D24</f>
        <v>0</v>
      </c>
      <c r="G24" s="226">
        <f>'FACTORS &amp; OPTIONS'!B8</f>
        <v>0</v>
      </c>
      <c r="H24" s="226"/>
      <c r="I24" s="40">
        <f>'MAIN CALC SHEET'!Q65</f>
        <v>0</v>
      </c>
      <c r="J24" s="40">
        <f>I24</f>
        <v>0</v>
      </c>
      <c r="K24" s="40">
        <f>I24</f>
        <v>0</v>
      </c>
      <c r="L24" s="226">
        <f>'FACTORS &amp; OPTIONS'!B11</f>
        <v>0</v>
      </c>
      <c r="M24" s="226"/>
      <c r="N24" s="40">
        <f>'MAIN CALC SHEET'!Q101</f>
        <v>0</v>
      </c>
      <c r="O24" s="40"/>
      <c r="P24" s="40">
        <f>N24</f>
        <v>0</v>
      </c>
      <c r="Q24" s="41"/>
      <c r="R24" s="233">
        <f>'FACTORS &amp; OPTIONS'!B18</f>
        <v>0</v>
      </c>
      <c r="S24" s="231">
        <f>'MAIN CALC SHEET'!X125</f>
        <v>0</v>
      </c>
      <c r="T24" s="231"/>
      <c r="U24" s="231"/>
      <c r="V24" s="225">
        <f>'MAIN CALC SHEET'!X127</f>
        <v>0</v>
      </c>
      <c r="X24" s="42"/>
    </row>
    <row r="25" spans="1:35" ht="9" customHeight="1" x14ac:dyDescent="0.35">
      <c r="A25" s="52">
        <v>23</v>
      </c>
      <c r="B25" s="26"/>
      <c r="C25" s="27">
        <f>'FACTORS &amp; OPTIONS'!H4</f>
        <v>0</v>
      </c>
      <c r="D25" s="80">
        <f>'MAIN CALC SHEET'!S29</f>
        <v>0</v>
      </c>
      <c r="E25" s="27">
        <f>D25</f>
        <v>0</v>
      </c>
      <c r="F25" s="27">
        <f>'MAIN CALC SHEET'!T29</f>
        <v>0</v>
      </c>
      <c r="G25" s="34"/>
      <c r="H25" s="27">
        <f>'FACTORS &amp; OPTIONS'!D16</f>
        <v>0</v>
      </c>
      <c r="I25" s="27">
        <f>'MAIN CALC SHEET'!S65</f>
        <v>0</v>
      </c>
      <c r="J25" s="27">
        <f>I25</f>
        <v>0</v>
      </c>
      <c r="K25" s="27">
        <f>'MAIN CALC SHEET'!T65</f>
        <v>0</v>
      </c>
      <c r="L25" s="34"/>
      <c r="M25" s="27">
        <f>'FACTORS &amp; OPTIONS'!J16</f>
        <v>0</v>
      </c>
      <c r="N25" s="27">
        <f>'MAIN CALC SHEET'!S101</f>
        <v>0</v>
      </c>
      <c r="O25" s="27">
        <f>N25</f>
        <v>0</v>
      </c>
      <c r="P25" s="27">
        <f>'MAIN CALC SHEET'!T101</f>
        <v>0</v>
      </c>
      <c r="Q25" s="37"/>
      <c r="R25" s="233"/>
      <c r="S25" s="231"/>
      <c r="T25" s="231"/>
      <c r="U25" s="231"/>
      <c r="V25" s="225"/>
      <c r="W25" s="39"/>
      <c r="X25" s="42"/>
      <c r="Y25" s="39" t="s">
        <v>0</v>
      </c>
      <c r="AB25" s="51"/>
      <c r="AC25" s="51"/>
      <c r="AD25" s="51"/>
      <c r="AE25" s="51"/>
      <c r="AF25" s="51"/>
      <c r="AG25" s="51"/>
      <c r="AH25" s="51"/>
      <c r="AI25" s="51"/>
    </row>
    <row r="26" spans="1:35" ht="9" customHeight="1" x14ac:dyDescent="0.35">
      <c r="A26" s="52">
        <v>24</v>
      </c>
      <c r="B26" s="34"/>
      <c r="C26" s="27">
        <f>'FACTORS &amp; OPTIONS'!H5</f>
        <v>0</v>
      </c>
      <c r="D26" s="80">
        <f>'MAIN CALC SHEET'!S30</f>
        <v>0</v>
      </c>
      <c r="E26" s="27">
        <f t="shared" ref="E26:E33" si="7">D26</f>
        <v>0</v>
      </c>
      <c r="F26" s="27">
        <f>'MAIN CALC SHEET'!T30</f>
        <v>0</v>
      </c>
      <c r="G26" s="34"/>
      <c r="H26" s="27">
        <f>'FACTORS &amp; OPTIONS'!D17</f>
        <v>0</v>
      </c>
      <c r="I26" s="27">
        <f>'MAIN CALC SHEET'!S66</f>
        <v>0</v>
      </c>
      <c r="J26" s="27">
        <f t="shared" ref="J26:J33" si="8">I26</f>
        <v>0</v>
      </c>
      <c r="K26" s="27">
        <f>'MAIN CALC SHEET'!T66</f>
        <v>0</v>
      </c>
      <c r="L26" s="34"/>
      <c r="M26" s="27">
        <f>'FACTORS &amp; OPTIONS'!J17</f>
        <v>0</v>
      </c>
      <c r="N26" s="27">
        <f>'MAIN CALC SHEET'!S102</f>
        <v>0</v>
      </c>
      <c r="O26" s="27">
        <f t="shared" ref="O26:O33" si="9">N26</f>
        <v>0</v>
      </c>
      <c r="P26" s="27">
        <f>'MAIN CALC SHEET'!T102</f>
        <v>0</v>
      </c>
      <c r="Q26" s="37"/>
      <c r="R26" s="233">
        <f>'FACTORS &amp; OPTIONS'!B19</f>
        <v>0</v>
      </c>
      <c r="S26" s="231">
        <f>'MAIN CALC SHEET'!Y125</f>
        <v>0</v>
      </c>
      <c r="T26" s="231"/>
      <c r="U26" s="231"/>
      <c r="V26" s="225">
        <f>'MAIN CALC SHEET'!Y127</f>
        <v>0</v>
      </c>
      <c r="W26" s="39"/>
      <c r="X26" s="42"/>
      <c r="AB26" s="51"/>
      <c r="AC26" s="51"/>
      <c r="AD26" s="51"/>
      <c r="AE26" s="51"/>
      <c r="AF26" s="51"/>
      <c r="AG26" s="51"/>
      <c r="AH26" s="51"/>
      <c r="AI26" s="51"/>
    </row>
    <row r="27" spans="1:35" ht="9" customHeight="1" x14ac:dyDescent="0.35">
      <c r="A27" s="52">
        <v>25</v>
      </c>
      <c r="B27" s="34"/>
      <c r="C27" s="27">
        <f>'FACTORS &amp; OPTIONS'!H6</f>
        <v>0</v>
      </c>
      <c r="D27" s="80">
        <f>'MAIN CALC SHEET'!S31</f>
        <v>0</v>
      </c>
      <c r="E27" s="27">
        <f t="shared" si="7"/>
        <v>0</v>
      </c>
      <c r="F27" s="27">
        <f>'MAIN CALC SHEET'!T31</f>
        <v>0</v>
      </c>
      <c r="G27" s="34"/>
      <c r="H27" s="27">
        <f>'FACTORS &amp; OPTIONS'!D18</f>
        <v>0</v>
      </c>
      <c r="I27" s="27">
        <f>'MAIN CALC SHEET'!S67</f>
        <v>0</v>
      </c>
      <c r="J27" s="27">
        <f t="shared" si="8"/>
        <v>0</v>
      </c>
      <c r="K27" s="27">
        <f>'MAIN CALC SHEET'!T67</f>
        <v>0</v>
      </c>
      <c r="L27" s="34"/>
      <c r="M27" s="27">
        <f>'FACTORS &amp; OPTIONS'!J18</f>
        <v>0</v>
      </c>
      <c r="N27" s="27">
        <f>'MAIN CALC SHEET'!S103</f>
        <v>0</v>
      </c>
      <c r="O27" s="27">
        <f t="shared" si="9"/>
        <v>0</v>
      </c>
      <c r="P27" s="27">
        <f>'MAIN CALC SHEET'!T103</f>
        <v>0</v>
      </c>
      <c r="Q27" s="37"/>
      <c r="R27" s="233"/>
      <c r="S27" s="231"/>
      <c r="T27" s="231"/>
      <c r="U27" s="231"/>
      <c r="V27" s="225"/>
      <c r="W27" s="39"/>
      <c r="X27" s="42"/>
      <c r="AB27" s="51"/>
      <c r="AC27" s="51"/>
      <c r="AD27" s="51"/>
      <c r="AE27" s="51"/>
      <c r="AF27" s="51"/>
      <c r="AG27" s="51"/>
      <c r="AH27" s="51"/>
      <c r="AI27" s="51"/>
    </row>
    <row r="28" spans="1:35" ht="9" customHeight="1" x14ac:dyDescent="0.35">
      <c r="A28" s="52">
        <v>26</v>
      </c>
      <c r="B28" s="34"/>
      <c r="C28" s="27">
        <f>'FACTORS &amp; OPTIONS'!H7</f>
        <v>0</v>
      </c>
      <c r="D28" s="80">
        <f>'MAIN CALC SHEET'!S32</f>
        <v>0</v>
      </c>
      <c r="E28" s="27">
        <f t="shared" si="7"/>
        <v>0</v>
      </c>
      <c r="F28" s="27">
        <f>'MAIN CALC SHEET'!T32</f>
        <v>0</v>
      </c>
      <c r="G28" s="34"/>
      <c r="H28" s="27">
        <f>'FACTORS &amp; OPTIONS'!D19</f>
        <v>0</v>
      </c>
      <c r="I28" s="27">
        <f>'MAIN CALC SHEET'!S68</f>
        <v>0</v>
      </c>
      <c r="J28" s="27">
        <f t="shared" si="8"/>
        <v>0</v>
      </c>
      <c r="K28" s="27">
        <f>'MAIN CALC SHEET'!T68</f>
        <v>0</v>
      </c>
      <c r="L28" s="34"/>
      <c r="M28" s="27">
        <f>'FACTORS &amp; OPTIONS'!J19</f>
        <v>0</v>
      </c>
      <c r="N28" s="27">
        <f>'MAIN CALC SHEET'!S104</f>
        <v>0</v>
      </c>
      <c r="O28" s="27">
        <f t="shared" si="9"/>
        <v>0</v>
      </c>
      <c r="P28" s="27">
        <f>'MAIN CALC SHEET'!T104</f>
        <v>0</v>
      </c>
      <c r="Q28" s="37"/>
      <c r="R28" s="233">
        <f>'FACTORS &amp; OPTIONS'!B20</f>
        <v>0</v>
      </c>
      <c r="S28" s="231">
        <f>'MAIN CALC SHEET'!Z125</f>
        <v>0</v>
      </c>
      <c r="T28" s="231"/>
      <c r="U28" s="231"/>
      <c r="V28" s="225">
        <f>'MAIN CALC SHEET'!Z127</f>
        <v>0</v>
      </c>
      <c r="W28" s="39"/>
      <c r="X28" s="42"/>
      <c r="Y28" s="67">
        <f>S36</f>
        <v>0</v>
      </c>
      <c r="AB28" s="51"/>
      <c r="AC28" s="51"/>
      <c r="AD28" s="51"/>
      <c r="AE28" s="51"/>
      <c r="AF28" s="51"/>
      <c r="AG28" s="51"/>
      <c r="AH28" s="51"/>
      <c r="AI28" s="51"/>
    </row>
    <row r="29" spans="1:35" ht="9" customHeight="1" x14ac:dyDescent="0.35">
      <c r="A29" s="52">
        <v>27</v>
      </c>
      <c r="B29" s="34"/>
      <c r="C29" s="27">
        <f>'FACTORS &amp; OPTIONS'!H8</f>
        <v>0</v>
      </c>
      <c r="D29" s="80">
        <f>'MAIN CALC SHEET'!S33</f>
        <v>0</v>
      </c>
      <c r="E29" s="27">
        <f t="shared" si="7"/>
        <v>0</v>
      </c>
      <c r="F29" s="27">
        <f>'MAIN CALC SHEET'!T33</f>
        <v>0</v>
      </c>
      <c r="G29" s="34"/>
      <c r="H29" s="27">
        <f>'FACTORS &amp; OPTIONS'!D20</f>
        <v>0</v>
      </c>
      <c r="I29" s="27">
        <f>'MAIN CALC SHEET'!S69</f>
        <v>0</v>
      </c>
      <c r="J29" s="27">
        <f t="shared" si="8"/>
        <v>0</v>
      </c>
      <c r="K29" s="27">
        <f>'MAIN CALC SHEET'!T69</f>
        <v>0</v>
      </c>
      <c r="L29" s="34"/>
      <c r="M29" s="27">
        <f>'FACTORS &amp; OPTIONS'!J20</f>
        <v>0</v>
      </c>
      <c r="N29" s="27">
        <f>'MAIN CALC SHEET'!S105</f>
        <v>0</v>
      </c>
      <c r="O29" s="27">
        <f t="shared" si="9"/>
        <v>0</v>
      </c>
      <c r="P29" s="27">
        <f>'MAIN CALC SHEET'!T105</f>
        <v>0</v>
      </c>
      <c r="Q29" s="37"/>
      <c r="R29" s="233"/>
      <c r="S29" s="231"/>
      <c r="T29" s="231"/>
      <c r="U29" s="231"/>
      <c r="V29" s="225"/>
      <c r="W29" s="39"/>
      <c r="X29" s="42"/>
      <c r="Y29" s="67">
        <f>S34</f>
        <v>0</v>
      </c>
      <c r="AB29" s="51"/>
      <c r="AC29" s="51"/>
      <c r="AD29" s="51"/>
      <c r="AE29" s="51"/>
      <c r="AF29" s="51"/>
      <c r="AG29" s="51"/>
      <c r="AH29" s="51"/>
      <c r="AI29" s="51"/>
    </row>
    <row r="30" spans="1:35" ht="9" customHeight="1" x14ac:dyDescent="0.35">
      <c r="A30" s="52">
        <v>28</v>
      </c>
      <c r="B30" s="34"/>
      <c r="C30" s="27">
        <f>'FACTORS &amp; OPTIONS'!H9</f>
        <v>0</v>
      </c>
      <c r="D30" s="80">
        <f>'MAIN CALC SHEET'!S34</f>
        <v>0</v>
      </c>
      <c r="E30" s="27">
        <f t="shared" si="7"/>
        <v>0</v>
      </c>
      <c r="F30" s="27">
        <f>'MAIN CALC SHEET'!T34</f>
        <v>0</v>
      </c>
      <c r="G30" s="34"/>
      <c r="H30" s="27">
        <f>'FACTORS &amp; OPTIONS'!D21</f>
        <v>0</v>
      </c>
      <c r="I30" s="27">
        <f>'MAIN CALC SHEET'!S70</f>
        <v>0</v>
      </c>
      <c r="J30" s="27">
        <f t="shared" si="8"/>
        <v>0</v>
      </c>
      <c r="K30" s="27">
        <f>'MAIN CALC SHEET'!T70</f>
        <v>0</v>
      </c>
      <c r="L30" s="34"/>
      <c r="M30" s="27">
        <f>'FACTORS &amp; OPTIONS'!J21</f>
        <v>0</v>
      </c>
      <c r="N30" s="27">
        <f>'MAIN CALC SHEET'!S106</f>
        <v>0</v>
      </c>
      <c r="O30" s="27">
        <f t="shared" si="9"/>
        <v>0</v>
      </c>
      <c r="P30" s="27">
        <f>'MAIN CALC SHEET'!T106</f>
        <v>0</v>
      </c>
      <c r="Q30" s="37"/>
      <c r="R30" s="233">
        <f>'FACTORS &amp; OPTIONS'!B21</f>
        <v>0</v>
      </c>
      <c r="S30" s="231">
        <f>'MAIN CALC SHEET'!AA125</f>
        <v>0</v>
      </c>
      <c r="T30" s="231"/>
      <c r="U30" s="231"/>
      <c r="V30" s="225">
        <f>'MAIN CALC SHEET'!AA127</f>
        <v>0</v>
      </c>
      <c r="W30" s="39"/>
      <c r="X30" s="42"/>
      <c r="Y30" s="67">
        <f>S32</f>
        <v>0</v>
      </c>
      <c r="AB30" s="51"/>
      <c r="AC30" s="51"/>
      <c r="AD30" s="51"/>
      <c r="AE30" s="51"/>
      <c r="AF30" s="51"/>
      <c r="AG30" s="51"/>
      <c r="AH30" s="51"/>
      <c r="AI30" s="51"/>
    </row>
    <row r="31" spans="1:35" ht="9" customHeight="1" x14ac:dyDescent="0.35">
      <c r="A31" s="52">
        <v>29</v>
      </c>
      <c r="B31" s="34"/>
      <c r="C31" s="27">
        <f>'FACTORS &amp; OPTIONS'!H10</f>
        <v>0</v>
      </c>
      <c r="D31" s="80">
        <f>'MAIN CALC SHEET'!S35</f>
        <v>0</v>
      </c>
      <c r="E31" s="27">
        <f t="shared" si="7"/>
        <v>0</v>
      </c>
      <c r="F31" s="27">
        <f>'MAIN CALC SHEET'!T35</f>
        <v>0</v>
      </c>
      <c r="G31" s="34"/>
      <c r="H31" s="27">
        <f>'FACTORS &amp; OPTIONS'!D22</f>
        <v>0</v>
      </c>
      <c r="I31" s="27">
        <f>'MAIN CALC SHEET'!S71</f>
        <v>0</v>
      </c>
      <c r="J31" s="27">
        <f t="shared" si="8"/>
        <v>0</v>
      </c>
      <c r="K31" s="27">
        <f>'MAIN CALC SHEET'!T71</f>
        <v>0</v>
      </c>
      <c r="L31" s="34"/>
      <c r="M31" s="27">
        <f>'FACTORS &amp; OPTIONS'!J22</f>
        <v>0</v>
      </c>
      <c r="N31" s="27">
        <f>'MAIN CALC SHEET'!S107</f>
        <v>0</v>
      </c>
      <c r="O31" s="27">
        <f t="shared" si="9"/>
        <v>0</v>
      </c>
      <c r="P31" s="27">
        <f>'MAIN CALC SHEET'!T107</f>
        <v>0</v>
      </c>
      <c r="Q31" s="37"/>
      <c r="R31" s="233"/>
      <c r="S31" s="231"/>
      <c r="T31" s="231"/>
      <c r="U31" s="231"/>
      <c r="V31" s="225"/>
      <c r="W31" s="39"/>
      <c r="X31" s="42"/>
      <c r="Y31" s="67">
        <f>S30</f>
        <v>0</v>
      </c>
      <c r="AB31" s="51"/>
      <c r="AC31" s="51"/>
      <c r="AD31" s="51"/>
      <c r="AE31" s="51"/>
      <c r="AF31" s="51"/>
      <c r="AG31" s="51"/>
      <c r="AH31" s="51"/>
      <c r="AI31" s="51"/>
    </row>
    <row r="32" spans="1:35" ht="9" customHeight="1" x14ac:dyDescent="0.35">
      <c r="A32" s="52">
        <v>30</v>
      </c>
      <c r="B32" s="27"/>
      <c r="C32" s="27">
        <f>'FACTORS &amp; OPTIONS'!H11</f>
        <v>0</v>
      </c>
      <c r="D32" s="80">
        <f>'MAIN CALC SHEET'!S36</f>
        <v>0</v>
      </c>
      <c r="E32" s="27">
        <f t="shared" si="7"/>
        <v>0</v>
      </c>
      <c r="F32" s="27">
        <f>'MAIN CALC SHEET'!T36</f>
        <v>0</v>
      </c>
      <c r="G32" s="34"/>
      <c r="H32" s="27">
        <f>'FACTORS &amp; OPTIONS'!D23</f>
        <v>0</v>
      </c>
      <c r="I32" s="27">
        <f>'MAIN CALC SHEET'!S72</f>
        <v>0</v>
      </c>
      <c r="J32" s="27">
        <f t="shared" si="8"/>
        <v>0</v>
      </c>
      <c r="K32" s="27">
        <f>'MAIN CALC SHEET'!T72</f>
        <v>0</v>
      </c>
      <c r="L32" s="34"/>
      <c r="M32" s="27">
        <f>'FACTORS &amp; OPTIONS'!J23</f>
        <v>0</v>
      </c>
      <c r="N32" s="27">
        <f>'MAIN CALC SHEET'!S108</f>
        <v>0</v>
      </c>
      <c r="O32" s="27">
        <f t="shared" si="9"/>
        <v>0</v>
      </c>
      <c r="P32" s="27">
        <f>'MAIN CALC SHEET'!T108</f>
        <v>0</v>
      </c>
      <c r="Q32" s="37"/>
      <c r="R32" s="233">
        <f>'FACTORS &amp; OPTIONS'!B22</f>
        <v>0</v>
      </c>
      <c r="S32" s="231">
        <f>'MAIN CALC SHEET'!AB125</f>
        <v>0</v>
      </c>
      <c r="T32" s="231"/>
      <c r="U32" s="231"/>
      <c r="V32" s="225">
        <f>'MAIN CALC SHEET'!AB127</f>
        <v>0</v>
      </c>
      <c r="W32" s="39"/>
      <c r="X32" s="42"/>
      <c r="Y32" s="67">
        <f>S28</f>
        <v>0</v>
      </c>
      <c r="AB32" s="51"/>
      <c r="AC32" s="51"/>
      <c r="AD32" s="51"/>
      <c r="AE32" s="51"/>
      <c r="AF32" s="51"/>
      <c r="AG32" s="51"/>
      <c r="AH32" s="51"/>
      <c r="AI32" s="51"/>
    </row>
    <row r="33" spans="1:35" ht="9" customHeight="1" x14ac:dyDescent="0.35">
      <c r="A33" s="52">
        <v>31</v>
      </c>
      <c r="B33" s="94"/>
      <c r="C33" s="27">
        <f>'FACTORS &amp; OPTIONS'!H12</f>
        <v>0</v>
      </c>
      <c r="D33" s="80">
        <f>'MAIN CALC SHEET'!S37</f>
        <v>0</v>
      </c>
      <c r="E33" s="27">
        <f t="shared" si="7"/>
        <v>0</v>
      </c>
      <c r="F33" s="27">
        <f>'MAIN CALC SHEET'!T37</f>
        <v>0</v>
      </c>
      <c r="G33" s="34"/>
      <c r="H33" s="27">
        <f>'FACTORS &amp; OPTIONS'!D24</f>
        <v>0</v>
      </c>
      <c r="I33" s="27">
        <f>'MAIN CALC SHEET'!S73</f>
        <v>0</v>
      </c>
      <c r="J33" s="27">
        <f t="shared" si="8"/>
        <v>0</v>
      </c>
      <c r="K33" s="27">
        <f>'MAIN CALC SHEET'!T73</f>
        <v>0</v>
      </c>
      <c r="L33" s="34"/>
      <c r="M33" s="27">
        <f>'FACTORS &amp; OPTIONS'!J24</f>
        <v>0</v>
      </c>
      <c r="N33" s="27">
        <f>'MAIN CALC SHEET'!S109</f>
        <v>0</v>
      </c>
      <c r="O33" s="27">
        <f t="shared" si="9"/>
        <v>0</v>
      </c>
      <c r="P33" s="27">
        <f>'MAIN CALC SHEET'!T109</f>
        <v>0</v>
      </c>
      <c r="Q33" s="37"/>
      <c r="R33" s="233"/>
      <c r="S33" s="231"/>
      <c r="T33" s="231"/>
      <c r="U33" s="231"/>
      <c r="V33" s="225"/>
      <c r="W33" s="39"/>
      <c r="X33" s="42"/>
      <c r="Y33" s="67">
        <f>S26</f>
        <v>0</v>
      </c>
      <c r="AB33" s="51"/>
      <c r="AC33" s="51"/>
      <c r="AD33" s="51"/>
      <c r="AE33" s="51"/>
      <c r="AF33" s="51"/>
      <c r="AG33" s="51"/>
      <c r="AH33" s="51"/>
      <c r="AI33" s="51"/>
    </row>
    <row r="34" spans="1:35" s="39" customFormat="1" ht="9" customHeight="1" x14ac:dyDescent="0.35">
      <c r="B34" s="40"/>
      <c r="C34" s="40"/>
      <c r="D34" s="40"/>
      <c r="E34" s="40"/>
      <c r="F34" s="36"/>
      <c r="G34" s="34"/>
      <c r="H34" s="34"/>
      <c r="I34" s="27"/>
      <c r="J34" s="27"/>
      <c r="K34" s="27"/>
      <c r="L34" s="27"/>
      <c r="M34" s="27"/>
      <c r="N34" s="27"/>
      <c r="O34" s="27"/>
      <c r="P34" s="27"/>
      <c r="Q34" s="41"/>
      <c r="R34" s="233">
        <f>'FACTORS &amp; OPTIONS'!B23</f>
        <v>0</v>
      </c>
      <c r="S34" s="231">
        <f>'MAIN CALC SHEET'!AC125</f>
        <v>0</v>
      </c>
      <c r="T34" s="231"/>
      <c r="U34" s="231"/>
      <c r="V34" s="225">
        <f>'MAIN CALC SHEET'!AC127</f>
        <v>0</v>
      </c>
      <c r="X34" s="42"/>
      <c r="Y34" s="67">
        <f>S24</f>
        <v>0</v>
      </c>
    </row>
    <row r="35" spans="1:35" s="39" customFormat="1" ht="9" customHeight="1" x14ac:dyDescent="0.35">
      <c r="F35" s="35"/>
      <c r="G35" s="91"/>
      <c r="H35" s="91"/>
      <c r="L35" s="43"/>
      <c r="M35" s="43"/>
      <c r="Q35" s="44"/>
      <c r="R35" s="233"/>
      <c r="S35" s="231"/>
      <c r="T35" s="231"/>
      <c r="U35" s="231"/>
      <c r="V35" s="225"/>
      <c r="X35" s="42"/>
      <c r="Y35" s="67">
        <f>S22</f>
        <v>0</v>
      </c>
    </row>
    <row r="36" spans="1:35" s="39" customFormat="1" ht="9" customHeight="1" x14ac:dyDescent="0.35">
      <c r="F36" s="35"/>
      <c r="G36" s="91"/>
      <c r="H36" s="91"/>
      <c r="L36" s="43"/>
      <c r="M36" s="40"/>
      <c r="N36" s="40"/>
      <c r="O36" s="40"/>
      <c r="Q36" s="44"/>
      <c r="R36" s="233">
        <f>'FACTORS &amp; OPTIONS'!B24</f>
        <v>0</v>
      </c>
      <c r="S36" s="231">
        <f>'MAIN CALC SHEET'!AD125</f>
        <v>0</v>
      </c>
      <c r="T36" s="231"/>
      <c r="U36" s="231"/>
      <c r="V36" s="225">
        <f>'MAIN CALC SHEET'!AD127</f>
        <v>0</v>
      </c>
      <c r="X36" s="42"/>
      <c r="Y36" s="68">
        <f>S20</f>
        <v>0</v>
      </c>
    </row>
    <row r="37" spans="1:35" s="39" customFormat="1" ht="9" customHeight="1" thickBot="1" x14ac:dyDescent="0.4">
      <c r="F37" s="35"/>
      <c r="G37" s="91"/>
      <c r="H37" s="91"/>
      <c r="L37" s="43"/>
      <c r="M37" s="43"/>
      <c r="Q37" s="45"/>
      <c r="R37" s="234"/>
      <c r="S37" s="232"/>
      <c r="T37" s="232"/>
      <c r="U37" s="232"/>
      <c r="V37" s="235"/>
      <c r="W37" s="46"/>
      <c r="X37" s="47"/>
      <c r="Y37" s="68">
        <f>S18</f>
        <v>0</v>
      </c>
    </row>
    <row r="38" spans="1:35" s="39" customFormat="1" ht="9" customHeight="1" x14ac:dyDescent="0.35">
      <c r="A38" s="225" t="s">
        <v>26</v>
      </c>
      <c r="B38" s="225"/>
      <c r="C38" s="39">
        <f>'FACTORS &amp; OPTIONS'!B2</f>
        <v>0</v>
      </c>
      <c r="F38" s="35"/>
      <c r="G38" s="35"/>
      <c r="H38" s="35"/>
    </row>
    <row r="39" spans="1:35" s="39" customFormat="1" ht="12.75" customHeight="1" x14ac:dyDescent="0.35">
      <c r="A39" s="39" t="s">
        <v>24</v>
      </c>
      <c r="B39" s="39">
        <f>'FACTORS &amp; OPTIONS'!E3</f>
        <v>0</v>
      </c>
      <c r="F39" s="35"/>
      <c r="G39" s="35"/>
      <c r="H39" s="35"/>
    </row>
    <row r="40" spans="1:35" s="39" customFormat="1" ht="18" customHeight="1" x14ac:dyDescent="0.35">
      <c r="A40" s="39" t="s">
        <v>8</v>
      </c>
      <c r="B40" s="39">
        <f>'FACTORS &amp; OPTIONS'!G3</f>
        <v>0</v>
      </c>
      <c r="F40" s="35"/>
      <c r="G40" s="35"/>
      <c r="H40" s="35"/>
    </row>
    <row r="41" spans="1:35" s="39" customFormat="1" ht="15" customHeight="1" x14ac:dyDescent="0.35">
      <c r="A41" s="39" t="s">
        <v>9</v>
      </c>
      <c r="B41" s="39">
        <f>'FACTORS &amp; OPTIONS'!I3</f>
        <v>0</v>
      </c>
      <c r="F41" s="35"/>
      <c r="G41" s="35"/>
      <c r="H41" s="35"/>
    </row>
    <row r="42" spans="1:35" s="39" customFormat="1" ht="15" customHeight="1" x14ac:dyDescent="0.35">
      <c r="A42" s="39" t="s">
        <v>10</v>
      </c>
      <c r="B42" s="39">
        <f>'FACTORS &amp; OPTIONS'!K3</f>
        <v>0</v>
      </c>
      <c r="F42" s="35"/>
      <c r="G42" s="35"/>
      <c r="H42" s="35"/>
    </row>
    <row r="43" spans="1:35" s="39" customFormat="1" ht="14.25" customHeight="1" x14ac:dyDescent="0.35">
      <c r="A43" s="39" t="s">
        <v>13</v>
      </c>
      <c r="B43" s="39">
        <f>'FACTORS &amp; OPTIONS'!M3</f>
        <v>0</v>
      </c>
      <c r="F43" s="35"/>
      <c r="G43" s="35"/>
      <c r="H43" s="35"/>
    </row>
    <row r="44" spans="1:35" s="39" customFormat="1" ht="13.5" customHeight="1" x14ac:dyDescent="0.35">
      <c r="A44" s="39" t="s">
        <v>14</v>
      </c>
      <c r="B44" s="39">
        <f>'FACTORS &amp; OPTIONS'!E15</f>
        <v>0</v>
      </c>
      <c r="F44" s="35"/>
      <c r="G44" s="35"/>
      <c r="H44" s="35"/>
    </row>
    <row r="45" spans="1:35" s="39" customFormat="1" ht="12.75" customHeight="1" x14ac:dyDescent="0.35">
      <c r="A45" s="39" t="s">
        <v>15</v>
      </c>
      <c r="B45" s="39">
        <f>'FACTORS &amp; OPTIONS'!G15</f>
        <v>0</v>
      </c>
      <c r="F45" s="35"/>
      <c r="G45" s="35"/>
      <c r="H45" s="35"/>
      <c r="I45" s="39" t="s">
        <v>0</v>
      </c>
    </row>
    <row r="46" spans="1:35" s="39" customFormat="1" ht="12" customHeight="1" x14ac:dyDescent="0.35">
      <c r="A46" s="39" t="s">
        <v>16</v>
      </c>
      <c r="B46" s="39">
        <f>'FACTORS &amp; OPTIONS'!I15</f>
        <v>0</v>
      </c>
      <c r="F46" s="35"/>
      <c r="G46" s="35"/>
      <c r="H46" s="35" t="s">
        <v>0</v>
      </c>
    </row>
    <row r="47" spans="1:35" s="39" customFormat="1" ht="12.75" customHeight="1" x14ac:dyDescent="0.35">
      <c r="A47" s="39" t="s">
        <v>17</v>
      </c>
      <c r="B47" s="39">
        <f>'FACTORS &amp; OPTIONS'!K15</f>
        <v>0</v>
      </c>
      <c r="F47" s="35"/>
      <c r="G47" s="35"/>
      <c r="H47" s="35"/>
    </row>
    <row r="48" spans="1:35" s="39" customFormat="1" ht="12.75" customHeight="1" x14ac:dyDescent="0.35">
      <c r="A48" s="39" t="s">
        <v>18</v>
      </c>
      <c r="B48" s="39">
        <f>'FACTORS &amp; OPTIONS'!M15</f>
        <v>0</v>
      </c>
    </row>
    <row r="49" spans="1:3" s="39" customFormat="1" ht="15" customHeight="1" x14ac:dyDescent="0.35">
      <c r="A49" s="225" t="s">
        <v>25</v>
      </c>
      <c r="B49" s="225"/>
      <c r="C49" s="39">
        <f>'FACTORS &amp; OPTIONS'!B14</f>
        <v>0</v>
      </c>
    </row>
    <row r="50" spans="1:3" s="39" customFormat="1" ht="9" customHeight="1" x14ac:dyDescent="0.35"/>
    <row r="51" spans="1:3" s="39" customFormat="1" ht="9" customHeight="1" x14ac:dyDescent="0.35"/>
    <row r="52" spans="1:3" s="39" customFormat="1" ht="9" customHeight="1" x14ac:dyDescent="0.35"/>
    <row r="53" spans="1:3" s="39" customFormat="1" ht="9" customHeight="1" x14ac:dyDescent="0.35"/>
    <row r="54" spans="1:3" s="39" customFormat="1" ht="9" customHeight="1" x14ac:dyDescent="0.35"/>
    <row r="55" spans="1:3" s="39" customFormat="1" ht="9" customHeight="1" x14ac:dyDescent="0.35"/>
    <row r="56" spans="1:3" s="39" customFormat="1" ht="9" customHeight="1" x14ac:dyDescent="0.35"/>
    <row r="57" spans="1:3" s="39" customFormat="1" ht="9" customHeight="1" x14ac:dyDescent="0.35"/>
  </sheetData>
  <sheetProtection algorithmName="SHA-512" hashValue="igxfrLRa6hYZqUh+7ODlbTA0Y0wIX/tl4TlliQafOLWUBe0uzAFl9D0AyUiqCUcvfwFkpAduLjX7yNq2LxSPtg==" saltValue="SP94ax7RQ3ecgc/k6LZeRQ==" spinCount="100000" sheet="1" objects="1" scenarios="1" selectLockedCells="1" selectUnlockedCells="1"/>
  <mergeCells count="56">
    <mergeCell ref="B1:X1"/>
    <mergeCell ref="V18:V19"/>
    <mergeCell ref="V20:V21"/>
    <mergeCell ref="V22:V23"/>
    <mergeCell ref="V24:V25"/>
    <mergeCell ref="Q4:R4"/>
    <mergeCell ref="Q14:X15"/>
    <mergeCell ref="B14:C14"/>
    <mergeCell ref="B24:C24"/>
    <mergeCell ref="G4:H4"/>
    <mergeCell ref="G14:H14"/>
    <mergeCell ref="G24:H24"/>
    <mergeCell ref="L4:M4"/>
    <mergeCell ref="L14:M14"/>
    <mergeCell ref="B2:C2"/>
    <mergeCell ref="G2:H2"/>
    <mergeCell ref="V36:V37"/>
    <mergeCell ref="Q16:R17"/>
    <mergeCell ref="S18:U19"/>
    <mergeCell ref="S20:U21"/>
    <mergeCell ref="S22:U23"/>
    <mergeCell ref="R20:R21"/>
    <mergeCell ref="R22:R23"/>
    <mergeCell ref="R24:R25"/>
    <mergeCell ref="S24:U25"/>
    <mergeCell ref="S16:U17"/>
    <mergeCell ref="V16:V17"/>
    <mergeCell ref="R18:R19"/>
    <mergeCell ref="V26:V27"/>
    <mergeCell ref="V28:V29"/>
    <mergeCell ref="V30:V31"/>
    <mergeCell ref="V34:V35"/>
    <mergeCell ref="A49:B49"/>
    <mergeCell ref="A38:B38"/>
    <mergeCell ref="S26:U27"/>
    <mergeCell ref="S28:U29"/>
    <mergeCell ref="S30:U31"/>
    <mergeCell ref="S32:U33"/>
    <mergeCell ref="S34:U35"/>
    <mergeCell ref="S36:U37"/>
    <mergeCell ref="R36:R37"/>
    <mergeCell ref="R26:R27"/>
    <mergeCell ref="R28:R29"/>
    <mergeCell ref="R30:R31"/>
    <mergeCell ref="R32:R33"/>
    <mergeCell ref="R34:R35"/>
    <mergeCell ref="L2:M2"/>
    <mergeCell ref="N2:P2"/>
    <mergeCell ref="V32:V33"/>
    <mergeCell ref="L24:M24"/>
    <mergeCell ref="B4:C4"/>
    <mergeCell ref="V3:X12"/>
    <mergeCell ref="B3:C3"/>
    <mergeCell ref="G3:H3"/>
    <mergeCell ref="L3:M3"/>
    <mergeCell ref="Q3:R3"/>
  </mergeCells>
  <conditionalFormatting sqref="B4:C4">
    <cfRule type="expression" dxfId="148" priority="289">
      <formula>$C$38&gt;=1</formula>
    </cfRule>
  </conditionalFormatting>
  <conditionalFormatting sqref="B14:C14">
    <cfRule type="expression" dxfId="147" priority="288">
      <formula>$C$38&gt;=2</formula>
    </cfRule>
  </conditionalFormatting>
  <conditionalFormatting sqref="B24:C24">
    <cfRule type="expression" dxfId="146" priority="287">
      <formula>$C$38&gt;=3</formula>
    </cfRule>
  </conditionalFormatting>
  <conditionalFormatting sqref="G4:H4">
    <cfRule type="expression" dxfId="145" priority="286">
      <formula>$C$38&gt;=4</formula>
    </cfRule>
  </conditionalFormatting>
  <conditionalFormatting sqref="G14:H14">
    <cfRule type="expression" dxfId="144" priority="285">
      <formula>$C$38&gt;=5</formula>
    </cfRule>
  </conditionalFormatting>
  <conditionalFormatting sqref="G24:H24">
    <cfRule type="expression" dxfId="143" priority="284">
      <formula>$C$38&gt;=6</formula>
    </cfRule>
  </conditionalFormatting>
  <conditionalFormatting sqref="L4:M4">
    <cfRule type="expression" dxfId="142" priority="283">
      <formula>$C$38&gt;=7</formula>
    </cfRule>
  </conditionalFormatting>
  <conditionalFormatting sqref="L14:M14">
    <cfRule type="expression" dxfId="141" priority="282">
      <formula>$C$38&gt;=8</formula>
    </cfRule>
  </conditionalFormatting>
  <conditionalFormatting sqref="L24:M24">
    <cfRule type="expression" dxfId="140" priority="281">
      <formula>$C$38&gt;=9</formula>
    </cfRule>
  </conditionalFormatting>
  <conditionalFormatting sqref="Q4:R4">
    <cfRule type="expression" dxfId="139" priority="279">
      <formula>$C$38=10</formula>
    </cfRule>
  </conditionalFormatting>
  <conditionalFormatting sqref="C5">
    <cfRule type="expression" dxfId="138" priority="276">
      <formula>$B$39&gt;=1</formula>
    </cfRule>
  </conditionalFormatting>
  <conditionalFormatting sqref="C6">
    <cfRule type="expression" dxfId="137" priority="275">
      <formula>$B$39&gt;=2</formula>
    </cfRule>
  </conditionalFormatting>
  <conditionalFormatting sqref="C7">
    <cfRule type="expression" dxfId="136" priority="274">
      <formula>$B$39&gt;=3</formula>
    </cfRule>
  </conditionalFormatting>
  <conditionalFormatting sqref="C8">
    <cfRule type="expression" dxfId="135" priority="273">
      <formula>$B$39&gt;=4</formula>
    </cfRule>
  </conditionalFormatting>
  <conditionalFormatting sqref="C9">
    <cfRule type="expression" dxfId="134" priority="272">
      <formula>$B$39&gt;=5</formula>
    </cfRule>
  </conditionalFormatting>
  <conditionalFormatting sqref="C10">
    <cfRule type="expression" dxfId="133" priority="271">
      <formula>$B$39&gt;=6</formula>
    </cfRule>
  </conditionalFormatting>
  <conditionalFormatting sqref="C11">
    <cfRule type="expression" dxfId="132" priority="270">
      <formula>$B$39&gt;=7</formula>
    </cfRule>
  </conditionalFormatting>
  <conditionalFormatting sqref="C12">
    <cfRule type="expression" dxfId="131" priority="269">
      <formula>$B$39&gt;=8</formula>
    </cfRule>
  </conditionalFormatting>
  <conditionalFormatting sqref="C13">
    <cfRule type="expression" dxfId="130" priority="268">
      <formula>$B$39&gt;=9</formula>
    </cfRule>
  </conditionalFormatting>
  <conditionalFormatting sqref="C21:F21">
    <cfRule type="expression" dxfId="129" priority="267">
      <formula>$B$40&gt;=7</formula>
    </cfRule>
  </conditionalFormatting>
  <conditionalFormatting sqref="C16:D16 F16">
    <cfRule type="expression" dxfId="128" priority="266">
      <formula>$B$40&gt;=2</formula>
    </cfRule>
  </conditionalFormatting>
  <conditionalFormatting sqref="C17:D17 F17">
    <cfRule type="expression" dxfId="127" priority="265">
      <formula>$B$40&gt;=3</formula>
    </cfRule>
  </conditionalFormatting>
  <conditionalFormatting sqref="C25:F25 E26:E33">
    <cfRule type="expression" dxfId="126" priority="258">
      <formula>$B$41&gt;=1</formula>
    </cfRule>
  </conditionalFormatting>
  <conditionalFormatting sqref="C26:D26 F26">
    <cfRule type="expression" dxfId="125" priority="257">
      <formula>$B$41&gt;=2</formula>
    </cfRule>
  </conditionalFormatting>
  <conditionalFormatting sqref="C27:D27 F27">
    <cfRule type="expression" dxfId="124" priority="256">
      <formula>$B$41&gt;=3</formula>
    </cfRule>
  </conditionalFormatting>
  <conditionalFormatting sqref="C28:D28 F28">
    <cfRule type="expression" dxfId="123" priority="255">
      <formula>$B$41&gt;=4</formula>
    </cfRule>
  </conditionalFormatting>
  <conditionalFormatting sqref="C29:D29 F29">
    <cfRule type="expression" dxfId="122" priority="254">
      <formula>$B$41&gt;=5</formula>
    </cfRule>
  </conditionalFormatting>
  <conditionalFormatting sqref="C30:D30 F30">
    <cfRule type="expression" dxfId="121" priority="253">
      <formula>$B$41&gt;=6</formula>
    </cfRule>
  </conditionalFormatting>
  <conditionalFormatting sqref="C31:D31 F31">
    <cfRule type="expression" dxfId="120" priority="252">
      <formula>$B$41&gt;=7</formula>
    </cfRule>
  </conditionalFormatting>
  <conditionalFormatting sqref="C32:D32 F32">
    <cfRule type="expression" dxfId="119" priority="251">
      <formula>$B$41&gt;=8</formula>
    </cfRule>
  </conditionalFormatting>
  <conditionalFormatting sqref="C33:D33 F33">
    <cfRule type="expression" dxfId="118" priority="250">
      <formula>$B$41&gt;=9</formula>
    </cfRule>
  </conditionalFormatting>
  <conditionalFormatting sqref="H5:K5 J6:J13">
    <cfRule type="expression" dxfId="117" priority="249">
      <formula>$B$42&gt;=1</formula>
    </cfRule>
  </conditionalFormatting>
  <conditionalFormatting sqref="H6:I6 K6">
    <cfRule type="expression" dxfId="116" priority="248">
      <formula>$B$42&gt;=2</formula>
    </cfRule>
  </conditionalFormatting>
  <conditionalFormatting sqref="H7:I7 K7">
    <cfRule type="expression" dxfId="115" priority="247">
      <formula>$B$42&gt;=3</formula>
    </cfRule>
  </conditionalFormatting>
  <conditionalFormatting sqref="H8:I8 K8">
    <cfRule type="expression" dxfId="114" priority="246">
      <formula>$B$42&gt;=4</formula>
    </cfRule>
  </conditionalFormatting>
  <conditionalFormatting sqref="H9:I9 K9">
    <cfRule type="expression" dxfId="113" priority="245">
      <formula>$B$42&gt;=5</formula>
    </cfRule>
  </conditionalFormatting>
  <conditionalFormatting sqref="H10:I10 K10">
    <cfRule type="expression" dxfId="112" priority="244">
      <formula>$B$42&gt;=6</formula>
    </cfRule>
  </conditionalFormatting>
  <conditionalFormatting sqref="H11:I11 K11">
    <cfRule type="expression" dxfId="111" priority="243">
      <formula>$B$42&gt;=7</formula>
    </cfRule>
  </conditionalFormatting>
  <conditionalFormatting sqref="H12:I12 K12">
    <cfRule type="expression" dxfId="110" priority="242">
      <formula>$B$42&gt;=8</formula>
    </cfRule>
  </conditionalFormatting>
  <conditionalFormatting sqref="H13:I13 K13">
    <cfRule type="expression" dxfId="109" priority="241">
      <formula>$B$42&gt;=9</formula>
    </cfRule>
  </conditionalFormatting>
  <conditionalFormatting sqref="H25:K25 J26:J33">
    <cfRule type="expression" dxfId="108" priority="231">
      <formula>$B$44&gt;=1</formula>
    </cfRule>
  </conditionalFormatting>
  <conditionalFormatting sqref="H26:I26 K26">
    <cfRule type="expression" dxfId="107" priority="230">
      <formula>$B$44&gt;=2</formula>
    </cfRule>
  </conditionalFormatting>
  <conditionalFormatting sqref="H27:I27 K27">
    <cfRule type="expression" dxfId="106" priority="229">
      <formula>$B$44&gt;=3</formula>
    </cfRule>
  </conditionalFormatting>
  <conditionalFormatting sqref="H28:I28 K28">
    <cfRule type="expression" dxfId="105" priority="228">
      <formula>$B$44&gt;=4</formula>
    </cfRule>
  </conditionalFormatting>
  <conditionalFormatting sqref="H29:I29 K29">
    <cfRule type="expression" dxfId="104" priority="227">
      <formula>$B$44&gt;=5</formula>
    </cfRule>
  </conditionalFormatting>
  <conditionalFormatting sqref="H30:I30 K30">
    <cfRule type="expression" dxfId="103" priority="226">
      <formula>$B$44&gt;=6</formula>
    </cfRule>
  </conditionalFormatting>
  <conditionalFormatting sqref="H31:I31 K31">
    <cfRule type="expression" dxfId="102" priority="225">
      <formula>$B$44&gt;=7</formula>
    </cfRule>
  </conditionalFormatting>
  <conditionalFormatting sqref="H32:I32 K32">
    <cfRule type="expression" dxfId="101" priority="224">
      <formula>$B$44&gt;=8</formula>
    </cfRule>
  </conditionalFormatting>
  <conditionalFormatting sqref="H33:I33 K33">
    <cfRule type="expression" dxfId="100" priority="223">
      <formula>$B$44&gt;=9</formula>
    </cfRule>
  </conditionalFormatting>
  <conditionalFormatting sqref="M5:P5 O6:O13">
    <cfRule type="expression" dxfId="99" priority="222">
      <formula>$B$45&gt;=1</formula>
    </cfRule>
  </conditionalFormatting>
  <conditionalFormatting sqref="M6:N6 P6">
    <cfRule type="expression" dxfId="98" priority="221">
      <formula>$B$45&gt;=2</formula>
    </cfRule>
  </conditionalFormatting>
  <conditionalFormatting sqref="M7:N7 P7">
    <cfRule type="expression" dxfId="97" priority="220">
      <formula>$B$45&gt;=3</formula>
    </cfRule>
  </conditionalFormatting>
  <conditionalFormatting sqref="M8:N8 P8">
    <cfRule type="expression" dxfId="96" priority="219">
      <formula>$B$45&gt;=4</formula>
    </cfRule>
  </conditionalFormatting>
  <conditionalFormatting sqref="M9:N9 P9">
    <cfRule type="expression" dxfId="95" priority="218">
      <formula>$B$45&gt;=5</formula>
    </cfRule>
  </conditionalFormatting>
  <conditionalFormatting sqref="M10:N10 P10">
    <cfRule type="expression" dxfId="94" priority="217">
      <formula>$B$45&gt;=6</formula>
    </cfRule>
  </conditionalFormatting>
  <conditionalFormatting sqref="M11:N11 P11">
    <cfRule type="expression" dxfId="93" priority="216">
      <formula>$B$45&gt;=7</formula>
    </cfRule>
  </conditionalFormatting>
  <conditionalFormatting sqref="M12:N12 P12">
    <cfRule type="expression" dxfId="92" priority="215">
      <formula>$B$45&gt;=8</formula>
    </cfRule>
  </conditionalFormatting>
  <conditionalFormatting sqref="M13:N13 P13">
    <cfRule type="expression" dxfId="91" priority="214">
      <formula>$B$45&gt;=9</formula>
    </cfRule>
  </conditionalFormatting>
  <conditionalFormatting sqref="M15:P15 O16:O23">
    <cfRule type="expression" dxfId="90" priority="213">
      <formula>$B$46&gt;=1</formula>
    </cfRule>
  </conditionalFormatting>
  <conditionalFormatting sqref="M16:N16 P16">
    <cfRule type="expression" dxfId="89" priority="212">
      <formula>$B$46&gt;=2</formula>
    </cfRule>
  </conditionalFormatting>
  <conditionalFormatting sqref="M17:N17 P17">
    <cfRule type="expression" dxfId="88" priority="211">
      <formula>$B$46&gt;=3</formula>
    </cfRule>
  </conditionalFormatting>
  <conditionalFormatting sqref="M18:N18 P18">
    <cfRule type="expression" dxfId="87" priority="210">
      <formula>$B$46&gt;=4</formula>
    </cfRule>
  </conditionalFormatting>
  <conditionalFormatting sqref="M19:N19 P19">
    <cfRule type="expression" dxfId="86" priority="209">
      <formula>$B$46&gt;=5</formula>
    </cfRule>
  </conditionalFormatting>
  <conditionalFormatting sqref="M20:N20 P20">
    <cfRule type="expression" dxfId="85" priority="208">
      <formula>$B$46&gt;=6</formula>
    </cfRule>
  </conditionalFormatting>
  <conditionalFormatting sqref="M21:N21 P21">
    <cfRule type="expression" dxfId="84" priority="207">
      <formula>$B$46&gt;=7</formula>
    </cfRule>
  </conditionalFormatting>
  <conditionalFormatting sqref="M22:N22 P22">
    <cfRule type="expression" dxfId="83" priority="206">
      <formula>$B$46&gt;=8</formula>
    </cfRule>
  </conditionalFormatting>
  <conditionalFormatting sqref="M23:N23 P23">
    <cfRule type="expression" dxfId="82" priority="205">
      <formula>$B$46&gt;=9</formula>
    </cfRule>
  </conditionalFormatting>
  <conditionalFormatting sqref="M25:P25 O26:O33">
    <cfRule type="expression" dxfId="81" priority="204">
      <formula>$B$47&gt;=1</formula>
    </cfRule>
  </conditionalFormatting>
  <conditionalFormatting sqref="M26:N26 P26">
    <cfRule type="expression" dxfId="80" priority="203">
      <formula>$B$47&gt;=2</formula>
    </cfRule>
  </conditionalFormatting>
  <conditionalFormatting sqref="M27:N27 P27">
    <cfRule type="expression" dxfId="79" priority="202">
      <formula>$B$47&gt;=3</formula>
    </cfRule>
  </conditionalFormatting>
  <conditionalFormatting sqref="M28:N28 P28">
    <cfRule type="expression" dxfId="78" priority="201">
      <formula>$B$47&gt;=4</formula>
    </cfRule>
  </conditionalFormatting>
  <conditionalFormatting sqref="M29:N29 P29">
    <cfRule type="expression" dxfId="77" priority="200">
      <formula>$B$47&gt;=5</formula>
    </cfRule>
  </conditionalFormatting>
  <conditionalFormatting sqref="M30:N30 P30">
    <cfRule type="expression" dxfId="76" priority="199">
      <formula>$B$47&gt;=6</formula>
    </cfRule>
  </conditionalFormatting>
  <conditionalFormatting sqref="M31:N31 P31">
    <cfRule type="expression" dxfId="75" priority="198">
      <formula>$B$47&gt;=7</formula>
    </cfRule>
  </conditionalFormatting>
  <conditionalFormatting sqref="M32:N32 P32">
    <cfRule type="expression" dxfId="74" priority="197">
      <formula>$B$47&gt;=8</formula>
    </cfRule>
  </conditionalFormatting>
  <conditionalFormatting sqref="M33:N33 P33">
    <cfRule type="expression" dxfId="73" priority="196">
      <formula>$B$47&gt;=9</formula>
    </cfRule>
  </conditionalFormatting>
  <conditionalFormatting sqref="R5:U5 T6:T13">
    <cfRule type="expression" dxfId="72" priority="195">
      <formula>$B$48&gt;=1</formula>
    </cfRule>
  </conditionalFormatting>
  <conditionalFormatting sqref="R6:S6 U6">
    <cfRule type="expression" dxfId="71" priority="194">
      <formula>$B$48&gt;=2</formula>
    </cfRule>
  </conditionalFormatting>
  <conditionalFormatting sqref="R7:S7 U7">
    <cfRule type="expression" dxfId="70" priority="193">
      <formula>$B$48&gt;=3</formula>
    </cfRule>
  </conditionalFormatting>
  <conditionalFormatting sqref="R8:S8 U8">
    <cfRule type="expression" dxfId="69" priority="192">
      <formula>$B$48&gt;=4</formula>
    </cfRule>
  </conditionalFormatting>
  <conditionalFormatting sqref="R9:S9 U9">
    <cfRule type="expression" dxfId="68" priority="191">
      <formula>$B$48&gt;=5</formula>
    </cfRule>
  </conditionalFormatting>
  <conditionalFormatting sqref="R10:S10 U10">
    <cfRule type="expression" dxfId="67" priority="190">
      <formula>$B$48&gt;=6</formula>
    </cfRule>
  </conditionalFormatting>
  <conditionalFormatting sqref="R11:S11 U11">
    <cfRule type="expression" dxfId="66" priority="189">
      <formula>$B$48&gt;=7</formula>
    </cfRule>
  </conditionalFormatting>
  <conditionalFormatting sqref="R12:S12 U12">
    <cfRule type="expression" dxfId="65" priority="188">
      <formula>$B$48&gt;=8</formula>
    </cfRule>
  </conditionalFormatting>
  <conditionalFormatting sqref="R13:S13 U13">
    <cfRule type="expression" dxfId="64" priority="187">
      <formula>$B$48&gt;=9</formula>
    </cfRule>
  </conditionalFormatting>
  <conditionalFormatting sqref="H15:K15 J16:J23">
    <cfRule type="expression" dxfId="63" priority="186">
      <formula>$B$43&gt;=1</formula>
    </cfRule>
  </conditionalFormatting>
  <conditionalFormatting sqref="H16:I16 K16">
    <cfRule type="expression" dxfId="62" priority="185">
      <formula>$B$43&gt;=2</formula>
    </cfRule>
  </conditionalFormatting>
  <conditionalFormatting sqref="H17:I17 K17">
    <cfRule type="expression" dxfId="61" priority="184">
      <formula>$B$43&gt;=3</formula>
    </cfRule>
  </conditionalFormatting>
  <conditionalFormatting sqref="H18:I18 K18">
    <cfRule type="expression" dxfId="60" priority="183">
      <formula>$B$43&gt;=4</formula>
    </cfRule>
  </conditionalFormatting>
  <conditionalFormatting sqref="H19:I19 K19">
    <cfRule type="expression" dxfId="59" priority="182">
      <formula>$B$43&gt;=5</formula>
    </cfRule>
  </conditionalFormatting>
  <conditionalFormatting sqref="H20:I20 K20">
    <cfRule type="expression" dxfId="58" priority="181">
      <formula>$B$43&gt;=6</formula>
    </cfRule>
  </conditionalFormatting>
  <conditionalFormatting sqref="H21:I21 K21">
    <cfRule type="expression" dxfId="57" priority="180">
      <formula>$B$43&gt;=7</formula>
    </cfRule>
  </conditionalFormatting>
  <conditionalFormatting sqref="H22:I22 K22">
    <cfRule type="expression" dxfId="56" priority="179">
      <formula>$B$43&gt;=8</formula>
    </cfRule>
  </conditionalFormatting>
  <conditionalFormatting sqref="H23:I23 K23">
    <cfRule type="expression" dxfId="55" priority="178">
      <formula>$B$43&gt;=9</formula>
    </cfRule>
  </conditionalFormatting>
  <conditionalFormatting sqref="D5:F5 E6:E13">
    <cfRule type="expression" dxfId="54" priority="177">
      <formula>$B$39&gt;=1</formula>
    </cfRule>
  </conditionalFormatting>
  <conditionalFormatting sqref="D4:E4">
    <cfRule type="expression" dxfId="53" priority="77" stopIfTrue="1">
      <formula>$C$38&gt;=1</formula>
    </cfRule>
  </conditionalFormatting>
  <conditionalFormatting sqref="F4">
    <cfRule type="expression" dxfId="52" priority="76">
      <formula>$C$38&gt;=1</formula>
    </cfRule>
  </conditionalFormatting>
  <conditionalFormatting sqref="D14:E14">
    <cfRule type="expression" dxfId="51" priority="75">
      <formula>$C$38&gt;=2</formula>
    </cfRule>
  </conditionalFormatting>
  <conditionalFormatting sqref="F14">
    <cfRule type="expression" dxfId="50" priority="74">
      <formula>$C$38&gt;=2</formula>
    </cfRule>
  </conditionalFormatting>
  <conditionalFormatting sqref="D24:E24">
    <cfRule type="expression" dxfId="49" priority="73">
      <formula>$C$38&gt;=3</formula>
    </cfRule>
  </conditionalFormatting>
  <conditionalFormatting sqref="F24">
    <cfRule type="expression" dxfId="48" priority="72">
      <formula>$C$38&gt;=3</formula>
    </cfRule>
  </conditionalFormatting>
  <conditionalFormatting sqref="I4:J4">
    <cfRule type="expression" dxfId="47" priority="71">
      <formula>$C$38&gt;=4</formula>
    </cfRule>
  </conditionalFormatting>
  <conditionalFormatting sqref="K4">
    <cfRule type="expression" dxfId="46" priority="70">
      <formula>$C$38&gt;=4</formula>
    </cfRule>
  </conditionalFormatting>
  <conditionalFormatting sqref="I14:J14">
    <cfRule type="expression" dxfId="45" priority="69">
      <formula>$C$38&gt;=5</formula>
    </cfRule>
  </conditionalFormatting>
  <conditionalFormatting sqref="K14">
    <cfRule type="expression" dxfId="44" priority="68">
      <formula>$C$38&gt;=5</formula>
    </cfRule>
  </conditionalFormatting>
  <conditionalFormatting sqref="I24:J24">
    <cfRule type="expression" dxfId="43" priority="67">
      <formula>$C$38&gt;=6</formula>
    </cfRule>
  </conditionalFormatting>
  <conditionalFormatting sqref="K24">
    <cfRule type="expression" dxfId="42" priority="66">
      <formula>$C$38&gt;=6</formula>
    </cfRule>
  </conditionalFormatting>
  <conditionalFormatting sqref="N4:O4">
    <cfRule type="expression" dxfId="41" priority="65">
      <formula>$C$38&gt;=7</formula>
    </cfRule>
  </conditionalFormatting>
  <conditionalFormatting sqref="P4">
    <cfRule type="expression" dxfId="40" priority="64">
      <formula>$C$38&gt;=7</formula>
    </cfRule>
  </conditionalFormatting>
  <conditionalFormatting sqref="N14:O14">
    <cfRule type="expression" dxfId="39" priority="63">
      <formula>$C$38&gt;=8</formula>
    </cfRule>
  </conditionalFormatting>
  <conditionalFormatting sqref="P14">
    <cfRule type="expression" dxfId="38" priority="62">
      <formula>$C$38&gt;=8</formula>
    </cfRule>
  </conditionalFormatting>
  <conditionalFormatting sqref="N24:O24">
    <cfRule type="expression" dxfId="37" priority="61">
      <formula>$C$38&gt;=9</formula>
    </cfRule>
  </conditionalFormatting>
  <conditionalFormatting sqref="P24">
    <cfRule type="expression" dxfId="36" priority="60">
      <formula>$C$38&gt;=9</formula>
    </cfRule>
  </conditionalFormatting>
  <conditionalFormatting sqref="S4:T4">
    <cfRule type="expression" dxfId="35" priority="59">
      <formula>$C$38=10</formula>
    </cfRule>
  </conditionalFormatting>
  <conditionalFormatting sqref="U4">
    <cfRule type="expression" dxfId="34" priority="58">
      <formula>$C$38=10</formula>
    </cfRule>
  </conditionalFormatting>
  <conditionalFormatting sqref="R18:V19">
    <cfRule type="expression" dxfId="33" priority="57">
      <formula>$C$49&gt;=1</formula>
    </cfRule>
  </conditionalFormatting>
  <conditionalFormatting sqref="R20:V21">
    <cfRule type="expression" dxfId="32" priority="56">
      <formula>$C$49&gt;=2</formula>
    </cfRule>
  </conditionalFormatting>
  <conditionalFormatting sqref="R22:V23">
    <cfRule type="expression" dxfId="31" priority="55">
      <formula>$C$49&gt;=3</formula>
    </cfRule>
  </conditionalFormatting>
  <conditionalFormatting sqref="S24:V25">
    <cfRule type="expression" dxfId="30" priority="54">
      <formula>$C$49&gt;=4</formula>
    </cfRule>
  </conditionalFormatting>
  <conditionalFormatting sqref="S26:V27">
    <cfRule type="expression" dxfId="29" priority="53">
      <formula>$C$49&gt;=5</formula>
    </cfRule>
  </conditionalFormatting>
  <conditionalFormatting sqref="S28:V29">
    <cfRule type="expression" dxfId="28" priority="52">
      <formula>$C$49&gt;=6</formula>
    </cfRule>
  </conditionalFormatting>
  <conditionalFormatting sqref="S30:V31">
    <cfRule type="expression" dxfId="27" priority="51">
      <formula>$C$49&gt;=7</formula>
    </cfRule>
  </conditionalFormatting>
  <conditionalFormatting sqref="S32:V33">
    <cfRule type="expression" dxfId="26" priority="50">
      <formula>$C$49&gt;=8</formula>
    </cfRule>
  </conditionalFormatting>
  <conditionalFormatting sqref="S34:V35">
    <cfRule type="expression" dxfId="25" priority="49">
      <formula>$C$49&gt;=9</formula>
    </cfRule>
  </conditionalFormatting>
  <conditionalFormatting sqref="S36:V37">
    <cfRule type="expression" dxfId="24" priority="48">
      <formula>$C$49&gt;=10</formula>
    </cfRule>
  </conditionalFormatting>
  <conditionalFormatting sqref="R24:R25">
    <cfRule type="expression" dxfId="23" priority="47">
      <formula>$C$49&gt;=4</formula>
    </cfRule>
  </conditionalFormatting>
  <conditionalFormatting sqref="R26:R27">
    <cfRule type="expression" dxfId="22" priority="46">
      <formula>$C$49&gt;=5</formula>
    </cfRule>
  </conditionalFormatting>
  <conditionalFormatting sqref="R28:R29">
    <cfRule type="expression" dxfId="21" priority="45">
      <formula>$C$49&gt;=6</formula>
    </cfRule>
  </conditionalFormatting>
  <conditionalFormatting sqref="R30:R31">
    <cfRule type="expression" dxfId="20" priority="44">
      <formula>$C$49&gt;=7</formula>
    </cfRule>
  </conditionalFormatting>
  <conditionalFormatting sqref="R32:R33">
    <cfRule type="expression" dxfId="19" priority="43">
      <formula>$C$49&gt;=8</formula>
    </cfRule>
  </conditionalFormatting>
  <conditionalFormatting sqref="R34:R35">
    <cfRule type="expression" dxfId="18" priority="42">
      <formula>$C$49&gt;=9</formula>
    </cfRule>
  </conditionalFormatting>
  <conditionalFormatting sqref="R36:R37">
    <cfRule type="expression" dxfId="17" priority="41">
      <formula>$C$49&gt;=10</formula>
    </cfRule>
  </conditionalFormatting>
  <conditionalFormatting sqref="D6">
    <cfRule type="expression" dxfId="16" priority="40">
      <formula>$B$39&gt;=2</formula>
    </cfRule>
  </conditionalFormatting>
  <conditionalFormatting sqref="F6">
    <cfRule type="expression" dxfId="15" priority="39">
      <formula>$B$39&gt;=2</formula>
    </cfRule>
  </conditionalFormatting>
  <conditionalFormatting sqref="D7">
    <cfRule type="expression" dxfId="14" priority="38">
      <formula>$B$39&gt;=3</formula>
    </cfRule>
  </conditionalFormatting>
  <conditionalFormatting sqref="F7">
    <cfRule type="expression" dxfId="13" priority="37">
      <formula>$B$39&gt;=3</formula>
    </cfRule>
  </conditionalFormatting>
  <conditionalFormatting sqref="D8">
    <cfRule type="expression" dxfId="12" priority="36">
      <formula>$B$39&gt;=4</formula>
    </cfRule>
  </conditionalFormatting>
  <conditionalFormatting sqref="F8">
    <cfRule type="expression" dxfId="11" priority="35">
      <formula>$B$39&gt;=4</formula>
    </cfRule>
  </conditionalFormatting>
  <conditionalFormatting sqref="D9 F9">
    <cfRule type="expression" dxfId="10" priority="32">
      <formula>$B$39&gt;=5</formula>
    </cfRule>
  </conditionalFormatting>
  <conditionalFormatting sqref="D10 F10">
    <cfRule type="expression" dxfId="9" priority="31">
      <formula>$B$39&gt;=6</formula>
    </cfRule>
  </conditionalFormatting>
  <conditionalFormatting sqref="D11 F11">
    <cfRule type="expression" dxfId="8" priority="30">
      <formula>$B$39&gt;=7</formula>
    </cfRule>
  </conditionalFormatting>
  <conditionalFormatting sqref="D12 F12">
    <cfRule type="expression" dxfId="7" priority="29">
      <formula>$B$39&gt;=8</formula>
    </cfRule>
  </conditionalFormatting>
  <conditionalFormatting sqref="D13 F13">
    <cfRule type="expression" dxfId="6" priority="28">
      <formula>$B$39&gt;=9</formula>
    </cfRule>
  </conditionalFormatting>
  <conditionalFormatting sqref="E5:E13">
    <cfRule type="dataBar" priority="25">
      <dataBar showValue="0"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{E21718C8-A8E3-4FA6-9307-211EE540E4AC}</x14:id>
        </ext>
      </extLst>
    </cfRule>
    <cfRule type="dataBar" priority="26">
      <dataBar showValue="0">
        <cfvo type="num" val="0"/>
        <cfvo type="num" val="1"/>
        <color rgb="FFFF0000"/>
      </dataBar>
      <extLst>
        <ext xmlns:x14="http://schemas.microsoft.com/office/spreadsheetml/2009/9/main" uri="{B025F937-C7B1-47D3-B67F-A62EFF666E3E}">
          <x14:id>{73E46EC4-6F78-4CD3-80C7-C452FE6C204F}</x14:id>
        </ext>
      </extLst>
    </cfRule>
    <cfRule type="dataBar" priority="27">
      <dataBar showValue="0">
        <cfvo type="num" val="0"/>
        <cfvo type="max"/>
        <color rgb="FFFF0000"/>
      </dataBar>
      <extLst>
        <ext xmlns:x14="http://schemas.microsoft.com/office/spreadsheetml/2009/9/main" uri="{B025F937-C7B1-47D3-B67F-A62EFF666E3E}">
          <x14:id>{E016A6D3-F2B3-47C7-B202-E8FA3A4A7074}</x14:id>
        </ext>
      </extLst>
    </cfRule>
  </conditionalFormatting>
  <conditionalFormatting sqref="E25:E33">
    <cfRule type="dataBar" priority="23">
      <dataBar showValue="0">
        <cfvo type="percent" val="0"/>
        <cfvo type="percent" val="100"/>
        <color rgb="FF008000"/>
      </dataBar>
      <extLst>
        <ext xmlns:x14="http://schemas.microsoft.com/office/spreadsheetml/2009/9/main" uri="{B025F937-C7B1-47D3-B67F-A62EFF666E3E}">
          <x14:id>{90C0B694-8A1D-4D4D-8B36-AC2BEAA4548E}</x14:id>
        </ext>
      </extLst>
    </cfRule>
  </conditionalFormatting>
  <conditionalFormatting sqref="J5:J13">
    <cfRule type="dataBar" priority="22">
      <dataBar showValue="0">
        <cfvo type="percent" val="0"/>
        <cfvo type="percent" val="100"/>
        <color rgb="FF990099"/>
      </dataBar>
      <extLst>
        <ext xmlns:x14="http://schemas.microsoft.com/office/spreadsheetml/2009/9/main" uri="{B025F937-C7B1-47D3-B67F-A62EFF666E3E}">
          <x14:id>{09FAC610-07F2-437C-8CAD-AB9501BCBA41}</x14:id>
        </ext>
      </extLst>
    </cfRule>
  </conditionalFormatting>
  <conditionalFormatting sqref="J15:J23">
    <cfRule type="dataBar" priority="21">
      <dataBar showValue="0">
        <cfvo type="percent" val="0"/>
        <cfvo type="percent" val="100"/>
        <color rgb="FFCC3300"/>
      </dataBar>
      <extLst>
        <ext xmlns:x14="http://schemas.microsoft.com/office/spreadsheetml/2009/9/main" uri="{B025F937-C7B1-47D3-B67F-A62EFF666E3E}">
          <x14:id>{CAEE7BDF-DF53-48DF-9212-060A519946E7}</x14:id>
        </ext>
      </extLst>
    </cfRule>
  </conditionalFormatting>
  <conditionalFormatting sqref="J25:J33">
    <cfRule type="dataBar" priority="20">
      <dataBar showValue="0">
        <cfvo type="percent" val="0"/>
        <cfvo type="percent" val="100"/>
        <color rgb="FF6600CC"/>
      </dataBar>
      <extLst>
        <ext xmlns:x14="http://schemas.microsoft.com/office/spreadsheetml/2009/9/main" uri="{B025F937-C7B1-47D3-B67F-A62EFF666E3E}">
          <x14:id>{8327F431-7565-4D7B-80ED-5BF9A499AA96}</x14:id>
        </ext>
      </extLst>
    </cfRule>
  </conditionalFormatting>
  <conditionalFormatting sqref="O5:O13">
    <cfRule type="dataBar" priority="19">
      <dataBar showValue="0">
        <cfvo type="percent" val="0"/>
        <cfvo type="percent" val="100"/>
        <color rgb="FF800000"/>
      </dataBar>
      <extLst>
        <ext xmlns:x14="http://schemas.microsoft.com/office/spreadsheetml/2009/9/main" uri="{B025F937-C7B1-47D3-B67F-A62EFF666E3E}">
          <x14:id>{74CE3A7A-EACA-471B-A16E-4AA5FAAA6A0F}</x14:id>
        </ext>
      </extLst>
    </cfRule>
  </conditionalFormatting>
  <conditionalFormatting sqref="O15:O23">
    <cfRule type="dataBar" priority="18">
      <dataBar showValue="0">
        <cfvo type="percent" val="0"/>
        <cfvo type="percent" val="100"/>
        <color rgb="FF009900"/>
      </dataBar>
      <extLst>
        <ext xmlns:x14="http://schemas.microsoft.com/office/spreadsheetml/2009/9/main" uri="{B025F937-C7B1-47D3-B67F-A62EFF666E3E}">
          <x14:id>{51FAD55C-372F-4F94-9F46-6166F77F1B44}</x14:id>
        </ext>
      </extLst>
    </cfRule>
  </conditionalFormatting>
  <conditionalFormatting sqref="O25:O33">
    <cfRule type="dataBar" priority="17">
      <dataBar showValue="0">
        <cfvo type="percent" val="0"/>
        <cfvo type="percent" val="100"/>
        <color theme="8" tint="-0.499984740745262"/>
      </dataBar>
      <extLst>
        <ext xmlns:x14="http://schemas.microsoft.com/office/spreadsheetml/2009/9/main" uri="{B025F937-C7B1-47D3-B67F-A62EFF666E3E}">
          <x14:id>{C32EE48E-870A-4EA8-9F60-6C85F110C52F}</x14:id>
        </ext>
      </extLst>
    </cfRule>
  </conditionalFormatting>
  <conditionalFormatting sqref="T5:T13">
    <cfRule type="dataBar" priority="16">
      <dataBar showValue="0"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{19E47DA6-3A9B-4417-8304-C01195B7235F}</x14:id>
        </ext>
      </extLst>
    </cfRule>
  </conditionalFormatting>
  <conditionalFormatting sqref="C18:D18 F18">
    <cfRule type="expression" dxfId="5" priority="15">
      <formula>$B$40&gt;=4</formula>
    </cfRule>
  </conditionalFormatting>
  <conditionalFormatting sqref="E15:E23">
    <cfRule type="dataBar" priority="14">
      <dataBar showValue="0">
        <cfvo type="percent" val="0"/>
        <cfvo type="percent" val="100"/>
        <color rgb="FF0000FF"/>
      </dataBar>
      <extLst>
        <ext xmlns:x14="http://schemas.microsoft.com/office/spreadsheetml/2009/9/main" uri="{B025F937-C7B1-47D3-B67F-A62EFF666E3E}">
          <x14:id>{0921B493-88C4-44F7-B840-26671D80BBFB}</x14:id>
        </ext>
      </extLst>
    </cfRule>
  </conditionalFormatting>
  <conditionalFormatting sqref="C20:F20">
    <cfRule type="expression" dxfId="4" priority="13">
      <formula>$B$40&gt;=6</formula>
    </cfRule>
  </conditionalFormatting>
  <conditionalFormatting sqref="C19:F19">
    <cfRule type="expression" dxfId="3" priority="12">
      <formula>$B$40&gt;=5</formula>
    </cfRule>
  </conditionalFormatting>
  <conditionalFormatting sqref="C22:F22">
    <cfRule type="expression" dxfId="2" priority="11">
      <formula>$B$40&gt;=8</formula>
    </cfRule>
  </conditionalFormatting>
  <conditionalFormatting sqref="C23:F23">
    <cfRule type="expression" dxfId="1" priority="10">
      <formula>$B$40&gt;=9</formula>
    </cfRule>
  </conditionalFormatting>
  <conditionalFormatting sqref="C15:F15">
    <cfRule type="expression" dxfId="0" priority="9">
      <formula>$B$40&gt;=1</formula>
    </cfRule>
  </conditionalFormatting>
  <conditionalFormatting sqref="E4">
    <cfRule type="dataBar" priority="8">
      <dataBar showValue="0"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{00B76DE1-E7AB-4A09-BCE8-9672AA078EBF}</x14:id>
        </ext>
      </extLst>
    </cfRule>
  </conditionalFormatting>
  <conditionalFormatting sqref="E14">
    <cfRule type="dataBar" priority="7">
      <dataBar showValue="0">
        <cfvo type="percent" val="0"/>
        <cfvo type="percent" val="100"/>
        <color rgb="FF0000FF"/>
      </dataBar>
      <extLst>
        <ext xmlns:x14="http://schemas.microsoft.com/office/spreadsheetml/2009/9/main" uri="{B025F937-C7B1-47D3-B67F-A62EFF666E3E}">
          <x14:id>{4C277055-2391-48C3-A989-8FF1EBB7677A}</x14:id>
        </ext>
      </extLst>
    </cfRule>
  </conditionalFormatting>
  <conditionalFormatting sqref="E24">
    <cfRule type="dataBar" priority="6">
      <dataBar showValue="0">
        <cfvo type="percent" val="0"/>
        <cfvo type="percent" val="100"/>
        <color rgb="FF009900"/>
      </dataBar>
      <extLst>
        <ext xmlns:x14="http://schemas.microsoft.com/office/spreadsheetml/2009/9/main" uri="{B025F937-C7B1-47D3-B67F-A62EFF666E3E}">
          <x14:id>{393D39F9-EC5D-4FDD-9808-00DCF2581C4B}</x14:id>
        </ext>
      </extLst>
    </cfRule>
  </conditionalFormatting>
  <conditionalFormatting sqref="J4">
    <cfRule type="dataBar" priority="5">
      <dataBar showValue="0">
        <cfvo type="percent" val="0"/>
        <cfvo type="percent" val="100"/>
        <color rgb="FF800080"/>
      </dataBar>
      <extLst>
        <ext xmlns:x14="http://schemas.microsoft.com/office/spreadsheetml/2009/9/main" uri="{B025F937-C7B1-47D3-B67F-A62EFF666E3E}">
          <x14:id>{CD80F26F-CB87-4126-8D0E-60BB99022C86}</x14:id>
        </ext>
      </extLst>
    </cfRule>
  </conditionalFormatting>
  <conditionalFormatting sqref="J14">
    <cfRule type="dataBar" priority="4">
      <dataBar showValue="0">
        <cfvo type="percent" val="0"/>
        <cfvo type="percent" val="100"/>
        <color rgb="FFCC3300"/>
      </dataBar>
      <extLst>
        <ext xmlns:x14="http://schemas.microsoft.com/office/spreadsheetml/2009/9/main" uri="{B025F937-C7B1-47D3-B67F-A62EFF666E3E}">
          <x14:id>{9909760D-F096-4F9B-B0D1-CB6889932EED}</x14:id>
        </ext>
      </extLst>
    </cfRule>
  </conditionalFormatting>
  <conditionalFormatting sqref="J24">
    <cfRule type="dataBar" priority="3">
      <dataBar showValue="0">
        <cfvo type="percent" val="0"/>
        <cfvo type="percent" val="100"/>
        <color rgb="FF9900FF"/>
      </dataBar>
      <extLst>
        <ext xmlns:x14="http://schemas.microsoft.com/office/spreadsheetml/2009/9/main" uri="{B025F937-C7B1-47D3-B67F-A62EFF666E3E}">
          <x14:id>{D01F54D2-4D2A-4F53-ACAF-7C400ABDFAFA}</x14:id>
        </ext>
      </extLst>
    </cfRule>
  </conditionalFormatting>
  <conditionalFormatting sqref="O4">
    <cfRule type="dataBar" priority="2">
      <dataBar showValue="0">
        <cfvo type="percent" val="0"/>
        <cfvo type="percent" val="100"/>
        <color rgb="FF582C00"/>
      </dataBar>
      <extLst>
        <ext xmlns:x14="http://schemas.microsoft.com/office/spreadsheetml/2009/9/main" uri="{B025F937-C7B1-47D3-B67F-A62EFF666E3E}">
          <x14:id>{B95FB42A-90E6-41C0-83E3-2D9AFD43C394}</x14:id>
        </ext>
      </extLst>
    </cfRule>
  </conditionalFormatting>
  <conditionalFormatting sqref="O14">
    <cfRule type="dataBar" priority="1">
      <dataBar showValue="0">
        <cfvo type="percent" val="0"/>
        <cfvo type="percent" val="100"/>
        <color rgb="FF009900"/>
      </dataBar>
      <extLst>
        <ext xmlns:x14="http://schemas.microsoft.com/office/spreadsheetml/2009/9/main" uri="{B025F937-C7B1-47D3-B67F-A62EFF666E3E}">
          <x14:id>{AC552656-B6A8-4A9E-BBBB-B0542E99FE07}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1718C8-A8E3-4FA6-9307-211EE540E4A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14:cfRule type="dataBar" id="{73E46EC4-6F78-4CD3-80C7-C452FE6C20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E016A6D3-F2B3-47C7-B202-E8FA3A4A7074}">
            <x14:dataBar minLength="0" maxLength="100" gradient="0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E5:E13</xm:sqref>
        </x14:conditionalFormatting>
        <x14:conditionalFormatting xmlns:xm="http://schemas.microsoft.com/office/excel/2006/main">
          <x14:cfRule type="dataBar" id="{90C0B694-8A1D-4D4D-8B36-AC2BEAA4548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E25:E33</xm:sqref>
        </x14:conditionalFormatting>
        <x14:conditionalFormatting xmlns:xm="http://schemas.microsoft.com/office/excel/2006/main">
          <x14:cfRule type="dataBar" id="{09FAC610-07F2-437C-8CAD-AB9501BCBA4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J5:J13</xm:sqref>
        </x14:conditionalFormatting>
        <x14:conditionalFormatting xmlns:xm="http://schemas.microsoft.com/office/excel/2006/main">
          <x14:cfRule type="dataBar" id="{CAEE7BDF-DF53-48DF-9212-060A519946E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J15:J23</xm:sqref>
        </x14:conditionalFormatting>
        <x14:conditionalFormatting xmlns:xm="http://schemas.microsoft.com/office/excel/2006/main">
          <x14:cfRule type="dataBar" id="{8327F431-7565-4D7B-80ED-5BF9A499AA96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J25:J33</xm:sqref>
        </x14:conditionalFormatting>
        <x14:conditionalFormatting xmlns:xm="http://schemas.microsoft.com/office/excel/2006/main">
          <x14:cfRule type="dataBar" id="{74CE3A7A-EACA-471B-A16E-4AA5FAAA6A0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O5:O13</xm:sqref>
        </x14:conditionalFormatting>
        <x14:conditionalFormatting xmlns:xm="http://schemas.microsoft.com/office/excel/2006/main">
          <x14:cfRule type="dataBar" id="{51FAD55C-372F-4F94-9F46-6166F77F1B4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O15:O23</xm:sqref>
        </x14:conditionalFormatting>
        <x14:conditionalFormatting xmlns:xm="http://schemas.microsoft.com/office/excel/2006/main">
          <x14:cfRule type="dataBar" id="{C32EE48E-870A-4EA8-9F60-6C85F110C52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O25:O33</xm:sqref>
        </x14:conditionalFormatting>
        <x14:conditionalFormatting xmlns:xm="http://schemas.microsoft.com/office/excel/2006/main">
          <x14:cfRule type="dataBar" id="{19E47DA6-3A9B-4417-8304-C01195B7235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T5:T13</xm:sqref>
        </x14:conditionalFormatting>
        <x14:conditionalFormatting xmlns:xm="http://schemas.microsoft.com/office/excel/2006/main">
          <x14:cfRule type="dataBar" id="{0921B493-88C4-44F7-B840-26671D80BBF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E15:E23</xm:sqref>
        </x14:conditionalFormatting>
        <x14:conditionalFormatting xmlns:xm="http://schemas.microsoft.com/office/excel/2006/main">
          <x14:cfRule type="dataBar" id="{00B76DE1-E7AB-4A09-BCE8-9672AA078E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4C277055-2391-48C3-A989-8FF1EBB7677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393D39F9-EC5D-4FDD-9808-00DCF2581C4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CD80F26F-CB87-4126-8D0E-60BB99022C86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909760D-F096-4F9B-B0D1-CB6889932EE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D01F54D2-4D2A-4F53-ACAF-7C400ABDFAF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B95FB42A-90E6-41C0-83E3-2D9AFD43C39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AC552656-B6A8-4A9E-BBBB-B0542E99FE0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AG35"/>
  <sheetViews>
    <sheetView showGridLines="0" showRowColHeaders="0" topLeftCell="B1" zoomScaleNormal="100" workbookViewId="0">
      <selection activeCell="AC2" sqref="AC2 AA3:AD12 AF3:AG12 B5:D11 W3:W12 Y2:Y12 X2:X13 Z2:Z13 AE3:AE13 AC19"/>
    </sheetView>
  </sheetViews>
  <sheetFormatPr defaultColWidth="9.1796875" defaultRowHeight="14.5" x14ac:dyDescent="0.35"/>
  <cols>
    <col min="1" max="1" width="2.26953125" style="32" customWidth="1"/>
    <col min="2" max="4" width="9.1796875" style="32"/>
    <col min="5" max="5" width="2.7265625" style="32" customWidth="1"/>
    <col min="6" max="22" width="9.1796875" style="32"/>
    <col min="23" max="26" width="15.26953125" style="95" customWidth="1"/>
    <col min="27" max="29" width="15.1796875" style="32" customWidth="1"/>
    <col min="30" max="31" width="9.1796875" style="32"/>
    <col min="32" max="32" width="17" style="95" customWidth="1"/>
    <col min="33" max="16384" width="9.1796875" style="32"/>
  </cols>
  <sheetData>
    <row r="1" spans="2:33" x14ac:dyDescent="0.35">
      <c r="B1" s="246" t="s">
        <v>42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</row>
    <row r="2" spans="2:33" ht="9.75" customHeight="1" x14ac:dyDescent="0.35"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W2" s="95" t="s">
        <v>31</v>
      </c>
      <c r="X2" s="95" t="str">
        <f>AB2</f>
        <v>LEVEL 1 %</v>
      </c>
      <c r="Y2" s="95" t="str">
        <f>AC2</f>
        <v>OPTIONS</v>
      </c>
      <c r="Z2" s="95">
        <f>AE2</f>
        <v>0</v>
      </c>
      <c r="AA2" s="32" t="s">
        <v>30</v>
      </c>
      <c r="AB2" s="32" t="s">
        <v>32</v>
      </c>
      <c r="AC2" s="32" t="str">
        <f>AF2</f>
        <v>OPTIONS</v>
      </c>
      <c r="AD2" s="32" t="s">
        <v>22</v>
      </c>
      <c r="AF2" s="95" t="s">
        <v>38</v>
      </c>
      <c r="AG2" s="32" t="s">
        <v>23</v>
      </c>
    </row>
    <row r="3" spans="2:33" ht="15" customHeight="1" x14ac:dyDescent="0.35">
      <c r="B3" s="247" t="s">
        <v>43</v>
      </c>
      <c r="C3" s="248"/>
      <c r="D3" s="248"/>
      <c r="W3" s="95">
        <f>'FACTORS &amp; OPTIONS'!B3</f>
        <v>0</v>
      </c>
      <c r="X3" s="96">
        <f>AB3</f>
        <v>0</v>
      </c>
      <c r="Y3" s="95">
        <f>AC3</f>
        <v>0</v>
      </c>
      <c r="Z3" s="97">
        <f>AE3</f>
        <v>0</v>
      </c>
      <c r="AA3" s="98">
        <f>'MAIN CALC SHEET'!Q5</f>
        <v>0</v>
      </c>
      <c r="AB3" s="99">
        <f>AA3</f>
        <v>0</v>
      </c>
      <c r="AC3" s="32">
        <f t="shared" ref="AC3:AC12" si="0">AF3</f>
        <v>0</v>
      </c>
      <c r="AD3" s="100">
        <f>SOLUTIONS!S18</f>
        <v>0</v>
      </c>
      <c r="AE3" s="99">
        <f>AD3</f>
        <v>0</v>
      </c>
      <c r="AF3" s="95">
        <f>'FACTORS &amp; OPTIONS'!B15</f>
        <v>0</v>
      </c>
      <c r="AG3" s="32">
        <f>SOLUTIONS!V18</f>
        <v>0</v>
      </c>
    </row>
    <row r="4" spans="2:33" ht="15" customHeight="1" x14ac:dyDescent="0.35">
      <c r="B4" s="247"/>
      <c r="C4" s="248"/>
      <c r="D4" s="248"/>
      <c r="W4" s="95">
        <f>'FACTORS &amp; OPTIONS'!B4</f>
        <v>0</v>
      </c>
      <c r="X4" s="96">
        <f t="shared" ref="X4:X12" si="1">AB4</f>
        <v>0</v>
      </c>
      <c r="Y4" s="95">
        <f t="shared" ref="Y4:Y12" si="2">AC4</f>
        <v>0</v>
      </c>
      <c r="Z4" s="97">
        <f t="shared" ref="Z4:Z12" si="3">AE4</f>
        <v>0</v>
      </c>
      <c r="AA4" s="32">
        <f>'MAIN CALC SHEET'!Q17</f>
        <v>0</v>
      </c>
      <c r="AB4" s="99">
        <f t="shared" ref="AB4:AB12" si="4">AA4</f>
        <v>0</v>
      </c>
      <c r="AC4" s="32">
        <f t="shared" si="0"/>
        <v>0</v>
      </c>
      <c r="AD4" s="100">
        <f>SOLUTIONS!S20</f>
        <v>0</v>
      </c>
      <c r="AE4" s="99">
        <f t="shared" ref="AE4:AE12" si="5">AD4</f>
        <v>0</v>
      </c>
      <c r="AF4" s="95">
        <f>'FACTORS &amp; OPTIONS'!B16</f>
        <v>0</v>
      </c>
      <c r="AG4" s="32">
        <f>SOLUTIONS!V20</f>
        <v>0</v>
      </c>
    </row>
    <row r="5" spans="2:33" ht="15" customHeight="1" x14ac:dyDescent="0.35">
      <c r="B5" s="249" t="str">
        <f>'CDR''S ANALYSIS'!$AC$19</f>
        <v xml:space="preserve">  </v>
      </c>
      <c r="C5" s="250"/>
      <c r="D5" s="250"/>
      <c r="W5" s="95">
        <f>'FACTORS &amp; OPTIONS'!B5</f>
        <v>0</v>
      </c>
      <c r="X5" s="96">
        <f t="shared" si="1"/>
        <v>0</v>
      </c>
      <c r="Y5" s="95">
        <f t="shared" si="2"/>
        <v>0</v>
      </c>
      <c r="Z5" s="97">
        <f t="shared" si="3"/>
        <v>0</v>
      </c>
      <c r="AA5" s="32">
        <f>'MAIN CALC SHEET'!Q29</f>
        <v>0</v>
      </c>
      <c r="AB5" s="99">
        <f t="shared" si="4"/>
        <v>0</v>
      </c>
      <c r="AC5" s="32">
        <f t="shared" si="0"/>
        <v>0</v>
      </c>
      <c r="AD5" s="100">
        <f>SOLUTIONS!S22</f>
        <v>0</v>
      </c>
      <c r="AE5" s="99">
        <f t="shared" si="5"/>
        <v>0</v>
      </c>
      <c r="AF5" s="95">
        <f>'FACTORS &amp; OPTIONS'!B17</f>
        <v>0</v>
      </c>
      <c r="AG5" s="32">
        <f>SOLUTIONS!V22</f>
        <v>0</v>
      </c>
    </row>
    <row r="6" spans="2:33" ht="15" customHeight="1" x14ac:dyDescent="0.35">
      <c r="B6" s="249"/>
      <c r="C6" s="250"/>
      <c r="D6" s="250"/>
      <c r="W6" s="95">
        <f>'FACTORS &amp; OPTIONS'!B6</f>
        <v>0</v>
      </c>
      <c r="X6" s="96">
        <f t="shared" si="1"/>
        <v>0</v>
      </c>
      <c r="Y6" s="95">
        <f t="shared" si="2"/>
        <v>0</v>
      </c>
      <c r="Z6" s="97">
        <f t="shared" si="3"/>
        <v>0</v>
      </c>
      <c r="AA6" s="32">
        <f>'MAIN CALC SHEET'!Q41</f>
        <v>0</v>
      </c>
      <c r="AB6" s="99">
        <f t="shared" si="4"/>
        <v>0</v>
      </c>
      <c r="AC6" s="32">
        <f t="shared" si="0"/>
        <v>0</v>
      </c>
      <c r="AD6" s="100">
        <f>SOLUTIONS!S24</f>
        <v>0</v>
      </c>
      <c r="AE6" s="99">
        <f t="shared" si="5"/>
        <v>0</v>
      </c>
      <c r="AF6" s="95">
        <f>'FACTORS &amp; OPTIONS'!B18</f>
        <v>0</v>
      </c>
      <c r="AG6" s="32">
        <f>SOLUTIONS!V24</f>
        <v>0</v>
      </c>
    </row>
    <row r="7" spans="2:33" ht="15" customHeight="1" x14ac:dyDescent="0.35">
      <c r="B7" s="249"/>
      <c r="C7" s="250"/>
      <c r="D7" s="250"/>
      <c r="W7" s="95">
        <f>'FACTORS &amp; OPTIONS'!B7</f>
        <v>0</v>
      </c>
      <c r="X7" s="96">
        <f t="shared" si="1"/>
        <v>0</v>
      </c>
      <c r="Y7" s="95">
        <f t="shared" si="2"/>
        <v>0</v>
      </c>
      <c r="Z7" s="97">
        <f t="shared" si="3"/>
        <v>0</v>
      </c>
      <c r="AA7" s="32">
        <f>'MAIN CALC SHEET'!Q53</f>
        <v>0</v>
      </c>
      <c r="AB7" s="99">
        <f t="shared" si="4"/>
        <v>0</v>
      </c>
      <c r="AC7" s="32">
        <f t="shared" si="0"/>
        <v>0</v>
      </c>
      <c r="AD7" s="100">
        <f>SOLUTIONS!S26</f>
        <v>0</v>
      </c>
      <c r="AE7" s="99">
        <f t="shared" si="5"/>
        <v>0</v>
      </c>
      <c r="AF7" s="95">
        <f>'FACTORS &amp; OPTIONS'!B19</f>
        <v>0</v>
      </c>
      <c r="AG7" s="32">
        <f>SOLUTIONS!V26</f>
        <v>0</v>
      </c>
    </row>
    <row r="8" spans="2:33" ht="15" customHeight="1" x14ac:dyDescent="0.35">
      <c r="B8" s="249"/>
      <c r="C8" s="250"/>
      <c r="D8" s="250"/>
      <c r="W8" s="95">
        <f>'FACTORS &amp; OPTIONS'!B8</f>
        <v>0</v>
      </c>
      <c r="X8" s="96">
        <f t="shared" si="1"/>
        <v>0</v>
      </c>
      <c r="Y8" s="95">
        <f t="shared" si="2"/>
        <v>0</v>
      </c>
      <c r="Z8" s="97">
        <f t="shared" si="3"/>
        <v>0</v>
      </c>
      <c r="AA8" s="32">
        <f>'MAIN CALC SHEET'!Q65</f>
        <v>0</v>
      </c>
      <c r="AB8" s="99">
        <f t="shared" si="4"/>
        <v>0</v>
      </c>
      <c r="AC8" s="32">
        <f t="shared" si="0"/>
        <v>0</v>
      </c>
      <c r="AD8" s="100">
        <f>SOLUTIONS!S28</f>
        <v>0</v>
      </c>
      <c r="AE8" s="99">
        <f t="shared" si="5"/>
        <v>0</v>
      </c>
      <c r="AF8" s="95">
        <f>'FACTORS &amp; OPTIONS'!B20</f>
        <v>0</v>
      </c>
      <c r="AG8" s="32">
        <f>SOLUTIONS!V28</f>
        <v>0</v>
      </c>
    </row>
    <row r="9" spans="2:33" ht="15" customHeight="1" x14ac:dyDescent="0.35">
      <c r="B9" s="249"/>
      <c r="C9" s="250"/>
      <c r="D9" s="250"/>
      <c r="W9" s="95">
        <f>'FACTORS &amp; OPTIONS'!B9</f>
        <v>0</v>
      </c>
      <c r="X9" s="96">
        <f t="shared" si="1"/>
        <v>0</v>
      </c>
      <c r="Y9" s="95">
        <f t="shared" si="2"/>
        <v>0</v>
      </c>
      <c r="Z9" s="97">
        <f t="shared" si="3"/>
        <v>0</v>
      </c>
      <c r="AA9" s="32">
        <f>'MAIN CALC SHEET'!Q77</f>
        <v>0</v>
      </c>
      <c r="AB9" s="99">
        <f t="shared" si="4"/>
        <v>0</v>
      </c>
      <c r="AC9" s="32">
        <f t="shared" si="0"/>
        <v>0</v>
      </c>
      <c r="AD9" s="100">
        <f>SOLUTIONS!S30</f>
        <v>0</v>
      </c>
      <c r="AE9" s="99">
        <f t="shared" si="5"/>
        <v>0</v>
      </c>
      <c r="AF9" s="95">
        <f>'FACTORS &amp; OPTIONS'!B21</f>
        <v>0</v>
      </c>
      <c r="AG9" s="32">
        <f>SOLUTIONS!V30</f>
        <v>0</v>
      </c>
    </row>
    <row r="10" spans="2:33" ht="15" customHeight="1" x14ac:dyDescent="0.35">
      <c r="B10" s="249"/>
      <c r="C10" s="250"/>
      <c r="D10" s="250"/>
      <c r="W10" s="95">
        <f>'FACTORS &amp; OPTIONS'!B10</f>
        <v>0</v>
      </c>
      <c r="X10" s="96">
        <f t="shared" si="1"/>
        <v>0</v>
      </c>
      <c r="Y10" s="95">
        <f t="shared" si="2"/>
        <v>0</v>
      </c>
      <c r="Z10" s="97">
        <f t="shared" si="3"/>
        <v>0</v>
      </c>
      <c r="AA10" s="32">
        <f>'MAIN CALC SHEET'!Q89</f>
        <v>0</v>
      </c>
      <c r="AB10" s="99">
        <f t="shared" si="4"/>
        <v>0</v>
      </c>
      <c r="AC10" s="32">
        <f t="shared" si="0"/>
        <v>0</v>
      </c>
      <c r="AD10" s="100">
        <f>SOLUTIONS!S32</f>
        <v>0</v>
      </c>
      <c r="AE10" s="99">
        <f t="shared" si="5"/>
        <v>0</v>
      </c>
      <c r="AF10" s="95">
        <f>'FACTORS &amp; OPTIONS'!B22</f>
        <v>0</v>
      </c>
      <c r="AG10" s="32">
        <f>SOLUTIONS!V32</f>
        <v>0</v>
      </c>
    </row>
    <row r="11" spans="2:33" ht="14.25" customHeight="1" x14ac:dyDescent="0.35">
      <c r="B11" s="249"/>
      <c r="C11" s="250"/>
      <c r="D11" s="250"/>
      <c r="W11" s="95">
        <f>'FACTORS &amp; OPTIONS'!B11</f>
        <v>0</v>
      </c>
      <c r="X11" s="96">
        <f t="shared" si="1"/>
        <v>0</v>
      </c>
      <c r="Y11" s="95">
        <f t="shared" si="2"/>
        <v>0</v>
      </c>
      <c r="Z11" s="97">
        <f t="shared" si="3"/>
        <v>0</v>
      </c>
      <c r="AA11" s="32">
        <f>'MAIN CALC SHEET'!Q101</f>
        <v>0</v>
      </c>
      <c r="AB11" s="99">
        <f t="shared" si="4"/>
        <v>0</v>
      </c>
      <c r="AC11" s="32">
        <f t="shared" si="0"/>
        <v>0</v>
      </c>
      <c r="AD11" s="100">
        <f>SOLUTIONS!S34</f>
        <v>0</v>
      </c>
      <c r="AE11" s="99">
        <f t="shared" si="5"/>
        <v>0</v>
      </c>
      <c r="AF11" s="95">
        <f>'FACTORS &amp; OPTIONS'!B23</f>
        <v>0</v>
      </c>
      <c r="AG11" s="32">
        <f>SOLUTIONS!V34</f>
        <v>0</v>
      </c>
    </row>
    <row r="12" spans="2:33" ht="6.75" customHeight="1" x14ac:dyDescent="0.35">
      <c r="W12" s="95">
        <f>'FACTORS &amp; OPTIONS'!B12</f>
        <v>0</v>
      </c>
      <c r="X12" s="96">
        <f t="shared" si="1"/>
        <v>0</v>
      </c>
      <c r="Y12" s="95">
        <f t="shared" si="2"/>
        <v>0</v>
      </c>
      <c r="Z12" s="97">
        <f t="shared" si="3"/>
        <v>0</v>
      </c>
      <c r="AA12" s="32">
        <f>'MAIN CALC SHEET'!Q113</f>
        <v>0</v>
      </c>
      <c r="AB12" s="99">
        <f t="shared" si="4"/>
        <v>0</v>
      </c>
      <c r="AC12" s="32">
        <f t="shared" si="0"/>
        <v>0</v>
      </c>
      <c r="AD12" s="100">
        <f>SOLUTIONS!S36</f>
        <v>0</v>
      </c>
      <c r="AE12" s="99">
        <f t="shared" si="5"/>
        <v>0</v>
      </c>
      <c r="AF12" s="95">
        <f>'FACTORS &amp; OPTIONS'!B24</f>
        <v>0</v>
      </c>
      <c r="AG12" s="32">
        <f>SOLUTIONS!V36</f>
        <v>0</v>
      </c>
    </row>
    <row r="13" spans="2:33" x14ac:dyDescent="0.35">
      <c r="X13" s="96">
        <f>SUM(X3:X12)</f>
        <v>0</v>
      </c>
      <c r="Z13" s="97">
        <f>SUM(Z3:Z12)</f>
        <v>0</v>
      </c>
      <c r="AB13" s="101"/>
      <c r="AC13" s="101"/>
      <c r="AE13" s="102">
        <f>SUM(AE3:AE12)</f>
        <v>0</v>
      </c>
    </row>
    <row r="19" spans="29:29" x14ac:dyDescent="0.35">
      <c r="AC19" s="32" t="str">
        <f>IF(AG3=1,AC3,IF(AG4=1,AC4,IF(AG5=1,AC5,IF(AG6=1,AC6,IF(AG7=1,AC7,IF(AG8=1,AC8,IF(AG9=1,AC9,IF(AG10=1,AC10,IF(AG11=1,AC11,IF(AG12=1,AC12,"  "))))))))))</f>
        <v xml:space="preserve">  </v>
      </c>
    </row>
    <row r="35" spans="12:12" x14ac:dyDescent="0.35">
      <c r="L35" s="32" t="s">
        <v>0</v>
      </c>
    </row>
  </sheetData>
  <sheetProtection algorithmName="SHA-512" hashValue="TBR0WeRdAP4PcrIgHki4TFu9fRaYqUhqq5p/kkTA0yySSwqvr48MHxRiJvIYWiN6lXXlt2B8TGrq2FW5kQ0gUQ==" saltValue="eyu/9Sd+DrYlRH1Z07BKfA==" spinCount="100000" sheet="1" objects="1" scenarios="1" selectLockedCells="1" selectUnlockedCells="1"/>
  <mergeCells count="3">
    <mergeCell ref="B1:T2"/>
    <mergeCell ref="B3:D4"/>
    <mergeCell ref="B5:D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Scroll Bar 3">
              <controlPr defaultSize="0" autoPict="0">
                <anchor moveWithCells="1">
                  <from>
                    <xdr:col>1</xdr:col>
                    <xdr:colOff>488950</xdr:colOff>
                    <xdr:row>22</xdr:row>
                    <xdr:rowOff>38100</xdr:rowOff>
                  </from>
                  <to>
                    <xdr:col>3</xdr:col>
                    <xdr:colOff>266700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5" name="Button 5">
              <controlPr defaultSize="0" print="0" autoFill="0" autoPict="0" macro="[0]!RESET_SENSITIVITY">
                <anchor moveWithCells="1" sizeWithCells="1">
                  <from>
                    <xdr:col>6</xdr:col>
                    <xdr:colOff>476250</xdr:colOff>
                    <xdr:row>24</xdr:row>
                    <xdr:rowOff>19050</xdr:rowOff>
                  </from>
                  <to>
                    <xdr:col>13</xdr:col>
                    <xdr:colOff>438150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Scroll Bar 8">
              <controlPr defaultSize="0" autoPict="0">
                <anchor moveWithCells="1">
                  <from>
                    <xdr:col>3</xdr:col>
                    <xdr:colOff>355600</xdr:colOff>
                    <xdr:row>22</xdr:row>
                    <xdr:rowOff>50800</xdr:rowOff>
                  </from>
                  <to>
                    <xdr:col>5</xdr:col>
                    <xdr:colOff>508000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Scroll Bar 9">
              <controlPr defaultSize="0" autoPict="0">
                <anchor moveWithCells="1">
                  <from>
                    <xdr:col>5</xdr:col>
                    <xdr:colOff>584200</xdr:colOff>
                    <xdr:row>22</xdr:row>
                    <xdr:rowOff>50800</xdr:rowOff>
                  </from>
                  <to>
                    <xdr:col>7</xdr:col>
                    <xdr:colOff>361950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8" name="Scroll Bar 10">
              <controlPr defaultSize="0" autoPict="0">
                <anchor moveWithCells="1">
                  <from>
                    <xdr:col>7</xdr:col>
                    <xdr:colOff>431800</xdr:colOff>
                    <xdr:row>22</xdr:row>
                    <xdr:rowOff>50800</xdr:rowOff>
                  </from>
                  <to>
                    <xdr:col>9</xdr:col>
                    <xdr:colOff>222250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9" name="Scroll Bar 11">
              <controlPr defaultSize="0" autoPict="0">
                <anchor moveWithCells="1">
                  <from>
                    <xdr:col>9</xdr:col>
                    <xdr:colOff>298450</xdr:colOff>
                    <xdr:row>22</xdr:row>
                    <xdr:rowOff>57150</xdr:rowOff>
                  </from>
                  <to>
                    <xdr:col>11</xdr:col>
                    <xdr:colOff>88900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Scroll Bar 13">
              <controlPr defaultSize="0" autoPict="0">
                <anchor moveWithCells="1">
                  <from>
                    <xdr:col>13</xdr:col>
                    <xdr:colOff>31750</xdr:colOff>
                    <xdr:row>22</xdr:row>
                    <xdr:rowOff>57150</xdr:rowOff>
                  </from>
                  <to>
                    <xdr:col>14</xdr:col>
                    <xdr:colOff>412750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1" name="Scroll Bar 15">
              <controlPr defaultSize="0" autoPict="0">
                <anchor moveWithCells="1">
                  <from>
                    <xdr:col>16</xdr:col>
                    <xdr:colOff>355600</xdr:colOff>
                    <xdr:row>22</xdr:row>
                    <xdr:rowOff>69850</xdr:rowOff>
                  </from>
                  <to>
                    <xdr:col>18</xdr:col>
                    <xdr:colOff>127000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2" name="Scroll Bar 12">
              <controlPr defaultSize="0" autoPict="0">
                <anchor moveWithCells="1">
                  <from>
                    <xdr:col>11</xdr:col>
                    <xdr:colOff>165100</xdr:colOff>
                    <xdr:row>22</xdr:row>
                    <xdr:rowOff>57150</xdr:rowOff>
                  </from>
                  <to>
                    <xdr:col>12</xdr:col>
                    <xdr:colOff>552450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3" name="Scroll Bar 14">
              <controlPr defaultSize="0" autoPict="0">
                <anchor moveWithCells="1">
                  <from>
                    <xdr:col>14</xdr:col>
                    <xdr:colOff>495300</xdr:colOff>
                    <xdr:row>22</xdr:row>
                    <xdr:rowOff>57150</xdr:rowOff>
                  </from>
                  <to>
                    <xdr:col>16</xdr:col>
                    <xdr:colOff>260350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4" name="Scroll Bar 16">
              <controlPr defaultSize="0" autoPict="0">
                <anchor moveWithCells="1">
                  <from>
                    <xdr:col>18</xdr:col>
                    <xdr:colOff>209550</xdr:colOff>
                    <xdr:row>22</xdr:row>
                    <xdr:rowOff>69850</xdr:rowOff>
                  </from>
                  <to>
                    <xdr:col>19</xdr:col>
                    <xdr:colOff>590550</xdr:colOff>
                    <xdr:row>23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B8F7-2C9F-4E34-A777-9250005437C3}">
  <sheetPr codeName="Sheet5"/>
  <dimension ref="A1"/>
  <sheetViews>
    <sheetView showRowColHeaders="0" workbookViewId="0">
      <selection activeCell="O4" sqref="O4"/>
    </sheetView>
  </sheetViews>
  <sheetFormatPr defaultRowHeight="14.5" x14ac:dyDescent="0.35"/>
  <cols>
    <col min="1" max="1" width="8.54296875" style="189" customWidth="1"/>
    <col min="2" max="13" width="8.7265625" style="189"/>
    <col min="14" max="14" width="10.36328125" style="189" customWidth="1"/>
    <col min="15" max="16384" width="8.7265625" style="189"/>
  </cols>
  <sheetData/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1B9E-933B-40AC-90BC-A10160BC5FFE}">
  <sheetPr codeName="Sheet8"/>
  <dimension ref="A1"/>
  <sheetViews>
    <sheetView showGridLines="0" showRowColHeaders="0" zoomScaleNormal="100" workbookViewId="0">
      <selection activeCell="N34" sqref="N34"/>
    </sheetView>
  </sheetViews>
  <sheetFormatPr defaultRowHeight="14.5" x14ac:dyDescent="0.35"/>
  <sheetData/>
  <sheetProtection algorithmName="SHA-512" hashValue="GYsbosJmQlX4uL4eU0J7kZBVoxfyMvwv2LVN2+I6a5IguRnyq9ZftyK9P5GGWCx9eVHKa7gbeMKiVJQ85sTlmw==" saltValue="Zi9XsxxrpUDx07RxpPU1JA==" spinCount="100000" sheet="1" objects="1" scenarios="1" selectLockedCells="1" selectUn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V119"/>
  <sheetViews>
    <sheetView workbookViewId="0">
      <selection activeCell="S3" sqref="S3:S12"/>
    </sheetView>
  </sheetViews>
  <sheetFormatPr defaultColWidth="5.7265625" defaultRowHeight="14.5" x14ac:dyDescent="0.35"/>
  <cols>
    <col min="1" max="1" width="5.7265625" style="32"/>
    <col min="2" max="3" width="5.81640625" style="32" bestFit="1" customWidth="1"/>
    <col min="4" max="4" width="6.81640625" style="32" customWidth="1"/>
    <col min="5" max="5" width="5.7265625" style="32"/>
    <col min="6" max="15" width="5.81640625" style="32" bestFit="1" customWidth="1"/>
    <col min="16" max="17" width="5.7265625" style="32"/>
    <col min="18" max="18" width="7.7265625" style="32" bestFit="1" customWidth="1"/>
    <col min="19" max="19" width="8.453125" style="32" customWidth="1"/>
    <col min="20" max="21" width="7.7265625" style="32" bestFit="1" customWidth="1"/>
    <col min="22" max="16384" width="5.7265625" style="32"/>
  </cols>
  <sheetData>
    <row r="1" spans="1:22" x14ac:dyDescent="0.35">
      <c r="A1" s="104"/>
      <c r="B1" s="104" t="s">
        <v>19</v>
      </c>
      <c r="C1" s="104"/>
      <c r="D1" s="104" t="s">
        <v>19</v>
      </c>
      <c r="E1" s="104"/>
      <c r="F1" s="104">
        <v>1</v>
      </c>
      <c r="G1" s="104">
        <v>2</v>
      </c>
      <c r="H1" s="104">
        <v>3</v>
      </c>
      <c r="I1" s="104">
        <v>4</v>
      </c>
      <c r="J1" s="104">
        <v>5</v>
      </c>
      <c r="K1" s="104">
        <v>6</v>
      </c>
      <c r="L1" s="104">
        <v>7</v>
      </c>
      <c r="M1" s="104">
        <v>8</v>
      </c>
      <c r="N1" s="104">
        <v>9</v>
      </c>
      <c r="O1" s="104">
        <v>10</v>
      </c>
      <c r="P1" s="104"/>
      <c r="Q1" s="252" t="s">
        <v>34</v>
      </c>
      <c r="R1" s="252"/>
      <c r="S1" s="252"/>
      <c r="T1" s="252"/>
      <c r="U1" s="252"/>
      <c r="V1" s="104"/>
    </row>
    <row r="2" spans="1:22" x14ac:dyDescent="0.35">
      <c r="A2" s="104" t="s">
        <v>24</v>
      </c>
      <c r="B2" s="126">
        <f>'MAJ FACTORS'!P6</f>
        <v>0</v>
      </c>
      <c r="C2" s="104">
        <v>1</v>
      </c>
      <c r="D2" s="126">
        <f>'SUB FACTORS'!P6</f>
        <v>0</v>
      </c>
      <c r="E2" s="104"/>
      <c r="F2" s="104">
        <f>'OPTIONS COMPARISON'!$P$6</f>
        <v>0</v>
      </c>
      <c r="G2" s="104">
        <f>'OPTIONS COMPARISON'!$AG$6</f>
        <v>0</v>
      </c>
      <c r="H2" s="104">
        <f>'OPTIONS COMPARISON'!$AX$6</f>
        <v>0</v>
      </c>
      <c r="I2" s="104">
        <f>'OPTIONS COMPARISON'!$BO$6</f>
        <v>0</v>
      </c>
      <c r="J2" s="104">
        <f>'OPTIONS COMPARISON'!$CF$6</f>
        <v>0</v>
      </c>
      <c r="K2" s="104">
        <f>'OPTIONS COMPARISON'!$CW$6</f>
        <v>0</v>
      </c>
      <c r="L2" s="104">
        <f>'OPTIONS COMPARISON'!$DN$6</f>
        <v>0</v>
      </c>
      <c r="M2" s="104">
        <f>'OPTIONS COMPARISON'!$EE$6</f>
        <v>0</v>
      </c>
      <c r="N2" s="104">
        <f>'OPTIONS COMPARISON'!$EV$6</f>
        <v>0</v>
      </c>
      <c r="O2" s="104">
        <f>COUNTIF(F2:N2,"&gt;.1")</f>
        <v>0</v>
      </c>
      <c r="P2" s="104"/>
      <c r="Q2" s="104"/>
      <c r="R2" s="104"/>
      <c r="S2" s="104" t="s">
        <v>33</v>
      </c>
      <c r="T2" s="104"/>
      <c r="U2" s="104"/>
      <c r="V2" s="104"/>
    </row>
    <row r="3" spans="1:22" x14ac:dyDescent="0.35">
      <c r="A3" s="104"/>
      <c r="B3" s="104"/>
      <c r="C3" s="104">
        <v>2</v>
      </c>
      <c r="D3" s="126">
        <f>'SUB FACTORS'!P21</f>
        <v>0</v>
      </c>
      <c r="E3" s="104"/>
      <c r="F3" s="104">
        <f>'OPTIONS COMPARISON'!$P$21</f>
        <v>0</v>
      </c>
      <c r="G3" s="104">
        <f>'OPTIONS COMPARISON'!$AG$21</f>
        <v>0</v>
      </c>
      <c r="H3" s="104">
        <f>'OPTIONS COMPARISON'!$AX$21</f>
        <v>0</v>
      </c>
      <c r="I3" s="104">
        <f>'OPTIONS COMPARISON'!$BO$21</f>
        <v>0</v>
      </c>
      <c r="J3" s="104">
        <f>'OPTIONS COMPARISON'!$CF$21</f>
        <v>0</v>
      </c>
      <c r="K3" s="104">
        <f>'OPTIONS COMPARISON'!$CW$21</f>
        <v>0</v>
      </c>
      <c r="L3" s="104">
        <f>'OPTIONS COMPARISON'!$DN$21</f>
        <v>0</v>
      </c>
      <c r="M3" s="104">
        <f>'OPTIONS COMPARISON'!$EE$21</f>
        <v>0</v>
      </c>
      <c r="N3" s="104">
        <f>'OPTIONS COMPARISON'!$EV$21</f>
        <v>0</v>
      </c>
      <c r="O3" s="104">
        <f t="shared" ref="O3:O11" si="0">COUNTIF(F3:N3,"&gt;.1")</f>
        <v>0</v>
      </c>
      <c r="P3" s="104"/>
      <c r="Q3" s="104" t="s">
        <v>24</v>
      </c>
      <c r="R3" s="104" t="e">
        <f>'MAIN CALC SHEET'!B6</f>
        <v>#DIV/0!</v>
      </c>
      <c r="S3" s="104" t="e">
        <f>R3</f>
        <v>#DIV/0!</v>
      </c>
      <c r="T3" s="104" t="e">
        <f>S3/$S$13</f>
        <v>#DIV/0!</v>
      </c>
      <c r="U3" s="104" t="e">
        <f>T3*100</f>
        <v>#DIV/0!</v>
      </c>
      <c r="V3" s="104"/>
    </row>
    <row r="4" spans="1:22" x14ac:dyDescent="0.35">
      <c r="A4" s="104"/>
      <c r="B4" s="104"/>
      <c r="C4" s="104">
        <v>3</v>
      </c>
      <c r="D4" s="126">
        <f>'SUB FACTORS'!P36</f>
        <v>0</v>
      </c>
      <c r="E4" s="104"/>
      <c r="F4" s="104">
        <f>'OPTIONS COMPARISON'!$P$36</f>
        <v>0</v>
      </c>
      <c r="G4" s="104">
        <f>'OPTIONS COMPARISON'!$AG$36</f>
        <v>0</v>
      </c>
      <c r="H4" s="104">
        <f>'OPTIONS COMPARISON'!$AX$36</f>
        <v>0</v>
      </c>
      <c r="I4" s="104">
        <f>'OPTIONS COMPARISON'!$BO$36</f>
        <v>0</v>
      </c>
      <c r="J4" s="104">
        <f>'OPTIONS COMPARISON'!$CF$36</f>
        <v>0</v>
      </c>
      <c r="K4" s="104">
        <f>'OPTIONS COMPARISON'!$CW$36</f>
        <v>0</v>
      </c>
      <c r="L4" s="104">
        <f>'OPTIONS COMPARISON'!$DN$36</f>
        <v>0</v>
      </c>
      <c r="M4" s="104">
        <f>'OPTIONS COMPARISON'!$EE$36</f>
        <v>0</v>
      </c>
      <c r="N4" s="104">
        <f>'OPTIONS COMPARISON'!$EV$36</f>
        <v>0</v>
      </c>
      <c r="O4" s="104">
        <f t="shared" si="0"/>
        <v>0</v>
      </c>
      <c r="P4" s="104"/>
      <c r="Q4" s="104" t="s">
        <v>8</v>
      </c>
      <c r="R4" s="104" t="e">
        <f>'MAIN CALC SHEET'!B18</f>
        <v>#DIV/0!</v>
      </c>
      <c r="S4" s="104" t="e">
        <f t="shared" ref="S4:S12" si="1">R4</f>
        <v>#DIV/0!</v>
      </c>
      <c r="T4" s="104" t="e">
        <f t="shared" ref="T4:T12" si="2">S4/$S$13</f>
        <v>#DIV/0!</v>
      </c>
      <c r="U4" s="104" t="e">
        <f t="shared" ref="U4:U12" si="3">T4*100</f>
        <v>#DIV/0!</v>
      </c>
      <c r="V4" s="104"/>
    </row>
    <row r="5" spans="1:22" x14ac:dyDescent="0.35">
      <c r="A5" s="104"/>
      <c r="B5" s="104"/>
      <c r="C5" s="104">
        <v>4</v>
      </c>
      <c r="D5" s="126">
        <f>'SUB FACTORS'!P51</f>
        <v>0</v>
      </c>
      <c r="E5" s="104"/>
      <c r="F5" s="104">
        <f>'OPTIONS COMPARISON'!$P$51</f>
        <v>0</v>
      </c>
      <c r="G5" s="104">
        <f>'OPTIONS COMPARISON'!$AG$51</f>
        <v>0</v>
      </c>
      <c r="H5" s="104">
        <f>'OPTIONS COMPARISON'!$AX$51</f>
        <v>0</v>
      </c>
      <c r="I5" s="104">
        <f>'OPTIONS COMPARISON'!$BO$51</f>
        <v>0</v>
      </c>
      <c r="J5" s="104">
        <f>'OPTIONS COMPARISON'!$CF$51</f>
        <v>0</v>
      </c>
      <c r="K5" s="104">
        <f>'OPTIONS COMPARISON'!$CW$51</f>
        <v>0</v>
      </c>
      <c r="L5" s="104">
        <f>'OPTIONS COMPARISON'!$DN$51</f>
        <v>0</v>
      </c>
      <c r="M5" s="104">
        <f>'OPTIONS COMPARISON'!$EE$51</f>
        <v>0</v>
      </c>
      <c r="N5" s="104">
        <f>'OPTIONS COMPARISON'!$EV$51</f>
        <v>0</v>
      </c>
      <c r="O5" s="104">
        <f t="shared" si="0"/>
        <v>0</v>
      </c>
      <c r="P5" s="104"/>
      <c r="Q5" s="104" t="s">
        <v>9</v>
      </c>
      <c r="R5" s="104" t="e">
        <f>'MAIN CALC SHEET'!B30</f>
        <v>#DIV/0!</v>
      </c>
      <c r="S5" s="104" t="e">
        <f t="shared" si="1"/>
        <v>#DIV/0!</v>
      </c>
      <c r="T5" s="104" t="e">
        <f t="shared" si="2"/>
        <v>#DIV/0!</v>
      </c>
      <c r="U5" s="104" t="e">
        <f t="shared" si="3"/>
        <v>#DIV/0!</v>
      </c>
      <c r="V5" s="104"/>
    </row>
    <row r="6" spans="1:22" x14ac:dyDescent="0.35">
      <c r="A6" s="104"/>
      <c r="B6" s="104"/>
      <c r="C6" s="104">
        <v>5</v>
      </c>
      <c r="D6" s="126">
        <f>'SUB FACTORS'!P66</f>
        <v>0</v>
      </c>
      <c r="E6" s="104"/>
      <c r="F6" s="104">
        <f>'OPTIONS COMPARISON'!$P$66</f>
        <v>0</v>
      </c>
      <c r="G6" s="104">
        <f>'OPTIONS COMPARISON'!$AG$66</f>
        <v>0</v>
      </c>
      <c r="H6" s="104">
        <f>'OPTIONS COMPARISON'!$AX$66</f>
        <v>0</v>
      </c>
      <c r="I6" s="104">
        <f>'OPTIONS COMPARISON'!$BO$66</f>
        <v>0</v>
      </c>
      <c r="J6" s="104">
        <f>'OPTIONS COMPARISON'!$CF$66</f>
        <v>0</v>
      </c>
      <c r="K6" s="104">
        <f>'OPTIONS COMPARISON'!$CW$66</f>
        <v>0</v>
      </c>
      <c r="L6" s="104">
        <f>'OPTIONS COMPARISON'!$DN$66</f>
        <v>0</v>
      </c>
      <c r="M6" s="104">
        <f>'OPTIONS COMPARISON'!$EE$66</f>
        <v>0</v>
      </c>
      <c r="N6" s="104">
        <f>'OPTIONS COMPARISON'!$EV$66</f>
        <v>0</v>
      </c>
      <c r="O6" s="104">
        <f t="shared" si="0"/>
        <v>0</v>
      </c>
      <c r="P6" s="104"/>
      <c r="Q6" s="104" t="s">
        <v>10</v>
      </c>
      <c r="R6" s="104" t="e">
        <f>'MAIN CALC SHEET'!B42</f>
        <v>#DIV/0!</v>
      </c>
      <c r="S6" s="104" t="e">
        <f t="shared" si="1"/>
        <v>#DIV/0!</v>
      </c>
      <c r="T6" s="104" t="e">
        <f t="shared" si="2"/>
        <v>#DIV/0!</v>
      </c>
      <c r="U6" s="104" t="e">
        <f t="shared" si="3"/>
        <v>#DIV/0!</v>
      </c>
      <c r="V6" s="104"/>
    </row>
    <row r="7" spans="1:22" x14ac:dyDescent="0.35">
      <c r="A7" s="104"/>
      <c r="B7" s="104"/>
      <c r="C7" s="104">
        <v>6</v>
      </c>
      <c r="D7" s="126">
        <f>'SUB FACTORS'!P81</f>
        <v>0</v>
      </c>
      <c r="E7" s="104"/>
      <c r="F7" s="104">
        <f>'OPTIONS COMPARISON'!$P$81</f>
        <v>0</v>
      </c>
      <c r="G7" s="104">
        <f>'OPTIONS COMPARISON'!$AG$81</f>
        <v>0</v>
      </c>
      <c r="H7" s="104">
        <f>'OPTIONS COMPARISON'!$AX$81</f>
        <v>0</v>
      </c>
      <c r="I7" s="104">
        <f>'OPTIONS COMPARISON'!$BO$81</f>
        <v>0</v>
      </c>
      <c r="J7" s="104">
        <f>'OPTIONS COMPARISON'!$CF$81</f>
        <v>0</v>
      </c>
      <c r="K7" s="104">
        <f>'OPTIONS COMPARISON'!$CW$81</f>
        <v>0</v>
      </c>
      <c r="L7" s="104">
        <f>'OPTIONS COMPARISON'!$DN$81</f>
        <v>0</v>
      </c>
      <c r="M7" s="104">
        <f>'OPTIONS COMPARISON'!$EE$81</f>
        <v>0</v>
      </c>
      <c r="N7" s="104">
        <f>'OPTIONS COMPARISON'!$EV$81</f>
        <v>0</v>
      </c>
      <c r="O7" s="104">
        <f t="shared" si="0"/>
        <v>0</v>
      </c>
      <c r="P7" s="104"/>
      <c r="Q7" s="104" t="s">
        <v>13</v>
      </c>
      <c r="R7" s="104" t="e">
        <f>'MAIN CALC SHEET'!B54</f>
        <v>#DIV/0!</v>
      </c>
      <c r="S7" s="104" t="e">
        <f t="shared" si="1"/>
        <v>#DIV/0!</v>
      </c>
      <c r="T7" s="104" t="e">
        <f t="shared" si="2"/>
        <v>#DIV/0!</v>
      </c>
      <c r="U7" s="104" t="e">
        <f t="shared" si="3"/>
        <v>#DIV/0!</v>
      </c>
      <c r="V7" s="104"/>
    </row>
    <row r="8" spans="1:22" x14ac:dyDescent="0.35">
      <c r="A8" s="104"/>
      <c r="B8" s="104"/>
      <c r="C8" s="104">
        <v>7</v>
      </c>
      <c r="D8" s="126">
        <f>'SUB FACTORS'!P96</f>
        <v>0</v>
      </c>
      <c r="E8" s="104"/>
      <c r="F8" s="104">
        <f>'OPTIONS COMPARISON'!$P$96</f>
        <v>0</v>
      </c>
      <c r="G8" s="104">
        <f>'OPTIONS COMPARISON'!$AG$96</f>
        <v>0</v>
      </c>
      <c r="H8" s="104">
        <f>'OPTIONS COMPARISON'!$AX$96</f>
        <v>0</v>
      </c>
      <c r="I8" s="104">
        <f>'OPTIONS COMPARISON'!$BO$96</f>
        <v>0</v>
      </c>
      <c r="J8" s="104">
        <f>'OPTIONS COMPARISON'!$CF$96</f>
        <v>0</v>
      </c>
      <c r="K8" s="104">
        <f>'OPTIONS COMPARISON'!$CW$96</f>
        <v>0</v>
      </c>
      <c r="L8" s="104">
        <f>'OPTIONS COMPARISON'!$DN$96</f>
        <v>0</v>
      </c>
      <c r="M8" s="104">
        <f>'OPTIONS COMPARISON'!$EE$96</f>
        <v>0</v>
      </c>
      <c r="N8" s="104">
        <f>'OPTIONS COMPARISON'!$EV$96</f>
        <v>0</v>
      </c>
      <c r="O8" s="104">
        <f t="shared" si="0"/>
        <v>0</v>
      </c>
      <c r="P8" s="104"/>
      <c r="Q8" s="104" t="s">
        <v>14</v>
      </c>
      <c r="R8" s="104" t="e">
        <f>'MAIN CALC SHEET'!B66</f>
        <v>#DIV/0!</v>
      </c>
      <c r="S8" s="104" t="e">
        <f t="shared" si="1"/>
        <v>#DIV/0!</v>
      </c>
      <c r="T8" s="104" t="e">
        <f t="shared" si="2"/>
        <v>#DIV/0!</v>
      </c>
      <c r="U8" s="104" t="e">
        <f t="shared" si="3"/>
        <v>#DIV/0!</v>
      </c>
      <c r="V8" s="104"/>
    </row>
    <row r="9" spans="1:22" x14ac:dyDescent="0.35">
      <c r="A9" s="104"/>
      <c r="B9" s="104"/>
      <c r="C9" s="104">
        <v>8</v>
      </c>
      <c r="D9" s="126">
        <f>'SUB FACTORS'!P111</f>
        <v>0</v>
      </c>
      <c r="E9" s="104"/>
      <c r="F9" s="104">
        <f>'OPTIONS COMPARISON'!$P$111</f>
        <v>0</v>
      </c>
      <c r="G9" s="104">
        <f>'OPTIONS COMPARISON'!$AG$111</f>
        <v>0</v>
      </c>
      <c r="H9" s="104">
        <f>'OPTIONS COMPARISON'!$AX$111</f>
        <v>0</v>
      </c>
      <c r="I9" s="104">
        <f>'OPTIONS COMPARISON'!$BO$111</f>
        <v>0</v>
      </c>
      <c r="J9" s="104">
        <f>'OPTIONS COMPARISON'!$CF$111</f>
        <v>0</v>
      </c>
      <c r="K9" s="104">
        <f>'OPTIONS COMPARISON'!$CW$111</f>
        <v>0</v>
      </c>
      <c r="L9" s="104">
        <f>'OPTIONS COMPARISON'!$DN$111</f>
        <v>0</v>
      </c>
      <c r="M9" s="104">
        <f>'OPTIONS COMPARISON'!$EE$111</f>
        <v>0</v>
      </c>
      <c r="N9" s="104">
        <f>'OPTIONS COMPARISON'!$EV$111</f>
        <v>0</v>
      </c>
      <c r="O9" s="104">
        <f t="shared" si="0"/>
        <v>0</v>
      </c>
      <c r="P9" s="104"/>
      <c r="Q9" s="104" t="s">
        <v>15</v>
      </c>
      <c r="R9" s="104" t="e">
        <f>'MAIN CALC SHEET'!B78</f>
        <v>#DIV/0!</v>
      </c>
      <c r="S9" s="104" t="e">
        <f t="shared" si="1"/>
        <v>#DIV/0!</v>
      </c>
      <c r="T9" s="104" t="e">
        <f t="shared" si="2"/>
        <v>#DIV/0!</v>
      </c>
      <c r="U9" s="104" t="e">
        <f t="shared" si="3"/>
        <v>#DIV/0!</v>
      </c>
      <c r="V9" s="104"/>
    </row>
    <row r="10" spans="1:22" x14ac:dyDescent="0.35">
      <c r="A10" s="104"/>
      <c r="B10" s="104"/>
      <c r="C10" s="104">
        <v>9</v>
      </c>
      <c r="D10" s="126">
        <f>'SUB FACTORS'!P126</f>
        <v>0</v>
      </c>
      <c r="E10" s="104"/>
      <c r="F10" s="104">
        <f>'OPTIONS COMPARISON'!$P$126</f>
        <v>0</v>
      </c>
      <c r="G10" s="104">
        <f>'OPTIONS COMPARISON'!$AG$126</f>
        <v>0</v>
      </c>
      <c r="H10" s="104">
        <f>'OPTIONS COMPARISON'!$AX$126</f>
        <v>0</v>
      </c>
      <c r="I10" s="104">
        <f>'OPTIONS COMPARISON'!$BO$126</f>
        <v>0</v>
      </c>
      <c r="J10" s="104">
        <f>'OPTIONS COMPARISON'!$CF$126</f>
        <v>0</v>
      </c>
      <c r="K10" s="104">
        <f>'OPTIONS COMPARISON'!$CW$126</f>
        <v>0</v>
      </c>
      <c r="L10" s="104">
        <f>'OPTIONS COMPARISON'!$DN$126</f>
        <v>0</v>
      </c>
      <c r="M10" s="104">
        <f>'OPTIONS COMPARISON'!$EE$126</f>
        <v>0</v>
      </c>
      <c r="N10" s="104">
        <f>'OPTIONS COMPARISON'!$EV$126</f>
        <v>0</v>
      </c>
      <c r="O10" s="104">
        <f t="shared" si="0"/>
        <v>0</v>
      </c>
      <c r="P10" s="104"/>
      <c r="Q10" s="104" t="s">
        <v>16</v>
      </c>
      <c r="R10" s="104" t="e">
        <f>'MAIN CALC SHEET'!B90</f>
        <v>#DIV/0!</v>
      </c>
      <c r="S10" s="104" t="e">
        <f t="shared" si="1"/>
        <v>#DIV/0!</v>
      </c>
      <c r="T10" s="104" t="e">
        <f t="shared" si="2"/>
        <v>#DIV/0!</v>
      </c>
      <c r="U10" s="104" t="e">
        <f t="shared" si="3"/>
        <v>#DIV/0!</v>
      </c>
      <c r="V10" s="104"/>
    </row>
    <row r="11" spans="1:22" x14ac:dyDescent="0.35">
      <c r="A11" s="104"/>
      <c r="B11" s="104"/>
      <c r="C11" s="104">
        <v>10</v>
      </c>
      <c r="D11" s="126">
        <f>'SUB FACTORS'!P141</f>
        <v>0</v>
      </c>
      <c r="E11" s="104"/>
      <c r="F11" s="104">
        <f>'OPTIONS COMPARISON'!$P$141</f>
        <v>0</v>
      </c>
      <c r="G11" s="104">
        <f>'OPTIONS COMPARISON'!$AG$141</f>
        <v>0</v>
      </c>
      <c r="H11" s="104">
        <f>'OPTIONS COMPARISON'!$AX$141</f>
        <v>0</v>
      </c>
      <c r="I11" s="104">
        <f>'OPTIONS COMPARISON'!$BO$141</f>
        <v>0</v>
      </c>
      <c r="J11" s="104">
        <f>'OPTIONS COMPARISON'!$CF$141</f>
        <v>0</v>
      </c>
      <c r="K11" s="104">
        <f>'OPTIONS COMPARISON'!$CW$141</f>
        <v>0</v>
      </c>
      <c r="L11" s="104">
        <f>'OPTIONS COMPARISON'!$DN$141</f>
        <v>0</v>
      </c>
      <c r="M11" s="104">
        <f>'OPTIONS COMPARISON'!$EE$141</f>
        <v>0</v>
      </c>
      <c r="N11" s="104">
        <f>'OPTIONS COMPARISON'!$EV$141</f>
        <v>0</v>
      </c>
      <c r="O11" s="104">
        <f t="shared" si="0"/>
        <v>0</v>
      </c>
      <c r="P11" s="104"/>
      <c r="Q11" s="104" t="s">
        <v>17</v>
      </c>
      <c r="R11" s="104" t="e">
        <f>'MAIN CALC SHEET'!B102</f>
        <v>#DIV/0!</v>
      </c>
      <c r="S11" s="104" t="e">
        <f t="shared" si="1"/>
        <v>#DIV/0!</v>
      </c>
      <c r="T11" s="104" t="e">
        <f t="shared" si="2"/>
        <v>#DIV/0!</v>
      </c>
      <c r="U11" s="104" t="e">
        <f t="shared" si="3"/>
        <v>#DIV/0!</v>
      </c>
      <c r="V11" s="104"/>
    </row>
    <row r="12" spans="1:22" x14ac:dyDescent="0.35">
      <c r="A12" s="104"/>
      <c r="B12" s="104"/>
      <c r="C12" s="104"/>
      <c r="D12" s="104"/>
      <c r="E12" s="104"/>
      <c r="F12" s="130"/>
      <c r="G12" s="130"/>
      <c r="H12" s="130"/>
      <c r="I12" s="130"/>
      <c r="J12" s="130"/>
      <c r="K12" s="130"/>
      <c r="L12" s="130"/>
      <c r="M12" s="130"/>
      <c r="N12" s="130"/>
      <c r="O12" s="130">
        <f>SUM(O2:O11)</f>
        <v>0</v>
      </c>
      <c r="P12" s="104"/>
      <c r="Q12" s="104" t="s">
        <v>18</v>
      </c>
      <c r="R12" s="104" t="e">
        <f>'MAIN CALC SHEET'!B114</f>
        <v>#DIV/0!</v>
      </c>
      <c r="S12" s="104" t="e">
        <f t="shared" si="1"/>
        <v>#DIV/0!</v>
      </c>
      <c r="T12" s="104" t="e">
        <f t="shared" si="2"/>
        <v>#DIV/0!</v>
      </c>
      <c r="U12" s="104" t="e">
        <f t="shared" si="3"/>
        <v>#DIV/0!</v>
      </c>
      <c r="V12" s="104"/>
    </row>
    <row r="13" spans="1:22" x14ac:dyDescent="0.35">
      <c r="A13" s="104"/>
      <c r="B13" s="104">
        <f>COUNTIF(B2,"&gt;.1")</f>
        <v>0</v>
      </c>
      <c r="C13" s="104"/>
      <c r="D13" s="104">
        <f>COUNTIF(D2:D11,"&gt;.1")</f>
        <v>0</v>
      </c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 t="e">
        <f>SUM(R3:R12)</f>
        <v>#DIV/0!</v>
      </c>
      <c r="S13" s="104" t="e">
        <f>SUM(S3:S12)</f>
        <v>#DIV/0!</v>
      </c>
      <c r="T13" s="104" t="e">
        <f>SUM(T3:T12)</f>
        <v>#DIV/0!</v>
      </c>
      <c r="U13" s="104" t="e">
        <f>SUM(U3:U12)</f>
        <v>#DIV/0!</v>
      </c>
      <c r="V13" s="104"/>
    </row>
    <row r="14" spans="1:22" x14ac:dyDescent="0.35">
      <c r="A14" s="104"/>
      <c r="B14" s="126"/>
      <c r="C14" s="104"/>
      <c r="D14" s="126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</row>
    <row r="15" spans="1:22" x14ac:dyDescent="0.35">
      <c r="A15" s="104"/>
      <c r="B15" s="104"/>
      <c r="C15" s="104"/>
      <c r="D15" s="126"/>
      <c r="E15" s="251" t="str">
        <f>IF(B13&lt;&gt;0,"Your MAJOR FACTORS Pairwise Comparison is  INCONSISTENT", IF(D13&lt;&gt;0,"Your ONE or MORE SUB FACTORS Comparison is INCONSISTENT", IF(O12&lt;&gt;0,"Your ONE or MORE OPTIONSPairwise Comparison is INCONSISTENT","Great ! Your ENTIRE Pairwise Comparison is CONSISTENT")))</f>
        <v>Great ! Your ENTIRE Pairwise Comparison is CONSISTENT</v>
      </c>
      <c r="F15" s="251"/>
      <c r="G15" s="251"/>
      <c r="H15" s="251"/>
      <c r="I15" s="251"/>
      <c r="J15" s="251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</row>
    <row r="16" spans="1:22" x14ac:dyDescent="0.35">
      <c r="A16" s="104"/>
      <c r="B16" s="104"/>
      <c r="C16" s="104"/>
      <c r="D16" s="126"/>
      <c r="E16" s="251"/>
      <c r="F16" s="251"/>
      <c r="G16" s="251"/>
      <c r="H16" s="251"/>
      <c r="I16" s="251"/>
      <c r="J16" s="251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</row>
    <row r="17" spans="1:22" x14ac:dyDescent="0.35">
      <c r="A17" s="104"/>
      <c r="B17" s="104"/>
      <c r="C17" s="104"/>
      <c r="D17" s="126"/>
      <c r="E17" s="251"/>
      <c r="F17" s="251"/>
      <c r="G17" s="251"/>
      <c r="H17" s="251"/>
      <c r="I17" s="251"/>
      <c r="J17" s="251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</row>
    <row r="18" spans="1:22" x14ac:dyDescent="0.35">
      <c r="A18" s="104"/>
      <c r="B18" s="104"/>
      <c r="C18" s="104"/>
      <c r="D18" s="126"/>
      <c r="E18" s="251"/>
      <c r="F18" s="251"/>
      <c r="G18" s="251"/>
      <c r="H18" s="251"/>
      <c r="I18" s="251"/>
      <c r="J18" s="251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</row>
    <row r="19" spans="1:22" x14ac:dyDescent="0.35">
      <c r="D19" s="100"/>
    </row>
    <row r="20" spans="1:22" x14ac:dyDescent="0.35">
      <c r="D20" s="100"/>
    </row>
    <row r="21" spans="1:22" x14ac:dyDescent="0.35">
      <c r="D21" s="100"/>
    </row>
    <row r="22" spans="1:22" x14ac:dyDescent="0.35">
      <c r="D22" s="100"/>
    </row>
    <row r="26" spans="1:22" x14ac:dyDescent="0.35">
      <c r="B26" s="100"/>
      <c r="D26" s="100"/>
    </row>
    <row r="27" spans="1:22" x14ac:dyDescent="0.35">
      <c r="D27" s="100"/>
    </row>
    <row r="28" spans="1:22" x14ac:dyDescent="0.35">
      <c r="D28" s="100"/>
    </row>
    <row r="29" spans="1:22" x14ac:dyDescent="0.35">
      <c r="D29" s="100"/>
    </row>
    <row r="30" spans="1:22" x14ac:dyDescent="0.35">
      <c r="D30" s="100"/>
    </row>
    <row r="31" spans="1:22" x14ac:dyDescent="0.35">
      <c r="D31" s="100"/>
    </row>
    <row r="32" spans="1:22" x14ac:dyDescent="0.35">
      <c r="D32" s="100"/>
    </row>
    <row r="33" spans="2:4" x14ac:dyDescent="0.35">
      <c r="D33" s="100"/>
    </row>
    <row r="34" spans="2:4" x14ac:dyDescent="0.35">
      <c r="D34" s="100"/>
    </row>
    <row r="35" spans="2:4" x14ac:dyDescent="0.35">
      <c r="D35" s="100"/>
    </row>
    <row r="38" spans="2:4" x14ac:dyDescent="0.35">
      <c r="B38" s="100"/>
      <c r="D38" s="100"/>
    </row>
    <row r="39" spans="2:4" x14ac:dyDescent="0.35">
      <c r="D39" s="100"/>
    </row>
    <row r="40" spans="2:4" x14ac:dyDescent="0.35">
      <c r="D40" s="100"/>
    </row>
    <row r="41" spans="2:4" x14ac:dyDescent="0.35">
      <c r="D41" s="100"/>
    </row>
    <row r="42" spans="2:4" x14ac:dyDescent="0.35">
      <c r="D42" s="100"/>
    </row>
    <row r="43" spans="2:4" x14ac:dyDescent="0.35">
      <c r="D43" s="100"/>
    </row>
    <row r="44" spans="2:4" x14ac:dyDescent="0.35">
      <c r="D44" s="100"/>
    </row>
    <row r="45" spans="2:4" x14ac:dyDescent="0.35">
      <c r="D45" s="100"/>
    </row>
    <row r="46" spans="2:4" x14ac:dyDescent="0.35">
      <c r="D46" s="100"/>
    </row>
    <row r="47" spans="2:4" x14ac:dyDescent="0.35">
      <c r="D47" s="100"/>
    </row>
    <row r="50" spans="2:4" x14ac:dyDescent="0.35">
      <c r="B50" s="100"/>
      <c r="D50" s="100"/>
    </row>
    <row r="51" spans="2:4" x14ac:dyDescent="0.35">
      <c r="D51" s="100"/>
    </row>
    <row r="52" spans="2:4" x14ac:dyDescent="0.35">
      <c r="D52" s="100"/>
    </row>
    <row r="53" spans="2:4" x14ac:dyDescent="0.35">
      <c r="D53" s="100"/>
    </row>
    <row r="54" spans="2:4" x14ac:dyDescent="0.35">
      <c r="D54" s="100"/>
    </row>
    <row r="55" spans="2:4" x14ac:dyDescent="0.35">
      <c r="D55" s="100"/>
    </row>
    <row r="56" spans="2:4" x14ac:dyDescent="0.35">
      <c r="D56" s="100"/>
    </row>
    <row r="57" spans="2:4" x14ac:dyDescent="0.35">
      <c r="D57" s="100"/>
    </row>
    <row r="58" spans="2:4" x14ac:dyDescent="0.35">
      <c r="D58" s="100"/>
    </row>
    <row r="59" spans="2:4" x14ac:dyDescent="0.35">
      <c r="D59" s="100"/>
    </row>
    <row r="62" spans="2:4" x14ac:dyDescent="0.35">
      <c r="B62" s="100"/>
      <c r="D62" s="100"/>
    </row>
    <row r="63" spans="2:4" x14ac:dyDescent="0.35">
      <c r="D63" s="100"/>
    </row>
    <row r="64" spans="2:4" x14ac:dyDescent="0.35">
      <c r="D64" s="100"/>
    </row>
    <row r="65" spans="2:4" x14ac:dyDescent="0.35">
      <c r="D65" s="100"/>
    </row>
    <row r="66" spans="2:4" x14ac:dyDescent="0.35">
      <c r="D66" s="100"/>
    </row>
    <row r="67" spans="2:4" x14ac:dyDescent="0.35">
      <c r="D67" s="100"/>
    </row>
    <row r="68" spans="2:4" x14ac:dyDescent="0.35">
      <c r="D68" s="100"/>
    </row>
    <row r="69" spans="2:4" x14ac:dyDescent="0.35">
      <c r="D69" s="100"/>
    </row>
    <row r="70" spans="2:4" x14ac:dyDescent="0.35">
      <c r="D70" s="100"/>
    </row>
    <row r="71" spans="2:4" x14ac:dyDescent="0.35">
      <c r="D71" s="100"/>
    </row>
    <row r="74" spans="2:4" x14ac:dyDescent="0.35">
      <c r="B74" s="100"/>
      <c r="D74" s="100"/>
    </row>
    <row r="75" spans="2:4" x14ac:dyDescent="0.35">
      <c r="D75" s="100"/>
    </row>
    <row r="76" spans="2:4" x14ac:dyDescent="0.35">
      <c r="D76" s="100"/>
    </row>
    <row r="77" spans="2:4" x14ac:dyDescent="0.35">
      <c r="D77" s="100"/>
    </row>
    <row r="78" spans="2:4" x14ac:dyDescent="0.35">
      <c r="D78" s="100"/>
    </row>
    <row r="79" spans="2:4" x14ac:dyDescent="0.35">
      <c r="D79" s="100"/>
    </row>
    <row r="80" spans="2:4" x14ac:dyDescent="0.35">
      <c r="D80" s="100"/>
    </row>
    <row r="81" spans="2:4" x14ac:dyDescent="0.35">
      <c r="D81" s="100"/>
    </row>
    <row r="82" spans="2:4" x14ac:dyDescent="0.35">
      <c r="D82" s="100"/>
    </row>
    <row r="83" spans="2:4" x14ac:dyDescent="0.35">
      <c r="D83" s="100"/>
    </row>
    <row r="86" spans="2:4" x14ac:dyDescent="0.35">
      <c r="B86" s="100"/>
      <c r="D86" s="100"/>
    </row>
    <row r="87" spans="2:4" x14ac:dyDescent="0.35">
      <c r="D87" s="100"/>
    </row>
    <row r="88" spans="2:4" x14ac:dyDescent="0.35">
      <c r="D88" s="100"/>
    </row>
    <row r="89" spans="2:4" x14ac:dyDescent="0.35">
      <c r="D89" s="100"/>
    </row>
    <row r="90" spans="2:4" x14ac:dyDescent="0.35">
      <c r="D90" s="100"/>
    </row>
    <row r="91" spans="2:4" x14ac:dyDescent="0.35">
      <c r="D91" s="100"/>
    </row>
    <row r="92" spans="2:4" x14ac:dyDescent="0.35">
      <c r="D92" s="100"/>
    </row>
    <row r="93" spans="2:4" x14ac:dyDescent="0.35">
      <c r="D93" s="100"/>
    </row>
    <row r="94" spans="2:4" x14ac:dyDescent="0.35">
      <c r="D94" s="100"/>
    </row>
    <row r="95" spans="2:4" x14ac:dyDescent="0.35">
      <c r="D95" s="100"/>
    </row>
    <row r="98" spans="2:4" x14ac:dyDescent="0.35">
      <c r="B98" s="100"/>
      <c r="D98" s="100"/>
    </row>
    <row r="99" spans="2:4" x14ac:dyDescent="0.35">
      <c r="D99" s="100"/>
    </row>
    <row r="100" spans="2:4" x14ac:dyDescent="0.35">
      <c r="D100" s="100"/>
    </row>
    <row r="101" spans="2:4" x14ac:dyDescent="0.35">
      <c r="D101" s="100"/>
    </row>
    <row r="102" spans="2:4" x14ac:dyDescent="0.35">
      <c r="D102" s="100"/>
    </row>
    <row r="103" spans="2:4" x14ac:dyDescent="0.35">
      <c r="D103" s="100"/>
    </row>
    <row r="104" spans="2:4" x14ac:dyDescent="0.35">
      <c r="D104" s="100"/>
    </row>
    <row r="105" spans="2:4" x14ac:dyDescent="0.35">
      <c r="D105" s="100"/>
    </row>
    <row r="106" spans="2:4" x14ac:dyDescent="0.35">
      <c r="D106" s="100"/>
    </row>
    <row r="107" spans="2:4" x14ac:dyDescent="0.35">
      <c r="D107" s="100"/>
    </row>
    <row r="110" spans="2:4" x14ac:dyDescent="0.35">
      <c r="B110" s="100"/>
      <c r="D110" s="100"/>
    </row>
    <row r="111" spans="2:4" x14ac:dyDescent="0.35">
      <c r="D111" s="100"/>
    </row>
    <row r="112" spans="2:4" x14ac:dyDescent="0.35">
      <c r="D112" s="100"/>
    </row>
    <row r="113" spans="4:4" x14ac:dyDescent="0.35">
      <c r="D113" s="100"/>
    </row>
    <row r="114" spans="4:4" x14ac:dyDescent="0.35">
      <c r="D114" s="100"/>
    </row>
    <row r="115" spans="4:4" x14ac:dyDescent="0.35">
      <c r="D115" s="100"/>
    </row>
    <row r="116" spans="4:4" x14ac:dyDescent="0.35">
      <c r="D116" s="100"/>
    </row>
    <row r="117" spans="4:4" x14ac:dyDescent="0.35">
      <c r="D117" s="100"/>
    </row>
    <row r="118" spans="4:4" x14ac:dyDescent="0.35">
      <c r="D118" s="100"/>
    </row>
    <row r="119" spans="4:4" x14ac:dyDescent="0.35">
      <c r="D119" s="100"/>
    </row>
  </sheetData>
  <sheetProtection algorithmName="SHA-512" hashValue="awjT1hAOPWZIl6N7aNlCdfol3ZMjaWv49G5rRrfpFoz+piG63sPjafKrr8r4JDsT1iDtcU5KrXkXmtOcBf4JYg==" saltValue="wxLw55Cyz3frQdVijwBzzw==" spinCount="100000" sheet="1" objects="1" scenarios="1"/>
  <mergeCells count="2">
    <mergeCell ref="E15:J18"/>
    <mergeCell ref="Q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Scroll Bar 2">
              <controlPr defaultSize="0" autoPict="0">
                <anchor moveWithCells="1">
                  <from>
                    <xdr:col>24</xdr:col>
                    <xdr:colOff>0</xdr:colOff>
                    <xdr:row>1</xdr:row>
                    <xdr:rowOff>184150</xdr:rowOff>
                  </from>
                  <to>
                    <xdr:col>28</xdr:col>
                    <xdr:colOff>374650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4:AD127"/>
  <sheetViews>
    <sheetView topLeftCell="B4" zoomScale="80" zoomScaleNormal="80" workbookViewId="0">
      <selection activeCell="B6" sqref="B6"/>
    </sheetView>
  </sheetViews>
  <sheetFormatPr defaultColWidth="9.1796875" defaultRowHeight="12" customHeight="1" x14ac:dyDescent="0.35"/>
  <cols>
    <col min="1" max="1" width="9.1796875" style="32"/>
    <col min="2" max="2" width="15.7265625" style="32" customWidth="1"/>
    <col min="3" max="16384" width="9.1796875" style="32"/>
  </cols>
  <sheetData>
    <row r="4" spans="1:30" ht="12" customHeight="1" x14ac:dyDescent="0.35">
      <c r="B4" s="32" t="s">
        <v>19</v>
      </c>
      <c r="D4" s="32" t="s">
        <v>19</v>
      </c>
      <c r="E4" s="32" t="s">
        <v>20</v>
      </c>
      <c r="F4" s="32">
        <v>1</v>
      </c>
      <c r="G4" s="32">
        <v>2</v>
      </c>
      <c r="H4" s="32">
        <v>3</v>
      </c>
      <c r="I4" s="32">
        <v>4</v>
      </c>
      <c r="J4" s="32">
        <v>5</v>
      </c>
      <c r="K4" s="32">
        <v>6</v>
      </c>
      <c r="L4" s="32">
        <v>7</v>
      </c>
      <c r="M4" s="32">
        <v>8</v>
      </c>
      <c r="N4" s="32">
        <v>9</v>
      </c>
      <c r="O4" s="32">
        <v>10</v>
      </c>
      <c r="Q4" s="32" t="s">
        <v>19</v>
      </c>
      <c r="S4" s="32" t="s">
        <v>19</v>
      </c>
      <c r="T4" s="32" t="s">
        <v>20</v>
      </c>
      <c r="U4" s="32">
        <v>1</v>
      </c>
      <c r="V4" s="32">
        <v>2</v>
      </c>
      <c r="W4" s="32">
        <v>3</v>
      </c>
      <c r="X4" s="32">
        <v>4</v>
      </c>
      <c r="Y4" s="32">
        <v>5</v>
      </c>
      <c r="Z4" s="32">
        <v>6</v>
      </c>
      <c r="AA4" s="32">
        <v>7</v>
      </c>
      <c r="AB4" s="32">
        <v>8</v>
      </c>
      <c r="AC4" s="32">
        <v>9</v>
      </c>
      <c r="AD4" s="32">
        <v>10</v>
      </c>
    </row>
    <row r="5" spans="1:30" ht="12" customHeight="1" x14ac:dyDescent="0.35">
      <c r="A5" s="32" t="s">
        <v>24</v>
      </c>
      <c r="B5" s="103" t="e">
        <f>'INTEGRITY CHK'!U3/100</f>
        <v>#DIV/0!</v>
      </c>
      <c r="C5" s="32">
        <v>1</v>
      </c>
      <c r="D5" s="100" t="e">
        <f>'SUB FACTORS'!M4</f>
        <v>#DIV/0!</v>
      </c>
      <c r="E5" s="32" t="e">
        <f>D5*$B$5</f>
        <v>#DIV/0!</v>
      </c>
      <c r="F5" s="32" t="e">
        <f t="array" ref="F5:O5">TRANSPOSE('OPTIONS COMPARISON'!M4:M13)</f>
        <v>#DIV/0!</v>
      </c>
      <c r="G5" s="32" t="e">
        <v>#DIV/0!</v>
      </c>
      <c r="H5" s="32" t="e">
        <v>#DIV/0!</v>
      </c>
      <c r="I5" s="32" t="e">
        <v>#DIV/0!</v>
      </c>
      <c r="J5" s="32" t="e">
        <v>#DIV/0!</v>
      </c>
      <c r="K5" s="32" t="e">
        <v>#DIV/0!</v>
      </c>
      <c r="L5" s="32" t="e">
        <v>#DIV/0!</v>
      </c>
      <c r="M5" s="32" t="e">
        <v>#DIV/0!</v>
      </c>
      <c r="N5" s="32" t="e">
        <v>#DIV/0!</v>
      </c>
      <c r="O5" s="32" t="e">
        <v>#DIV/0!</v>
      </c>
      <c r="P5" s="32" t="s">
        <v>24</v>
      </c>
      <c r="Q5" s="32">
        <f>IFERROR(B5,0)</f>
        <v>0</v>
      </c>
      <c r="R5" s="32">
        <f t="shared" ref="R5:AD5" si="0">IFERROR(C5,0)</f>
        <v>1</v>
      </c>
      <c r="S5" s="32">
        <f t="shared" si="0"/>
        <v>0</v>
      </c>
      <c r="T5" s="32">
        <f t="shared" si="0"/>
        <v>0</v>
      </c>
      <c r="U5" s="32">
        <f t="shared" si="0"/>
        <v>0</v>
      </c>
      <c r="V5" s="32">
        <f t="shared" si="0"/>
        <v>0</v>
      </c>
      <c r="W5" s="32">
        <f t="shared" si="0"/>
        <v>0</v>
      </c>
      <c r="X5" s="32">
        <f t="shared" si="0"/>
        <v>0</v>
      </c>
      <c r="Y5" s="32">
        <f t="shared" si="0"/>
        <v>0</v>
      </c>
      <c r="Z5" s="32">
        <f t="shared" si="0"/>
        <v>0</v>
      </c>
      <c r="AA5" s="32">
        <f t="shared" si="0"/>
        <v>0</v>
      </c>
      <c r="AB5" s="32">
        <f t="shared" si="0"/>
        <v>0</v>
      </c>
      <c r="AC5" s="32">
        <f t="shared" si="0"/>
        <v>0</v>
      </c>
      <c r="AD5" s="32">
        <f t="shared" si="0"/>
        <v>0</v>
      </c>
    </row>
    <row r="6" spans="1:30" ht="12" customHeight="1" x14ac:dyDescent="0.35">
      <c r="B6" s="104" t="e">
        <f>B7*100</f>
        <v>#DIV/0!</v>
      </c>
      <c r="C6" s="32">
        <v>2</v>
      </c>
      <c r="D6" s="100" t="e">
        <f>'SUB FACTORS'!M5</f>
        <v>#DIV/0!</v>
      </c>
      <c r="E6" s="32" t="e">
        <f t="shared" ref="E6:E13" si="1">D6*$B$5</f>
        <v>#DIV/0!</v>
      </c>
      <c r="F6" s="32" t="e">
        <f t="array" ref="F6:O6">TRANSPOSE('OPTIONS COMPARISON'!AD4:AD13)</f>
        <v>#DIV/0!</v>
      </c>
      <c r="G6" s="32" t="e">
        <v>#DIV/0!</v>
      </c>
      <c r="H6" s="32" t="e">
        <v>#DIV/0!</v>
      </c>
      <c r="I6" s="32" t="e">
        <v>#DIV/0!</v>
      </c>
      <c r="J6" s="32" t="e">
        <v>#DIV/0!</v>
      </c>
      <c r="K6" s="32" t="e">
        <v>#DIV/0!</v>
      </c>
      <c r="L6" s="32" t="e">
        <v>#DIV/0!</v>
      </c>
      <c r="M6" s="32" t="e">
        <v>#DIV/0!</v>
      </c>
      <c r="N6" s="32" t="e">
        <v>#DIV/0!</v>
      </c>
      <c r="O6" s="32" t="e">
        <v>#DIV/0!</v>
      </c>
      <c r="Q6" s="32">
        <f t="shared" ref="Q6:Q69" si="2">IFERROR(B6,0)</f>
        <v>0</v>
      </c>
      <c r="R6" s="32">
        <f t="shared" ref="R6:R69" si="3">IFERROR(C6,0)</f>
        <v>2</v>
      </c>
      <c r="S6" s="32">
        <f t="shared" ref="S6:S69" si="4">IFERROR(D6,0)</f>
        <v>0</v>
      </c>
      <c r="T6" s="32">
        <f t="shared" ref="T6:T69" si="5">IFERROR(E6,0)</f>
        <v>0</v>
      </c>
      <c r="U6" s="32">
        <f t="shared" ref="U6:U69" si="6">IFERROR(F6,0)</f>
        <v>0</v>
      </c>
      <c r="V6" s="32">
        <f t="shared" ref="V6:V69" si="7">IFERROR(G6,0)</f>
        <v>0</v>
      </c>
      <c r="W6" s="32">
        <f t="shared" ref="W6:W69" si="8">IFERROR(H6,0)</f>
        <v>0</v>
      </c>
      <c r="X6" s="32">
        <f t="shared" ref="X6:X69" si="9">IFERROR(I6,0)</f>
        <v>0</v>
      </c>
      <c r="Y6" s="32">
        <f t="shared" ref="Y6:Y69" si="10">IFERROR(J6,0)</f>
        <v>0</v>
      </c>
      <c r="Z6" s="32">
        <f t="shared" ref="Z6:Z69" si="11">IFERROR(K6,0)</f>
        <v>0</v>
      </c>
      <c r="AA6" s="32">
        <f t="shared" ref="AA6:AA69" si="12">IFERROR(L6,0)</f>
        <v>0</v>
      </c>
      <c r="AB6" s="32">
        <f t="shared" ref="AB6:AB69" si="13">IFERROR(M6,0)</f>
        <v>0</v>
      </c>
      <c r="AC6" s="32">
        <f t="shared" ref="AC6:AC69" si="14">IFERROR(N6,0)</f>
        <v>0</v>
      </c>
      <c r="AD6" s="32">
        <f t="shared" ref="AD6:AD69" si="15">IFERROR(O6,0)</f>
        <v>0</v>
      </c>
    </row>
    <row r="7" spans="1:30" ht="12" customHeight="1" x14ac:dyDescent="0.35">
      <c r="B7" s="100" t="e">
        <f>'MAJ FACTORS'!M4</f>
        <v>#DIV/0!</v>
      </c>
      <c r="C7" s="32">
        <v>3</v>
      </c>
      <c r="D7" s="100" t="e">
        <f>'SUB FACTORS'!M6</f>
        <v>#DIV/0!</v>
      </c>
      <c r="E7" s="32" t="e">
        <f t="shared" si="1"/>
        <v>#DIV/0!</v>
      </c>
      <c r="F7" s="32" t="e">
        <f t="array" ref="F7:O7">TRANSPOSE('OPTIONS COMPARISON'!AU4:AU13)</f>
        <v>#DIV/0!</v>
      </c>
      <c r="G7" s="32" t="e">
        <v>#DIV/0!</v>
      </c>
      <c r="H7" s="32" t="e">
        <v>#DIV/0!</v>
      </c>
      <c r="I7" s="32" t="e">
        <v>#DIV/0!</v>
      </c>
      <c r="J7" s="32" t="e">
        <v>#DIV/0!</v>
      </c>
      <c r="K7" s="32" t="e">
        <v>#DIV/0!</v>
      </c>
      <c r="L7" s="32" t="e">
        <v>#DIV/0!</v>
      </c>
      <c r="M7" s="32" t="e">
        <v>#DIV/0!</v>
      </c>
      <c r="N7" s="32" t="e">
        <v>#DIV/0!</v>
      </c>
      <c r="O7" s="32" t="e">
        <v>#DIV/0!</v>
      </c>
      <c r="Q7" s="32">
        <f t="shared" si="2"/>
        <v>0</v>
      </c>
      <c r="R7" s="32">
        <f t="shared" si="3"/>
        <v>3</v>
      </c>
      <c r="S7" s="32">
        <f t="shared" si="4"/>
        <v>0</v>
      </c>
      <c r="T7" s="32">
        <f t="shared" si="5"/>
        <v>0</v>
      </c>
      <c r="U7" s="32">
        <f t="shared" si="6"/>
        <v>0</v>
      </c>
      <c r="V7" s="32">
        <f t="shared" si="7"/>
        <v>0</v>
      </c>
      <c r="W7" s="32">
        <f t="shared" si="8"/>
        <v>0</v>
      </c>
      <c r="X7" s="32">
        <f t="shared" si="9"/>
        <v>0</v>
      </c>
      <c r="Y7" s="32">
        <f t="shared" si="10"/>
        <v>0</v>
      </c>
      <c r="Z7" s="32">
        <f t="shared" si="11"/>
        <v>0</v>
      </c>
      <c r="AA7" s="32">
        <f t="shared" si="12"/>
        <v>0</v>
      </c>
      <c r="AB7" s="32">
        <f t="shared" si="13"/>
        <v>0</v>
      </c>
      <c r="AC7" s="32">
        <f t="shared" si="14"/>
        <v>0</v>
      </c>
      <c r="AD7" s="32">
        <f t="shared" si="15"/>
        <v>0</v>
      </c>
    </row>
    <row r="8" spans="1:30" ht="12" customHeight="1" x14ac:dyDescent="0.35">
      <c r="C8" s="32">
        <v>4</v>
      </c>
      <c r="D8" s="100" t="e">
        <f>'SUB FACTORS'!M7</f>
        <v>#DIV/0!</v>
      </c>
      <c r="E8" s="32" t="e">
        <f t="shared" si="1"/>
        <v>#DIV/0!</v>
      </c>
      <c r="F8" s="32" t="e">
        <f t="array" ref="F8:O8">TRANSPOSE('OPTIONS COMPARISON'!BL4:BL13)</f>
        <v>#DIV/0!</v>
      </c>
      <c r="G8" s="32" t="e">
        <v>#DIV/0!</v>
      </c>
      <c r="H8" s="32" t="e">
        <v>#DIV/0!</v>
      </c>
      <c r="I8" s="32" t="e">
        <v>#DIV/0!</v>
      </c>
      <c r="J8" s="32" t="e">
        <v>#DIV/0!</v>
      </c>
      <c r="K8" s="32" t="e">
        <v>#DIV/0!</v>
      </c>
      <c r="L8" s="32" t="e">
        <v>#DIV/0!</v>
      </c>
      <c r="M8" s="32" t="e">
        <v>#DIV/0!</v>
      </c>
      <c r="N8" s="32" t="e">
        <v>#DIV/0!</v>
      </c>
      <c r="O8" s="32" t="e">
        <v>#DIV/0!</v>
      </c>
      <c r="Q8" s="32">
        <f t="shared" si="2"/>
        <v>0</v>
      </c>
      <c r="R8" s="32">
        <f t="shared" si="3"/>
        <v>4</v>
      </c>
      <c r="S8" s="32">
        <f t="shared" si="4"/>
        <v>0</v>
      </c>
      <c r="T8" s="32">
        <f t="shared" si="5"/>
        <v>0</v>
      </c>
      <c r="U8" s="32">
        <f t="shared" si="6"/>
        <v>0</v>
      </c>
      <c r="V8" s="32">
        <f t="shared" si="7"/>
        <v>0</v>
      </c>
      <c r="W8" s="32">
        <f t="shared" si="8"/>
        <v>0</v>
      </c>
      <c r="X8" s="32">
        <f t="shared" si="9"/>
        <v>0</v>
      </c>
      <c r="Y8" s="32">
        <f t="shared" si="10"/>
        <v>0</v>
      </c>
      <c r="Z8" s="32">
        <f t="shared" si="11"/>
        <v>0</v>
      </c>
      <c r="AA8" s="32">
        <f t="shared" si="12"/>
        <v>0</v>
      </c>
      <c r="AB8" s="32">
        <f t="shared" si="13"/>
        <v>0</v>
      </c>
      <c r="AC8" s="32">
        <f t="shared" si="14"/>
        <v>0</v>
      </c>
      <c r="AD8" s="32">
        <f t="shared" si="15"/>
        <v>0</v>
      </c>
    </row>
    <row r="9" spans="1:30" ht="12" customHeight="1" x14ac:dyDescent="0.35">
      <c r="C9" s="32">
        <v>5</v>
      </c>
      <c r="D9" s="100" t="e">
        <f>'SUB FACTORS'!M8</f>
        <v>#DIV/0!</v>
      </c>
      <c r="E9" s="32" t="e">
        <f t="shared" si="1"/>
        <v>#DIV/0!</v>
      </c>
      <c r="F9" s="32" t="e">
        <f t="array" ref="F9:O9">TRANSPOSE('OPTIONS COMPARISON'!CC4:CC13)</f>
        <v>#DIV/0!</v>
      </c>
      <c r="G9" s="32" t="e">
        <v>#DIV/0!</v>
      </c>
      <c r="H9" s="32" t="e">
        <v>#DIV/0!</v>
      </c>
      <c r="I9" s="32" t="e">
        <v>#DIV/0!</v>
      </c>
      <c r="J9" s="32" t="e">
        <v>#DIV/0!</v>
      </c>
      <c r="K9" s="32" t="e">
        <v>#DIV/0!</v>
      </c>
      <c r="L9" s="32" t="e">
        <v>#DIV/0!</v>
      </c>
      <c r="M9" s="32" t="e">
        <v>#DIV/0!</v>
      </c>
      <c r="N9" s="32" t="e">
        <v>#DIV/0!</v>
      </c>
      <c r="O9" s="32" t="e">
        <v>#DIV/0!</v>
      </c>
      <c r="Q9" s="32">
        <f t="shared" si="2"/>
        <v>0</v>
      </c>
      <c r="R9" s="32">
        <f t="shared" si="3"/>
        <v>5</v>
      </c>
      <c r="S9" s="32">
        <f t="shared" si="4"/>
        <v>0</v>
      </c>
      <c r="T9" s="32">
        <f t="shared" si="5"/>
        <v>0</v>
      </c>
      <c r="U9" s="32">
        <f t="shared" si="6"/>
        <v>0</v>
      </c>
      <c r="V9" s="32">
        <f t="shared" si="7"/>
        <v>0</v>
      </c>
      <c r="W9" s="32">
        <f t="shared" si="8"/>
        <v>0</v>
      </c>
      <c r="X9" s="32">
        <f t="shared" si="9"/>
        <v>0</v>
      </c>
      <c r="Y9" s="32">
        <f t="shared" si="10"/>
        <v>0</v>
      </c>
      <c r="Z9" s="32">
        <f t="shared" si="11"/>
        <v>0</v>
      </c>
      <c r="AA9" s="32">
        <f t="shared" si="12"/>
        <v>0</v>
      </c>
      <c r="AB9" s="32">
        <f t="shared" si="13"/>
        <v>0</v>
      </c>
      <c r="AC9" s="32">
        <f t="shared" si="14"/>
        <v>0</v>
      </c>
      <c r="AD9" s="32">
        <f t="shared" si="15"/>
        <v>0</v>
      </c>
    </row>
    <row r="10" spans="1:30" ht="12" customHeight="1" x14ac:dyDescent="0.35">
      <c r="C10" s="32">
        <v>6</v>
      </c>
      <c r="D10" s="100" t="e">
        <f>'SUB FACTORS'!M9</f>
        <v>#DIV/0!</v>
      </c>
      <c r="E10" s="32" t="e">
        <f t="shared" si="1"/>
        <v>#DIV/0!</v>
      </c>
      <c r="F10" s="32" t="e">
        <f t="array" ref="F10:O10">TRANSPOSE('OPTIONS COMPARISON'!CT4:CT13)</f>
        <v>#DIV/0!</v>
      </c>
      <c r="G10" s="32" t="e">
        <v>#DIV/0!</v>
      </c>
      <c r="H10" s="32" t="e">
        <v>#DIV/0!</v>
      </c>
      <c r="I10" s="32" t="e">
        <v>#DIV/0!</v>
      </c>
      <c r="J10" s="32" t="e">
        <v>#DIV/0!</v>
      </c>
      <c r="K10" s="32" t="e">
        <v>#DIV/0!</v>
      </c>
      <c r="L10" s="32" t="e">
        <v>#DIV/0!</v>
      </c>
      <c r="M10" s="32" t="e">
        <v>#DIV/0!</v>
      </c>
      <c r="N10" s="32" t="e">
        <v>#DIV/0!</v>
      </c>
      <c r="O10" s="32" t="e">
        <v>#DIV/0!</v>
      </c>
      <c r="Q10" s="32">
        <f t="shared" si="2"/>
        <v>0</v>
      </c>
      <c r="R10" s="32">
        <f t="shared" si="3"/>
        <v>6</v>
      </c>
      <c r="S10" s="32">
        <f t="shared" si="4"/>
        <v>0</v>
      </c>
      <c r="T10" s="32">
        <f t="shared" si="5"/>
        <v>0</v>
      </c>
      <c r="U10" s="32">
        <f t="shared" si="6"/>
        <v>0</v>
      </c>
      <c r="V10" s="32">
        <f t="shared" si="7"/>
        <v>0</v>
      </c>
      <c r="W10" s="32">
        <f t="shared" si="8"/>
        <v>0</v>
      </c>
      <c r="X10" s="32">
        <f t="shared" si="9"/>
        <v>0</v>
      </c>
      <c r="Y10" s="32">
        <f t="shared" si="10"/>
        <v>0</v>
      </c>
      <c r="Z10" s="32">
        <f t="shared" si="11"/>
        <v>0</v>
      </c>
      <c r="AA10" s="32">
        <f t="shared" si="12"/>
        <v>0</v>
      </c>
      <c r="AB10" s="32">
        <f t="shared" si="13"/>
        <v>0</v>
      </c>
      <c r="AC10" s="32">
        <f t="shared" si="14"/>
        <v>0</v>
      </c>
      <c r="AD10" s="32">
        <f t="shared" si="15"/>
        <v>0</v>
      </c>
    </row>
    <row r="11" spans="1:30" ht="12" customHeight="1" x14ac:dyDescent="0.35">
      <c r="C11" s="32">
        <v>7</v>
      </c>
      <c r="D11" s="100" t="e">
        <f>'SUB FACTORS'!M10</f>
        <v>#DIV/0!</v>
      </c>
      <c r="E11" s="32" t="e">
        <f t="shared" si="1"/>
        <v>#DIV/0!</v>
      </c>
      <c r="F11" s="32" t="e">
        <f t="array" ref="F11:O11">TRANSPOSE('OPTIONS COMPARISON'!DK4:DK13)</f>
        <v>#DIV/0!</v>
      </c>
      <c r="G11" s="32" t="e">
        <v>#DIV/0!</v>
      </c>
      <c r="H11" s="32" t="e">
        <v>#DIV/0!</v>
      </c>
      <c r="I11" s="32" t="e">
        <v>#DIV/0!</v>
      </c>
      <c r="J11" s="32" t="e">
        <v>#DIV/0!</v>
      </c>
      <c r="K11" s="32" t="e">
        <v>#DIV/0!</v>
      </c>
      <c r="L11" s="32" t="e">
        <v>#DIV/0!</v>
      </c>
      <c r="M11" s="32" t="e">
        <v>#DIV/0!</v>
      </c>
      <c r="N11" s="32" t="e">
        <v>#DIV/0!</v>
      </c>
      <c r="O11" s="32" t="e">
        <v>#DIV/0!</v>
      </c>
      <c r="Q11" s="32">
        <f t="shared" si="2"/>
        <v>0</v>
      </c>
      <c r="R11" s="32">
        <f t="shared" si="3"/>
        <v>7</v>
      </c>
      <c r="S11" s="32">
        <f t="shared" si="4"/>
        <v>0</v>
      </c>
      <c r="T11" s="32">
        <f t="shared" si="5"/>
        <v>0</v>
      </c>
      <c r="U11" s="32">
        <f t="shared" si="6"/>
        <v>0</v>
      </c>
      <c r="V11" s="32">
        <f t="shared" si="7"/>
        <v>0</v>
      </c>
      <c r="W11" s="32">
        <f t="shared" si="8"/>
        <v>0</v>
      </c>
      <c r="X11" s="32">
        <f t="shared" si="9"/>
        <v>0</v>
      </c>
      <c r="Y11" s="32">
        <f t="shared" si="10"/>
        <v>0</v>
      </c>
      <c r="Z11" s="32">
        <f t="shared" si="11"/>
        <v>0</v>
      </c>
      <c r="AA11" s="32">
        <f t="shared" si="12"/>
        <v>0</v>
      </c>
      <c r="AB11" s="32">
        <f t="shared" si="13"/>
        <v>0</v>
      </c>
      <c r="AC11" s="32">
        <f t="shared" si="14"/>
        <v>0</v>
      </c>
      <c r="AD11" s="32">
        <f t="shared" si="15"/>
        <v>0</v>
      </c>
    </row>
    <row r="12" spans="1:30" ht="12" customHeight="1" x14ac:dyDescent="0.35">
      <c r="C12" s="32">
        <v>8</v>
      </c>
      <c r="D12" s="100" t="e">
        <f>'SUB FACTORS'!M11</f>
        <v>#DIV/0!</v>
      </c>
      <c r="E12" s="32" t="e">
        <f t="shared" si="1"/>
        <v>#DIV/0!</v>
      </c>
      <c r="F12" s="32" t="e">
        <f t="array" ref="F12:O12">TRANSPOSE('OPTIONS COMPARISON'!EB4:EB13)</f>
        <v>#DIV/0!</v>
      </c>
      <c r="G12" s="32" t="e">
        <v>#DIV/0!</v>
      </c>
      <c r="H12" s="32" t="e">
        <v>#DIV/0!</v>
      </c>
      <c r="I12" s="32" t="e">
        <v>#DIV/0!</v>
      </c>
      <c r="J12" s="32" t="e">
        <v>#DIV/0!</v>
      </c>
      <c r="K12" s="32" t="e">
        <v>#DIV/0!</v>
      </c>
      <c r="L12" s="32" t="e">
        <v>#DIV/0!</v>
      </c>
      <c r="M12" s="32" t="e">
        <v>#DIV/0!</v>
      </c>
      <c r="N12" s="32" t="e">
        <v>#DIV/0!</v>
      </c>
      <c r="O12" s="32" t="e">
        <v>#DIV/0!</v>
      </c>
      <c r="Q12" s="32">
        <f t="shared" si="2"/>
        <v>0</v>
      </c>
      <c r="R12" s="32">
        <f t="shared" si="3"/>
        <v>8</v>
      </c>
      <c r="S12" s="32">
        <f t="shared" si="4"/>
        <v>0</v>
      </c>
      <c r="T12" s="32">
        <f t="shared" si="5"/>
        <v>0</v>
      </c>
      <c r="U12" s="32">
        <f t="shared" si="6"/>
        <v>0</v>
      </c>
      <c r="V12" s="32">
        <f t="shared" si="7"/>
        <v>0</v>
      </c>
      <c r="W12" s="32">
        <f t="shared" si="8"/>
        <v>0</v>
      </c>
      <c r="X12" s="32">
        <f t="shared" si="9"/>
        <v>0</v>
      </c>
      <c r="Y12" s="32">
        <f t="shared" si="10"/>
        <v>0</v>
      </c>
      <c r="Z12" s="32">
        <f t="shared" si="11"/>
        <v>0</v>
      </c>
      <c r="AA12" s="32">
        <f t="shared" si="12"/>
        <v>0</v>
      </c>
      <c r="AB12" s="32">
        <f t="shared" si="13"/>
        <v>0</v>
      </c>
      <c r="AC12" s="32">
        <f t="shared" si="14"/>
        <v>0</v>
      </c>
      <c r="AD12" s="32">
        <f t="shared" si="15"/>
        <v>0</v>
      </c>
    </row>
    <row r="13" spans="1:30" ht="12" customHeight="1" x14ac:dyDescent="0.35">
      <c r="C13" s="32">
        <v>9</v>
      </c>
      <c r="D13" s="100" t="e">
        <f>'SUB FACTORS'!M12</f>
        <v>#DIV/0!</v>
      </c>
      <c r="E13" s="32" t="e">
        <f t="shared" si="1"/>
        <v>#DIV/0!</v>
      </c>
      <c r="F13" s="32" t="e">
        <f t="array" ref="F13:O13">TRANSPOSE('OPTIONS COMPARISON'!ES4:ES13)</f>
        <v>#DIV/0!</v>
      </c>
      <c r="G13" s="32" t="e">
        <v>#DIV/0!</v>
      </c>
      <c r="H13" s="32" t="e">
        <v>#DIV/0!</v>
      </c>
      <c r="I13" s="32" t="e">
        <v>#DIV/0!</v>
      </c>
      <c r="J13" s="32" t="e">
        <v>#DIV/0!</v>
      </c>
      <c r="K13" s="32" t="e">
        <v>#DIV/0!</v>
      </c>
      <c r="L13" s="32" t="e">
        <v>#DIV/0!</v>
      </c>
      <c r="M13" s="32" t="e">
        <v>#DIV/0!</v>
      </c>
      <c r="N13" s="32" t="e">
        <v>#DIV/0!</v>
      </c>
      <c r="O13" s="32" t="e">
        <v>#DIV/0!</v>
      </c>
      <c r="Q13" s="32">
        <f t="shared" si="2"/>
        <v>0</v>
      </c>
      <c r="R13" s="32">
        <f t="shared" si="3"/>
        <v>9</v>
      </c>
      <c r="S13" s="32">
        <f t="shared" si="4"/>
        <v>0</v>
      </c>
      <c r="T13" s="32">
        <f t="shared" si="5"/>
        <v>0</v>
      </c>
      <c r="U13" s="32">
        <f t="shared" si="6"/>
        <v>0</v>
      </c>
      <c r="V13" s="32">
        <f t="shared" si="7"/>
        <v>0</v>
      </c>
      <c r="W13" s="32">
        <f t="shared" si="8"/>
        <v>0</v>
      </c>
      <c r="X13" s="32">
        <f t="shared" si="9"/>
        <v>0</v>
      </c>
      <c r="Y13" s="32">
        <f t="shared" si="10"/>
        <v>0</v>
      </c>
      <c r="Z13" s="32">
        <f t="shared" si="11"/>
        <v>0</v>
      </c>
      <c r="AA13" s="32">
        <f t="shared" si="12"/>
        <v>0</v>
      </c>
      <c r="AB13" s="32">
        <f t="shared" si="13"/>
        <v>0</v>
      </c>
      <c r="AC13" s="32">
        <f t="shared" si="14"/>
        <v>0</v>
      </c>
      <c r="AD13" s="32">
        <f t="shared" si="15"/>
        <v>0</v>
      </c>
    </row>
    <row r="14" spans="1:30" ht="12" customHeight="1" x14ac:dyDescent="0.35">
      <c r="D14" s="100"/>
      <c r="U14" s="32">
        <f>SUMPRODUCT($T$5:$T$13,U5:U13)</f>
        <v>0</v>
      </c>
      <c r="V14" s="32">
        <f t="shared" ref="V14:AD14" si="16">SUMPRODUCT($T$5:$T$13,V5:V13)</f>
        <v>0</v>
      </c>
      <c r="W14" s="32">
        <f t="shared" si="16"/>
        <v>0</v>
      </c>
      <c r="X14" s="32">
        <f t="shared" si="16"/>
        <v>0</v>
      </c>
      <c r="Y14" s="32">
        <f t="shared" si="16"/>
        <v>0</v>
      </c>
      <c r="Z14" s="32">
        <f t="shared" si="16"/>
        <v>0</v>
      </c>
      <c r="AA14" s="32">
        <f t="shared" si="16"/>
        <v>0</v>
      </c>
      <c r="AB14" s="32">
        <f t="shared" si="16"/>
        <v>0</v>
      </c>
      <c r="AC14" s="32">
        <f t="shared" si="16"/>
        <v>0</v>
      </c>
      <c r="AD14" s="32">
        <f t="shared" si="16"/>
        <v>0</v>
      </c>
    </row>
    <row r="15" spans="1:30" ht="12" customHeight="1" x14ac:dyDescent="0.35"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T15" s="32" t="s">
        <v>27</v>
      </c>
      <c r="U15" s="106">
        <f>RANK(U14,$U$14:$AD$14)</f>
        <v>1</v>
      </c>
      <c r="V15" s="106">
        <f t="shared" ref="V15:AD15" si="17">RANK(V14,$U$14:$AD$14)</f>
        <v>1</v>
      </c>
      <c r="W15" s="106">
        <f t="shared" si="17"/>
        <v>1</v>
      </c>
      <c r="X15" s="106">
        <f t="shared" si="17"/>
        <v>1</v>
      </c>
      <c r="Y15" s="106">
        <f t="shared" si="17"/>
        <v>1</v>
      </c>
      <c r="Z15" s="106">
        <f t="shared" si="17"/>
        <v>1</v>
      </c>
      <c r="AA15" s="106">
        <f t="shared" si="17"/>
        <v>1</v>
      </c>
      <c r="AB15" s="106">
        <f t="shared" si="17"/>
        <v>1</v>
      </c>
      <c r="AC15" s="106">
        <f t="shared" si="17"/>
        <v>1</v>
      </c>
      <c r="AD15" s="106">
        <f t="shared" si="17"/>
        <v>1</v>
      </c>
    </row>
    <row r="16" spans="1:30" ht="12" customHeight="1" x14ac:dyDescent="0.35">
      <c r="T16" s="32" t="s">
        <v>29</v>
      </c>
      <c r="U16" s="32">
        <f>IF(U14&gt;0,U15,0)</f>
        <v>0</v>
      </c>
      <c r="V16" s="32">
        <f t="shared" ref="V16" si="18">IF(V14&gt;0,V15,0)</f>
        <v>0</v>
      </c>
      <c r="W16" s="32">
        <f t="shared" ref="W16" si="19">IF(W14&gt;0,W15,0)</f>
        <v>0</v>
      </c>
      <c r="X16" s="32">
        <f t="shared" ref="X16" si="20">IF(X14&gt;0,X15,0)</f>
        <v>0</v>
      </c>
      <c r="Y16" s="32">
        <f t="shared" ref="Y16" si="21">IF(Y14&gt;0,Y15,0)</f>
        <v>0</v>
      </c>
      <c r="Z16" s="32">
        <f t="shared" ref="Z16" si="22">IF(Z14&gt;0,Z15,0)</f>
        <v>0</v>
      </c>
      <c r="AA16" s="32">
        <f t="shared" ref="AA16" si="23">IF(AA14&gt;0,AA15,0)</f>
        <v>0</v>
      </c>
      <c r="AB16" s="32">
        <f t="shared" ref="AB16" si="24">IF(AB14&gt;0,AB15,0)</f>
        <v>0</v>
      </c>
      <c r="AC16" s="32">
        <f t="shared" ref="AC16" si="25">IF(AC14&gt;0,AC15,0)</f>
        <v>0</v>
      </c>
      <c r="AD16" s="32">
        <f t="shared" ref="AD16" si="26">IF(AD14&gt;0,AD15,0)</f>
        <v>0</v>
      </c>
    </row>
    <row r="17" spans="1:30" ht="12" customHeight="1" x14ac:dyDescent="0.35">
      <c r="A17" s="32" t="s">
        <v>8</v>
      </c>
      <c r="B17" s="100" t="e">
        <f>'INTEGRITY CHK'!U4/100</f>
        <v>#DIV/0!</v>
      </c>
      <c r="C17" s="32">
        <v>1</v>
      </c>
      <c r="D17" s="100" t="e">
        <f>'SUB FACTORS'!M19</f>
        <v>#DIV/0!</v>
      </c>
      <c r="E17" s="32" t="e">
        <f>D17*$B$17</f>
        <v>#DIV/0!</v>
      </c>
      <c r="F17" s="32" t="e">
        <f t="array" ref="F17:O17">TRANSPOSE('OPTIONS COMPARISON'!M19:M28)</f>
        <v>#DIV/0!</v>
      </c>
      <c r="G17" s="32" t="e">
        <v>#DIV/0!</v>
      </c>
      <c r="H17" s="32" t="e">
        <v>#DIV/0!</v>
      </c>
      <c r="I17" s="32" t="e">
        <v>#DIV/0!</v>
      </c>
      <c r="J17" s="32" t="e">
        <v>#DIV/0!</v>
      </c>
      <c r="K17" s="32" t="e">
        <v>#DIV/0!</v>
      </c>
      <c r="L17" s="32" t="e">
        <v>#DIV/0!</v>
      </c>
      <c r="M17" s="32" t="e">
        <v>#DIV/0!</v>
      </c>
      <c r="N17" s="32" t="e">
        <v>#DIV/0!</v>
      </c>
      <c r="O17" s="32" t="e">
        <v>#DIV/0!</v>
      </c>
      <c r="P17" s="32" t="s">
        <v>8</v>
      </c>
      <c r="Q17" s="32">
        <f t="shared" si="2"/>
        <v>0</v>
      </c>
      <c r="R17" s="32">
        <f t="shared" si="3"/>
        <v>1</v>
      </c>
      <c r="S17" s="32">
        <f t="shared" si="4"/>
        <v>0</v>
      </c>
      <c r="T17" s="32">
        <f t="shared" si="5"/>
        <v>0</v>
      </c>
      <c r="U17" s="32">
        <f t="shared" si="6"/>
        <v>0</v>
      </c>
      <c r="V17" s="32">
        <f t="shared" si="7"/>
        <v>0</v>
      </c>
      <c r="W17" s="32">
        <f t="shared" si="8"/>
        <v>0</v>
      </c>
      <c r="X17" s="32">
        <f t="shared" si="9"/>
        <v>0</v>
      </c>
      <c r="Y17" s="32">
        <f t="shared" si="10"/>
        <v>0</v>
      </c>
      <c r="Z17" s="32">
        <f t="shared" si="11"/>
        <v>0</v>
      </c>
      <c r="AA17" s="32">
        <f t="shared" si="12"/>
        <v>0</v>
      </c>
      <c r="AB17" s="32">
        <f t="shared" si="13"/>
        <v>0</v>
      </c>
      <c r="AC17" s="32">
        <f t="shared" si="14"/>
        <v>0</v>
      </c>
      <c r="AD17" s="32">
        <f t="shared" si="15"/>
        <v>0</v>
      </c>
    </row>
    <row r="18" spans="1:30" ht="12" customHeight="1" x14ac:dyDescent="0.35">
      <c r="B18" s="104" t="e">
        <f>B19*100</f>
        <v>#DIV/0!</v>
      </c>
      <c r="C18" s="32">
        <v>2</v>
      </c>
      <c r="D18" s="100" t="e">
        <f>'SUB FACTORS'!M20</f>
        <v>#DIV/0!</v>
      </c>
      <c r="E18" s="32" t="e">
        <f t="shared" ref="E18:E25" si="27">D18*$B$17</f>
        <v>#DIV/0!</v>
      </c>
      <c r="F18" s="32" t="e">
        <f t="array" ref="F18:O18">TRANSPOSE('OPTIONS COMPARISON'!AD19:AD28)</f>
        <v>#DIV/0!</v>
      </c>
      <c r="G18" s="32" t="e">
        <v>#DIV/0!</v>
      </c>
      <c r="H18" s="32" t="e">
        <v>#DIV/0!</v>
      </c>
      <c r="I18" s="32" t="e">
        <v>#DIV/0!</v>
      </c>
      <c r="J18" s="32" t="e">
        <v>#DIV/0!</v>
      </c>
      <c r="K18" s="32" t="e">
        <v>#DIV/0!</v>
      </c>
      <c r="L18" s="32" t="e">
        <v>#DIV/0!</v>
      </c>
      <c r="M18" s="32" t="e">
        <v>#DIV/0!</v>
      </c>
      <c r="N18" s="32" t="e">
        <v>#DIV/0!</v>
      </c>
      <c r="O18" s="32" t="e">
        <v>#DIV/0!</v>
      </c>
      <c r="Q18" s="32">
        <f t="shared" si="2"/>
        <v>0</v>
      </c>
      <c r="R18" s="32">
        <f t="shared" si="3"/>
        <v>2</v>
      </c>
      <c r="S18" s="32">
        <f t="shared" si="4"/>
        <v>0</v>
      </c>
      <c r="T18" s="32">
        <f t="shared" si="5"/>
        <v>0</v>
      </c>
      <c r="U18" s="32">
        <f t="shared" si="6"/>
        <v>0</v>
      </c>
      <c r="V18" s="32">
        <f t="shared" si="7"/>
        <v>0</v>
      </c>
      <c r="W18" s="32">
        <f t="shared" si="8"/>
        <v>0</v>
      </c>
      <c r="X18" s="32">
        <f t="shared" si="9"/>
        <v>0</v>
      </c>
      <c r="Y18" s="32">
        <f t="shared" si="10"/>
        <v>0</v>
      </c>
      <c r="Z18" s="32">
        <f t="shared" si="11"/>
        <v>0</v>
      </c>
      <c r="AA18" s="32">
        <f t="shared" si="12"/>
        <v>0</v>
      </c>
      <c r="AB18" s="32">
        <f t="shared" si="13"/>
        <v>0</v>
      </c>
      <c r="AC18" s="32">
        <f t="shared" si="14"/>
        <v>0</v>
      </c>
      <c r="AD18" s="32">
        <f t="shared" si="15"/>
        <v>0</v>
      </c>
    </row>
    <row r="19" spans="1:30" ht="12" customHeight="1" x14ac:dyDescent="0.35">
      <c r="B19" s="100" t="e">
        <f>'MAJ FACTORS'!M5</f>
        <v>#DIV/0!</v>
      </c>
      <c r="C19" s="32">
        <v>3</v>
      </c>
      <c r="D19" s="100" t="e">
        <f>'SUB FACTORS'!M21</f>
        <v>#DIV/0!</v>
      </c>
      <c r="E19" s="32" t="e">
        <f t="shared" si="27"/>
        <v>#DIV/0!</v>
      </c>
      <c r="F19" s="32" t="e">
        <f t="array" ref="F19:O19">TRANSPOSE('OPTIONS COMPARISON'!AU19:AU28)</f>
        <v>#DIV/0!</v>
      </c>
      <c r="G19" s="32" t="e">
        <v>#DIV/0!</v>
      </c>
      <c r="H19" s="32" t="e">
        <v>#DIV/0!</v>
      </c>
      <c r="I19" s="32" t="e">
        <v>#DIV/0!</v>
      </c>
      <c r="J19" s="32" t="e">
        <v>#DIV/0!</v>
      </c>
      <c r="K19" s="32" t="e">
        <v>#DIV/0!</v>
      </c>
      <c r="L19" s="32" t="e">
        <v>#DIV/0!</v>
      </c>
      <c r="M19" s="32" t="e">
        <v>#DIV/0!</v>
      </c>
      <c r="N19" s="32" t="e">
        <v>#DIV/0!</v>
      </c>
      <c r="O19" s="32" t="e">
        <v>#DIV/0!</v>
      </c>
      <c r="Q19" s="32">
        <f t="shared" si="2"/>
        <v>0</v>
      </c>
      <c r="R19" s="32">
        <f t="shared" si="3"/>
        <v>3</v>
      </c>
      <c r="S19" s="32">
        <f t="shared" si="4"/>
        <v>0</v>
      </c>
      <c r="T19" s="32">
        <f t="shared" si="5"/>
        <v>0</v>
      </c>
      <c r="U19" s="32">
        <f t="shared" si="6"/>
        <v>0</v>
      </c>
      <c r="V19" s="32">
        <f t="shared" si="7"/>
        <v>0</v>
      </c>
      <c r="W19" s="32">
        <f t="shared" si="8"/>
        <v>0</v>
      </c>
      <c r="X19" s="32">
        <f t="shared" si="9"/>
        <v>0</v>
      </c>
      <c r="Y19" s="32">
        <f t="shared" si="10"/>
        <v>0</v>
      </c>
      <c r="Z19" s="32">
        <f t="shared" si="11"/>
        <v>0</v>
      </c>
      <c r="AA19" s="32">
        <f t="shared" si="12"/>
        <v>0</v>
      </c>
      <c r="AB19" s="32">
        <f t="shared" si="13"/>
        <v>0</v>
      </c>
      <c r="AC19" s="32">
        <f t="shared" si="14"/>
        <v>0</v>
      </c>
      <c r="AD19" s="32">
        <f t="shared" si="15"/>
        <v>0</v>
      </c>
    </row>
    <row r="20" spans="1:30" ht="12" customHeight="1" x14ac:dyDescent="0.35">
      <c r="C20" s="32">
        <v>4</v>
      </c>
      <c r="D20" s="100" t="e">
        <f>'SUB FACTORS'!M22</f>
        <v>#DIV/0!</v>
      </c>
      <c r="E20" s="32" t="e">
        <f t="shared" si="27"/>
        <v>#DIV/0!</v>
      </c>
      <c r="F20" s="32" t="e">
        <f t="array" ref="F20:O20">TRANSPOSE('OPTIONS COMPARISON'!BL19:BL28)</f>
        <v>#DIV/0!</v>
      </c>
      <c r="G20" s="32" t="e">
        <v>#DIV/0!</v>
      </c>
      <c r="H20" s="32" t="e">
        <v>#DIV/0!</v>
      </c>
      <c r="I20" s="32" t="e">
        <v>#DIV/0!</v>
      </c>
      <c r="J20" s="32" t="e">
        <v>#DIV/0!</v>
      </c>
      <c r="K20" s="32" t="e">
        <v>#DIV/0!</v>
      </c>
      <c r="L20" s="32" t="e">
        <v>#DIV/0!</v>
      </c>
      <c r="M20" s="32" t="e">
        <v>#DIV/0!</v>
      </c>
      <c r="N20" s="32" t="e">
        <v>#DIV/0!</v>
      </c>
      <c r="O20" s="32" t="e">
        <v>#DIV/0!</v>
      </c>
      <c r="Q20" s="32">
        <f t="shared" si="2"/>
        <v>0</v>
      </c>
      <c r="R20" s="32">
        <f t="shared" si="3"/>
        <v>4</v>
      </c>
      <c r="S20" s="32">
        <f t="shared" si="4"/>
        <v>0</v>
      </c>
      <c r="T20" s="32">
        <f t="shared" si="5"/>
        <v>0</v>
      </c>
      <c r="U20" s="32">
        <f t="shared" si="6"/>
        <v>0</v>
      </c>
      <c r="V20" s="32">
        <f t="shared" si="7"/>
        <v>0</v>
      </c>
      <c r="W20" s="32">
        <f t="shared" si="8"/>
        <v>0</v>
      </c>
      <c r="X20" s="32">
        <f t="shared" si="9"/>
        <v>0</v>
      </c>
      <c r="Y20" s="32">
        <f t="shared" si="10"/>
        <v>0</v>
      </c>
      <c r="Z20" s="32">
        <f t="shared" si="11"/>
        <v>0</v>
      </c>
      <c r="AA20" s="32">
        <f t="shared" si="12"/>
        <v>0</v>
      </c>
      <c r="AB20" s="32">
        <f t="shared" si="13"/>
        <v>0</v>
      </c>
      <c r="AC20" s="32">
        <f t="shared" si="14"/>
        <v>0</v>
      </c>
      <c r="AD20" s="32">
        <f t="shared" si="15"/>
        <v>0</v>
      </c>
    </row>
    <row r="21" spans="1:30" ht="12" customHeight="1" x14ac:dyDescent="0.35">
      <c r="C21" s="32">
        <v>5</v>
      </c>
      <c r="D21" s="100" t="e">
        <f>'SUB FACTORS'!M23</f>
        <v>#DIV/0!</v>
      </c>
      <c r="E21" s="32" t="e">
        <f t="shared" si="27"/>
        <v>#DIV/0!</v>
      </c>
      <c r="F21" s="32" t="e">
        <f t="array" ref="F21:O21">TRANSPOSE('OPTIONS COMPARISON'!CC19:CC28)</f>
        <v>#DIV/0!</v>
      </c>
      <c r="G21" s="32" t="e">
        <v>#DIV/0!</v>
      </c>
      <c r="H21" s="32" t="e">
        <v>#DIV/0!</v>
      </c>
      <c r="I21" s="32" t="e">
        <v>#DIV/0!</v>
      </c>
      <c r="J21" s="32" t="e">
        <v>#DIV/0!</v>
      </c>
      <c r="K21" s="32" t="e">
        <v>#DIV/0!</v>
      </c>
      <c r="L21" s="32" t="e">
        <v>#DIV/0!</v>
      </c>
      <c r="M21" s="32" t="e">
        <v>#DIV/0!</v>
      </c>
      <c r="N21" s="32" t="e">
        <v>#DIV/0!</v>
      </c>
      <c r="O21" s="32" t="e">
        <v>#DIV/0!</v>
      </c>
      <c r="Q21" s="32">
        <f t="shared" si="2"/>
        <v>0</v>
      </c>
      <c r="R21" s="32">
        <f t="shared" si="3"/>
        <v>5</v>
      </c>
      <c r="S21" s="32">
        <f t="shared" si="4"/>
        <v>0</v>
      </c>
      <c r="T21" s="32">
        <f t="shared" si="5"/>
        <v>0</v>
      </c>
      <c r="U21" s="32">
        <f t="shared" si="6"/>
        <v>0</v>
      </c>
      <c r="V21" s="32">
        <f t="shared" si="7"/>
        <v>0</v>
      </c>
      <c r="W21" s="32">
        <f t="shared" si="8"/>
        <v>0</v>
      </c>
      <c r="X21" s="32">
        <f t="shared" si="9"/>
        <v>0</v>
      </c>
      <c r="Y21" s="32">
        <f t="shared" si="10"/>
        <v>0</v>
      </c>
      <c r="Z21" s="32">
        <f t="shared" si="11"/>
        <v>0</v>
      </c>
      <c r="AA21" s="32">
        <f t="shared" si="12"/>
        <v>0</v>
      </c>
      <c r="AB21" s="32">
        <f t="shared" si="13"/>
        <v>0</v>
      </c>
      <c r="AC21" s="32">
        <f t="shared" si="14"/>
        <v>0</v>
      </c>
      <c r="AD21" s="32">
        <f t="shared" si="15"/>
        <v>0</v>
      </c>
    </row>
    <row r="22" spans="1:30" ht="12" customHeight="1" x14ac:dyDescent="0.35">
      <c r="C22" s="32">
        <v>6</v>
      </c>
      <c r="D22" s="100" t="e">
        <f>'SUB FACTORS'!M24</f>
        <v>#DIV/0!</v>
      </c>
      <c r="E22" s="32" t="e">
        <f t="shared" si="27"/>
        <v>#DIV/0!</v>
      </c>
      <c r="F22" s="32" t="e">
        <f t="array" ref="F22:O22">TRANSPOSE('OPTIONS COMPARISON'!CT19:CT28)</f>
        <v>#DIV/0!</v>
      </c>
      <c r="G22" s="32" t="e">
        <v>#DIV/0!</v>
      </c>
      <c r="H22" s="32" t="e">
        <v>#DIV/0!</v>
      </c>
      <c r="I22" s="32" t="e">
        <v>#DIV/0!</v>
      </c>
      <c r="J22" s="32" t="e">
        <v>#DIV/0!</v>
      </c>
      <c r="K22" s="32" t="e">
        <v>#DIV/0!</v>
      </c>
      <c r="L22" s="32" t="e">
        <v>#DIV/0!</v>
      </c>
      <c r="M22" s="32" t="e">
        <v>#DIV/0!</v>
      </c>
      <c r="N22" s="32" t="e">
        <v>#DIV/0!</v>
      </c>
      <c r="O22" s="32" t="e">
        <v>#DIV/0!</v>
      </c>
      <c r="Q22" s="32">
        <f t="shared" si="2"/>
        <v>0</v>
      </c>
      <c r="R22" s="32">
        <f t="shared" si="3"/>
        <v>6</v>
      </c>
      <c r="S22" s="32">
        <f t="shared" si="4"/>
        <v>0</v>
      </c>
      <c r="T22" s="32">
        <f t="shared" si="5"/>
        <v>0</v>
      </c>
      <c r="U22" s="32">
        <f t="shared" si="6"/>
        <v>0</v>
      </c>
      <c r="V22" s="32">
        <f t="shared" si="7"/>
        <v>0</v>
      </c>
      <c r="W22" s="32">
        <f t="shared" si="8"/>
        <v>0</v>
      </c>
      <c r="X22" s="32">
        <f t="shared" si="9"/>
        <v>0</v>
      </c>
      <c r="Y22" s="32">
        <f t="shared" si="10"/>
        <v>0</v>
      </c>
      <c r="Z22" s="32">
        <f t="shared" si="11"/>
        <v>0</v>
      </c>
      <c r="AA22" s="32">
        <f t="shared" si="12"/>
        <v>0</v>
      </c>
      <c r="AB22" s="32">
        <f t="shared" si="13"/>
        <v>0</v>
      </c>
      <c r="AC22" s="32">
        <f t="shared" si="14"/>
        <v>0</v>
      </c>
      <c r="AD22" s="32">
        <f t="shared" si="15"/>
        <v>0</v>
      </c>
    </row>
    <row r="23" spans="1:30" ht="12" customHeight="1" x14ac:dyDescent="0.35">
      <c r="C23" s="32">
        <v>7</v>
      </c>
      <c r="D23" s="100" t="e">
        <f>'SUB FACTORS'!M25</f>
        <v>#DIV/0!</v>
      </c>
      <c r="E23" s="32" t="e">
        <f t="shared" si="27"/>
        <v>#DIV/0!</v>
      </c>
      <c r="F23" s="32" t="e">
        <f t="array" ref="F23:O23">TRANSPOSE('OPTIONS COMPARISON'!DK19:DK28)</f>
        <v>#DIV/0!</v>
      </c>
      <c r="G23" s="32" t="e">
        <v>#DIV/0!</v>
      </c>
      <c r="H23" s="32" t="e">
        <v>#DIV/0!</v>
      </c>
      <c r="I23" s="32" t="e">
        <v>#DIV/0!</v>
      </c>
      <c r="J23" s="32" t="e">
        <v>#DIV/0!</v>
      </c>
      <c r="K23" s="32" t="e">
        <v>#DIV/0!</v>
      </c>
      <c r="L23" s="32" t="e">
        <v>#DIV/0!</v>
      </c>
      <c r="M23" s="32" t="e">
        <v>#DIV/0!</v>
      </c>
      <c r="N23" s="32" t="e">
        <v>#DIV/0!</v>
      </c>
      <c r="O23" s="32" t="e">
        <v>#DIV/0!</v>
      </c>
      <c r="Q23" s="32">
        <f t="shared" si="2"/>
        <v>0</v>
      </c>
      <c r="R23" s="32">
        <f t="shared" si="3"/>
        <v>7</v>
      </c>
      <c r="S23" s="32">
        <f t="shared" si="4"/>
        <v>0</v>
      </c>
      <c r="T23" s="32">
        <f t="shared" si="5"/>
        <v>0</v>
      </c>
      <c r="U23" s="32">
        <f t="shared" si="6"/>
        <v>0</v>
      </c>
      <c r="V23" s="32">
        <f t="shared" si="7"/>
        <v>0</v>
      </c>
      <c r="W23" s="32">
        <f t="shared" si="8"/>
        <v>0</v>
      </c>
      <c r="X23" s="32">
        <f t="shared" si="9"/>
        <v>0</v>
      </c>
      <c r="Y23" s="32">
        <f t="shared" si="10"/>
        <v>0</v>
      </c>
      <c r="Z23" s="32">
        <f t="shared" si="11"/>
        <v>0</v>
      </c>
      <c r="AA23" s="32">
        <f t="shared" si="12"/>
        <v>0</v>
      </c>
      <c r="AB23" s="32">
        <f t="shared" si="13"/>
        <v>0</v>
      </c>
      <c r="AC23" s="32">
        <f t="shared" si="14"/>
        <v>0</v>
      </c>
      <c r="AD23" s="32">
        <f t="shared" si="15"/>
        <v>0</v>
      </c>
    </row>
    <row r="24" spans="1:30" ht="12" customHeight="1" x14ac:dyDescent="0.35">
      <c r="C24" s="32">
        <v>8</v>
      </c>
      <c r="D24" s="100" t="e">
        <f>'SUB FACTORS'!M26</f>
        <v>#DIV/0!</v>
      </c>
      <c r="E24" s="32" t="e">
        <f t="shared" si="27"/>
        <v>#DIV/0!</v>
      </c>
      <c r="F24" s="32" t="e">
        <f t="array" ref="F24:O24">TRANSPOSE('OPTIONS COMPARISON'!EB19:EB28)</f>
        <v>#DIV/0!</v>
      </c>
      <c r="G24" s="32" t="e">
        <v>#DIV/0!</v>
      </c>
      <c r="H24" s="32" t="e">
        <v>#DIV/0!</v>
      </c>
      <c r="I24" s="32" t="e">
        <v>#DIV/0!</v>
      </c>
      <c r="J24" s="32" t="e">
        <v>#DIV/0!</v>
      </c>
      <c r="K24" s="32" t="e">
        <v>#DIV/0!</v>
      </c>
      <c r="L24" s="32" t="e">
        <v>#DIV/0!</v>
      </c>
      <c r="M24" s="32" t="e">
        <v>#DIV/0!</v>
      </c>
      <c r="N24" s="32" t="e">
        <v>#DIV/0!</v>
      </c>
      <c r="O24" s="32" t="e">
        <v>#DIV/0!</v>
      </c>
      <c r="Q24" s="32">
        <f t="shared" si="2"/>
        <v>0</v>
      </c>
      <c r="R24" s="32">
        <f t="shared" si="3"/>
        <v>8</v>
      </c>
      <c r="S24" s="32">
        <f t="shared" si="4"/>
        <v>0</v>
      </c>
      <c r="T24" s="32">
        <f t="shared" si="5"/>
        <v>0</v>
      </c>
      <c r="U24" s="32">
        <f t="shared" si="6"/>
        <v>0</v>
      </c>
      <c r="V24" s="32">
        <f t="shared" si="7"/>
        <v>0</v>
      </c>
      <c r="W24" s="32">
        <f t="shared" si="8"/>
        <v>0</v>
      </c>
      <c r="X24" s="32">
        <f t="shared" si="9"/>
        <v>0</v>
      </c>
      <c r="Y24" s="32">
        <f t="shared" si="10"/>
        <v>0</v>
      </c>
      <c r="Z24" s="32">
        <f t="shared" si="11"/>
        <v>0</v>
      </c>
      <c r="AA24" s="32">
        <f t="shared" si="12"/>
        <v>0</v>
      </c>
      <c r="AB24" s="32">
        <f t="shared" si="13"/>
        <v>0</v>
      </c>
      <c r="AC24" s="32">
        <f t="shared" si="14"/>
        <v>0</v>
      </c>
      <c r="AD24" s="32">
        <f t="shared" si="15"/>
        <v>0</v>
      </c>
    </row>
    <row r="25" spans="1:30" ht="12" customHeight="1" x14ac:dyDescent="0.35">
      <c r="C25" s="32">
        <v>9</v>
      </c>
      <c r="D25" s="100" t="e">
        <f>'SUB FACTORS'!M27</f>
        <v>#DIV/0!</v>
      </c>
      <c r="E25" s="32" t="e">
        <f t="shared" si="27"/>
        <v>#DIV/0!</v>
      </c>
      <c r="F25" s="32" t="e">
        <f t="array" ref="F25:O25">TRANSPOSE('OPTIONS COMPARISON'!ES19:ES28)</f>
        <v>#DIV/0!</v>
      </c>
      <c r="G25" s="32" t="e">
        <v>#DIV/0!</v>
      </c>
      <c r="H25" s="32" t="e">
        <v>#DIV/0!</v>
      </c>
      <c r="I25" s="32" t="e">
        <v>#DIV/0!</v>
      </c>
      <c r="J25" s="32" t="e">
        <v>#DIV/0!</v>
      </c>
      <c r="K25" s="32" t="e">
        <v>#DIV/0!</v>
      </c>
      <c r="L25" s="32" t="e">
        <v>#DIV/0!</v>
      </c>
      <c r="M25" s="32" t="e">
        <v>#DIV/0!</v>
      </c>
      <c r="N25" s="32" t="e">
        <v>#DIV/0!</v>
      </c>
      <c r="O25" s="32" t="e">
        <v>#DIV/0!</v>
      </c>
      <c r="Q25" s="32">
        <f t="shared" si="2"/>
        <v>0</v>
      </c>
      <c r="R25" s="32">
        <f t="shared" si="3"/>
        <v>9</v>
      </c>
      <c r="S25" s="32">
        <f t="shared" si="4"/>
        <v>0</v>
      </c>
      <c r="T25" s="32">
        <f t="shared" si="5"/>
        <v>0</v>
      </c>
      <c r="U25" s="32">
        <f t="shared" si="6"/>
        <v>0</v>
      </c>
      <c r="V25" s="32">
        <f t="shared" si="7"/>
        <v>0</v>
      </c>
      <c r="W25" s="32">
        <f t="shared" si="8"/>
        <v>0</v>
      </c>
      <c r="X25" s="32">
        <f t="shared" si="9"/>
        <v>0</v>
      </c>
      <c r="Y25" s="32">
        <f t="shared" si="10"/>
        <v>0</v>
      </c>
      <c r="Z25" s="32">
        <f t="shared" si="11"/>
        <v>0</v>
      </c>
      <c r="AA25" s="32">
        <f t="shared" si="12"/>
        <v>0</v>
      </c>
      <c r="AB25" s="32">
        <f t="shared" si="13"/>
        <v>0</v>
      </c>
      <c r="AC25" s="32">
        <f t="shared" si="14"/>
        <v>0</v>
      </c>
      <c r="AD25" s="32">
        <f t="shared" si="15"/>
        <v>0</v>
      </c>
    </row>
    <row r="26" spans="1:30" ht="12" customHeight="1" x14ac:dyDescent="0.35">
      <c r="U26" s="32">
        <f>SUMPRODUCT($T$17:$T$25,U17:U25)</f>
        <v>0</v>
      </c>
      <c r="V26" s="32">
        <f t="shared" ref="V26:AD26" si="28">SUMPRODUCT($T$17:$T$25,V17:V25)</f>
        <v>0</v>
      </c>
      <c r="W26" s="32">
        <f t="shared" si="28"/>
        <v>0</v>
      </c>
      <c r="X26" s="32">
        <f t="shared" si="28"/>
        <v>0</v>
      </c>
      <c r="Y26" s="32">
        <f t="shared" si="28"/>
        <v>0</v>
      </c>
      <c r="Z26" s="32">
        <f t="shared" si="28"/>
        <v>0</v>
      </c>
      <c r="AA26" s="32">
        <f t="shared" si="28"/>
        <v>0</v>
      </c>
      <c r="AB26" s="32">
        <f t="shared" si="28"/>
        <v>0</v>
      </c>
      <c r="AC26" s="32">
        <f t="shared" si="28"/>
        <v>0</v>
      </c>
      <c r="AD26" s="32">
        <f t="shared" si="28"/>
        <v>0</v>
      </c>
    </row>
    <row r="27" spans="1:30" ht="12" customHeight="1" x14ac:dyDescent="0.35">
      <c r="U27" s="106">
        <f>RANK(U26,$U$26:$AD$26)</f>
        <v>1</v>
      </c>
      <c r="V27" s="106">
        <f t="shared" ref="V27:AD27" si="29">RANK(V26,$U$26:$AD$26)</f>
        <v>1</v>
      </c>
      <c r="W27" s="106">
        <f t="shared" si="29"/>
        <v>1</v>
      </c>
      <c r="X27" s="106">
        <f t="shared" si="29"/>
        <v>1</v>
      </c>
      <c r="Y27" s="106">
        <f t="shared" si="29"/>
        <v>1</v>
      </c>
      <c r="Z27" s="106">
        <f t="shared" si="29"/>
        <v>1</v>
      </c>
      <c r="AA27" s="106">
        <f t="shared" si="29"/>
        <v>1</v>
      </c>
      <c r="AB27" s="106">
        <f t="shared" si="29"/>
        <v>1</v>
      </c>
      <c r="AC27" s="106">
        <f t="shared" si="29"/>
        <v>1</v>
      </c>
      <c r="AD27" s="106">
        <f t="shared" si="29"/>
        <v>1</v>
      </c>
    </row>
    <row r="28" spans="1:30" ht="12" customHeight="1" x14ac:dyDescent="0.35">
      <c r="T28" s="32" t="s">
        <v>29</v>
      </c>
      <c r="U28" s="32">
        <f>IF(U26&gt;0,U27,0)</f>
        <v>0</v>
      </c>
      <c r="V28" s="32">
        <f t="shared" ref="V28:AD28" si="30">IF(V26&gt;0,V27,0)</f>
        <v>0</v>
      </c>
      <c r="W28" s="32">
        <f t="shared" si="30"/>
        <v>0</v>
      </c>
      <c r="X28" s="32">
        <f t="shared" si="30"/>
        <v>0</v>
      </c>
      <c r="Y28" s="32">
        <f t="shared" si="30"/>
        <v>0</v>
      </c>
      <c r="Z28" s="32">
        <f t="shared" si="30"/>
        <v>0</v>
      </c>
      <c r="AA28" s="32">
        <f t="shared" si="30"/>
        <v>0</v>
      </c>
      <c r="AB28" s="32">
        <f t="shared" si="30"/>
        <v>0</v>
      </c>
      <c r="AC28" s="32">
        <f t="shared" si="30"/>
        <v>0</v>
      </c>
      <c r="AD28" s="32">
        <f t="shared" si="30"/>
        <v>0</v>
      </c>
    </row>
    <row r="29" spans="1:30" ht="12" customHeight="1" x14ac:dyDescent="0.35">
      <c r="A29" s="32" t="s">
        <v>9</v>
      </c>
      <c r="B29" s="100" t="e">
        <f>'INTEGRITY CHK'!U5/100</f>
        <v>#DIV/0!</v>
      </c>
      <c r="C29" s="32">
        <v>1</v>
      </c>
      <c r="D29" s="100" t="e">
        <f>'SUB FACTORS'!M34</f>
        <v>#DIV/0!</v>
      </c>
      <c r="E29" s="32" t="e">
        <f>D29*$B$29</f>
        <v>#DIV/0!</v>
      </c>
      <c r="F29" s="32" t="e">
        <f t="array" ref="F29:O29">TRANSPOSE('OPTIONS COMPARISON'!M34:M43)</f>
        <v>#DIV/0!</v>
      </c>
      <c r="G29" s="32" t="e">
        <v>#DIV/0!</v>
      </c>
      <c r="H29" s="32" t="e">
        <v>#DIV/0!</v>
      </c>
      <c r="I29" s="32" t="e">
        <v>#DIV/0!</v>
      </c>
      <c r="J29" s="32" t="e">
        <v>#DIV/0!</v>
      </c>
      <c r="K29" s="32" t="e">
        <v>#DIV/0!</v>
      </c>
      <c r="L29" s="32" t="e">
        <v>#DIV/0!</v>
      </c>
      <c r="M29" s="32" t="e">
        <v>#DIV/0!</v>
      </c>
      <c r="N29" s="32" t="e">
        <v>#DIV/0!</v>
      </c>
      <c r="O29" s="32" t="e">
        <v>#DIV/0!</v>
      </c>
      <c r="P29" s="32" t="s">
        <v>9</v>
      </c>
      <c r="Q29" s="32">
        <f t="shared" si="2"/>
        <v>0</v>
      </c>
      <c r="R29" s="32">
        <f t="shared" si="3"/>
        <v>1</v>
      </c>
      <c r="S29" s="32">
        <f t="shared" si="4"/>
        <v>0</v>
      </c>
      <c r="T29" s="32">
        <f t="shared" si="5"/>
        <v>0</v>
      </c>
      <c r="U29" s="32">
        <f t="shared" si="6"/>
        <v>0</v>
      </c>
      <c r="V29" s="32">
        <f t="shared" si="7"/>
        <v>0</v>
      </c>
      <c r="W29" s="32">
        <f t="shared" si="8"/>
        <v>0</v>
      </c>
      <c r="X29" s="32">
        <f t="shared" si="9"/>
        <v>0</v>
      </c>
      <c r="Y29" s="32">
        <f t="shared" si="10"/>
        <v>0</v>
      </c>
      <c r="Z29" s="32">
        <f t="shared" si="11"/>
        <v>0</v>
      </c>
      <c r="AA29" s="32">
        <f t="shared" si="12"/>
        <v>0</v>
      </c>
      <c r="AB29" s="32">
        <f t="shared" si="13"/>
        <v>0</v>
      </c>
      <c r="AC29" s="32">
        <f t="shared" si="14"/>
        <v>0</v>
      </c>
      <c r="AD29" s="32">
        <f t="shared" si="15"/>
        <v>0</v>
      </c>
    </row>
    <row r="30" spans="1:30" ht="12" customHeight="1" x14ac:dyDescent="0.35">
      <c r="B30" s="104" t="e">
        <f>B31*100</f>
        <v>#DIV/0!</v>
      </c>
      <c r="C30" s="32">
        <v>2</v>
      </c>
      <c r="D30" s="100" t="e">
        <f>'SUB FACTORS'!M35</f>
        <v>#DIV/0!</v>
      </c>
      <c r="E30" s="32" t="e">
        <f t="shared" ref="E30:E37" si="31">D30*$B$29</f>
        <v>#DIV/0!</v>
      </c>
      <c r="F30" s="32" t="e">
        <f t="array" ref="F30:O30">TRANSPOSE('OPTIONS COMPARISON'!AD34:AD43)</f>
        <v>#DIV/0!</v>
      </c>
      <c r="G30" s="32" t="e">
        <v>#DIV/0!</v>
      </c>
      <c r="H30" s="32" t="e">
        <v>#DIV/0!</v>
      </c>
      <c r="I30" s="32" t="e">
        <v>#DIV/0!</v>
      </c>
      <c r="J30" s="32" t="e">
        <v>#DIV/0!</v>
      </c>
      <c r="K30" s="32" t="e">
        <v>#DIV/0!</v>
      </c>
      <c r="L30" s="32" t="e">
        <v>#DIV/0!</v>
      </c>
      <c r="M30" s="32" t="e">
        <v>#DIV/0!</v>
      </c>
      <c r="N30" s="32" t="e">
        <v>#DIV/0!</v>
      </c>
      <c r="O30" s="32" t="e">
        <v>#DIV/0!</v>
      </c>
      <c r="Q30" s="32">
        <f t="shared" si="2"/>
        <v>0</v>
      </c>
      <c r="R30" s="32">
        <f t="shared" si="3"/>
        <v>2</v>
      </c>
      <c r="S30" s="32">
        <f t="shared" si="4"/>
        <v>0</v>
      </c>
      <c r="T30" s="32">
        <f t="shared" si="5"/>
        <v>0</v>
      </c>
      <c r="U30" s="32">
        <f t="shared" si="6"/>
        <v>0</v>
      </c>
      <c r="V30" s="32">
        <f t="shared" si="7"/>
        <v>0</v>
      </c>
      <c r="W30" s="32">
        <f t="shared" si="8"/>
        <v>0</v>
      </c>
      <c r="X30" s="32">
        <f t="shared" si="9"/>
        <v>0</v>
      </c>
      <c r="Y30" s="32">
        <f t="shared" si="10"/>
        <v>0</v>
      </c>
      <c r="Z30" s="32">
        <f t="shared" si="11"/>
        <v>0</v>
      </c>
      <c r="AA30" s="32">
        <f t="shared" si="12"/>
        <v>0</v>
      </c>
      <c r="AB30" s="32">
        <f t="shared" si="13"/>
        <v>0</v>
      </c>
      <c r="AC30" s="32">
        <f t="shared" si="14"/>
        <v>0</v>
      </c>
      <c r="AD30" s="32">
        <f t="shared" si="15"/>
        <v>0</v>
      </c>
    </row>
    <row r="31" spans="1:30" ht="12" customHeight="1" x14ac:dyDescent="0.35">
      <c r="B31" s="100" t="e">
        <f>'MAJ FACTORS'!M6</f>
        <v>#DIV/0!</v>
      </c>
      <c r="C31" s="32">
        <v>3</v>
      </c>
      <c r="D31" s="100" t="e">
        <f>'SUB FACTORS'!M36</f>
        <v>#DIV/0!</v>
      </c>
      <c r="E31" s="32" t="e">
        <f t="shared" si="31"/>
        <v>#DIV/0!</v>
      </c>
      <c r="F31" s="32" t="e">
        <f t="array" ref="F31:O31">TRANSPOSE('OPTIONS COMPARISON'!AU34:AU43)</f>
        <v>#DIV/0!</v>
      </c>
      <c r="G31" s="32" t="e">
        <v>#DIV/0!</v>
      </c>
      <c r="H31" s="32" t="e">
        <v>#DIV/0!</v>
      </c>
      <c r="I31" s="32" t="e">
        <v>#DIV/0!</v>
      </c>
      <c r="J31" s="32" t="e">
        <v>#DIV/0!</v>
      </c>
      <c r="K31" s="32" t="e">
        <v>#DIV/0!</v>
      </c>
      <c r="L31" s="32" t="e">
        <v>#DIV/0!</v>
      </c>
      <c r="M31" s="32" t="e">
        <v>#DIV/0!</v>
      </c>
      <c r="N31" s="32" t="e">
        <v>#DIV/0!</v>
      </c>
      <c r="O31" s="32" t="e">
        <v>#DIV/0!</v>
      </c>
      <c r="Q31" s="32">
        <f t="shared" si="2"/>
        <v>0</v>
      </c>
      <c r="R31" s="32">
        <f t="shared" si="3"/>
        <v>3</v>
      </c>
      <c r="S31" s="32">
        <f t="shared" si="4"/>
        <v>0</v>
      </c>
      <c r="T31" s="32">
        <f t="shared" si="5"/>
        <v>0</v>
      </c>
      <c r="U31" s="32">
        <f t="shared" si="6"/>
        <v>0</v>
      </c>
      <c r="V31" s="32">
        <f t="shared" si="7"/>
        <v>0</v>
      </c>
      <c r="W31" s="32">
        <f t="shared" si="8"/>
        <v>0</v>
      </c>
      <c r="X31" s="32">
        <f t="shared" si="9"/>
        <v>0</v>
      </c>
      <c r="Y31" s="32">
        <f t="shared" si="10"/>
        <v>0</v>
      </c>
      <c r="Z31" s="32">
        <f t="shared" si="11"/>
        <v>0</v>
      </c>
      <c r="AA31" s="32">
        <f t="shared" si="12"/>
        <v>0</v>
      </c>
      <c r="AB31" s="32">
        <f t="shared" si="13"/>
        <v>0</v>
      </c>
      <c r="AC31" s="32">
        <f t="shared" si="14"/>
        <v>0</v>
      </c>
      <c r="AD31" s="32">
        <f t="shared" si="15"/>
        <v>0</v>
      </c>
    </row>
    <row r="32" spans="1:30" ht="12" customHeight="1" x14ac:dyDescent="0.35">
      <c r="C32" s="32">
        <v>4</v>
      </c>
      <c r="D32" s="100" t="e">
        <f>'SUB FACTORS'!M37</f>
        <v>#DIV/0!</v>
      </c>
      <c r="E32" s="32" t="e">
        <f t="shared" si="31"/>
        <v>#DIV/0!</v>
      </c>
      <c r="F32" s="32" t="e">
        <f t="array" ref="F32:O32">TRANSPOSE('OPTIONS COMPARISON'!BL34:BL43)</f>
        <v>#DIV/0!</v>
      </c>
      <c r="G32" s="32" t="e">
        <v>#DIV/0!</v>
      </c>
      <c r="H32" s="32" t="e">
        <v>#DIV/0!</v>
      </c>
      <c r="I32" s="32" t="e">
        <v>#DIV/0!</v>
      </c>
      <c r="J32" s="32" t="e">
        <v>#DIV/0!</v>
      </c>
      <c r="K32" s="32" t="e">
        <v>#DIV/0!</v>
      </c>
      <c r="L32" s="32" t="e">
        <v>#DIV/0!</v>
      </c>
      <c r="M32" s="32" t="e">
        <v>#DIV/0!</v>
      </c>
      <c r="N32" s="32" t="e">
        <v>#DIV/0!</v>
      </c>
      <c r="O32" s="32" t="e">
        <v>#DIV/0!</v>
      </c>
      <c r="Q32" s="32">
        <f t="shared" si="2"/>
        <v>0</v>
      </c>
      <c r="R32" s="32">
        <f t="shared" si="3"/>
        <v>4</v>
      </c>
      <c r="S32" s="32">
        <f t="shared" si="4"/>
        <v>0</v>
      </c>
      <c r="T32" s="32">
        <f t="shared" si="5"/>
        <v>0</v>
      </c>
      <c r="U32" s="32">
        <f t="shared" si="6"/>
        <v>0</v>
      </c>
      <c r="V32" s="32">
        <f t="shared" si="7"/>
        <v>0</v>
      </c>
      <c r="W32" s="32">
        <f t="shared" si="8"/>
        <v>0</v>
      </c>
      <c r="X32" s="32">
        <f t="shared" si="9"/>
        <v>0</v>
      </c>
      <c r="Y32" s="32">
        <f t="shared" si="10"/>
        <v>0</v>
      </c>
      <c r="Z32" s="32">
        <f t="shared" si="11"/>
        <v>0</v>
      </c>
      <c r="AA32" s="32">
        <f t="shared" si="12"/>
        <v>0</v>
      </c>
      <c r="AB32" s="32">
        <f t="shared" si="13"/>
        <v>0</v>
      </c>
      <c r="AC32" s="32">
        <f t="shared" si="14"/>
        <v>0</v>
      </c>
      <c r="AD32" s="32">
        <f t="shared" si="15"/>
        <v>0</v>
      </c>
    </row>
    <row r="33" spans="1:30" ht="12" customHeight="1" x14ac:dyDescent="0.35">
      <c r="C33" s="32">
        <v>5</v>
      </c>
      <c r="D33" s="100" t="e">
        <f>'SUB FACTORS'!M38</f>
        <v>#DIV/0!</v>
      </c>
      <c r="E33" s="32" t="e">
        <f t="shared" si="31"/>
        <v>#DIV/0!</v>
      </c>
      <c r="F33" s="32" t="e">
        <f t="array" ref="F33:O33">TRANSPOSE('OPTIONS COMPARISON'!CC34:CC43)</f>
        <v>#DIV/0!</v>
      </c>
      <c r="G33" s="32" t="e">
        <v>#DIV/0!</v>
      </c>
      <c r="H33" s="32" t="e">
        <v>#DIV/0!</v>
      </c>
      <c r="I33" s="32" t="e">
        <v>#DIV/0!</v>
      </c>
      <c r="J33" s="32" t="e">
        <v>#DIV/0!</v>
      </c>
      <c r="K33" s="32" t="e">
        <v>#DIV/0!</v>
      </c>
      <c r="L33" s="32" t="e">
        <v>#DIV/0!</v>
      </c>
      <c r="M33" s="32" t="e">
        <v>#DIV/0!</v>
      </c>
      <c r="N33" s="32" t="e">
        <v>#DIV/0!</v>
      </c>
      <c r="O33" s="32" t="e">
        <v>#DIV/0!</v>
      </c>
      <c r="Q33" s="32">
        <f t="shared" si="2"/>
        <v>0</v>
      </c>
      <c r="R33" s="32">
        <f t="shared" si="3"/>
        <v>5</v>
      </c>
      <c r="S33" s="32">
        <f t="shared" si="4"/>
        <v>0</v>
      </c>
      <c r="T33" s="32">
        <f t="shared" si="5"/>
        <v>0</v>
      </c>
      <c r="U33" s="32">
        <f t="shared" si="6"/>
        <v>0</v>
      </c>
      <c r="V33" s="32">
        <f t="shared" si="7"/>
        <v>0</v>
      </c>
      <c r="W33" s="32">
        <f t="shared" si="8"/>
        <v>0</v>
      </c>
      <c r="X33" s="32">
        <f t="shared" si="9"/>
        <v>0</v>
      </c>
      <c r="Y33" s="32">
        <f t="shared" si="10"/>
        <v>0</v>
      </c>
      <c r="Z33" s="32">
        <f t="shared" si="11"/>
        <v>0</v>
      </c>
      <c r="AA33" s="32">
        <f t="shared" si="12"/>
        <v>0</v>
      </c>
      <c r="AB33" s="32">
        <f t="shared" si="13"/>
        <v>0</v>
      </c>
      <c r="AC33" s="32">
        <f t="shared" si="14"/>
        <v>0</v>
      </c>
      <c r="AD33" s="32">
        <f t="shared" si="15"/>
        <v>0</v>
      </c>
    </row>
    <row r="34" spans="1:30" ht="12" customHeight="1" x14ac:dyDescent="0.35">
      <c r="C34" s="32">
        <v>6</v>
      </c>
      <c r="D34" s="100" t="e">
        <f>'SUB FACTORS'!M39</f>
        <v>#DIV/0!</v>
      </c>
      <c r="E34" s="32" t="e">
        <f t="shared" si="31"/>
        <v>#DIV/0!</v>
      </c>
      <c r="F34" s="32" t="e">
        <f t="array" ref="F34:O34">TRANSPOSE('OPTIONS COMPARISON'!CT34:CT43)</f>
        <v>#DIV/0!</v>
      </c>
      <c r="G34" s="32" t="e">
        <v>#DIV/0!</v>
      </c>
      <c r="H34" s="32" t="e">
        <v>#DIV/0!</v>
      </c>
      <c r="I34" s="32" t="e">
        <v>#DIV/0!</v>
      </c>
      <c r="J34" s="32" t="e">
        <v>#DIV/0!</v>
      </c>
      <c r="K34" s="32" t="e">
        <v>#DIV/0!</v>
      </c>
      <c r="L34" s="32" t="e">
        <v>#DIV/0!</v>
      </c>
      <c r="M34" s="32" t="e">
        <v>#DIV/0!</v>
      </c>
      <c r="N34" s="32" t="e">
        <v>#DIV/0!</v>
      </c>
      <c r="O34" s="32" t="e">
        <v>#DIV/0!</v>
      </c>
      <c r="Q34" s="32">
        <f t="shared" si="2"/>
        <v>0</v>
      </c>
      <c r="R34" s="32">
        <f t="shared" si="3"/>
        <v>6</v>
      </c>
      <c r="S34" s="32">
        <f t="shared" si="4"/>
        <v>0</v>
      </c>
      <c r="T34" s="32">
        <f t="shared" si="5"/>
        <v>0</v>
      </c>
      <c r="U34" s="32">
        <f t="shared" si="6"/>
        <v>0</v>
      </c>
      <c r="V34" s="32">
        <f t="shared" si="7"/>
        <v>0</v>
      </c>
      <c r="W34" s="32">
        <f t="shared" si="8"/>
        <v>0</v>
      </c>
      <c r="X34" s="32">
        <f t="shared" si="9"/>
        <v>0</v>
      </c>
      <c r="Y34" s="32">
        <f t="shared" si="10"/>
        <v>0</v>
      </c>
      <c r="Z34" s="32">
        <f t="shared" si="11"/>
        <v>0</v>
      </c>
      <c r="AA34" s="32">
        <f t="shared" si="12"/>
        <v>0</v>
      </c>
      <c r="AB34" s="32">
        <f t="shared" si="13"/>
        <v>0</v>
      </c>
      <c r="AC34" s="32">
        <f t="shared" si="14"/>
        <v>0</v>
      </c>
      <c r="AD34" s="32">
        <f t="shared" si="15"/>
        <v>0</v>
      </c>
    </row>
    <row r="35" spans="1:30" ht="12" customHeight="1" x14ac:dyDescent="0.35">
      <c r="C35" s="32">
        <v>7</v>
      </c>
      <c r="D35" s="100" t="e">
        <f>'SUB FACTORS'!M40</f>
        <v>#DIV/0!</v>
      </c>
      <c r="E35" s="32" t="e">
        <f t="shared" si="31"/>
        <v>#DIV/0!</v>
      </c>
      <c r="F35" s="32" t="e">
        <f t="array" ref="F35:O35">TRANSPOSE('OPTIONS COMPARISON'!DK34:DK43)</f>
        <v>#DIV/0!</v>
      </c>
      <c r="G35" s="32" t="e">
        <v>#DIV/0!</v>
      </c>
      <c r="H35" s="32" t="e">
        <v>#DIV/0!</v>
      </c>
      <c r="I35" s="32" t="e">
        <v>#DIV/0!</v>
      </c>
      <c r="J35" s="32" t="e">
        <v>#DIV/0!</v>
      </c>
      <c r="K35" s="32" t="e">
        <v>#DIV/0!</v>
      </c>
      <c r="L35" s="32" t="e">
        <v>#DIV/0!</v>
      </c>
      <c r="M35" s="32" t="e">
        <v>#DIV/0!</v>
      </c>
      <c r="N35" s="32" t="e">
        <v>#DIV/0!</v>
      </c>
      <c r="O35" s="32" t="e">
        <v>#DIV/0!</v>
      </c>
      <c r="Q35" s="32">
        <f t="shared" si="2"/>
        <v>0</v>
      </c>
      <c r="R35" s="32">
        <f t="shared" si="3"/>
        <v>7</v>
      </c>
      <c r="S35" s="32">
        <f t="shared" si="4"/>
        <v>0</v>
      </c>
      <c r="T35" s="32">
        <f t="shared" si="5"/>
        <v>0</v>
      </c>
      <c r="U35" s="32">
        <f t="shared" si="6"/>
        <v>0</v>
      </c>
      <c r="V35" s="32">
        <f t="shared" si="7"/>
        <v>0</v>
      </c>
      <c r="W35" s="32">
        <f t="shared" si="8"/>
        <v>0</v>
      </c>
      <c r="X35" s="32">
        <f t="shared" si="9"/>
        <v>0</v>
      </c>
      <c r="Y35" s="32">
        <f t="shared" si="10"/>
        <v>0</v>
      </c>
      <c r="Z35" s="32">
        <f t="shared" si="11"/>
        <v>0</v>
      </c>
      <c r="AA35" s="32">
        <f t="shared" si="12"/>
        <v>0</v>
      </c>
      <c r="AB35" s="32">
        <f t="shared" si="13"/>
        <v>0</v>
      </c>
      <c r="AC35" s="32">
        <f t="shared" si="14"/>
        <v>0</v>
      </c>
      <c r="AD35" s="32">
        <f t="shared" si="15"/>
        <v>0</v>
      </c>
    </row>
    <row r="36" spans="1:30" ht="12" customHeight="1" x14ac:dyDescent="0.35">
      <c r="C36" s="32">
        <v>8</v>
      </c>
      <c r="D36" s="100" t="e">
        <f>'SUB FACTORS'!M41</f>
        <v>#DIV/0!</v>
      </c>
      <c r="E36" s="32" t="e">
        <f t="shared" si="31"/>
        <v>#DIV/0!</v>
      </c>
      <c r="F36" s="32" t="e">
        <f t="array" ref="F36:O36">TRANSPOSE('OPTIONS COMPARISON'!EB34:EB43)</f>
        <v>#DIV/0!</v>
      </c>
      <c r="G36" s="32" t="e">
        <v>#DIV/0!</v>
      </c>
      <c r="H36" s="32" t="e">
        <v>#DIV/0!</v>
      </c>
      <c r="I36" s="32" t="e">
        <v>#DIV/0!</v>
      </c>
      <c r="J36" s="32" t="e">
        <v>#DIV/0!</v>
      </c>
      <c r="K36" s="32" t="e">
        <v>#DIV/0!</v>
      </c>
      <c r="L36" s="32" t="e">
        <v>#DIV/0!</v>
      </c>
      <c r="M36" s="32" t="e">
        <v>#DIV/0!</v>
      </c>
      <c r="N36" s="32" t="e">
        <v>#DIV/0!</v>
      </c>
      <c r="O36" s="32" t="e">
        <v>#DIV/0!</v>
      </c>
      <c r="Q36" s="32">
        <f t="shared" si="2"/>
        <v>0</v>
      </c>
      <c r="R36" s="32">
        <f t="shared" si="3"/>
        <v>8</v>
      </c>
      <c r="S36" s="32">
        <f t="shared" si="4"/>
        <v>0</v>
      </c>
      <c r="T36" s="32">
        <f t="shared" si="5"/>
        <v>0</v>
      </c>
      <c r="U36" s="32">
        <f t="shared" si="6"/>
        <v>0</v>
      </c>
      <c r="V36" s="32">
        <f t="shared" si="7"/>
        <v>0</v>
      </c>
      <c r="W36" s="32">
        <f t="shared" si="8"/>
        <v>0</v>
      </c>
      <c r="X36" s="32">
        <f t="shared" si="9"/>
        <v>0</v>
      </c>
      <c r="Y36" s="32">
        <f t="shared" si="10"/>
        <v>0</v>
      </c>
      <c r="Z36" s="32">
        <f t="shared" si="11"/>
        <v>0</v>
      </c>
      <c r="AA36" s="32">
        <f t="shared" si="12"/>
        <v>0</v>
      </c>
      <c r="AB36" s="32">
        <f t="shared" si="13"/>
        <v>0</v>
      </c>
      <c r="AC36" s="32">
        <f t="shared" si="14"/>
        <v>0</v>
      </c>
      <c r="AD36" s="32">
        <f t="shared" si="15"/>
        <v>0</v>
      </c>
    </row>
    <row r="37" spans="1:30" ht="12" customHeight="1" x14ac:dyDescent="0.35">
      <c r="C37" s="32">
        <v>9</v>
      </c>
      <c r="D37" s="100" t="e">
        <f>'SUB FACTORS'!M42</f>
        <v>#DIV/0!</v>
      </c>
      <c r="E37" s="32" t="e">
        <f t="shared" si="31"/>
        <v>#DIV/0!</v>
      </c>
      <c r="F37" s="32" t="e">
        <f t="array" ref="F37:O37">TRANSPOSE('OPTIONS COMPARISON'!ES34:ES43)</f>
        <v>#DIV/0!</v>
      </c>
      <c r="G37" s="32" t="e">
        <v>#DIV/0!</v>
      </c>
      <c r="H37" s="32" t="e">
        <v>#DIV/0!</v>
      </c>
      <c r="I37" s="32" t="e">
        <v>#DIV/0!</v>
      </c>
      <c r="J37" s="32" t="e">
        <v>#DIV/0!</v>
      </c>
      <c r="K37" s="32" t="e">
        <v>#DIV/0!</v>
      </c>
      <c r="L37" s="32" t="e">
        <v>#DIV/0!</v>
      </c>
      <c r="M37" s="32" t="e">
        <v>#DIV/0!</v>
      </c>
      <c r="N37" s="32" t="e">
        <v>#DIV/0!</v>
      </c>
      <c r="O37" s="32" t="e">
        <v>#DIV/0!</v>
      </c>
      <c r="Q37" s="32">
        <f t="shared" si="2"/>
        <v>0</v>
      </c>
      <c r="R37" s="32">
        <f t="shared" si="3"/>
        <v>9</v>
      </c>
      <c r="S37" s="32">
        <f t="shared" si="4"/>
        <v>0</v>
      </c>
      <c r="T37" s="32">
        <f t="shared" si="5"/>
        <v>0</v>
      </c>
      <c r="U37" s="32">
        <f t="shared" si="6"/>
        <v>0</v>
      </c>
      <c r="V37" s="32">
        <f t="shared" si="7"/>
        <v>0</v>
      </c>
      <c r="W37" s="32">
        <f t="shared" si="8"/>
        <v>0</v>
      </c>
      <c r="X37" s="32">
        <f t="shared" si="9"/>
        <v>0</v>
      </c>
      <c r="Y37" s="32">
        <f t="shared" si="10"/>
        <v>0</v>
      </c>
      <c r="Z37" s="32">
        <f t="shared" si="11"/>
        <v>0</v>
      </c>
      <c r="AA37" s="32">
        <f t="shared" si="12"/>
        <v>0</v>
      </c>
      <c r="AB37" s="32">
        <f t="shared" si="13"/>
        <v>0</v>
      </c>
      <c r="AC37" s="32">
        <f t="shared" si="14"/>
        <v>0</v>
      </c>
      <c r="AD37" s="32">
        <f t="shared" si="15"/>
        <v>0</v>
      </c>
    </row>
    <row r="38" spans="1:30" ht="12" customHeight="1" x14ac:dyDescent="0.35">
      <c r="D38" s="100"/>
      <c r="U38" s="32">
        <f>SUMPRODUCT($T$29:$T$37,U29:U37)</f>
        <v>0</v>
      </c>
      <c r="V38" s="32">
        <f t="shared" ref="V38:AD38" si="32">SUMPRODUCT($T$29:$T$37,V29:V37)</f>
        <v>0</v>
      </c>
      <c r="W38" s="32">
        <f t="shared" si="32"/>
        <v>0</v>
      </c>
      <c r="X38" s="32">
        <f t="shared" si="32"/>
        <v>0</v>
      </c>
      <c r="Y38" s="32">
        <f t="shared" si="32"/>
        <v>0</v>
      </c>
      <c r="Z38" s="32">
        <f t="shared" si="32"/>
        <v>0</v>
      </c>
      <c r="AA38" s="32">
        <f t="shared" si="32"/>
        <v>0</v>
      </c>
      <c r="AB38" s="32">
        <f t="shared" si="32"/>
        <v>0</v>
      </c>
      <c r="AC38" s="32">
        <f t="shared" si="32"/>
        <v>0</v>
      </c>
      <c r="AD38" s="32">
        <f t="shared" si="32"/>
        <v>0</v>
      </c>
    </row>
    <row r="39" spans="1:30" ht="12" customHeight="1" x14ac:dyDescent="0.35">
      <c r="U39" s="106">
        <f>RANK(U38,$U$38:$AD$38)</f>
        <v>1</v>
      </c>
      <c r="V39" s="106">
        <f t="shared" ref="V39:AD39" si="33">RANK(V38,$U$38:$AD$38)</f>
        <v>1</v>
      </c>
      <c r="W39" s="106">
        <f t="shared" si="33"/>
        <v>1</v>
      </c>
      <c r="X39" s="106">
        <f t="shared" si="33"/>
        <v>1</v>
      </c>
      <c r="Y39" s="106">
        <f t="shared" si="33"/>
        <v>1</v>
      </c>
      <c r="Z39" s="106">
        <f t="shared" si="33"/>
        <v>1</v>
      </c>
      <c r="AA39" s="106">
        <f t="shared" si="33"/>
        <v>1</v>
      </c>
      <c r="AB39" s="106">
        <f t="shared" si="33"/>
        <v>1</v>
      </c>
      <c r="AC39" s="106">
        <f t="shared" si="33"/>
        <v>1</v>
      </c>
      <c r="AD39" s="106">
        <f t="shared" si="33"/>
        <v>1</v>
      </c>
    </row>
    <row r="40" spans="1:30" ht="12" customHeight="1" x14ac:dyDescent="0.35">
      <c r="T40" s="32" t="s">
        <v>29</v>
      </c>
      <c r="U40" s="32">
        <f>IF(U38&gt;0,U39,0)</f>
        <v>0</v>
      </c>
      <c r="V40" s="32">
        <f t="shared" ref="V40" si="34">IF(V38&gt;0,V39,0)</f>
        <v>0</v>
      </c>
      <c r="W40" s="32">
        <f t="shared" ref="W40" si="35">IF(W38&gt;0,W39,0)</f>
        <v>0</v>
      </c>
      <c r="X40" s="32">
        <f t="shared" ref="X40" si="36">IF(X38&gt;0,X39,0)</f>
        <v>0</v>
      </c>
      <c r="Y40" s="32">
        <f t="shared" ref="Y40" si="37">IF(Y38&gt;0,Y39,0)</f>
        <v>0</v>
      </c>
      <c r="Z40" s="32">
        <f t="shared" ref="Z40" si="38">IF(Z38&gt;0,Z39,0)</f>
        <v>0</v>
      </c>
      <c r="AA40" s="32">
        <f t="shared" ref="AA40" si="39">IF(AA38&gt;0,AA39,0)</f>
        <v>0</v>
      </c>
      <c r="AB40" s="32">
        <f t="shared" ref="AB40" si="40">IF(AB38&gt;0,AB39,0)</f>
        <v>0</v>
      </c>
      <c r="AC40" s="32">
        <f t="shared" ref="AC40" si="41">IF(AC38&gt;0,AC39,0)</f>
        <v>0</v>
      </c>
      <c r="AD40" s="32">
        <f t="shared" ref="AD40" si="42">IF(AD38&gt;0,AD39,0)</f>
        <v>0</v>
      </c>
    </row>
    <row r="41" spans="1:30" ht="12" customHeight="1" x14ac:dyDescent="0.35">
      <c r="A41" s="32" t="s">
        <v>10</v>
      </c>
      <c r="B41" s="100" t="e">
        <f>'INTEGRITY CHK'!U6/100</f>
        <v>#DIV/0!</v>
      </c>
      <c r="C41" s="32">
        <v>1</v>
      </c>
      <c r="D41" s="100" t="e">
        <f>'SUB FACTORS'!M49</f>
        <v>#DIV/0!</v>
      </c>
      <c r="E41" s="32" t="e">
        <f>D41*$B$41</f>
        <v>#DIV/0!</v>
      </c>
      <c r="F41" s="32" t="e">
        <f t="array" ref="F41:O41">TRANSPOSE('OPTIONS COMPARISON'!M49:M58)</f>
        <v>#DIV/0!</v>
      </c>
      <c r="G41" s="32" t="e">
        <v>#DIV/0!</v>
      </c>
      <c r="H41" s="32" t="e">
        <v>#DIV/0!</v>
      </c>
      <c r="I41" s="32" t="e">
        <v>#DIV/0!</v>
      </c>
      <c r="J41" s="32" t="e">
        <v>#DIV/0!</v>
      </c>
      <c r="K41" s="32" t="e">
        <v>#DIV/0!</v>
      </c>
      <c r="L41" s="32" t="e">
        <v>#DIV/0!</v>
      </c>
      <c r="M41" s="32" t="e">
        <v>#DIV/0!</v>
      </c>
      <c r="N41" s="32" t="e">
        <v>#DIV/0!</v>
      </c>
      <c r="O41" s="32" t="e">
        <v>#DIV/0!</v>
      </c>
      <c r="P41" s="32" t="s">
        <v>10</v>
      </c>
      <c r="Q41" s="32">
        <f t="shared" si="2"/>
        <v>0</v>
      </c>
      <c r="R41" s="32">
        <f t="shared" si="3"/>
        <v>1</v>
      </c>
      <c r="S41" s="32">
        <f t="shared" si="4"/>
        <v>0</v>
      </c>
      <c r="T41" s="32">
        <f t="shared" si="5"/>
        <v>0</v>
      </c>
      <c r="U41" s="32">
        <f t="shared" si="6"/>
        <v>0</v>
      </c>
      <c r="V41" s="32">
        <f t="shared" si="7"/>
        <v>0</v>
      </c>
      <c r="W41" s="32">
        <f t="shared" si="8"/>
        <v>0</v>
      </c>
      <c r="X41" s="32">
        <f t="shared" si="9"/>
        <v>0</v>
      </c>
      <c r="Y41" s="32">
        <f t="shared" si="10"/>
        <v>0</v>
      </c>
      <c r="Z41" s="32">
        <f t="shared" si="11"/>
        <v>0</v>
      </c>
      <c r="AA41" s="32">
        <f t="shared" si="12"/>
        <v>0</v>
      </c>
      <c r="AB41" s="32">
        <f t="shared" si="13"/>
        <v>0</v>
      </c>
      <c r="AC41" s="32">
        <f t="shared" si="14"/>
        <v>0</v>
      </c>
      <c r="AD41" s="32">
        <f t="shared" si="15"/>
        <v>0</v>
      </c>
    </row>
    <row r="42" spans="1:30" ht="12" customHeight="1" x14ac:dyDescent="0.35">
      <c r="B42" s="104" t="e">
        <f>B43*100</f>
        <v>#DIV/0!</v>
      </c>
      <c r="C42" s="32">
        <v>2</v>
      </c>
      <c r="D42" s="100" t="e">
        <f>'SUB FACTORS'!M50</f>
        <v>#DIV/0!</v>
      </c>
      <c r="E42" s="32" t="e">
        <f t="shared" ref="E42:E49" si="43">D42*$B$41</f>
        <v>#DIV/0!</v>
      </c>
      <c r="F42" s="32" t="e">
        <f t="array" ref="F42:O42">TRANSPOSE('OPTIONS COMPARISON'!AD49:AD58)</f>
        <v>#DIV/0!</v>
      </c>
      <c r="G42" s="32" t="e">
        <v>#DIV/0!</v>
      </c>
      <c r="H42" s="32" t="e">
        <v>#DIV/0!</v>
      </c>
      <c r="I42" s="32" t="e">
        <v>#DIV/0!</v>
      </c>
      <c r="J42" s="32" t="e">
        <v>#DIV/0!</v>
      </c>
      <c r="K42" s="32" t="e">
        <v>#DIV/0!</v>
      </c>
      <c r="L42" s="32" t="e">
        <v>#DIV/0!</v>
      </c>
      <c r="M42" s="32" t="e">
        <v>#DIV/0!</v>
      </c>
      <c r="N42" s="32" t="e">
        <v>#DIV/0!</v>
      </c>
      <c r="O42" s="32" t="e">
        <v>#DIV/0!</v>
      </c>
      <c r="Q42" s="32">
        <f t="shared" si="2"/>
        <v>0</v>
      </c>
      <c r="R42" s="32">
        <f t="shared" si="3"/>
        <v>2</v>
      </c>
      <c r="S42" s="32">
        <f t="shared" si="4"/>
        <v>0</v>
      </c>
      <c r="T42" s="32">
        <f t="shared" si="5"/>
        <v>0</v>
      </c>
      <c r="U42" s="32">
        <f t="shared" si="6"/>
        <v>0</v>
      </c>
      <c r="V42" s="32">
        <f t="shared" si="7"/>
        <v>0</v>
      </c>
      <c r="W42" s="32">
        <f t="shared" si="8"/>
        <v>0</v>
      </c>
      <c r="X42" s="32">
        <f t="shared" si="9"/>
        <v>0</v>
      </c>
      <c r="Y42" s="32">
        <f t="shared" si="10"/>
        <v>0</v>
      </c>
      <c r="Z42" s="32">
        <f t="shared" si="11"/>
        <v>0</v>
      </c>
      <c r="AA42" s="32">
        <f t="shared" si="12"/>
        <v>0</v>
      </c>
      <c r="AB42" s="32">
        <f t="shared" si="13"/>
        <v>0</v>
      </c>
      <c r="AC42" s="32">
        <f t="shared" si="14"/>
        <v>0</v>
      </c>
      <c r="AD42" s="32">
        <f t="shared" si="15"/>
        <v>0</v>
      </c>
    </row>
    <row r="43" spans="1:30" ht="12" customHeight="1" x14ac:dyDescent="0.35">
      <c r="B43" s="100" t="e">
        <f>'MAJ FACTORS'!M7</f>
        <v>#DIV/0!</v>
      </c>
      <c r="C43" s="32">
        <v>3</v>
      </c>
      <c r="D43" s="100" t="e">
        <f>'SUB FACTORS'!M51</f>
        <v>#DIV/0!</v>
      </c>
      <c r="E43" s="32" t="e">
        <f t="shared" si="43"/>
        <v>#DIV/0!</v>
      </c>
      <c r="F43" s="32" t="e">
        <f t="array" ref="F43:O43">TRANSPOSE('OPTIONS COMPARISON'!AU49:AU58)</f>
        <v>#DIV/0!</v>
      </c>
      <c r="G43" s="32" t="e">
        <v>#DIV/0!</v>
      </c>
      <c r="H43" s="32" t="e">
        <v>#DIV/0!</v>
      </c>
      <c r="I43" s="32" t="e">
        <v>#DIV/0!</v>
      </c>
      <c r="J43" s="32" t="e">
        <v>#DIV/0!</v>
      </c>
      <c r="K43" s="32" t="e">
        <v>#DIV/0!</v>
      </c>
      <c r="L43" s="32" t="e">
        <v>#DIV/0!</v>
      </c>
      <c r="M43" s="32" t="e">
        <v>#DIV/0!</v>
      </c>
      <c r="N43" s="32" t="e">
        <v>#DIV/0!</v>
      </c>
      <c r="O43" s="32" t="e">
        <v>#DIV/0!</v>
      </c>
      <c r="Q43" s="32">
        <f t="shared" si="2"/>
        <v>0</v>
      </c>
      <c r="R43" s="32">
        <f t="shared" si="3"/>
        <v>3</v>
      </c>
      <c r="S43" s="32">
        <f t="shared" si="4"/>
        <v>0</v>
      </c>
      <c r="T43" s="32">
        <f t="shared" si="5"/>
        <v>0</v>
      </c>
      <c r="U43" s="32">
        <f t="shared" si="6"/>
        <v>0</v>
      </c>
      <c r="V43" s="32">
        <f t="shared" si="7"/>
        <v>0</v>
      </c>
      <c r="W43" s="32">
        <f t="shared" si="8"/>
        <v>0</v>
      </c>
      <c r="X43" s="32">
        <f t="shared" si="9"/>
        <v>0</v>
      </c>
      <c r="Y43" s="32">
        <f t="shared" si="10"/>
        <v>0</v>
      </c>
      <c r="Z43" s="32">
        <f t="shared" si="11"/>
        <v>0</v>
      </c>
      <c r="AA43" s="32">
        <f t="shared" si="12"/>
        <v>0</v>
      </c>
      <c r="AB43" s="32">
        <f t="shared" si="13"/>
        <v>0</v>
      </c>
      <c r="AC43" s="32">
        <f t="shared" si="14"/>
        <v>0</v>
      </c>
      <c r="AD43" s="32">
        <f t="shared" si="15"/>
        <v>0</v>
      </c>
    </row>
    <row r="44" spans="1:30" ht="12" customHeight="1" x14ac:dyDescent="0.35">
      <c r="C44" s="32">
        <v>4</v>
      </c>
      <c r="D44" s="100" t="e">
        <f>'SUB FACTORS'!M52</f>
        <v>#DIV/0!</v>
      </c>
      <c r="E44" s="32" t="e">
        <f t="shared" si="43"/>
        <v>#DIV/0!</v>
      </c>
      <c r="F44" s="32" t="e">
        <f t="array" ref="F44:O44">TRANSPOSE('OPTIONS COMPARISON'!BL49:BL58)</f>
        <v>#DIV/0!</v>
      </c>
      <c r="G44" s="32" t="e">
        <v>#DIV/0!</v>
      </c>
      <c r="H44" s="32" t="e">
        <v>#DIV/0!</v>
      </c>
      <c r="I44" s="32" t="e">
        <v>#DIV/0!</v>
      </c>
      <c r="J44" s="32" t="e">
        <v>#DIV/0!</v>
      </c>
      <c r="K44" s="32" t="e">
        <v>#DIV/0!</v>
      </c>
      <c r="L44" s="32" t="e">
        <v>#DIV/0!</v>
      </c>
      <c r="M44" s="32" t="e">
        <v>#DIV/0!</v>
      </c>
      <c r="N44" s="32" t="e">
        <v>#DIV/0!</v>
      </c>
      <c r="O44" s="32" t="e">
        <v>#DIV/0!</v>
      </c>
      <c r="Q44" s="32">
        <f t="shared" si="2"/>
        <v>0</v>
      </c>
      <c r="R44" s="32">
        <f t="shared" si="3"/>
        <v>4</v>
      </c>
      <c r="S44" s="32">
        <f t="shared" si="4"/>
        <v>0</v>
      </c>
      <c r="T44" s="32">
        <f t="shared" si="5"/>
        <v>0</v>
      </c>
      <c r="U44" s="32">
        <f t="shared" si="6"/>
        <v>0</v>
      </c>
      <c r="V44" s="32">
        <f t="shared" si="7"/>
        <v>0</v>
      </c>
      <c r="W44" s="32">
        <f t="shared" si="8"/>
        <v>0</v>
      </c>
      <c r="X44" s="32">
        <f t="shared" si="9"/>
        <v>0</v>
      </c>
      <c r="Y44" s="32">
        <f t="shared" si="10"/>
        <v>0</v>
      </c>
      <c r="Z44" s="32">
        <f t="shared" si="11"/>
        <v>0</v>
      </c>
      <c r="AA44" s="32">
        <f t="shared" si="12"/>
        <v>0</v>
      </c>
      <c r="AB44" s="32">
        <f t="shared" si="13"/>
        <v>0</v>
      </c>
      <c r="AC44" s="32">
        <f t="shared" si="14"/>
        <v>0</v>
      </c>
      <c r="AD44" s="32">
        <f t="shared" si="15"/>
        <v>0</v>
      </c>
    </row>
    <row r="45" spans="1:30" ht="12" customHeight="1" x14ac:dyDescent="0.35">
      <c r="C45" s="32">
        <v>5</v>
      </c>
      <c r="D45" s="100" t="e">
        <f>'SUB FACTORS'!M53</f>
        <v>#DIV/0!</v>
      </c>
      <c r="E45" s="32" t="e">
        <f t="shared" si="43"/>
        <v>#DIV/0!</v>
      </c>
      <c r="F45" s="32" t="e">
        <f t="array" ref="F45:O45">TRANSPOSE('OPTIONS COMPARISON'!CC49:CC58)</f>
        <v>#DIV/0!</v>
      </c>
      <c r="G45" s="32" t="e">
        <v>#DIV/0!</v>
      </c>
      <c r="H45" s="32" t="e">
        <v>#DIV/0!</v>
      </c>
      <c r="I45" s="32" t="e">
        <v>#DIV/0!</v>
      </c>
      <c r="J45" s="32" t="e">
        <v>#DIV/0!</v>
      </c>
      <c r="K45" s="32" t="e">
        <v>#DIV/0!</v>
      </c>
      <c r="L45" s="32" t="e">
        <v>#DIV/0!</v>
      </c>
      <c r="M45" s="32" t="e">
        <v>#DIV/0!</v>
      </c>
      <c r="N45" s="32" t="e">
        <v>#DIV/0!</v>
      </c>
      <c r="O45" s="32" t="e">
        <v>#DIV/0!</v>
      </c>
      <c r="Q45" s="32">
        <f t="shared" si="2"/>
        <v>0</v>
      </c>
      <c r="R45" s="32">
        <f t="shared" si="3"/>
        <v>5</v>
      </c>
      <c r="S45" s="32">
        <f t="shared" si="4"/>
        <v>0</v>
      </c>
      <c r="T45" s="32">
        <f t="shared" si="5"/>
        <v>0</v>
      </c>
      <c r="U45" s="32">
        <f t="shared" si="6"/>
        <v>0</v>
      </c>
      <c r="V45" s="32">
        <f t="shared" si="7"/>
        <v>0</v>
      </c>
      <c r="W45" s="32">
        <f t="shared" si="8"/>
        <v>0</v>
      </c>
      <c r="X45" s="32">
        <f t="shared" si="9"/>
        <v>0</v>
      </c>
      <c r="Y45" s="32">
        <f t="shared" si="10"/>
        <v>0</v>
      </c>
      <c r="Z45" s="32">
        <f t="shared" si="11"/>
        <v>0</v>
      </c>
      <c r="AA45" s="32">
        <f t="shared" si="12"/>
        <v>0</v>
      </c>
      <c r="AB45" s="32">
        <f t="shared" si="13"/>
        <v>0</v>
      </c>
      <c r="AC45" s="32">
        <f t="shared" si="14"/>
        <v>0</v>
      </c>
      <c r="AD45" s="32">
        <f t="shared" si="15"/>
        <v>0</v>
      </c>
    </row>
    <row r="46" spans="1:30" ht="12" customHeight="1" x14ac:dyDescent="0.35">
      <c r="C46" s="32">
        <v>6</v>
      </c>
      <c r="D46" s="100" t="e">
        <f>'SUB FACTORS'!M54</f>
        <v>#DIV/0!</v>
      </c>
      <c r="E46" s="32" t="e">
        <f t="shared" si="43"/>
        <v>#DIV/0!</v>
      </c>
      <c r="F46" s="32" t="e">
        <f t="array" ref="F46:O46">TRANSPOSE('OPTIONS COMPARISON'!CT49:CT58)</f>
        <v>#DIV/0!</v>
      </c>
      <c r="G46" s="32" t="e">
        <v>#DIV/0!</v>
      </c>
      <c r="H46" s="32" t="e">
        <v>#DIV/0!</v>
      </c>
      <c r="I46" s="32" t="e">
        <v>#DIV/0!</v>
      </c>
      <c r="J46" s="32" t="e">
        <v>#DIV/0!</v>
      </c>
      <c r="K46" s="32" t="e">
        <v>#DIV/0!</v>
      </c>
      <c r="L46" s="32" t="e">
        <v>#DIV/0!</v>
      </c>
      <c r="M46" s="32" t="e">
        <v>#DIV/0!</v>
      </c>
      <c r="N46" s="32" t="e">
        <v>#DIV/0!</v>
      </c>
      <c r="O46" s="32" t="e">
        <v>#DIV/0!</v>
      </c>
      <c r="Q46" s="32">
        <f t="shared" si="2"/>
        <v>0</v>
      </c>
      <c r="R46" s="32">
        <f t="shared" si="3"/>
        <v>6</v>
      </c>
      <c r="S46" s="32">
        <f t="shared" si="4"/>
        <v>0</v>
      </c>
      <c r="T46" s="32">
        <f t="shared" si="5"/>
        <v>0</v>
      </c>
      <c r="U46" s="32">
        <f t="shared" si="6"/>
        <v>0</v>
      </c>
      <c r="V46" s="32">
        <f t="shared" si="7"/>
        <v>0</v>
      </c>
      <c r="W46" s="32">
        <f t="shared" si="8"/>
        <v>0</v>
      </c>
      <c r="X46" s="32">
        <f t="shared" si="9"/>
        <v>0</v>
      </c>
      <c r="Y46" s="32">
        <f t="shared" si="10"/>
        <v>0</v>
      </c>
      <c r="Z46" s="32">
        <f t="shared" si="11"/>
        <v>0</v>
      </c>
      <c r="AA46" s="32">
        <f t="shared" si="12"/>
        <v>0</v>
      </c>
      <c r="AB46" s="32">
        <f t="shared" si="13"/>
        <v>0</v>
      </c>
      <c r="AC46" s="32">
        <f t="shared" si="14"/>
        <v>0</v>
      </c>
      <c r="AD46" s="32">
        <f t="shared" si="15"/>
        <v>0</v>
      </c>
    </row>
    <row r="47" spans="1:30" ht="12" customHeight="1" x14ac:dyDescent="0.35">
      <c r="C47" s="32">
        <v>7</v>
      </c>
      <c r="D47" s="100" t="e">
        <f>'SUB FACTORS'!M55</f>
        <v>#DIV/0!</v>
      </c>
      <c r="E47" s="32" t="e">
        <f t="shared" si="43"/>
        <v>#DIV/0!</v>
      </c>
      <c r="F47" s="32" t="e">
        <f t="array" ref="F47:O47">TRANSPOSE('OPTIONS COMPARISON'!DK49:DK58)</f>
        <v>#DIV/0!</v>
      </c>
      <c r="G47" s="32" t="e">
        <v>#DIV/0!</v>
      </c>
      <c r="H47" s="32" t="e">
        <v>#DIV/0!</v>
      </c>
      <c r="I47" s="32" t="e">
        <v>#DIV/0!</v>
      </c>
      <c r="J47" s="32" t="e">
        <v>#DIV/0!</v>
      </c>
      <c r="K47" s="32" t="e">
        <v>#DIV/0!</v>
      </c>
      <c r="L47" s="32" t="e">
        <v>#DIV/0!</v>
      </c>
      <c r="M47" s="32" t="e">
        <v>#DIV/0!</v>
      </c>
      <c r="N47" s="32" t="e">
        <v>#DIV/0!</v>
      </c>
      <c r="O47" s="32" t="e">
        <v>#DIV/0!</v>
      </c>
      <c r="Q47" s="32">
        <f t="shared" si="2"/>
        <v>0</v>
      </c>
      <c r="R47" s="32">
        <f t="shared" si="3"/>
        <v>7</v>
      </c>
      <c r="S47" s="32">
        <f t="shared" si="4"/>
        <v>0</v>
      </c>
      <c r="T47" s="32">
        <f t="shared" si="5"/>
        <v>0</v>
      </c>
      <c r="U47" s="32">
        <f t="shared" si="6"/>
        <v>0</v>
      </c>
      <c r="V47" s="32">
        <f t="shared" si="7"/>
        <v>0</v>
      </c>
      <c r="W47" s="32">
        <f t="shared" si="8"/>
        <v>0</v>
      </c>
      <c r="X47" s="32">
        <f t="shared" si="9"/>
        <v>0</v>
      </c>
      <c r="Y47" s="32">
        <f t="shared" si="10"/>
        <v>0</v>
      </c>
      <c r="Z47" s="32">
        <f t="shared" si="11"/>
        <v>0</v>
      </c>
      <c r="AA47" s="32">
        <f t="shared" si="12"/>
        <v>0</v>
      </c>
      <c r="AB47" s="32">
        <f t="shared" si="13"/>
        <v>0</v>
      </c>
      <c r="AC47" s="32">
        <f t="shared" si="14"/>
        <v>0</v>
      </c>
      <c r="AD47" s="32">
        <f t="shared" si="15"/>
        <v>0</v>
      </c>
    </row>
    <row r="48" spans="1:30" ht="12" customHeight="1" x14ac:dyDescent="0.35">
      <c r="C48" s="32">
        <v>8</v>
      </c>
      <c r="D48" s="100" t="e">
        <f>'SUB FACTORS'!M56</f>
        <v>#DIV/0!</v>
      </c>
      <c r="E48" s="32" t="e">
        <f t="shared" si="43"/>
        <v>#DIV/0!</v>
      </c>
      <c r="F48" s="32" t="e">
        <f t="array" ref="F48:O48">TRANSPOSE('OPTIONS COMPARISON'!EB49:EB58)</f>
        <v>#DIV/0!</v>
      </c>
      <c r="G48" s="32" t="e">
        <v>#DIV/0!</v>
      </c>
      <c r="H48" s="32" t="e">
        <v>#DIV/0!</v>
      </c>
      <c r="I48" s="32" t="e">
        <v>#DIV/0!</v>
      </c>
      <c r="J48" s="32" t="e">
        <v>#DIV/0!</v>
      </c>
      <c r="K48" s="32" t="e">
        <v>#DIV/0!</v>
      </c>
      <c r="L48" s="32" t="e">
        <v>#DIV/0!</v>
      </c>
      <c r="M48" s="32" t="e">
        <v>#DIV/0!</v>
      </c>
      <c r="N48" s="32" t="e">
        <v>#DIV/0!</v>
      </c>
      <c r="O48" s="32" t="e">
        <v>#DIV/0!</v>
      </c>
      <c r="Q48" s="32">
        <f t="shared" si="2"/>
        <v>0</v>
      </c>
      <c r="R48" s="32">
        <f t="shared" si="3"/>
        <v>8</v>
      </c>
      <c r="S48" s="32">
        <f t="shared" si="4"/>
        <v>0</v>
      </c>
      <c r="T48" s="32">
        <f t="shared" si="5"/>
        <v>0</v>
      </c>
      <c r="U48" s="32">
        <f t="shared" si="6"/>
        <v>0</v>
      </c>
      <c r="V48" s="32">
        <f t="shared" si="7"/>
        <v>0</v>
      </c>
      <c r="W48" s="32">
        <f t="shared" si="8"/>
        <v>0</v>
      </c>
      <c r="X48" s="32">
        <f t="shared" si="9"/>
        <v>0</v>
      </c>
      <c r="Y48" s="32">
        <f t="shared" si="10"/>
        <v>0</v>
      </c>
      <c r="Z48" s="32">
        <f t="shared" si="11"/>
        <v>0</v>
      </c>
      <c r="AA48" s="32">
        <f t="shared" si="12"/>
        <v>0</v>
      </c>
      <c r="AB48" s="32">
        <f t="shared" si="13"/>
        <v>0</v>
      </c>
      <c r="AC48" s="32">
        <f t="shared" si="14"/>
        <v>0</v>
      </c>
      <c r="AD48" s="32">
        <f t="shared" si="15"/>
        <v>0</v>
      </c>
    </row>
    <row r="49" spans="1:30" ht="12" customHeight="1" x14ac:dyDescent="0.35">
      <c r="C49" s="32">
        <v>9</v>
      </c>
      <c r="D49" s="100" t="e">
        <f>'SUB FACTORS'!M57</f>
        <v>#DIV/0!</v>
      </c>
      <c r="E49" s="32" t="e">
        <f t="shared" si="43"/>
        <v>#DIV/0!</v>
      </c>
      <c r="F49" s="32" t="e">
        <f t="array" ref="F49:O49">TRANSPOSE('OPTIONS COMPARISON'!ES49:ES58)</f>
        <v>#DIV/0!</v>
      </c>
      <c r="G49" s="32" t="e">
        <v>#DIV/0!</v>
      </c>
      <c r="H49" s="32" t="e">
        <v>#DIV/0!</v>
      </c>
      <c r="I49" s="32" t="e">
        <v>#DIV/0!</v>
      </c>
      <c r="J49" s="32" t="e">
        <v>#DIV/0!</v>
      </c>
      <c r="K49" s="32" t="e">
        <v>#DIV/0!</v>
      </c>
      <c r="L49" s="32" t="e">
        <v>#DIV/0!</v>
      </c>
      <c r="M49" s="32" t="e">
        <v>#DIV/0!</v>
      </c>
      <c r="N49" s="32" t="e">
        <v>#DIV/0!</v>
      </c>
      <c r="O49" s="32" t="e">
        <v>#DIV/0!</v>
      </c>
      <c r="Q49" s="32">
        <f t="shared" si="2"/>
        <v>0</v>
      </c>
      <c r="R49" s="32">
        <f t="shared" si="3"/>
        <v>9</v>
      </c>
      <c r="S49" s="32">
        <f t="shared" si="4"/>
        <v>0</v>
      </c>
      <c r="T49" s="32">
        <f t="shared" si="5"/>
        <v>0</v>
      </c>
      <c r="U49" s="32">
        <f t="shared" si="6"/>
        <v>0</v>
      </c>
      <c r="V49" s="32">
        <f t="shared" si="7"/>
        <v>0</v>
      </c>
      <c r="W49" s="32">
        <f t="shared" si="8"/>
        <v>0</v>
      </c>
      <c r="X49" s="32">
        <f t="shared" si="9"/>
        <v>0</v>
      </c>
      <c r="Y49" s="32">
        <f t="shared" si="10"/>
        <v>0</v>
      </c>
      <c r="Z49" s="32">
        <f t="shared" si="11"/>
        <v>0</v>
      </c>
      <c r="AA49" s="32">
        <f t="shared" si="12"/>
        <v>0</v>
      </c>
      <c r="AB49" s="32">
        <f t="shared" si="13"/>
        <v>0</v>
      </c>
      <c r="AC49" s="32">
        <f t="shared" si="14"/>
        <v>0</v>
      </c>
      <c r="AD49" s="32">
        <f t="shared" si="15"/>
        <v>0</v>
      </c>
    </row>
    <row r="50" spans="1:30" ht="12" customHeight="1" x14ac:dyDescent="0.35">
      <c r="D50" s="100"/>
      <c r="U50" s="32">
        <f>SUMPRODUCT($T$41:$T$49,U41:U49)</f>
        <v>0</v>
      </c>
      <c r="V50" s="32">
        <f t="shared" ref="V50:AD50" si="44">SUMPRODUCT($T$41:$T$49,V41:V49)</f>
        <v>0</v>
      </c>
      <c r="W50" s="32">
        <f t="shared" si="44"/>
        <v>0</v>
      </c>
      <c r="X50" s="32">
        <f t="shared" si="44"/>
        <v>0</v>
      </c>
      <c r="Y50" s="32">
        <f t="shared" si="44"/>
        <v>0</v>
      </c>
      <c r="Z50" s="32">
        <f t="shared" si="44"/>
        <v>0</v>
      </c>
      <c r="AA50" s="32">
        <f t="shared" si="44"/>
        <v>0</v>
      </c>
      <c r="AB50" s="32">
        <f t="shared" si="44"/>
        <v>0</v>
      </c>
      <c r="AC50" s="32">
        <f t="shared" si="44"/>
        <v>0</v>
      </c>
      <c r="AD50" s="32">
        <f t="shared" si="44"/>
        <v>0</v>
      </c>
    </row>
    <row r="51" spans="1:30" ht="12" customHeight="1" x14ac:dyDescent="0.35">
      <c r="U51" s="106">
        <f>RANK(U50,$U$50:$AD$50)</f>
        <v>1</v>
      </c>
      <c r="V51" s="106">
        <f t="shared" ref="V51:AD51" si="45">RANK(V50,$U$50:$AD$50)</f>
        <v>1</v>
      </c>
      <c r="W51" s="106">
        <f t="shared" si="45"/>
        <v>1</v>
      </c>
      <c r="X51" s="106">
        <f t="shared" si="45"/>
        <v>1</v>
      </c>
      <c r="Y51" s="106">
        <f t="shared" si="45"/>
        <v>1</v>
      </c>
      <c r="Z51" s="106">
        <f t="shared" si="45"/>
        <v>1</v>
      </c>
      <c r="AA51" s="106">
        <f t="shared" si="45"/>
        <v>1</v>
      </c>
      <c r="AB51" s="106">
        <f t="shared" si="45"/>
        <v>1</v>
      </c>
      <c r="AC51" s="106">
        <f t="shared" si="45"/>
        <v>1</v>
      </c>
      <c r="AD51" s="106">
        <f t="shared" si="45"/>
        <v>1</v>
      </c>
    </row>
    <row r="52" spans="1:30" ht="12" customHeight="1" x14ac:dyDescent="0.35">
      <c r="T52" s="32" t="s">
        <v>29</v>
      </c>
      <c r="U52" s="32">
        <f>IF(U50&gt;0,U51,0)</f>
        <v>0</v>
      </c>
      <c r="V52" s="32">
        <f t="shared" ref="V52" si="46">IF(V50&gt;0,V51,0)</f>
        <v>0</v>
      </c>
      <c r="W52" s="32">
        <f t="shared" ref="W52" si="47">IF(W50&gt;0,W51,0)</f>
        <v>0</v>
      </c>
      <c r="X52" s="32">
        <f t="shared" ref="X52" si="48">IF(X50&gt;0,X51,0)</f>
        <v>0</v>
      </c>
      <c r="Y52" s="32">
        <f t="shared" ref="Y52" si="49">IF(Y50&gt;0,Y51,0)</f>
        <v>0</v>
      </c>
      <c r="Z52" s="32">
        <f t="shared" ref="Z52" si="50">IF(Z50&gt;0,Z51,0)</f>
        <v>0</v>
      </c>
      <c r="AA52" s="32">
        <f t="shared" ref="AA52" si="51">IF(AA50&gt;0,AA51,0)</f>
        <v>0</v>
      </c>
      <c r="AB52" s="32">
        <f t="shared" ref="AB52" si="52">IF(AB50&gt;0,AB51,0)</f>
        <v>0</v>
      </c>
      <c r="AC52" s="32">
        <f t="shared" ref="AC52" si="53">IF(AC50&gt;0,AC51,0)</f>
        <v>0</v>
      </c>
      <c r="AD52" s="32">
        <f t="shared" ref="AD52" si="54">IF(AD50&gt;0,AD51,0)</f>
        <v>0</v>
      </c>
    </row>
    <row r="53" spans="1:30" ht="12" customHeight="1" x14ac:dyDescent="0.35">
      <c r="A53" s="32" t="s">
        <v>13</v>
      </c>
      <c r="B53" s="100" t="e">
        <f>'INTEGRITY CHK'!U7/100</f>
        <v>#DIV/0!</v>
      </c>
      <c r="C53" s="32">
        <v>1</v>
      </c>
      <c r="D53" s="100" t="e">
        <f>'SUB FACTORS'!M64</f>
        <v>#DIV/0!</v>
      </c>
      <c r="E53" s="32" t="e">
        <f>D53*$B$53</f>
        <v>#DIV/0!</v>
      </c>
      <c r="F53" s="32" t="e">
        <f t="array" ref="F53:O53">TRANSPOSE('OPTIONS COMPARISON'!M64:M73)</f>
        <v>#DIV/0!</v>
      </c>
      <c r="G53" s="32" t="e">
        <v>#DIV/0!</v>
      </c>
      <c r="H53" s="32" t="e">
        <v>#DIV/0!</v>
      </c>
      <c r="I53" s="32" t="e">
        <v>#DIV/0!</v>
      </c>
      <c r="J53" s="32" t="e">
        <v>#DIV/0!</v>
      </c>
      <c r="K53" s="32" t="e">
        <v>#DIV/0!</v>
      </c>
      <c r="L53" s="32" t="e">
        <v>#DIV/0!</v>
      </c>
      <c r="M53" s="32" t="e">
        <v>#DIV/0!</v>
      </c>
      <c r="N53" s="32" t="e">
        <v>#DIV/0!</v>
      </c>
      <c r="O53" s="32" t="e">
        <v>#DIV/0!</v>
      </c>
      <c r="P53" s="32" t="s">
        <v>13</v>
      </c>
      <c r="Q53" s="32">
        <f t="shared" si="2"/>
        <v>0</v>
      </c>
      <c r="R53" s="32">
        <f t="shared" si="3"/>
        <v>1</v>
      </c>
      <c r="S53" s="32">
        <f t="shared" si="4"/>
        <v>0</v>
      </c>
      <c r="T53" s="32">
        <f t="shared" si="5"/>
        <v>0</v>
      </c>
      <c r="U53" s="32">
        <f t="shared" si="6"/>
        <v>0</v>
      </c>
      <c r="V53" s="32">
        <f t="shared" si="7"/>
        <v>0</v>
      </c>
      <c r="W53" s="32">
        <f t="shared" si="8"/>
        <v>0</v>
      </c>
      <c r="X53" s="32">
        <f t="shared" si="9"/>
        <v>0</v>
      </c>
      <c r="Y53" s="32">
        <f t="shared" si="10"/>
        <v>0</v>
      </c>
      <c r="Z53" s="32">
        <f t="shared" si="11"/>
        <v>0</v>
      </c>
      <c r="AA53" s="32">
        <f t="shared" si="12"/>
        <v>0</v>
      </c>
      <c r="AB53" s="32">
        <f t="shared" si="13"/>
        <v>0</v>
      </c>
      <c r="AC53" s="32">
        <f t="shared" si="14"/>
        <v>0</v>
      </c>
      <c r="AD53" s="32">
        <f t="shared" si="15"/>
        <v>0</v>
      </c>
    </row>
    <row r="54" spans="1:30" ht="12" customHeight="1" x14ac:dyDescent="0.35">
      <c r="B54" s="104" t="e">
        <f>B55*100</f>
        <v>#DIV/0!</v>
      </c>
      <c r="C54" s="32">
        <v>2</v>
      </c>
      <c r="D54" s="100" t="e">
        <f>'SUB FACTORS'!M65</f>
        <v>#DIV/0!</v>
      </c>
      <c r="E54" s="32" t="e">
        <f t="shared" ref="E54:E61" si="55">D54*$B$53</f>
        <v>#DIV/0!</v>
      </c>
      <c r="F54" s="32" t="e">
        <f t="array" ref="F54:O54">TRANSPOSE('OPTIONS COMPARISON'!AD64:AD73)</f>
        <v>#DIV/0!</v>
      </c>
      <c r="G54" s="32" t="e">
        <v>#DIV/0!</v>
      </c>
      <c r="H54" s="32" t="e">
        <v>#DIV/0!</v>
      </c>
      <c r="I54" s="32" t="e">
        <v>#DIV/0!</v>
      </c>
      <c r="J54" s="32" t="e">
        <v>#DIV/0!</v>
      </c>
      <c r="K54" s="32" t="e">
        <v>#DIV/0!</v>
      </c>
      <c r="L54" s="32" t="e">
        <v>#DIV/0!</v>
      </c>
      <c r="M54" s="32" t="e">
        <v>#DIV/0!</v>
      </c>
      <c r="N54" s="32" t="e">
        <v>#DIV/0!</v>
      </c>
      <c r="O54" s="32" t="e">
        <v>#DIV/0!</v>
      </c>
      <c r="Q54" s="32">
        <f t="shared" si="2"/>
        <v>0</v>
      </c>
      <c r="R54" s="32">
        <f t="shared" si="3"/>
        <v>2</v>
      </c>
      <c r="S54" s="32">
        <f t="shared" si="4"/>
        <v>0</v>
      </c>
      <c r="T54" s="32">
        <f t="shared" si="5"/>
        <v>0</v>
      </c>
      <c r="U54" s="32">
        <f t="shared" si="6"/>
        <v>0</v>
      </c>
      <c r="V54" s="32">
        <f t="shared" si="7"/>
        <v>0</v>
      </c>
      <c r="W54" s="32">
        <f t="shared" si="8"/>
        <v>0</v>
      </c>
      <c r="X54" s="32">
        <f t="shared" si="9"/>
        <v>0</v>
      </c>
      <c r="Y54" s="32">
        <f t="shared" si="10"/>
        <v>0</v>
      </c>
      <c r="Z54" s="32">
        <f t="shared" si="11"/>
        <v>0</v>
      </c>
      <c r="AA54" s="32">
        <f t="shared" si="12"/>
        <v>0</v>
      </c>
      <c r="AB54" s="32">
        <f t="shared" si="13"/>
        <v>0</v>
      </c>
      <c r="AC54" s="32">
        <f t="shared" si="14"/>
        <v>0</v>
      </c>
      <c r="AD54" s="32">
        <f t="shared" si="15"/>
        <v>0</v>
      </c>
    </row>
    <row r="55" spans="1:30" ht="12" customHeight="1" x14ac:dyDescent="0.35">
      <c r="B55" s="100" t="e">
        <f>'MAJ FACTORS'!M8</f>
        <v>#DIV/0!</v>
      </c>
      <c r="C55" s="32">
        <v>3</v>
      </c>
      <c r="D55" s="100" t="e">
        <f>'SUB FACTORS'!M66</f>
        <v>#DIV/0!</v>
      </c>
      <c r="E55" s="32" t="e">
        <f t="shared" si="55"/>
        <v>#DIV/0!</v>
      </c>
      <c r="F55" s="32" t="e">
        <f t="array" ref="F55:O55">TRANSPOSE('OPTIONS COMPARISON'!AU64:AU73)</f>
        <v>#DIV/0!</v>
      </c>
      <c r="G55" s="32" t="e">
        <v>#DIV/0!</v>
      </c>
      <c r="H55" s="32" t="e">
        <v>#DIV/0!</v>
      </c>
      <c r="I55" s="32" t="e">
        <v>#DIV/0!</v>
      </c>
      <c r="J55" s="32" t="e">
        <v>#DIV/0!</v>
      </c>
      <c r="K55" s="32" t="e">
        <v>#DIV/0!</v>
      </c>
      <c r="L55" s="32" t="e">
        <v>#DIV/0!</v>
      </c>
      <c r="M55" s="32" t="e">
        <v>#DIV/0!</v>
      </c>
      <c r="N55" s="32" t="e">
        <v>#DIV/0!</v>
      </c>
      <c r="O55" s="32" t="e">
        <v>#DIV/0!</v>
      </c>
      <c r="Q55" s="32">
        <f t="shared" si="2"/>
        <v>0</v>
      </c>
      <c r="R55" s="32">
        <f t="shared" si="3"/>
        <v>3</v>
      </c>
      <c r="S55" s="32">
        <f t="shared" si="4"/>
        <v>0</v>
      </c>
      <c r="T55" s="32">
        <f t="shared" si="5"/>
        <v>0</v>
      </c>
      <c r="U55" s="32">
        <f t="shared" si="6"/>
        <v>0</v>
      </c>
      <c r="V55" s="32">
        <f t="shared" si="7"/>
        <v>0</v>
      </c>
      <c r="W55" s="32">
        <f t="shared" si="8"/>
        <v>0</v>
      </c>
      <c r="X55" s="32">
        <f t="shared" si="9"/>
        <v>0</v>
      </c>
      <c r="Y55" s="32">
        <f t="shared" si="10"/>
        <v>0</v>
      </c>
      <c r="Z55" s="32">
        <f t="shared" si="11"/>
        <v>0</v>
      </c>
      <c r="AA55" s="32">
        <f t="shared" si="12"/>
        <v>0</v>
      </c>
      <c r="AB55" s="32">
        <f t="shared" si="13"/>
        <v>0</v>
      </c>
      <c r="AC55" s="32">
        <f t="shared" si="14"/>
        <v>0</v>
      </c>
      <c r="AD55" s="32">
        <f t="shared" si="15"/>
        <v>0</v>
      </c>
    </row>
    <row r="56" spans="1:30" ht="12" customHeight="1" x14ac:dyDescent="0.35">
      <c r="C56" s="32">
        <v>4</v>
      </c>
      <c r="D56" s="100" t="e">
        <f>'SUB FACTORS'!M67</f>
        <v>#DIV/0!</v>
      </c>
      <c r="E56" s="32" t="e">
        <f t="shared" si="55"/>
        <v>#DIV/0!</v>
      </c>
      <c r="F56" s="32" t="e">
        <f t="array" ref="F56:O56">TRANSPOSE('OPTIONS COMPARISON'!BL64:BL73)</f>
        <v>#DIV/0!</v>
      </c>
      <c r="G56" s="32" t="e">
        <v>#DIV/0!</v>
      </c>
      <c r="H56" s="32" t="e">
        <v>#DIV/0!</v>
      </c>
      <c r="I56" s="32" t="e">
        <v>#DIV/0!</v>
      </c>
      <c r="J56" s="32" t="e">
        <v>#DIV/0!</v>
      </c>
      <c r="K56" s="32" t="e">
        <v>#DIV/0!</v>
      </c>
      <c r="L56" s="32" t="e">
        <v>#DIV/0!</v>
      </c>
      <c r="M56" s="32" t="e">
        <v>#DIV/0!</v>
      </c>
      <c r="N56" s="32" t="e">
        <v>#DIV/0!</v>
      </c>
      <c r="O56" s="32" t="e">
        <v>#DIV/0!</v>
      </c>
      <c r="Q56" s="32">
        <f t="shared" si="2"/>
        <v>0</v>
      </c>
      <c r="R56" s="32">
        <f t="shared" si="3"/>
        <v>4</v>
      </c>
      <c r="S56" s="32">
        <f t="shared" si="4"/>
        <v>0</v>
      </c>
      <c r="T56" s="32">
        <f t="shared" si="5"/>
        <v>0</v>
      </c>
      <c r="U56" s="32">
        <f t="shared" si="6"/>
        <v>0</v>
      </c>
      <c r="V56" s="32">
        <f t="shared" si="7"/>
        <v>0</v>
      </c>
      <c r="W56" s="32">
        <f t="shared" si="8"/>
        <v>0</v>
      </c>
      <c r="X56" s="32">
        <f t="shared" si="9"/>
        <v>0</v>
      </c>
      <c r="Y56" s="32">
        <f t="shared" si="10"/>
        <v>0</v>
      </c>
      <c r="Z56" s="32">
        <f t="shared" si="11"/>
        <v>0</v>
      </c>
      <c r="AA56" s="32">
        <f t="shared" si="12"/>
        <v>0</v>
      </c>
      <c r="AB56" s="32">
        <f t="shared" si="13"/>
        <v>0</v>
      </c>
      <c r="AC56" s="32">
        <f t="shared" si="14"/>
        <v>0</v>
      </c>
      <c r="AD56" s="32">
        <f t="shared" si="15"/>
        <v>0</v>
      </c>
    </row>
    <row r="57" spans="1:30" ht="12" customHeight="1" x14ac:dyDescent="0.35">
      <c r="C57" s="32">
        <v>5</v>
      </c>
      <c r="D57" s="100" t="e">
        <f>'SUB FACTORS'!M68</f>
        <v>#DIV/0!</v>
      </c>
      <c r="E57" s="32" t="e">
        <f t="shared" si="55"/>
        <v>#DIV/0!</v>
      </c>
      <c r="F57" s="32" t="e">
        <f t="array" ref="F57:O57">TRANSPOSE('OPTIONS COMPARISON'!CC64:CC73)</f>
        <v>#DIV/0!</v>
      </c>
      <c r="G57" s="32" t="e">
        <v>#DIV/0!</v>
      </c>
      <c r="H57" s="32" t="e">
        <v>#DIV/0!</v>
      </c>
      <c r="I57" s="32" t="e">
        <v>#DIV/0!</v>
      </c>
      <c r="J57" s="32" t="e">
        <v>#DIV/0!</v>
      </c>
      <c r="K57" s="32" t="e">
        <v>#DIV/0!</v>
      </c>
      <c r="L57" s="32" t="e">
        <v>#DIV/0!</v>
      </c>
      <c r="M57" s="32" t="e">
        <v>#DIV/0!</v>
      </c>
      <c r="N57" s="32" t="e">
        <v>#DIV/0!</v>
      </c>
      <c r="O57" s="32" t="e">
        <v>#DIV/0!</v>
      </c>
      <c r="Q57" s="32">
        <f t="shared" si="2"/>
        <v>0</v>
      </c>
      <c r="R57" s="32">
        <f t="shared" si="3"/>
        <v>5</v>
      </c>
      <c r="S57" s="32">
        <f t="shared" si="4"/>
        <v>0</v>
      </c>
      <c r="T57" s="32">
        <f t="shared" si="5"/>
        <v>0</v>
      </c>
      <c r="U57" s="32">
        <f t="shared" si="6"/>
        <v>0</v>
      </c>
      <c r="V57" s="32">
        <f t="shared" si="7"/>
        <v>0</v>
      </c>
      <c r="W57" s="32">
        <f t="shared" si="8"/>
        <v>0</v>
      </c>
      <c r="X57" s="32">
        <f t="shared" si="9"/>
        <v>0</v>
      </c>
      <c r="Y57" s="32">
        <f t="shared" si="10"/>
        <v>0</v>
      </c>
      <c r="Z57" s="32">
        <f t="shared" si="11"/>
        <v>0</v>
      </c>
      <c r="AA57" s="32">
        <f t="shared" si="12"/>
        <v>0</v>
      </c>
      <c r="AB57" s="32">
        <f t="shared" si="13"/>
        <v>0</v>
      </c>
      <c r="AC57" s="32">
        <f t="shared" si="14"/>
        <v>0</v>
      </c>
      <c r="AD57" s="32">
        <f t="shared" si="15"/>
        <v>0</v>
      </c>
    </row>
    <row r="58" spans="1:30" ht="12" customHeight="1" x14ac:dyDescent="0.35">
      <c r="C58" s="32">
        <v>6</v>
      </c>
      <c r="D58" s="100" t="e">
        <f>'SUB FACTORS'!M69</f>
        <v>#DIV/0!</v>
      </c>
      <c r="E58" s="32" t="e">
        <f t="shared" si="55"/>
        <v>#DIV/0!</v>
      </c>
      <c r="F58" s="32" t="e">
        <f t="array" ref="F58:O58">TRANSPOSE('OPTIONS COMPARISON'!CT64:CT73)</f>
        <v>#DIV/0!</v>
      </c>
      <c r="G58" s="32" t="e">
        <v>#DIV/0!</v>
      </c>
      <c r="H58" s="32" t="e">
        <v>#DIV/0!</v>
      </c>
      <c r="I58" s="32" t="e">
        <v>#DIV/0!</v>
      </c>
      <c r="J58" s="32" t="e">
        <v>#DIV/0!</v>
      </c>
      <c r="K58" s="32" t="e">
        <v>#DIV/0!</v>
      </c>
      <c r="L58" s="32" t="e">
        <v>#DIV/0!</v>
      </c>
      <c r="M58" s="32" t="e">
        <v>#DIV/0!</v>
      </c>
      <c r="N58" s="32" t="e">
        <v>#DIV/0!</v>
      </c>
      <c r="O58" s="32" t="e">
        <v>#DIV/0!</v>
      </c>
      <c r="Q58" s="32">
        <f t="shared" si="2"/>
        <v>0</v>
      </c>
      <c r="R58" s="32">
        <f t="shared" si="3"/>
        <v>6</v>
      </c>
      <c r="S58" s="32">
        <f t="shared" si="4"/>
        <v>0</v>
      </c>
      <c r="T58" s="32">
        <f t="shared" si="5"/>
        <v>0</v>
      </c>
      <c r="U58" s="32">
        <f t="shared" si="6"/>
        <v>0</v>
      </c>
      <c r="V58" s="32">
        <f t="shared" si="7"/>
        <v>0</v>
      </c>
      <c r="W58" s="32">
        <f t="shared" si="8"/>
        <v>0</v>
      </c>
      <c r="X58" s="32">
        <f t="shared" si="9"/>
        <v>0</v>
      </c>
      <c r="Y58" s="32">
        <f t="shared" si="10"/>
        <v>0</v>
      </c>
      <c r="Z58" s="32">
        <f t="shared" si="11"/>
        <v>0</v>
      </c>
      <c r="AA58" s="32">
        <f t="shared" si="12"/>
        <v>0</v>
      </c>
      <c r="AB58" s="32">
        <f t="shared" si="13"/>
        <v>0</v>
      </c>
      <c r="AC58" s="32">
        <f t="shared" si="14"/>
        <v>0</v>
      </c>
      <c r="AD58" s="32">
        <f t="shared" si="15"/>
        <v>0</v>
      </c>
    </row>
    <row r="59" spans="1:30" ht="12" customHeight="1" x14ac:dyDescent="0.35">
      <c r="C59" s="32">
        <v>7</v>
      </c>
      <c r="D59" s="100" t="e">
        <f>'SUB FACTORS'!M70</f>
        <v>#DIV/0!</v>
      </c>
      <c r="E59" s="32" t="e">
        <f t="shared" si="55"/>
        <v>#DIV/0!</v>
      </c>
      <c r="F59" s="32" t="e">
        <f t="array" ref="F59:O59">TRANSPOSE('OPTIONS COMPARISON'!DK64:DK73)</f>
        <v>#DIV/0!</v>
      </c>
      <c r="G59" s="32" t="e">
        <v>#DIV/0!</v>
      </c>
      <c r="H59" s="32" t="e">
        <v>#DIV/0!</v>
      </c>
      <c r="I59" s="32" t="e">
        <v>#DIV/0!</v>
      </c>
      <c r="J59" s="32" t="e">
        <v>#DIV/0!</v>
      </c>
      <c r="K59" s="32" t="e">
        <v>#DIV/0!</v>
      </c>
      <c r="L59" s="32" t="e">
        <v>#DIV/0!</v>
      </c>
      <c r="M59" s="32" t="e">
        <v>#DIV/0!</v>
      </c>
      <c r="N59" s="32" t="e">
        <v>#DIV/0!</v>
      </c>
      <c r="O59" s="32" t="e">
        <v>#DIV/0!</v>
      </c>
      <c r="Q59" s="32">
        <f t="shared" si="2"/>
        <v>0</v>
      </c>
      <c r="R59" s="32">
        <f t="shared" si="3"/>
        <v>7</v>
      </c>
      <c r="S59" s="32">
        <f t="shared" si="4"/>
        <v>0</v>
      </c>
      <c r="T59" s="32">
        <f t="shared" si="5"/>
        <v>0</v>
      </c>
      <c r="U59" s="32">
        <f t="shared" si="6"/>
        <v>0</v>
      </c>
      <c r="V59" s="32">
        <f t="shared" si="7"/>
        <v>0</v>
      </c>
      <c r="W59" s="32">
        <f t="shared" si="8"/>
        <v>0</v>
      </c>
      <c r="X59" s="32">
        <f t="shared" si="9"/>
        <v>0</v>
      </c>
      <c r="Y59" s="32">
        <f t="shared" si="10"/>
        <v>0</v>
      </c>
      <c r="Z59" s="32">
        <f t="shared" si="11"/>
        <v>0</v>
      </c>
      <c r="AA59" s="32">
        <f t="shared" si="12"/>
        <v>0</v>
      </c>
      <c r="AB59" s="32">
        <f t="shared" si="13"/>
        <v>0</v>
      </c>
      <c r="AC59" s="32">
        <f t="shared" si="14"/>
        <v>0</v>
      </c>
      <c r="AD59" s="32">
        <f t="shared" si="15"/>
        <v>0</v>
      </c>
    </row>
    <row r="60" spans="1:30" ht="12" customHeight="1" x14ac:dyDescent="0.35">
      <c r="C60" s="32">
        <v>8</v>
      </c>
      <c r="D60" s="100" t="e">
        <f>'SUB FACTORS'!M71</f>
        <v>#DIV/0!</v>
      </c>
      <c r="E60" s="32" t="e">
        <f t="shared" si="55"/>
        <v>#DIV/0!</v>
      </c>
      <c r="F60" s="32" t="e">
        <f t="array" ref="F60:O60">TRANSPOSE('OPTIONS COMPARISON'!EB64:EB73)</f>
        <v>#DIV/0!</v>
      </c>
      <c r="G60" s="32" t="e">
        <v>#DIV/0!</v>
      </c>
      <c r="H60" s="32" t="e">
        <v>#DIV/0!</v>
      </c>
      <c r="I60" s="32" t="e">
        <v>#DIV/0!</v>
      </c>
      <c r="J60" s="32" t="e">
        <v>#DIV/0!</v>
      </c>
      <c r="K60" s="32" t="e">
        <v>#DIV/0!</v>
      </c>
      <c r="L60" s="32" t="e">
        <v>#DIV/0!</v>
      </c>
      <c r="M60" s="32" t="e">
        <v>#DIV/0!</v>
      </c>
      <c r="N60" s="32" t="e">
        <v>#DIV/0!</v>
      </c>
      <c r="O60" s="32" t="e">
        <v>#DIV/0!</v>
      </c>
      <c r="Q60" s="32">
        <f t="shared" si="2"/>
        <v>0</v>
      </c>
      <c r="R60" s="32">
        <f t="shared" si="3"/>
        <v>8</v>
      </c>
      <c r="S60" s="32">
        <f t="shared" si="4"/>
        <v>0</v>
      </c>
      <c r="T60" s="32">
        <f t="shared" si="5"/>
        <v>0</v>
      </c>
      <c r="U60" s="32">
        <f t="shared" si="6"/>
        <v>0</v>
      </c>
      <c r="V60" s="32">
        <f t="shared" si="7"/>
        <v>0</v>
      </c>
      <c r="W60" s="32">
        <f t="shared" si="8"/>
        <v>0</v>
      </c>
      <c r="X60" s="32">
        <f t="shared" si="9"/>
        <v>0</v>
      </c>
      <c r="Y60" s="32">
        <f t="shared" si="10"/>
        <v>0</v>
      </c>
      <c r="Z60" s="32">
        <f t="shared" si="11"/>
        <v>0</v>
      </c>
      <c r="AA60" s="32">
        <f t="shared" si="12"/>
        <v>0</v>
      </c>
      <c r="AB60" s="32">
        <f t="shared" si="13"/>
        <v>0</v>
      </c>
      <c r="AC60" s="32">
        <f t="shared" si="14"/>
        <v>0</v>
      </c>
      <c r="AD60" s="32">
        <f t="shared" si="15"/>
        <v>0</v>
      </c>
    </row>
    <row r="61" spans="1:30" ht="12" customHeight="1" x14ac:dyDescent="0.35">
      <c r="C61" s="32">
        <v>9</v>
      </c>
      <c r="D61" s="100" t="e">
        <f>'SUB FACTORS'!M72</f>
        <v>#DIV/0!</v>
      </c>
      <c r="E61" s="32" t="e">
        <f t="shared" si="55"/>
        <v>#DIV/0!</v>
      </c>
      <c r="F61" s="32" t="e">
        <f t="array" ref="F61:O61">TRANSPOSE('OPTIONS COMPARISON'!ES64:ES73)</f>
        <v>#DIV/0!</v>
      </c>
      <c r="G61" s="32" t="e">
        <v>#DIV/0!</v>
      </c>
      <c r="H61" s="32" t="e">
        <v>#DIV/0!</v>
      </c>
      <c r="I61" s="32" t="e">
        <v>#DIV/0!</v>
      </c>
      <c r="J61" s="32" t="e">
        <v>#DIV/0!</v>
      </c>
      <c r="K61" s="32" t="e">
        <v>#DIV/0!</v>
      </c>
      <c r="L61" s="32" t="e">
        <v>#DIV/0!</v>
      </c>
      <c r="M61" s="32" t="e">
        <v>#DIV/0!</v>
      </c>
      <c r="N61" s="32" t="e">
        <v>#DIV/0!</v>
      </c>
      <c r="O61" s="32" t="e">
        <v>#DIV/0!</v>
      </c>
      <c r="Q61" s="32">
        <f t="shared" si="2"/>
        <v>0</v>
      </c>
      <c r="R61" s="32">
        <f t="shared" si="3"/>
        <v>9</v>
      </c>
      <c r="S61" s="32">
        <f t="shared" si="4"/>
        <v>0</v>
      </c>
      <c r="T61" s="32">
        <f t="shared" si="5"/>
        <v>0</v>
      </c>
      <c r="U61" s="32">
        <f t="shared" si="6"/>
        <v>0</v>
      </c>
      <c r="V61" s="32">
        <f t="shared" si="7"/>
        <v>0</v>
      </c>
      <c r="W61" s="32">
        <f t="shared" si="8"/>
        <v>0</v>
      </c>
      <c r="X61" s="32">
        <f t="shared" si="9"/>
        <v>0</v>
      </c>
      <c r="Y61" s="32">
        <f t="shared" si="10"/>
        <v>0</v>
      </c>
      <c r="Z61" s="32">
        <f t="shared" si="11"/>
        <v>0</v>
      </c>
      <c r="AA61" s="32">
        <f t="shared" si="12"/>
        <v>0</v>
      </c>
      <c r="AB61" s="32">
        <f t="shared" si="13"/>
        <v>0</v>
      </c>
      <c r="AC61" s="32">
        <f t="shared" si="14"/>
        <v>0</v>
      </c>
      <c r="AD61" s="32">
        <f t="shared" si="15"/>
        <v>0</v>
      </c>
    </row>
    <row r="62" spans="1:30" ht="12" customHeight="1" x14ac:dyDescent="0.35">
      <c r="D62" s="100"/>
      <c r="U62" s="32">
        <f>SUMPRODUCT($T$53:$T$61,U53:U61)</f>
        <v>0</v>
      </c>
      <c r="V62" s="32">
        <f t="shared" ref="V62:AD62" si="56">SUMPRODUCT($T$53:$T$61,V53:V61)</f>
        <v>0</v>
      </c>
      <c r="W62" s="32">
        <f t="shared" si="56"/>
        <v>0</v>
      </c>
      <c r="X62" s="32">
        <f t="shared" si="56"/>
        <v>0</v>
      </c>
      <c r="Y62" s="32">
        <f t="shared" si="56"/>
        <v>0</v>
      </c>
      <c r="Z62" s="32">
        <f t="shared" si="56"/>
        <v>0</v>
      </c>
      <c r="AA62" s="32">
        <f t="shared" si="56"/>
        <v>0</v>
      </c>
      <c r="AB62" s="32">
        <f t="shared" si="56"/>
        <v>0</v>
      </c>
      <c r="AC62" s="32">
        <f t="shared" si="56"/>
        <v>0</v>
      </c>
      <c r="AD62" s="32">
        <f t="shared" si="56"/>
        <v>0</v>
      </c>
    </row>
    <row r="63" spans="1:30" ht="12" customHeight="1" x14ac:dyDescent="0.35">
      <c r="U63" s="32">
        <f>RANK(U62,$U$62:$AD$62)</f>
        <v>1</v>
      </c>
      <c r="V63" s="32">
        <f t="shared" ref="V63:AD63" si="57">RANK(V62,$U$62:$AD$62)</f>
        <v>1</v>
      </c>
      <c r="W63" s="32">
        <f t="shared" si="57"/>
        <v>1</v>
      </c>
      <c r="X63" s="32">
        <f t="shared" si="57"/>
        <v>1</v>
      </c>
      <c r="Y63" s="32">
        <f t="shared" si="57"/>
        <v>1</v>
      </c>
      <c r="Z63" s="32">
        <f t="shared" si="57"/>
        <v>1</v>
      </c>
      <c r="AA63" s="32">
        <f t="shared" si="57"/>
        <v>1</v>
      </c>
      <c r="AB63" s="32">
        <f t="shared" si="57"/>
        <v>1</v>
      </c>
      <c r="AC63" s="32">
        <f t="shared" si="57"/>
        <v>1</v>
      </c>
      <c r="AD63" s="32">
        <f t="shared" si="57"/>
        <v>1</v>
      </c>
    </row>
    <row r="64" spans="1:30" ht="12" customHeight="1" x14ac:dyDescent="0.35">
      <c r="T64" s="32" t="s">
        <v>29</v>
      </c>
      <c r="U64" s="32">
        <f>IF(U62&gt;0,U63,0)</f>
        <v>0</v>
      </c>
      <c r="V64" s="32">
        <f t="shared" ref="V64" si="58">IF(V62&gt;0,V63,0)</f>
        <v>0</v>
      </c>
      <c r="W64" s="32">
        <f t="shared" ref="W64" si="59">IF(W62&gt;0,W63,0)</f>
        <v>0</v>
      </c>
      <c r="X64" s="32">
        <f t="shared" ref="X64" si="60">IF(X62&gt;0,X63,0)</f>
        <v>0</v>
      </c>
      <c r="Y64" s="32">
        <f t="shared" ref="Y64" si="61">IF(Y62&gt;0,Y63,0)</f>
        <v>0</v>
      </c>
      <c r="Z64" s="32">
        <f t="shared" ref="Z64" si="62">IF(Z62&gt;0,Z63,0)</f>
        <v>0</v>
      </c>
      <c r="AA64" s="32">
        <f t="shared" ref="AA64" si="63">IF(AA62&gt;0,AA63,0)</f>
        <v>0</v>
      </c>
      <c r="AB64" s="32">
        <f t="shared" ref="AB64" si="64">IF(AB62&gt;0,AB63,0)</f>
        <v>0</v>
      </c>
      <c r="AC64" s="32">
        <f t="shared" ref="AC64" si="65">IF(AC62&gt;0,AC63,0)</f>
        <v>0</v>
      </c>
      <c r="AD64" s="32">
        <f t="shared" ref="AD64" si="66">IF(AD62&gt;0,AD63,0)</f>
        <v>0</v>
      </c>
    </row>
    <row r="65" spans="1:30" ht="12" customHeight="1" x14ac:dyDescent="0.35">
      <c r="A65" s="32" t="s">
        <v>14</v>
      </c>
      <c r="B65" s="100" t="e">
        <f>'INTEGRITY CHK'!U8/100</f>
        <v>#DIV/0!</v>
      </c>
      <c r="C65" s="32">
        <v>1</v>
      </c>
      <c r="D65" s="100" t="e">
        <f>'SUB FACTORS'!M79</f>
        <v>#DIV/0!</v>
      </c>
      <c r="E65" s="32" t="e">
        <f>D65*$B$65</f>
        <v>#DIV/0!</v>
      </c>
      <c r="F65" s="32" t="e">
        <f t="array" ref="F65:O65">TRANSPOSE('OPTIONS COMPARISON'!M79:M88)</f>
        <v>#DIV/0!</v>
      </c>
      <c r="G65" s="32" t="e">
        <v>#DIV/0!</v>
      </c>
      <c r="H65" s="32" t="e">
        <v>#DIV/0!</v>
      </c>
      <c r="I65" s="32" t="e">
        <v>#DIV/0!</v>
      </c>
      <c r="J65" s="32" t="e">
        <v>#DIV/0!</v>
      </c>
      <c r="K65" s="32" t="e">
        <v>#DIV/0!</v>
      </c>
      <c r="L65" s="32" t="e">
        <v>#DIV/0!</v>
      </c>
      <c r="M65" s="32" t="e">
        <v>#DIV/0!</v>
      </c>
      <c r="N65" s="32" t="e">
        <v>#DIV/0!</v>
      </c>
      <c r="O65" s="32" t="e">
        <v>#DIV/0!</v>
      </c>
      <c r="P65" s="32" t="s">
        <v>14</v>
      </c>
      <c r="Q65" s="32">
        <f t="shared" si="2"/>
        <v>0</v>
      </c>
      <c r="R65" s="32">
        <f t="shared" si="3"/>
        <v>1</v>
      </c>
      <c r="S65" s="32">
        <f t="shared" si="4"/>
        <v>0</v>
      </c>
      <c r="T65" s="32">
        <f t="shared" si="5"/>
        <v>0</v>
      </c>
      <c r="U65" s="32">
        <f t="shared" si="6"/>
        <v>0</v>
      </c>
      <c r="V65" s="32">
        <f t="shared" si="7"/>
        <v>0</v>
      </c>
      <c r="W65" s="32">
        <f t="shared" si="8"/>
        <v>0</v>
      </c>
      <c r="X65" s="32">
        <f t="shared" si="9"/>
        <v>0</v>
      </c>
      <c r="Y65" s="32">
        <f t="shared" si="10"/>
        <v>0</v>
      </c>
      <c r="Z65" s="32">
        <f t="shared" si="11"/>
        <v>0</v>
      </c>
      <c r="AA65" s="32">
        <f t="shared" si="12"/>
        <v>0</v>
      </c>
      <c r="AB65" s="32">
        <f t="shared" si="13"/>
        <v>0</v>
      </c>
      <c r="AC65" s="32">
        <f t="shared" si="14"/>
        <v>0</v>
      </c>
      <c r="AD65" s="32">
        <f t="shared" si="15"/>
        <v>0</v>
      </c>
    </row>
    <row r="66" spans="1:30" ht="12" customHeight="1" x14ac:dyDescent="0.35">
      <c r="B66" s="104" t="e">
        <f>B67*100</f>
        <v>#DIV/0!</v>
      </c>
      <c r="C66" s="32">
        <v>2</v>
      </c>
      <c r="D66" s="100" t="e">
        <f>'SUB FACTORS'!M80</f>
        <v>#DIV/0!</v>
      </c>
      <c r="E66" s="32" t="e">
        <f t="shared" ref="E66:E73" si="67">D66*$B$65</f>
        <v>#DIV/0!</v>
      </c>
      <c r="F66" s="32" t="e">
        <f t="array" ref="F66:O66">TRANSPOSE('OPTIONS COMPARISON'!AD79:AD88)</f>
        <v>#DIV/0!</v>
      </c>
      <c r="G66" s="32" t="e">
        <v>#DIV/0!</v>
      </c>
      <c r="H66" s="32" t="e">
        <v>#DIV/0!</v>
      </c>
      <c r="I66" s="32" t="e">
        <v>#DIV/0!</v>
      </c>
      <c r="J66" s="32" t="e">
        <v>#DIV/0!</v>
      </c>
      <c r="K66" s="32" t="e">
        <v>#DIV/0!</v>
      </c>
      <c r="L66" s="32" t="e">
        <v>#DIV/0!</v>
      </c>
      <c r="M66" s="32" t="e">
        <v>#DIV/0!</v>
      </c>
      <c r="N66" s="32" t="e">
        <v>#DIV/0!</v>
      </c>
      <c r="O66" s="32" t="e">
        <v>#DIV/0!</v>
      </c>
      <c r="Q66" s="32">
        <f t="shared" si="2"/>
        <v>0</v>
      </c>
      <c r="R66" s="32">
        <f t="shared" si="3"/>
        <v>2</v>
      </c>
      <c r="S66" s="32">
        <f t="shared" si="4"/>
        <v>0</v>
      </c>
      <c r="T66" s="32">
        <f t="shared" si="5"/>
        <v>0</v>
      </c>
      <c r="U66" s="32">
        <f t="shared" si="6"/>
        <v>0</v>
      </c>
      <c r="V66" s="32">
        <f t="shared" si="7"/>
        <v>0</v>
      </c>
      <c r="W66" s="32">
        <f t="shared" si="8"/>
        <v>0</v>
      </c>
      <c r="X66" s="32">
        <f t="shared" si="9"/>
        <v>0</v>
      </c>
      <c r="Y66" s="32">
        <f t="shared" si="10"/>
        <v>0</v>
      </c>
      <c r="Z66" s="32">
        <f t="shared" si="11"/>
        <v>0</v>
      </c>
      <c r="AA66" s="32">
        <f t="shared" si="12"/>
        <v>0</v>
      </c>
      <c r="AB66" s="32">
        <f t="shared" si="13"/>
        <v>0</v>
      </c>
      <c r="AC66" s="32">
        <f t="shared" si="14"/>
        <v>0</v>
      </c>
      <c r="AD66" s="32">
        <f t="shared" si="15"/>
        <v>0</v>
      </c>
    </row>
    <row r="67" spans="1:30" ht="12" customHeight="1" x14ac:dyDescent="0.35">
      <c r="B67" s="100" t="e">
        <f>'MAJ FACTORS'!M9</f>
        <v>#DIV/0!</v>
      </c>
      <c r="C67" s="32">
        <v>3</v>
      </c>
      <c r="D67" s="100" t="e">
        <f>'SUB FACTORS'!M81</f>
        <v>#DIV/0!</v>
      </c>
      <c r="E67" s="32" t="e">
        <f t="shared" si="67"/>
        <v>#DIV/0!</v>
      </c>
      <c r="F67" s="32" t="e">
        <f t="array" ref="F67:O67">TRANSPOSE('OPTIONS COMPARISON'!AU79:AU88)</f>
        <v>#DIV/0!</v>
      </c>
      <c r="G67" s="32" t="e">
        <v>#DIV/0!</v>
      </c>
      <c r="H67" s="32" t="e">
        <v>#DIV/0!</v>
      </c>
      <c r="I67" s="32" t="e">
        <v>#DIV/0!</v>
      </c>
      <c r="J67" s="32" t="e">
        <v>#DIV/0!</v>
      </c>
      <c r="K67" s="32" t="e">
        <v>#DIV/0!</v>
      </c>
      <c r="L67" s="32" t="e">
        <v>#DIV/0!</v>
      </c>
      <c r="M67" s="32" t="e">
        <v>#DIV/0!</v>
      </c>
      <c r="N67" s="32" t="e">
        <v>#DIV/0!</v>
      </c>
      <c r="O67" s="32" t="e">
        <v>#DIV/0!</v>
      </c>
      <c r="Q67" s="32">
        <f t="shared" si="2"/>
        <v>0</v>
      </c>
      <c r="R67" s="32">
        <f t="shared" si="3"/>
        <v>3</v>
      </c>
      <c r="S67" s="32">
        <f t="shared" si="4"/>
        <v>0</v>
      </c>
      <c r="T67" s="32">
        <f t="shared" si="5"/>
        <v>0</v>
      </c>
      <c r="U67" s="32">
        <f t="shared" si="6"/>
        <v>0</v>
      </c>
      <c r="V67" s="32">
        <f t="shared" si="7"/>
        <v>0</v>
      </c>
      <c r="W67" s="32">
        <f t="shared" si="8"/>
        <v>0</v>
      </c>
      <c r="X67" s="32">
        <f t="shared" si="9"/>
        <v>0</v>
      </c>
      <c r="Y67" s="32">
        <f t="shared" si="10"/>
        <v>0</v>
      </c>
      <c r="Z67" s="32">
        <f t="shared" si="11"/>
        <v>0</v>
      </c>
      <c r="AA67" s="32">
        <f t="shared" si="12"/>
        <v>0</v>
      </c>
      <c r="AB67" s="32">
        <f t="shared" si="13"/>
        <v>0</v>
      </c>
      <c r="AC67" s="32">
        <f t="shared" si="14"/>
        <v>0</v>
      </c>
      <c r="AD67" s="32">
        <f t="shared" si="15"/>
        <v>0</v>
      </c>
    </row>
    <row r="68" spans="1:30" ht="12" customHeight="1" x14ac:dyDescent="0.35">
      <c r="C68" s="32">
        <v>4</v>
      </c>
      <c r="D68" s="100" t="e">
        <f>'SUB FACTORS'!M82</f>
        <v>#DIV/0!</v>
      </c>
      <c r="E68" s="32" t="e">
        <f t="shared" si="67"/>
        <v>#DIV/0!</v>
      </c>
      <c r="F68" s="32" t="e">
        <f t="array" ref="F68:O68">TRANSPOSE('OPTIONS COMPARISON'!BL79:BL88)</f>
        <v>#DIV/0!</v>
      </c>
      <c r="G68" s="32" t="e">
        <v>#DIV/0!</v>
      </c>
      <c r="H68" s="32" t="e">
        <v>#DIV/0!</v>
      </c>
      <c r="I68" s="32" t="e">
        <v>#DIV/0!</v>
      </c>
      <c r="J68" s="32" t="e">
        <v>#DIV/0!</v>
      </c>
      <c r="K68" s="32" t="e">
        <v>#DIV/0!</v>
      </c>
      <c r="L68" s="32" t="e">
        <v>#DIV/0!</v>
      </c>
      <c r="M68" s="32" t="e">
        <v>#DIV/0!</v>
      </c>
      <c r="N68" s="32" t="e">
        <v>#DIV/0!</v>
      </c>
      <c r="O68" s="32" t="e">
        <v>#DIV/0!</v>
      </c>
      <c r="Q68" s="32">
        <f t="shared" si="2"/>
        <v>0</v>
      </c>
      <c r="R68" s="32">
        <f t="shared" si="3"/>
        <v>4</v>
      </c>
      <c r="S68" s="32">
        <f t="shared" si="4"/>
        <v>0</v>
      </c>
      <c r="T68" s="32">
        <f t="shared" si="5"/>
        <v>0</v>
      </c>
      <c r="U68" s="32">
        <f t="shared" si="6"/>
        <v>0</v>
      </c>
      <c r="V68" s="32">
        <f t="shared" si="7"/>
        <v>0</v>
      </c>
      <c r="W68" s="32">
        <f t="shared" si="8"/>
        <v>0</v>
      </c>
      <c r="X68" s="32">
        <f t="shared" si="9"/>
        <v>0</v>
      </c>
      <c r="Y68" s="32">
        <f t="shared" si="10"/>
        <v>0</v>
      </c>
      <c r="Z68" s="32">
        <f t="shared" si="11"/>
        <v>0</v>
      </c>
      <c r="AA68" s="32">
        <f t="shared" si="12"/>
        <v>0</v>
      </c>
      <c r="AB68" s="32">
        <f t="shared" si="13"/>
        <v>0</v>
      </c>
      <c r="AC68" s="32">
        <f t="shared" si="14"/>
        <v>0</v>
      </c>
      <c r="AD68" s="32">
        <f t="shared" si="15"/>
        <v>0</v>
      </c>
    </row>
    <row r="69" spans="1:30" ht="12" customHeight="1" x14ac:dyDescent="0.35">
      <c r="C69" s="32">
        <v>5</v>
      </c>
      <c r="D69" s="100" t="e">
        <f>'SUB FACTORS'!M83</f>
        <v>#DIV/0!</v>
      </c>
      <c r="E69" s="32" t="e">
        <f t="shared" si="67"/>
        <v>#DIV/0!</v>
      </c>
      <c r="F69" s="32" t="e">
        <f t="array" ref="F69:O69">TRANSPOSE('OPTIONS COMPARISON'!CC79:CC88)</f>
        <v>#DIV/0!</v>
      </c>
      <c r="G69" s="32" t="e">
        <v>#DIV/0!</v>
      </c>
      <c r="H69" s="32" t="e">
        <v>#DIV/0!</v>
      </c>
      <c r="I69" s="32" t="e">
        <v>#DIV/0!</v>
      </c>
      <c r="J69" s="32" t="e">
        <v>#DIV/0!</v>
      </c>
      <c r="K69" s="32" t="e">
        <v>#DIV/0!</v>
      </c>
      <c r="L69" s="32" t="e">
        <v>#DIV/0!</v>
      </c>
      <c r="M69" s="32" t="e">
        <v>#DIV/0!</v>
      </c>
      <c r="N69" s="32" t="e">
        <v>#DIV/0!</v>
      </c>
      <c r="O69" s="32" t="e">
        <v>#DIV/0!</v>
      </c>
      <c r="Q69" s="32">
        <f t="shared" si="2"/>
        <v>0</v>
      </c>
      <c r="R69" s="32">
        <f t="shared" si="3"/>
        <v>5</v>
      </c>
      <c r="S69" s="32">
        <f t="shared" si="4"/>
        <v>0</v>
      </c>
      <c r="T69" s="32">
        <f t="shared" si="5"/>
        <v>0</v>
      </c>
      <c r="U69" s="32">
        <f t="shared" si="6"/>
        <v>0</v>
      </c>
      <c r="V69" s="32">
        <f t="shared" si="7"/>
        <v>0</v>
      </c>
      <c r="W69" s="32">
        <f t="shared" si="8"/>
        <v>0</v>
      </c>
      <c r="X69" s="32">
        <f t="shared" si="9"/>
        <v>0</v>
      </c>
      <c r="Y69" s="32">
        <f t="shared" si="10"/>
        <v>0</v>
      </c>
      <c r="Z69" s="32">
        <f t="shared" si="11"/>
        <v>0</v>
      </c>
      <c r="AA69" s="32">
        <f t="shared" si="12"/>
        <v>0</v>
      </c>
      <c r="AB69" s="32">
        <f t="shared" si="13"/>
        <v>0</v>
      </c>
      <c r="AC69" s="32">
        <f t="shared" si="14"/>
        <v>0</v>
      </c>
      <c r="AD69" s="32">
        <f t="shared" si="15"/>
        <v>0</v>
      </c>
    </row>
    <row r="70" spans="1:30" ht="12" customHeight="1" x14ac:dyDescent="0.35">
      <c r="C70" s="32">
        <v>6</v>
      </c>
      <c r="D70" s="100" t="e">
        <f>'SUB FACTORS'!M84</f>
        <v>#DIV/0!</v>
      </c>
      <c r="E70" s="32" t="e">
        <f t="shared" si="67"/>
        <v>#DIV/0!</v>
      </c>
      <c r="F70" s="32" t="e">
        <f t="array" ref="F70:O70">TRANSPOSE('OPTIONS COMPARISON'!CT79:CT88)</f>
        <v>#DIV/0!</v>
      </c>
      <c r="G70" s="32" t="e">
        <v>#DIV/0!</v>
      </c>
      <c r="H70" s="32" t="e">
        <v>#DIV/0!</v>
      </c>
      <c r="I70" s="32" t="e">
        <v>#DIV/0!</v>
      </c>
      <c r="J70" s="32" t="e">
        <v>#DIV/0!</v>
      </c>
      <c r="K70" s="32" t="e">
        <v>#DIV/0!</v>
      </c>
      <c r="L70" s="32" t="e">
        <v>#DIV/0!</v>
      </c>
      <c r="M70" s="32" t="e">
        <v>#DIV/0!</v>
      </c>
      <c r="N70" s="32" t="e">
        <v>#DIV/0!</v>
      </c>
      <c r="O70" s="32" t="e">
        <v>#DIV/0!</v>
      </c>
      <c r="Q70" s="32">
        <f t="shared" ref="Q70:Q121" si="68">IFERROR(B70,0)</f>
        <v>0</v>
      </c>
      <c r="R70" s="32">
        <f t="shared" ref="R70:R121" si="69">IFERROR(C70,0)</f>
        <v>6</v>
      </c>
      <c r="S70" s="32">
        <f t="shared" ref="S70:S121" si="70">IFERROR(D70,0)</f>
        <v>0</v>
      </c>
      <c r="T70" s="32">
        <f t="shared" ref="T70:T121" si="71">IFERROR(E70,0)</f>
        <v>0</v>
      </c>
      <c r="U70" s="32">
        <f t="shared" ref="U70:U121" si="72">IFERROR(F70,0)</f>
        <v>0</v>
      </c>
      <c r="V70" s="32">
        <f t="shared" ref="V70:V121" si="73">IFERROR(G70,0)</f>
        <v>0</v>
      </c>
      <c r="W70" s="32">
        <f t="shared" ref="W70:W121" si="74">IFERROR(H70,0)</f>
        <v>0</v>
      </c>
      <c r="X70" s="32">
        <f t="shared" ref="X70:X121" si="75">IFERROR(I70,0)</f>
        <v>0</v>
      </c>
      <c r="Y70" s="32">
        <f t="shared" ref="Y70:Y121" si="76">IFERROR(J70,0)</f>
        <v>0</v>
      </c>
      <c r="Z70" s="32">
        <f t="shared" ref="Z70:Z121" si="77">IFERROR(K70,0)</f>
        <v>0</v>
      </c>
      <c r="AA70" s="32">
        <f t="shared" ref="AA70:AA121" si="78">IFERROR(L70,0)</f>
        <v>0</v>
      </c>
      <c r="AB70" s="32">
        <f t="shared" ref="AB70:AB121" si="79">IFERROR(M70,0)</f>
        <v>0</v>
      </c>
      <c r="AC70" s="32">
        <f t="shared" ref="AC70:AC121" si="80">IFERROR(N70,0)</f>
        <v>0</v>
      </c>
      <c r="AD70" s="32">
        <f t="shared" ref="AD70:AD121" si="81">IFERROR(O70,0)</f>
        <v>0</v>
      </c>
    </row>
    <row r="71" spans="1:30" ht="12" customHeight="1" x14ac:dyDescent="0.35">
      <c r="C71" s="32">
        <v>7</v>
      </c>
      <c r="D71" s="100" t="e">
        <f>'SUB FACTORS'!M85</f>
        <v>#DIV/0!</v>
      </c>
      <c r="E71" s="32" t="e">
        <f t="shared" si="67"/>
        <v>#DIV/0!</v>
      </c>
      <c r="F71" s="32" t="e">
        <f t="array" ref="F71:O71">TRANSPOSE('OPTIONS COMPARISON'!DK79:DK88)</f>
        <v>#DIV/0!</v>
      </c>
      <c r="G71" s="32" t="e">
        <v>#DIV/0!</v>
      </c>
      <c r="H71" s="32" t="e">
        <v>#DIV/0!</v>
      </c>
      <c r="I71" s="32" t="e">
        <v>#DIV/0!</v>
      </c>
      <c r="J71" s="32" t="e">
        <v>#DIV/0!</v>
      </c>
      <c r="K71" s="32" t="e">
        <v>#DIV/0!</v>
      </c>
      <c r="L71" s="32" t="e">
        <v>#DIV/0!</v>
      </c>
      <c r="M71" s="32" t="e">
        <v>#DIV/0!</v>
      </c>
      <c r="N71" s="32" t="e">
        <v>#DIV/0!</v>
      </c>
      <c r="O71" s="32" t="e">
        <v>#DIV/0!</v>
      </c>
      <c r="Q71" s="32">
        <f t="shared" si="68"/>
        <v>0</v>
      </c>
      <c r="R71" s="32">
        <f t="shared" si="69"/>
        <v>7</v>
      </c>
      <c r="S71" s="32">
        <f t="shared" si="70"/>
        <v>0</v>
      </c>
      <c r="T71" s="32">
        <f t="shared" si="71"/>
        <v>0</v>
      </c>
      <c r="U71" s="32">
        <f t="shared" si="72"/>
        <v>0</v>
      </c>
      <c r="V71" s="32">
        <f t="shared" si="73"/>
        <v>0</v>
      </c>
      <c r="W71" s="32">
        <f t="shared" si="74"/>
        <v>0</v>
      </c>
      <c r="X71" s="32">
        <f t="shared" si="75"/>
        <v>0</v>
      </c>
      <c r="Y71" s="32">
        <f t="shared" si="76"/>
        <v>0</v>
      </c>
      <c r="Z71" s="32">
        <f t="shared" si="77"/>
        <v>0</v>
      </c>
      <c r="AA71" s="32">
        <f t="shared" si="78"/>
        <v>0</v>
      </c>
      <c r="AB71" s="32">
        <f t="shared" si="79"/>
        <v>0</v>
      </c>
      <c r="AC71" s="32">
        <f t="shared" si="80"/>
        <v>0</v>
      </c>
      <c r="AD71" s="32">
        <f t="shared" si="81"/>
        <v>0</v>
      </c>
    </row>
    <row r="72" spans="1:30" ht="12" customHeight="1" x14ac:dyDescent="0.35">
      <c r="C72" s="32">
        <v>8</v>
      </c>
      <c r="D72" s="100" t="e">
        <f>'SUB FACTORS'!M86</f>
        <v>#DIV/0!</v>
      </c>
      <c r="E72" s="32" t="e">
        <f t="shared" si="67"/>
        <v>#DIV/0!</v>
      </c>
      <c r="F72" s="32" t="e">
        <f t="array" ref="F72:O72">TRANSPOSE('OPTIONS COMPARISON'!EB79:EB88)</f>
        <v>#DIV/0!</v>
      </c>
      <c r="G72" s="32" t="e">
        <v>#DIV/0!</v>
      </c>
      <c r="H72" s="32" t="e">
        <v>#DIV/0!</v>
      </c>
      <c r="I72" s="32" t="e">
        <v>#DIV/0!</v>
      </c>
      <c r="J72" s="32" t="e">
        <v>#DIV/0!</v>
      </c>
      <c r="K72" s="32" t="e">
        <v>#DIV/0!</v>
      </c>
      <c r="L72" s="32" t="e">
        <v>#DIV/0!</v>
      </c>
      <c r="M72" s="32" t="e">
        <v>#DIV/0!</v>
      </c>
      <c r="N72" s="32" t="e">
        <v>#DIV/0!</v>
      </c>
      <c r="O72" s="32" t="e">
        <v>#DIV/0!</v>
      </c>
      <c r="Q72" s="32">
        <f t="shared" si="68"/>
        <v>0</v>
      </c>
      <c r="R72" s="32">
        <f t="shared" si="69"/>
        <v>8</v>
      </c>
      <c r="S72" s="32">
        <f t="shared" si="70"/>
        <v>0</v>
      </c>
      <c r="T72" s="32">
        <f t="shared" si="71"/>
        <v>0</v>
      </c>
      <c r="U72" s="32">
        <f t="shared" si="72"/>
        <v>0</v>
      </c>
      <c r="V72" s="32">
        <f t="shared" si="73"/>
        <v>0</v>
      </c>
      <c r="W72" s="32">
        <f t="shared" si="74"/>
        <v>0</v>
      </c>
      <c r="X72" s="32">
        <f t="shared" si="75"/>
        <v>0</v>
      </c>
      <c r="Y72" s="32">
        <f t="shared" si="76"/>
        <v>0</v>
      </c>
      <c r="Z72" s="32">
        <f t="shared" si="77"/>
        <v>0</v>
      </c>
      <c r="AA72" s="32">
        <f t="shared" si="78"/>
        <v>0</v>
      </c>
      <c r="AB72" s="32">
        <f t="shared" si="79"/>
        <v>0</v>
      </c>
      <c r="AC72" s="32">
        <f t="shared" si="80"/>
        <v>0</v>
      </c>
      <c r="AD72" s="32">
        <f t="shared" si="81"/>
        <v>0</v>
      </c>
    </row>
    <row r="73" spans="1:30" ht="12" customHeight="1" x14ac:dyDescent="0.35">
      <c r="C73" s="32">
        <v>9</v>
      </c>
      <c r="D73" s="100" t="e">
        <f>'SUB FACTORS'!M87</f>
        <v>#DIV/0!</v>
      </c>
      <c r="E73" s="32" t="e">
        <f t="shared" si="67"/>
        <v>#DIV/0!</v>
      </c>
      <c r="F73" s="32" t="e">
        <f t="array" ref="F73:O73">TRANSPOSE('OPTIONS COMPARISON'!ES79:ES88)</f>
        <v>#DIV/0!</v>
      </c>
      <c r="G73" s="32" t="e">
        <v>#DIV/0!</v>
      </c>
      <c r="H73" s="32" t="e">
        <v>#DIV/0!</v>
      </c>
      <c r="I73" s="32" t="e">
        <v>#DIV/0!</v>
      </c>
      <c r="J73" s="32" t="e">
        <v>#DIV/0!</v>
      </c>
      <c r="K73" s="32" t="e">
        <v>#DIV/0!</v>
      </c>
      <c r="L73" s="32" t="e">
        <v>#DIV/0!</v>
      </c>
      <c r="M73" s="32" t="e">
        <v>#DIV/0!</v>
      </c>
      <c r="N73" s="32" t="e">
        <v>#DIV/0!</v>
      </c>
      <c r="O73" s="32" t="e">
        <v>#DIV/0!</v>
      </c>
      <c r="Q73" s="32">
        <f t="shared" si="68"/>
        <v>0</v>
      </c>
      <c r="R73" s="32">
        <f t="shared" si="69"/>
        <v>9</v>
      </c>
      <c r="S73" s="32">
        <f t="shared" si="70"/>
        <v>0</v>
      </c>
      <c r="T73" s="32">
        <f t="shared" si="71"/>
        <v>0</v>
      </c>
      <c r="U73" s="32">
        <f t="shared" si="72"/>
        <v>0</v>
      </c>
      <c r="V73" s="32">
        <f t="shared" si="73"/>
        <v>0</v>
      </c>
      <c r="W73" s="32">
        <f t="shared" si="74"/>
        <v>0</v>
      </c>
      <c r="X73" s="32">
        <f t="shared" si="75"/>
        <v>0</v>
      </c>
      <c r="Y73" s="32">
        <f t="shared" si="76"/>
        <v>0</v>
      </c>
      <c r="Z73" s="32">
        <f t="shared" si="77"/>
        <v>0</v>
      </c>
      <c r="AA73" s="32">
        <f t="shared" si="78"/>
        <v>0</v>
      </c>
      <c r="AB73" s="32">
        <f t="shared" si="79"/>
        <v>0</v>
      </c>
      <c r="AC73" s="32">
        <f t="shared" si="80"/>
        <v>0</v>
      </c>
      <c r="AD73" s="32">
        <f t="shared" si="81"/>
        <v>0</v>
      </c>
    </row>
    <row r="74" spans="1:30" ht="12" customHeight="1" x14ac:dyDescent="0.35">
      <c r="D74" s="100"/>
      <c r="U74" s="32">
        <f>SUMPRODUCT($T$65:$T$73,U65:U73)</f>
        <v>0</v>
      </c>
      <c r="V74" s="32">
        <f t="shared" ref="V74:AD74" si="82">SUMPRODUCT($T$65:$T$73,V65:V73)</f>
        <v>0</v>
      </c>
      <c r="W74" s="32">
        <f t="shared" si="82"/>
        <v>0</v>
      </c>
      <c r="X74" s="32">
        <f t="shared" si="82"/>
        <v>0</v>
      </c>
      <c r="Y74" s="32">
        <f t="shared" si="82"/>
        <v>0</v>
      </c>
      <c r="Z74" s="32">
        <f t="shared" si="82"/>
        <v>0</v>
      </c>
      <c r="AA74" s="32">
        <f t="shared" si="82"/>
        <v>0</v>
      </c>
      <c r="AB74" s="32">
        <f t="shared" si="82"/>
        <v>0</v>
      </c>
      <c r="AC74" s="32">
        <f t="shared" si="82"/>
        <v>0</v>
      </c>
      <c r="AD74" s="32">
        <f t="shared" si="82"/>
        <v>0</v>
      </c>
    </row>
    <row r="75" spans="1:30" ht="12" customHeight="1" x14ac:dyDescent="0.35">
      <c r="U75" s="32">
        <f>RANK(U74,$U$74:$AD$74)</f>
        <v>1</v>
      </c>
      <c r="V75" s="32">
        <f t="shared" ref="V75:AD75" si="83">RANK(V74,$U$74:$AD$74)</f>
        <v>1</v>
      </c>
      <c r="W75" s="32">
        <f t="shared" si="83"/>
        <v>1</v>
      </c>
      <c r="X75" s="32">
        <f t="shared" si="83"/>
        <v>1</v>
      </c>
      <c r="Y75" s="32">
        <f t="shared" si="83"/>
        <v>1</v>
      </c>
      <c r="Z75" s="32">
        <f t="shared" si="83"/>
        <v>1</v>
      </c>
      <c r="AA75" s="32">
        <f t="shared" si="83"/>
        <v>1</v>
      </c>
      <c r="AB75" s="32">
        <f t="shared" si="83"/>
        <v>1</v>
      </c>
      <c r="AC75" s="32">
        <f t="shared" si="83"/>
        <v>1</v>
      </c>
      <c r="AD75" s="32">
        <f t="shared" si="83"/>
        <v>1</v>
      </c>
    </row>
    <row r="76" spans="1:30" ht="12" customHeight="1" x14ac:dyDescent="0.35">
      <c r="T76" s="32" t="s">
        <v>29</v>
      </c>
      <c r="U76" s="32">
        <f>IF(U74&gt;0,U75,0)</f>
        <v>0</v>
      </c>
      <c r="V76" s="32">
        <f t="shared" ref="V76" si="84">IF(V74&gt;0,V75,0)</f>
        <v>0</v>
      </c>
      <c r="W76" s="32">
        <f t="shared" ref="W76" si="85">IF(W74&gt;0,W75,0)</f>
        <v>0</v>
      </c>
      <c r="X76" s="32">
        <f t="shared" ref="X76" si="86">IF(X74&gt;0,X75,0)</f>
        <v>0</v>
      </c>
      <c r="Y76" s="32">
        <f t="shared" ref="Y76" si="87">IF(Y74&gt;0,Y75,0)</f>
        <v>0</v>
      </c>
      <c r="Z76" s="32">
        <f t="shared" ref="Z76" si="88">IF(Z74&gt;0,Z75,0)</f>
        <v>0</v>
      </c>
      <c r="AA76" s="32">
        <f t="shared" ref="AA76" si="89">IF(AA74&gt;0,AA75,0)</f>
        <v>0</v>
      </c>
      <c r="AB76" s="32">
        <f t="shared" ref="AB76" si="90">IF(AB74&gt;0,AB75,0)</f>
        <v>0</v>
      </c>
      <c r="AC76" s="32">
        <f t="shared" ref="AC76" si="91">IF(AC74&gt;0,AC75,0)</f>
        <v>0</v>
      </c>
      <c r="AD76" s="32">
        <f t="shared" ref="AD76" si="92">IF(AD74&gt;0,AD75,0)</f>
        <v>0</v>
      </c>
    </row>
    <row r="77" spans="1:30" ht="12" customHeight="1" x14ac:dyDescent="0.35">
      <c r="A77" s="32" t="s">
        <v>15</v>
      </c>
      <c r="B77" s="100" t="e">
        <f>'INTEGRITY CHK'!U9/100</f>
        <v>#DIV/0!</v>
      </c>
      <c r="C77" s="32">
        <v>1</v>
      </c>
      <c r="D77" s="100" t="e">
        <f>'SUB FACTORS'!M94</f>
        <v>#DIV/0!</v>
      </c>
      <c r="E77" s="32" t="e">
        <f>D77*$B$77</f>
        <v>#DIV/0!</v>
      </c>
      <c r="F77" s="32" t="e">
        <f t="array" ref="F77:O77">TRANSPOSE('OPTIONS COMPARISON'!M94:M103)</f>
        <v>#DIV/0!</v>
      </c>
      <c r="G77" s="32" t="e">
        <v>#DIV/0!</v>
      </c>
      <c r="H77" s="32" t="e">
        <v>#DIV/0!</v>
      </c>
      <c r="I77" s="32" t="e">
        <v>#DIV/0!</v>
      </c>
      <c r="J77" s="32" t="e">
        <v>#DIV/0!</v>
      </c>
      <c r="K77" s="32" t="e">
        <v>#DIV/0!</v>
      </c>
      <c r="L77" s="32" t="e">
        <v>#DIV/0!</v>
      </c>
      <c r="M77" s="32" t="e">
        <v>#DIV/0!</v>
      </c>
      <c r="N77" s="32" t="e">
        <v>#DIV/0!</v>
      </c>
      <c r="O77" s="32" t="e">
        <v>#DIV/0!</v>
      </c>
      <c r="P77" s="32" t="s">
        <v>15</v>
      </c>
      <c r="Q77" s="32">
        <f t="shared" si="68"/>
        <v>0</v>
      </c>
      <c r="R77" s="32">
        <f t="shared" si="69"/>
        <v>1</v>
      </c>
      <c r="S77" s="32">
        <f t="shared" si="70"/>
        <v>0</v>
      </c>
      <c r="T77" s="32">
        <f t="shared" si="71"/>
        <v>0</v>
      </c>
      <c r="U77" s="32">
        <f t="shared" si="72"/>
        <v>0</v>
      </c>
      <c r="V77" s="32">
        <f t="shared" si="73"/>
        <v>0</v>
      </c>
      <c r="W77" s="32">
        <f t="shared" si="74"/>
        <v>0</v>
      </c>
      <c r="X77" s="32">
        <f t="shared" si="75"/>
        <v>0</v>
      </c>
      <c r="Y77" s="32">
        <f t="shared" si="76"/>
        <v>0</v>
      </c>
      <c r="Z77" s="32">
        <f t="shared" si="77"/>
        <v>0</v>
      </c>
      <c r="AA77" s="32">
        <f t="shared" si="78"/>
        <v>0</v>
      </c>
      <c r="AB77" s="32">
        <f t="shared" si="79"/>
        <v>0</v>
      </c>
      <c r="AC77" s="32">
        <f t="shared" si="80"/>
        <v>0</v>
      </c>
      <c r="AD77" s="32">
        <f t="shared" si="81"/>
        <v>0</v>
      </c>
    </row>
    <row r="78" spans="1:30" ht="12" customHeight="1" x14ac:dyDescent="0.35">
      <c r="B78" s="104" t="e">
        <f>B79*100</f>
        <v>#DIV/0!</v>
      </c>
      <c r="C78" s="32">
        <v>2</v>
      </c>
      <c r="D78" s="100" t="e">
        <f>'SUB FACTORS'!M95</f>
        <v>#DIV/0!</v>
      </c>
      <c r="E78" s="32" t="e">
        <f t="shared" ref="E78:E85" si="93">D78*$B$77</f>
        <v>#DIV/0!</v>
      </c>
      <c r="F78" s="32" t="e">
        <f t="array" ref="F78:O78">TRANSPOSE('OPTIONS COMPARISON'!AD94:AD103)</f>
        <v>#DIV/0!</v>
      </c>
      <c r="G78" s="32" t="e">
        <v>#DIV/0!</v>
      </c>
      <c r="H78" s="32" t="e">
        <v>#DIV/0!</v>
      </c>
      <c r="I78" s="32" t="e">
        <v>#DIV/0!</v>
      </c>
      <c r="J78" s="32" t="e">
        <v>#DIV/0!</v>
      </c>
      <c r="K78" s="32" t="e">
        <v>#DIV/0!</v>
      </c>
      <c r="L78" s="32" t="e">
        <v>#DIV/0!</v>
      </c>
      <c r="M78" s="32" t="e">
        <v>#DIV/0!</v>
      </c>
      <c r="N78" s="32" t="e">
        <v>#DIV/0!</v>
      </c>
      <c r="O78" s="32" t="e">
        <v>#DIV/0!</v>
      </c>
      <c r="Q78" s="32">
        <f t="shared" si="68"/>
        <v>0</v>
      </c>
      <c r="R78" s="32">
        <f t="shared" si="69"/>
        <v>2</v>
      </c>
      <c r="S78" s="32">
        <f t="shared" si="70"/>
        <v>0</v>
      </c>
      <c r="T78" s="32">
        <f t="shared" si="71"/>
        <v>0</v>
      </c>
      <c r="U78" s="32">
        <f t="shared" si="72"/>
        <v>0</v>
      </c>
      <c r="V78" s="32">
        <f t="shared" si="73"/>
        <v>0</v>
      </c>
      <c r="W78" s="32">
        <f t="shared" si="74"/>
        <v>0</v>
      </c>
      <c r="X78" s="32">
        <f t="shared" si="75"/>
        <v>0</v>
      </c>
      <c r="Y78" s="32">
        <f t="shared" si="76"/>
        <v>0</v>
      </c>
      <c r="Z78" s="32">
        <f t="shared" si="77"/>
        <v>0</v>
      </c>
      <c r="AA78" s="32">
        <f t="shared" si="78"/>
        <v>0</v>
      </c>
      <c r="AB78" s="32">
        <f t="shared" si="79"/>
        <v>0</v>
      </c>
      <c r="AC78" s="32">
        <f t="shared" si="80"/>
        <v>0</v>
      </c>
      <c r="AD78" s="32">
        <f t="shared" si="81"/>
        <v>0</v>
      </c>
    </row>
    <row r="79" spans="1:30" ht="12" customHeight="1" x14ac:dyDescent="0.35">
      <c r="B79" s="100" t="e">
        <f>'MAJ FACTORS'!M10</f>
        <v>#DIV/0!</v>
      </c>
      <c r="C79" s="32">
        <v>3</v>
      </c>
      <c r="D79" s="100" t="e">
        <f>'SUB FACTORS'!M96</f>
        <v>#DIV/0!</v>
      </c>
      <c r="E79" s="32" t="e">
        <f t="shared" si="93"/>
        <v>#DIV/0!</v>
      </c>
      <c r="F79" s="32" t="e">
        <f t="array" ref="F79:O79">TRANSPOSE('OPTIONS COMPARISON'!AU94:AU103)</f>
        <v>#DIV/0!</v>
      </c>
      <c r="G79" s="32" t="e">
        <v>#DIV/0!</v>
      </c>
      <c r="H79" s="32" t="e">
        <v>#DIV/0!</v>
      </c>
      <c r="I79" s="32" t="e">
        <v>#DIV/0!</v>
      </c>
      <c r="J79" s="32" t="e">
        <v>#DIV/0!</v>
      </c>
      <c r="K79" s="32" t="e">
        <v>#DIV/0!</v>
      </c>
      <c r="L79" s="32" t="e">
        <v>#DIV/0!</v>
      </c>
      <c r="M79" s="32" t="e">
        <v>#DIV/0!</v>
      </c>
      <c r="N79" s="32" t="e">
        <v>#DIV/0!</v>
      </c>
      <c r="O79" s="32" t="e">
        <v>#DIV/0!</v>
      </c>
      <c r="Q79" s="32">
        <f t="shared" si="68"/>
        <v>0</v>
      </c>
      <c r="R79" s="32">
        <f t="shared" si="69"/>
        <v>3</v>
      </c>
      <c r="S79" s="32">
        <f t="shared" si="70"/>
        <v>0</v>
      </c>
      <c r="T79" s="32">
        <f t="shared" si="71"/>
        <v>0</v>
      </c>
      <c r="U79" s="32">
        <f t="shared" si="72"/>
        <v>0</v>
      </c>
      <c r="V79" s="32">
        <f t="shared" si="73"/>
        <v>0</v>
      </c>
      <c r="W79" s="32">
        <f t="shared" si="74"/>
        <v>0</v>
      </c>
      <c r="X79" s="32">
        <f t="shared" si="75"/>
        <v>0</v>
      </c>
      <c r="Y79" s="32">
        <f t="shared" si="76"/>
        <v>0</v>
      </c>
      <c r="Z79" s="32">
        <f t="shared" si="77"/>
        <v>0</v>
      </c>
      <c r="AA79" s="32">
        <f t="shared" si="78"/>
        <v>0</v>
      </c>
      <c r="AB79" s="32">
        <f t="shared" si="79"/>
        <v>0</v>
      </c>
      <c r="AC79" s="32">
        <f t="shared" si="80"/>
        <v>0</v>
      </c>
      <c r="AD79" s="32">
        <f t="shared" si="81"/>
        <v>0</v>
      </c>
    </row>
    <row r="80" spans="1:30" ht="12" customHeight="1" x14ac:dyDescent="0.35">
      <c r="C80" s="32">
        <v>4</v>
      </c>
      <c r="D80" s="100" t="e">
        <f>'SUB FACTORS'!M97</f>
        <v>#DIV/0!</v>
      </c>
      <c r="E80" s="32" t="e">
        <f t="shared" si="93"/>
        <v>#DIV/0!</v>
      </c>
      <c r="F80" s="32" t="e">
        <f t="array" ref="F80:O80">TRANSPOSE('OPTIONS COMPARISON'!BL94:BL103)</f>
        <v>#DIV/0!</v>
      </c>
      <c r="G80" s="32" t="e">
        <v>#DIV/0!</v>
      </c>
      <c r="H80" s="32" t="e">
        <v>#DIV/0!</v>
      </c>
      <c r="I80" s="32" t="e">
        <v>#DIV/0!</v>
      </c>
      <c r="J80" s="32" t="e">
        <v>#DIV/0!</v>
      </c>
      <c r="K80" s="32" t="e">
        <v>#DIV/0!</v>
      </c>
      <c r="L80" s="32" t="e">
        <v>#DIV/0!</v>
      </c>
      <c r="M80" s="32" t="e">
        <v>#DIV/0!</v>
      </c>
      <c r="N80" s="32" t="e">
        <v>#DIV/0!</v>
      </c>
      <c r="O80" s="32" t="e">
        <v>#DIV/0!</v>
      </c>
      <c r="Q80" s="32">
        <f t="shared" si="68"/>
        <v>0</v>
      </c>
      <c r="R80" s="32">
        <f t="shared" si="69"/>
        <v>4</v>
      </c>
      <c r="S80" s="32">
        <f t="shared" si="70"/>
        <v>0</v>
      </c>
      <c r="T80" s="32">
        <f t="shared" si="71"/>
        <v>0</v>
      </c>
      <c r="U80" s="32">
        <f t="shared" si="72"/>
        <v>0</v>
      </c>
      <c r="V80" s="32">
        <f t="shared" si="73"/>
        <v>0</v>
      </c>
      <c r="W80" s="32">
        <f t="shared" si="74"/>
        <v>0</v>
      </c>
      <c r="X80" s="32">
        <f t="shared" si="75"/>
        <v>0</v>
      </c>
      <c r="Y80" s="32">
        <f t="shared" si="76"/>
        <v>0</v>
      </c>
      <c r="Z80" s="32">
        <f t="shared" si="77"/>
        <v>0</v>
      </c>
      <c r="AA80" s="32">
        <f t="shared" si="78"/>
        <v>0</v>
      </c>
      <c r="AB80" s="32">
        <f t="shared" si="79"/>
        <v>0</v>
      </c>
      <c r="AC80" s="32">
        <f t="shared" si="80"/>
        <v>0</v>
      </c>
      <c r="AD80" s="32">
        <f t="shared" si="81"/>
        <v>0</v>
      </c>
    </row>
    <row r="81" spans="1:30" ht="12" customHeight="1" x14ac:dyDescent="0.35">
      <c r="C81" s="32">
        <v>5</v>
      </c>
      <c r="D81" s="100" t="e">
        <f>'SUB FACTORS'!M98</f>
        <v>#DIV/0!</v>
      </c>
      <c r="E81" s="32" t="e">
        <f t="shared" si="93"/>
        <v>#DIV/0!</v>
      </c>
      <c r="F81" s="32" t="e">
        <f t="array" ref="F81:O81">TRANSPOSE('OPTIONS COMPARISON'!CC94:CC103)</f>
        <v>#DIV/0!</v>
      </c>
      <c r="G81" s="32" t="e">
        <v>#DIV/0!</v>
      </c>
      <c r="H81" s="32" t="e">
        <v>#DIV/0!</v>
      </c>
      <c r="I81" s="32" t="e">
        <v>#DIV/0!</v>
      </c>
      <c r="J81" s="32" t="e">
        <v>#DIV/0!</v>
      </c>
      <c r="K81" s="32" t="e">
        <v>#DIV/0!</v>
      </c>
      <c r="L81" s="32" t="e">
        <v>#DIV/0!</v>
      </c>
      <c r="M81" s="32" t="e">
        <v>#DIV/0!</v>
      </c>
      <c r="N81" s="32" t="e">
        <v>#DIV/0!</v>
      </c>
      <c r="O81" s="32" t="e">
        <v>#DIV/0!</v>
      </c>
      <c r="Q81" s="32">
        <f t="shared" si="68"/>
        <v>0</v>
      </c>
      <c r="R81" s="32">
        <f t="shared" si="69"/>
        <v>5</v>
      </c>
      <c r="S81" s="32">
        <f t="shared" si="70"/>
        <v>0</v>
      </c>
      <c r="T81" s="32">
        <f t="shared" si="71"/>
        <v>0</v>
      </c>
      <c r="U81" s="32">
        <f t="shared" si="72"/>
        <v>0</v>
      </c>
      <c r="V81" s="32">
        <f t="shared" si="73"/>
        <v>0</v>
      </c>
      <c r="W81" s="32">
        <f t="shared" si="74"/>
        <v>0</v>
      </c>
      <c r="X81" s="32">
        <f t="shared" si="75"/>
        <v>0</v>
      </c>
      <c r="Y81" s="32">
        <f t="shared" si="76"/>
        <v>0</v>
      </c>
      <c r="Z81" s="32">
        <f t="shared" si="77"/>
        <v>0</v>
      </c>
      <c r="AA81" s="32">
        <f t="shared" si="78"/>
        <v>0</v>
      </c>
      <c r="AB81" s="32">
        <f t="shared" si="79"/>
        <v>0</v>
      </c>
      <c r="AC81" s="32">
        <f t="shared" si="80"/>
        <v>0</v>
      </c>
      <c r="AD81" s="32">
        <f t="shared" si="81"/>
        <v>0</v>
      </c>
    </row>
    <row r="82" spans="1:30" ht="12" customHeight="1" x14ac:dyDescent="0.35">
      <c r="C82" s="32">
        <v>6</v>
      </c>
      <c r="D82" s="100" t="e">
        <f>'SUB FACTORS'!M99</f>
        <v>#DIV/0!</v>
      </c>
      <c r="E82" s="32" t="e">
        <f t="shared" si="93"/>
        <v>#DIV/0!</v>
      </c>
      <c r="F82" s="32" t="e">
        <f t="array" ref="F82:O82">TRANSPOSE('OPTIONS COMPARISON'!CT94:CT103)</f>
        <v>#DIV/0!</v>
      </c>
      <c r="G82" s="32" t="e">
        <v>#DIV/0!</v>
      </c>
      <c r="H82" s="32" t="e">
        <v>#DIV/0!</v>
      </c>
      <c r="I82" s="32" t="e">
        <v>#DIV/0!</v>
      </c>
      <c r="J82" s="32" t="e">
        <v>#DIV/0!</v>
      </c>
      <c r="K82" s="32" t="e">
        <v>#DIV/0!</v>
      </c>
      <c r="L82" s="32" t="e">
        <v>#DIV/0!</v>
      </c>
      <c r="M82" s="32" t="e">
        <v>#DIV/0!</v>
      </c>
      <c r="N82" s="32" t="e">
        <v>#DIV/0!</v>
      </c>
      <c r="O82" s="32" t="e">
        <v>#DIV/0!</v>
      </c>
      <c r="Q82" s="32">
        <f t="shared" si="68"/>
        <v>0</v>
      </c>
      <c r="R82" s="32">
        <f t="shared" si="69"/>
        <v>6</v>
      </c>
      <c r="S82" s="32">
        <f t="shared" si="70"/>
        <v>0</v>
      </c>
      <c r="T82" s="32">
        <f t="shared" si="71"/>
        <v>0</v>
      </c>
      <c r="U82" s="32">
        <f t="shared" si="72"/>
        <v>0</v>
      </c>
      <c r="V82" s="32">
        <f t="shared" si="73"/>
        <v>0</v>
      </c>
      <c r="W82" s="32">
        <f t="shared" si="74"/>
        <v>0</v>
      </c>
      <c r="X82" s="32">
        <f t="shared" si="75"/>
        <v>0</v>
      </c>
      <c r="Y82" s="32">
        <f t="shared" si="76"/>
        <v>0</v>
      </c>
      <c r="Z82" s="32">
        <f t="shared" si="77"/>
        <v>0</v>
      </c>
      <c r="AA82" s="32">
        <f t="shared" si="78"/>
        <v>0</v>
      </c>
      <c r="AB82" s="32">
        <f t="shared" si="79"/>
        <v>0</v>
      </c>
      <c r="AC82" s="32">
        <f t="shared" si="80"/>
        <v>0</v>
      </c>
      <c r="AD82" s="32">
        <f t="shared" si="81"/>
        <v>0</v>
      </c>
    </row>
    <row r="83" spans="1:30" ht="12" customHeight="1" x14ac:dyDescent="0.35">
      <c r="C83" s="32">
        <v>7</v>
      </c>
      <c r="D83" s="100" t="e">
        <f>'SUB FACTORS'!M100</f>
        <v>#DIV/0!</v>
      </c>
      <c r="E83" s="32" t="e">
        <f t="shared" si="93"/>
        <v>#DIV/0!</v>
      </c>
      <c r="F83" s="32" t="e">
        <f t="array" ref="F83:O83">TRANSPOSE('OPTIONS COMPARISON'!DK94:DK103)</f>
        <v>#DIV/0!</v>
      </c>
      <c r="G83" s="32" t="e">
        <v>#DIV/0!</v>
      </c>
      <c r="H83" s="32" t="e">
        <v>#DIV/0!</v>
      </c>
      <c r="I83" s="32" t="e">
        <v>#DIV/0!</v>
      </c>
      <c r="J83" s="32" t="e">
        <v>#DIV/0!</v>
      </c>
      <c r="K83" s="32" t="e">
        <v>#DIV/0!</v>
      </c>
      <c r="L83" s="32" t="e">
        <v>#DIV/0!</v>
      </c>
      <c r="M83" s="32" t="e">
        <v>#DIV/0!</v>
      </c>
      <c r="N83" s="32" t="e">
        <v>#DIV/0!</v>
      </c>
      <c r="O83" s="32" t="e">
        <v>#DIV/0!</v>
      </c>
      <c r="Q83" s="32">
        <f t="shared" si="68"/>
        <v>0</v>
      </c>
      <c r="R83" s="32">
        <f t="shared" si="69"/>
        <v>7</v>
      </c>
      <c r="S83" s="32">
        <f t="shared" si="70"/>
        <v>0</v>
      </c>
      <c r="T83" s="32">
        <f t="shared" si="71"/>
        <v>0</v>
      </c>
      <c r="U83" s="32">
        <f t="shared" si="72"/>
        <v>0</v>
      </c>
      <c r="V83" s="32">
        <f t="shared" si="73"/>
        <v>0</v>
      </c>
      <c r="W83" s="32">
        <f t="shared" si="74"/>
        <v>0</v>
      </c>
      <c r="X83" s="32">
        <f t="shared" si="75"/>
        <v>0</v>
      </c>
      <c r="Y83" s="32">
        <f t="shared" si="76"/>
        <v>0</v>
      </c>
      <c r="Z83" s="32">
        <f t="shared" si="77"/>
        <v>0</v>
      </c>
      <c r="AA83" s="32">
        <f t="shared" si="78"/>
        <v>0</v>
      </c>
      <c r="AB83" s="32">
        <f t="shared" si="79"/>
        <v>0</v>
      </c>
      <c r="AC83" s="32">
        <f t="shared" si="80"/>
        <v>0</v>
      </c>
      <c r="AD83" s="32">
        <f t="shared" si="81"/>
        <v>0</v>
      </c>
    </row>
    <row r="84" spans="1:30" ht="12" customHeight="1" x14ac:dyDescent="0.35">
      <c r="C84" s="32">
        <v>8</v>
      </c>
      <c r="D84" s="100" t="e">
        <f>'SUB FACTORS'!M101</f>
        <v>#DIV/0!</v>
      </c>
      <c r="E84" s="32" t="e">
        <f t="shared" si="93"/>
        <v>#DIV/0!</v>
      </c>
      <c r="F84" s="32" t="e">
        <f t="array" ref="F84:O84">TRANSPOSE('OPTIONS COMPARISON'!EB94:EB103)</f>
        <v>#DIV/0!</v>
      </c>
      <c r="G84" s="32" t="e">
        <v>#DIV/0!</v>
      </c>
      <c r="H84" s="32" t="e">
        <v>#DIV/0!</v>
      </c>
      <c r="I84" s="32" t="e">
        <v>#DIV/0!</v>
      </c>
      <c r="J84" s="32" t="e">
        <v>#DIV/0!</v>
      </c>
      <c r="K84" s="32" t="e">
        <v>#DIV/0!</v>
      </c>
      <c r="L84" s="32" t="e">
        <v>#DIV/0!</v>
      </c>
      <c r="M84" s="32" t="e">
        <v>#DIV/0!</v>
      </c>
      <c r="N84" s="32" t="e">
        <v>#DIV/0!</v>
      </c>
      <c r="O84" s="32" t="e">
        <v>#DIV/0!</v>
      </c>
      <c r="Q84" s="32">
        <f t="shared" si="68"/>
        <v>0</v>
      </c>
      <c r="R84" s="32">
        <f t="shared" si="69"/>
        <v>8</v>
      </c>
      <c r="S84" s="32">
        <f t="shared" si="70"/>
        <v>0</v>
      </c>
      <c r="T84" s="32">
        <f t="shared" si="71"/>
        <v>0</v>
      </c>
      <c r="U84" s="32">
        <f t="shared" si="72"/>
        <v>0</v>
      </c>
      <c r="V84" s="32">
        <f t="shared" si="73"/>
        <v>0</v>
      </c>
      <c r="W84" s="32">
        <f t="shared" si="74"/>
        <v>0</v>
      </c>
      <c r="X84" s="32">
        <f t="shared" si="75"/>
        <v>0</v>
      </c>
      <c r="Y84" s="32">
        <f t="shared" si="76"/>
        <v>0</v>
      </c>
      <c r="Z84" s="32">
        <f t="shared" si="77"/>
        <v>0</v>
      </c>
      <c r="AA84" s="32">
        <f t="shared" si="78"/>
        <v>0</v>
      </c>
      <c r="AB84" s="32">
        <f t="shared" si="79"/>
        <v>0</v>
      </c>
      <c r="AC84" s="32">
        <f t="shared" si="80"/>
        <v>0</v>
      </c>
      <c r="AD84" s="32">
        <f t="shared" si="81"/>
        <v>0</v>
      </c>
    </row>
    <row r="85" spans="1:30" ht="12" customHeight="1" x14ac:dyDescent="0.35">
      <c r="C85" s="32">
        <v>9</v>
      </c>
      <c r="D85" s="100" t="e">
        <f>'SUB FACTORS'!M102</f>
        <v>#DIV/0!</v>
      </c>
      <c r="E85" s="32" t="e">
        <f t="shared" si="93"/>
        <v>#DIV/0!</v>
      </c>
      <c r="F85" s="32" t="e">
        <f t="array" ref="F85:O85">TRANSPOSE('OPTIONS COMPARISON'!ES94:ES103)</f>
        <v>#DIV/0!</v>
      </c>
      <c r="G85" s="32" t="e">
        <v>#DIV/0!</v>
      </c>
      <c r="H85" s="32" t="e">
        <v>#DIV/0!</v>
      </c>
      <c r="I85" s="32" t="e">
        <v>#DIV/0!</v>
      </c>
      <c r="J85" s="32" t="e">
        <v>#DIV/0!</v>
      </c>
      <c r="K85" s="32" t="e">
        <v>#DIV/0!</v>
      </c>
      <c r="L85" s="32" t="e">
        <v>#DIV/0!</v>
      </c>
      <c r="M85" s="32" t="e">
        <v>#DIV/0!</v>
      </c>
      <c r="N85" s="32" t="e">
        <v>#DIV/0!</v>
      </c>
      <c r="O85" s="32" t="e">
        <v>#DIV/0!</v>
      </c>
      <c r="Q85" s="32">
        <f t="shared" si="68"/>
        <v>0</v>
      </c>
      <c r="R85" s="32">
        <f t="shared" si="69"/>
        <v>9</v>
      </c>
      <c r="S85" s="32">
        <f t="shared" si="70"/>
        <v>0</v>
      </c>
      <c r="T85" s="32">
        <f t="shared" si="71"/>
        <v>0</v>
      </c>
      <c r="U85" s="32">
        <f t="shared" si="72"/>
        <v>0</v>
      </c>
      <c r="V85" s="32">
        <f t="shared" si="73"/>
        <v>0</v>
      </c>
      <c r="W85" s="32">
        <f t="shared" si="74"/>
        <v>0</v>
      </c>
      <c r="X85" s="32">
        <f t="shared" si="75"/>
        <v>0</v>
      </c>
      <c r="Y85" s="32">
        <f t="shared" si="76"/>
        <v>0</v>
      </c>
      <c r="Z85" s="32">
        <f t="shared" si="77"/>
        <v>0</v>
      </c>
      <c r="AA85" s="32">
        <f t="shared" si="78"/>
        <v>0</v>
      </c>
      <c r="AB85" s="32">
        <f t="shared" si="79"/>
        <v>0</v>
      </c>
      <c r="AC85" s="32">
        <f t="shared" si="80"/>
        <v>0</v>
      </c>
      <c r="AD85" s="32">
        <f t="shared" si="81"/>
        <v>0</v>
      </c>
    </row>
    <row r="86" spans="1:30" ht="12" customHeight="1" x14ac:dyDescent="0.35">
      <c r="D86" s="100"/>
      <c r="U86" s="32">
        <f>SUMPRODUCT($T$77:$T$85,U77:U85)</f>
        <v>0</v>
      </c>
      <c r="V86" s="32">
        <f t="shared" ref="V86:AD86" si="94">SUMPRODUCT($T$77:$T$85,V77:V85)</f>
        <v>0</v>
      </c>
      <c r="W86" s="32">
        <f t="shared" si="94"/>
        <v>0</v>
      </c>
      <c r="X86" s="32">
        <f t="shared" si="94"/>
        <v>0</v>
      </c>
      <c r="Y86" s="32">
        <f t="shared" si="94"/>
        <v>0</v>
      </c>
      <c r="Z86" s="32">
        <f t="shared" si="94"/>
        <v>0</v>
      </c>
      <c r="AA86" s="32">
        <f t="shared" si="94"/>
        <v>0</v>
      </c>
      <c r="AB86" s="32">
        <f t="shared" si="94"/>
        <v>0</v>
      </c>
      <c r="AC86" s="32">
        <f t="shared" si="94"/>
        <v>0</v>
      </c>
      <c r="AD86" s="32">
        <f t="shared" si="94"/>
        <v>0</v>
      </c>
    </row>
    <row r="87" spans="1:30" ht="12" customHeight="1" x14ac:dyDescent="0.35">
      <c r="U87" s="32">
        <f>RANK(U86,$U$86:$AD$86)</f>
        <v>1</v>
      </c>
      <c r="V87" s="32">
        <f t="shared" ref="V87:AD87" si="95">RANK(V86,$U$86:$AD$86)</f>
        <v>1</v>
      </c>
      <c r="W87" s="32">
        <f t="shared" si="95"/>
        <v>1</v>
      </c>
      <c r="X87" s="32">
        <f t="shared" si="95"/>
        <v>1</v>
      </c>
      <c r="Y87" s="32">
        <f t="shared" si="95"/>
        <v>1</v>
      </c>
      <c r="Z87" s="32">
        <f t="shared" si="95"/>
        <v>1</v>
      </c>
      <c r="AA87" s="32">
        <f t="shared" si="95"/>
        <v>1</v>
      </c>
      <c r="AB87" s="32">
        <f t="shared" si="95"/>
        <v>1</v>
      </c>
      <c r="AC87" s="32">
        <f t="shared" si="95"/>
        <v>1</v>
      </c>
      <c r="AD87" s="32">
        <f t="shared" si="95"/>
        <v>1</v>
      </c>
    </row>
    <row r="88" spans="1:30" ht="12" customHeight="1" x14ac:dyDescent="0.35">
      <c r="T88" s="32" t="s">
        <v>29</v>
      </c>
      <c r="U88" s="32">
        <f>IF(U86&gt;0,U87,0)</f>
        <v>0</v>
      </c>
      <c r="V88" s="32">
        <f t="shared" ref="V88" si="96">IF(V86&gt;0,V87,0)</f>
        <v>0</v>
      </c>
      <c r="W88" s="32">
        <f t="shared" ref="W88" si="97">IF(W86&gt;0,W87,0)</f>
        <v>0</v>
      </c>
      <c r="X88" s="32">
        <f t="shared" ref="X88" si="98">IF(X86&gt;0,X87,0)</f>
        <v>0</v>
      </c>
      <c r="Y88" s="32">
        <f t="shared" ref="Y88" si="99">IF(Y86&gt;0,Y87,0)</f>
        <v>0</v>
      </c>
      <c r="Z88" s="32">
        <f t="shared" ref="Z88" si="100">IF(Z86&gt;0,Z87,0)</f>
        <v>0</v>
      </c>
      <c r="AA88" s="32">
        <f t="shared" ref="AA88" si="101">IF(AA86&gt;0,AA87,0)</f>
        <v>0</v>
      </c>
      <c r="AB88" s="32">
        <f t="shared" ref="AB88" si="102">IF(AB86&gt;0,AB87,0)</f>
        <v>0</v>
      </c>
      <c r="AC88" s="32">
        <f t="shared" ref="AC88" si="103">IF(AC86&gt;0,AC87,0)</f>
        <v>0</v>
      </c>
      <c r="AD88" s="32">
        <f t="shared" ref="AD88" si="104">IF(AD86&gt;0,AD87,0)</f>
        <v>0</v>
      </c>
    </row>
    <row r="89" spans="1:30" ht="12" customHeight="1" x14ac:dyDescent="0.35">
      <c r="A89" s="32" t="s">
        <v>16</v>
      </c>
      <c r="B89" s="100" t="e">
        <f>'INTEGRITY CHK'!U10/100</f>
        <v>#DIV/0!</v>
      </c>
      <c r="C89" s="32">
        <v>1</v>
      </c>
      <c r="D89" s="100" t="e">
        <f>'SUB FACTORS'!M109</f>
        <v>#DIV/0!</v>
      </c>
      <c r="E89" s="32" t="e">
        <f>D89*$B$89</f>
        <v>#DIV/0!</v>
      </c>
      <c r="F89" s="32" t="e">
        <f t="array" ref="F89:O89">TRANSPOSE('OPTIONS COMPARISON'!M109:M118)</f>
        <v>#DIV/0!</v>
      </c>
      <c r="G89" s="32" t="e">
        <v>#DIV/0!</v>
      </c>
      <c r="H89" s="32" t="e">
        <v>#DIV/0!</v>
      </c>
      <c r="I89" s="32" t="e">
        <v>#DIV/0!</v>
      </c>
      <c r="J89" s="32" t="e">
        <v>#DIV/0!</v>
      </c>
      <c r="K89" s="32" t="e">
        <v>#DIV/0!</v>
      </c>
      <c r="L89" s="32" t="e">
        <v>#DIV/0!</v>
      </c>
      <c r="M89" s="32" t="e">
        <v>#DIV/0!</v>
      </c>
      <c r="N89" s="32" t="e">
        <v>#DIV/0!</v>
      </c>
      <c r="O89" s="32" t="e">
        <v>#DIV/0!</v>
      </c>
      <c r="P89" s="32" t="s">
        <v>16</v>
      </c>
      <c r="Q89" s="32">
        <f t="shared" si="68"/>
        <v>0</v>
      </c>
      <c r="R89" s="32">
        <f t="shared" si="69"/>
        <v>1</v>
      </c>
      <c r="S89" s="32">
        <f t="shared" si="70"/>
        <v>0</v>
      </c>
      <c r="T89" s="32">
        <f t="shared" si="71"/>
        <v>0</v>
      </c>
      <c r="U89" s="32">
        <f t="shared" si="72"/>
        <v>0</v>
      </c>
      <c r="V89" s="32">
        <f t="shared" si="73"/>
        <v>0</v>
      </c>
      <c r="W89" s="32">
        <f t="shared" si="74"/>
        <v>0</v>
      </c>
      <c r="X89" s="32">
        <f t="shared" si="75"/>
        <v>0</v>
      </c>
      <c r="Y89" s="32">
        <f t="shared" si="76"/>
        <v>0</v>
      </c>
      <c r="Z89" s="32">
        <f t="shared" si="77"/>
        <v>0</v>
      </c>
      <c r="AA89" s="32">
        <f t="shared" si="78"/>
        <v>0</v>
      </c>
      <c r="AB89" s="32">
        <f t="shared" si="79"/>
        <v>0</v>
      </c>
      <c r="AC89" s="32">
        <f t="shared" si="80"/>
        <v>0</v>
      </c>
      <c r="AD89" s="32">
        <f t="shared" si="81"/>
        <v>0</v>
      </c>
    </row>
    <row r="90" spans="1:30" ht="12" customHeight="1" x14ac:dyDescent="0.35">
      <c r="B90" s="104" t="e">
        <f>B91*100</f>
        <v>#DIV/0!</v>
      </c>
      <c r="C90" s="32">
        <v>2</v>
      </c>
      <c r="D90" s="100" t="e">
        <f>'SUB FACTORS'!M110</f>
        <v>#DIV/0!</v>
      </c>
      <c r="E90" s="32" t="e">
        <f t="shared" ref="E90:E97" si="105">D90*$B$89</f>
        <v>#DIV/0!</v>
      </c>
      <c r="F90" s="32" t="e">
        <f t="array" ref="F90:O90">TRANSPOSE('OPTIONS COMPARISON'!AD109:AD118)</f>
        <v>#DIV/0!</v>
      </c>
      <c r="G90" s="32" t="e">
        <v>#DIV/0!</v>
      </c>
      <c r="H90" s="32" t="e">
        <v>#DIV/0!</v>
      </c>
      <c r="I90" s="32" t="e">
        <v>#DIV/0!</v>
      </c>
      <c r="J90" s="32" t="e">
        <v>#DIV/0!</v>
      </c>
      <c r="K90" s="32" t="e">
        <v>#DIV/0!</v>
      </c>
      <c r="L90" s="32" t="e">
        <v>#DIV/0!</v>
      </c>
      <c r="M90" s="32" t="e">
        <v>#DIV/0!</v>
      </c>
      <c r="N90" s="32" t="e">
        <v>#DIV/0!</v>
      </c>
      <c r="O90" s="32" t="e">
        <v>#DIV/0!</v>
      </c>
      <c r="Q90" s="32">
        <f t="shared" si="68"/>
        <v>0</v>
      </c>
      <c r="R90" s="32">
        <f t="shared" si="69"/>
        <v>2</v>
      </c>
      <c r="S90" s="32">
        <f t="shared" si="70"/>
        <v>0</v>
      </c>
      <c r="T90" s="32">
        <f t="shared" si="71"/>
        <v>0</v>
      </c>
      <c r="U90" s="32">
        <f t="shared" si="72"/>
        <v>0</v>
      </c>
      <c r="V90" s="32">
        <f t="shared" si="73"/>
        <v>0</v>
      </c>
      <c r="W90" s="32">
        <f t="shared" si="74"/>
        <v>0</v>
      </c>
      <c r="X90" s="32">
        <f t="shared" si="75"/>
        <v>0</v>
      </c>
      <c r="Y90" s="32">
        <f t="shared" si="76"/>
        <v>0</v>
      </c>
      <c r="Z90" s="32">
        <f t="shared" si="77"/>
        <v>0</v>
      </c>
      <c r="AA90" s="32">
        <f t="shared" si="78"/>
        <v>0</v>
      </c>
      <c r="AB90" s="32">
        <f t="shared" si="79"/>
        <v>0</v>
      </c>
      <c r="AC90" s="32">
        <f t="shared" si="80"/>
        <v>0</v>
      </c>
      <c r="AD90" s="32">
        <f t="shared" si="81"/>
        <v>0</v>
      </c>
    </row>
    <row r="91" spans="1:30" ht="12" customHeight="1" x14ac:dyDescent="0.35">
      <c r="B91" s="100" t="e">
        <f>'MAJ FACTORS'!M11</f>
        <v>#DIV/0!</v>
      </c>
      <c r="C91" s="32">
        <v>3</v>
      </c>
      <c r="D91" s="100" t="e">
        <f>'SUB FACTORS'!M111</f>
        <v>#DIV/0!</v>
      </c>
      <c r="E91" s="32" t="e">
        <f t="shared" si="105"/>
        <v>#DIV/0!</v>
      </c>
      <c r="F91" s="32" t="e">
        <f t="array" ref="F91:O91">TRANSPOSE('OPTIONS COMPARISON'!AU109:AU118)</f>
        <v>#DIV/0!</v>
      </c>
      <c r="G91" s="32" t="e">
        <v>#DIV/0!</v>
      </c>
      <c r="H91" s="32" t="e">
        <v>#DIV/0!</v>
      </c>
      <c r="I91" s="32" t="e">
        <v>#DIV/0!</v>
      </c>
      <c r="J91" s="32" t="e">
        <v>#DIV/0!</v>
      </c>
      <c r="K91" s="32" t="e">
        <v>#DIV/0!</v>
      </c>
      <c r="L91" s="32" t="e">
        <v>#DIV/0!</v>
      </c>
      <c r="M91" s="32" t="e">
        <v>#DIV/0!</v>
      </c>
      <c r="N91" s="32" t="e">
        <v>#DIV/0!</v>
      </c>
      <c r="O91" s="32" t="e">
        <v>#DIV/0!</v>
      </c>
      <c r="Q91" s="32">
        <f t="shared" si="68"/>
        <v>0</v>
      </c>
      <c r="R91" s="32">
        <f t="shared" si="69"/>
        <v>3</v>
      </c>
      <c r="S91" s="32">
        <f t="shared" si="70"/>
        <v>0</v>
      </c>
      <c r="T91" s="32">
        <f t="shared" si="71"/>
        <v>0</v>
      </c>
      <c r="U91" s="32">
        <f t="shared" si="72"/>
        <v>0</v>
      </c>
      <c r="V91" s="32">
        <f t="shared" si="73"/>
        <v>0</v>
      </c>
      <c r="W91" s="32">
        <f t="shared" si="74"/>
        <v>0</v>
      </c>
      <c r="X91" s="32">
        <f t="shared" si="75"/>
        <v>0</v>
      </c>
      <c r="Y91" s="32">
        <f t="shared" si="76"/>
        <v>0</v>
      </c>
      <c r="Z91" s="32">
        <f t="shared" si="77"/>
        <v>0</v>
      </c>
      <c r="AA91" s="32">
        <f t="shared" si="78"/>
        <v>0</v>
      </c>
      <c r="AB91" s="32">
        <f t="shared" si="79"/>
        <v>0</v>
      </c>
      <c r="AC91" s="32">
        <f t="shared" si="80"/>
        <v>0</v>
      </c>
      <c r="AD91" s="32">
        <f t="shared" si="81"/>
        <v>0</v>
      </c>
    </row>
    <row r="92" spans="1:30" ht="12" customHeight="1" x14ac:dyDescent="0.35">
      <c r="C92" s="32">
        <v>4</v>
      </c>
      <c r="D92" s="100" t="e">
        <f>'SUB FACTORS'!M112</f>
        <v>#DIV/0!</v>
      </c>
      <c r="E92" s="32" t="e">
        <f t="shared" si="105"/>
        <v>#DIV/0!</v>
      </c>
      <c r="F92" s="32" t="e">
        <f t="array" ref="F92:O92">TRANSPOSE('OPTIONS COMPARISON'!BL109:BL118)</f>
        <v>#DIV/0!</v>
      </c>
      <c r="G92" s="32" t="e">
        <v>#DIV/0!</v>
      </c>
      <c r="H92" s="32" t="e">
        <v>#DIV/0!</v>
      </c>
      <c r="I92" s="32" t="e">
        <v>#DIV/0!</v>
      </c>
      <c r="J92" s="32" t="e">
        <v>#DIV/0!</v>
      </c>
      <c r="K92" s="32" t="e">
        <v>#DIV/0!</v>
      </c>
      <c r="L92" s="32" t="e">
        <v>#DIV/0!</v>
      </c>
      <c r="M92" s="32" t="e">
        <v>#DIV/0!</v>
      </c>
      <c r="N92" s="32" t="e">
        <v>#DIV/0!</v>
      </c>
      <c r="O92" s="32" t="e">
        <v>#DIV/0!</v>
      </c>
      <c r="Q92" s="32">
        <f t="shared" si="68"/>
        <v>0</v>
      </c>
      <c r="R92" s="32">
        <f t="shared" si="69"/>
        <v>4</v>
      </c>
      <c r="S92" s="32">
        <f t="shared" si="70"/>
        <v>0</v>
      </c>
      <c r="T92" s="32">
        <f t="shared" si="71"/>
        <v>0</v>
      </c>
      <c r="U92" s="32">
        <f t="shared" si="72"/>
        <v>0</v>
      </c>
      <c r="V92" s="32">
        <f t="shared" si="73"/>
        <v>0</v>
      </c>
      <c r="W92" s="32">
        <f t="shared" si="74"/>
        <v>0</v>
      </c>
      <c r="X92" s="32">
        <f t="shared" si="75"/>
        <v>0</v>
      </c>
      <c r="Y92" s="32">
        <f t="shared" si="76"/>
        <v>0</v>
      </c>
      <c r="Z92" s="32">
        <f t="shared" si="77"/>
        <v>0</v>
      </c>
      <c r="AA92" s="32">
        <f t="shared" si="78"/>
        <v>0</v>
      </c>
      <c r="AB92" s="32">
        <f t="shared" si="79"/>
        <v>0</v>
      </c>
      <c r="AC92" s="32">
        <f t="shared" si="80"/>
        <v>0</v>
      </c>
      <c r="AD92" s="32">
        <f t="shared" si="81"/>
        <v>0</v>
      </c>
    </row>
    <row r="93" spans="1:30" ht="12" customHeight="1" x14ac:dyDescent="0.35">
      <c r="C93" s="32">
        <v>5</v>
      </c>
      <c r="D93" s="100" t="e">
        <f>'SUB FACTORS'!M113</f>
        <v>#DIV/0!</v>
      </c>
      <c r="E93" s="32" t="e">
        <f t="shared" si="105"/>
        <v>#DIV/0!</v>
      </c>
      <c r="F93" s="32" t="e">
        <f t="array" ref="F93:O93">TRANSPOSE('OPTIONS COMPARISON'!CC109:CC118)</f>
        <v>#DIV/0!</v>
      </c>
      <c r="G93" s="32" t="e">
        <v>#DIV/0!</v>
      </c>
      <c r="H93" s="32" t="e">
        <v>#DIV/0!</v>
      </c>
      <c r="I93" s="32" t="e">
        <v>#DIV/0!</v>
      </c>
      <c r="J93" s="32" t="e">
        <v>#DIV/0!</v>
      </c>
      <c r="K93" s="32" t="e">
        <v>#DIV/0!</v>
      </c>
      <c r="L93" s="32" t="e">
        <v>#DIV/0!</v>
      </c>
      <c r="M93" s="32" t="e">
        <v>#DIV/0!</v>
      </c>
      <c r="N93" s="32" t="e">
        <v>#DIV/0!</v>
      </c>
      <c r="O93" s="32" t="e">
        <v>#DIV/0!</v>
      </c>
      <c r="Q93" s="32">
        <f t="shared" si="68"/>
        <v>0</v>
      </c>
      <c r="R93" s="32">
        <f t="shared" si="69"/>
        <v>5</v>
      </c>
      <c r="S93" s="32">
        <f t="shared" si="70"/>
        <v>0</v>
      </c>
      <c r="T93" s="32">
        <f t="shared" si="71"/>
        <v>0</v>
      </c>
      <c r="U93" s="32">
        <f t="shared" si="72"/>
        <v>0</v>
      </c>
      <c r="V93" s="32">
        <f t="shared" si="73"/>
        <v>0</v>
      </c>
      <c r="W93" s="32">
        <f t="shared" si="74"/>
        <v>0</v>
      </c>
      <c r="X93" s="32">
        <f t="shared" si="75"/>
        <v>0</v>
      </c>
      <c r="Y93" s="32">
        <f t="shared" si="76"/>
        <v>0</v>
      </c>
      <c r="Z93" s="32">
        <f t="shared" si="77"/>
        <v>0</v>
      </c>
      <c r="AA93" s="32">
        <f t="shared" si="78"/>
        <v>0</v>
      </c>
      <c r="AB93" s="32">
        <f t="shared" si="79"/>
        <v>0</v>
      </c>
      <c r="AC93" s="32">
        <f t="shared" si="80"/>
        <v>0</v>
      </c>
      <c r="AD93" s="32">
        <f t="shared" si="81"/>
        <v>0</v>
      </c>
    </row>
    <row r="94" spans="1:30" ht="12" customHeight="1" x14ac:dyDescent="0.35">
      <c r="C94" s="32">
        <v>6</v>
      </c>
      <c r="D94" s="100" t="e">
        <f>'SUB FACTORS'!M114</f>
        <v>#DIV/0!</v>
      </c>
      <c r="E94" s="32" t="e">
        <f t="shared" si="105"/>
        <v>#DIV/0!</v>
      </c>
      <c r="F94" s="32" t="e">
        <f t="array" ref="F94:O94">TRANSPOSE('OPTIONS COMPARISON'!CT109:CT118)</f>
        <v>#DIV/0!</v>
      </c>
      <c r="G94" s="32" t="e">
        <v>#DIV/0!</v>
      </c>
      <c r="H94" s="32" t="e">
        <v>#DIV/0!</v>
      </c>
      <c r="I94" s="32" t="e">
        <v>#DIV/0!</v>
      </c>
      <c r="J94" s="32" t="e">
        <v>#DIV/0!</v>
      </c>
      <c r="K94" s="32" t="e">
        <v>#DIV/0!</v>
      </c>
      <c r="L94" s="32" t="e">
        <v>#DIV/0!</v>
      </c>
      <c r="M94" s="32" t="e">
        <v>#DIV/0!</v>
      </c>
      <c r="N94" s="32" t="e">
        <v>#DIV/0!</v>
      </c>
      <c r="O94" s="32" t="e">
        <v>#DIV/0!</v>
      </c>
      <c r="Q94" s="32">
        <f t="shared" si="68"/>
        <v>0</v>
      </c>
      <c r="R94" s="32">
        <f t="shared" si="69"/>
        <v>6</v>
      </c>
      <c r="S94" s="32">
        <f t="shared" si="70"/>
        <v>0</v>
      </c>
      <c r="T94" s="32">
        <f t="shared" si="71"/>
        <v>0</v>
      </c>
      <c r="U94" s="32">
        <f t="shared" si="72"/>
        <v>0</v>
      </c>
      <c r="V94" s="32">
        <f t="shared" si="73"/>
        <v>0</v>
      </c>
      <c r="W94" s="32">
        <f t="shared" si="74"/>
        <v>0</v>
      </c>
      <c r="X94" s="32">
        <f t="shared" si="75"/>
        <v>0</v>
      </c>
      <c r="Y94" s="32">
        <f t="shared" si="76"/>
        <v>0</v>
      </c>
      <c r="Z94" s="32">
        <f t="shared" si="77"/>
        <v>0</v>
      </c>
      <c r="AA94" s="32">
        <f t="shared" si="78"/>
        <v>0</v>
      </c>
      <c r="AB94" s="32">
        <f t="shared" si="79"/>
        <v>0</v>
      </c>
      <c r="AC94" s="32">
        <f t="shared" si="80"/>
        <v>0</v>
      </c>
      <c r="AD94" s="32">
        <f t="shared" si="81"/>
        <v>0</v>
      </c>
    </row>
    <row r="95" spans="1:30" ht="12" customHeight="1" x14ac:dyDescent="0.35">
      <c r="C95" s="32">
        <v>7</v>
      </c>
      <c r="D95" s="100" t="e">
        <f>'SUB FACTORS'!M115</f>
        <v>#DIV/0!</v>
      </c>
      <c r="E95" s="32" t="e">
        <f t="shared" si="105"/>
        <v>#DIV/0!</v>
      </c>
      <c r="F95" s="32" t="e">
        <f t="array" ref="F95:O95">TRANSPOSE('OPTIONS COMPARISON'!DK109:DK118)</f>
        <v>#DIV/0!</v>
      </c>
      <c r="G95" s="32" t="e">
        <v>#DIV/0!</v>
      </c>
      <c r="H95" s="32" t="e">
        <v>#DIV/0!</v>
      </c>
      <c r="I95" s="32" t="e">
        <v>#DIV/0!</v>
      </c>
      <c r="J95" s="32" t="e">
        <v>#DIV/0!</v>
      </c>
      <c r="K95" s="32" t="e">
        <v>#DIV/0!</v>
      </c>
      <c r="L95" s="32" t="e">
        <v>#DIV/0!</v>
      </c>
      <c r="M95" s="32" t="e">
        <v>#DIV/0!</v>
      </c>
      <c r="N95" s="32" t="e">
        <v>#DIV/0!</v>
      </c>
      <c r="O95" s="32" t="e">
        <v>#DIV/0!</v>
      </c>
      <c r="Q95" s="32">
        <f t="shared" si="68"/>
        <v>0</v>
      </c>
      <c r="R95" s="32">
        <f t="shared" si="69"/>
        <v>7</v>
      </c>
      <c r="S95" s="32">
        <f t="shared" si="70"/>
        <v>0</v>
      </c>
      <c r="T95" s="32">
        <f t="shared" si="71"/>
        <v>0</v>
      </c>
      <c r="U95" s="32">
        <f t="shared" si="72"/>
        <v>0</v>
      </c>
      <c r="V95" s="32">
        <f t="shared" si="73"/>
        <v>0</v>
      </c>
      <c r="W95" s="32">
        <f t="shared" si="74"/>
        <v>0</v>
      </c>
      <c r="X95" s="32">
        <f t="shared" si="75"/>
        <v>0</v>
      </c>
      <c r="Y95" s="32">
        <f t="shared" si="76"/>
        <v>0</v>
      </c>
      <c r="Z95" s="32">
        <f t="shared" si="77"/>
        <v>0</v>
      </c>
      <c r="AA95" s="32">
        <f t="shared" si="78"/>
        <v>0</v>
      </c>
      <c r="AB95" s="32">
        <f t="shared" si="79"/>
        <v>0</v>
      </c>
      <c r="AC95" s="32">
        <f t="shared" si="80"/>
        <v>0</v>
      </c>
      <c r="AD95" s="32">
        <f t="shared" si="81"/>
        <v>0</v>
      </c>
    </row>
    <row r="96" spans="1:30" ht="12" customHeight="1" x14ac:dyDescent="0.35">
      <c r="C96" s="32">
        <v>8</v>
      </c>
      <c r="D96" s="100" t="e">
        <f>'SUB FACTORS'!M116</f>
        <v>#DIV/0!</v>
      </c>
      <c r="E96" s="32" t="e">
        <f t="shared" si="105"/>
        <v>#DIV/0!</v>
      </c>
      <c r="F96" s="32" t="e">
        <f t="array" ref="F96:O96">TRANSPOSE('OPTIONS COMPARISON'!EB109:EB118)</f>
        <v>#DIV/0!</v>
      </c>
      <c r="G96" s="32" t="e">
        <v>#DIV/0!</v>
      </c>
      <c r="H96" s="32" t="e">
        <v>#DIV/0!</v>
      </c>
      <c r="I96" s="32" t="e">
        <v>#DIV/0!</v>
      </c>
      <c r="J96" s="32" t="e">
        <v>#DIV/0!</v>
      </c>
      <c r="K96" s="32" t="e">
        <v>#DIV/0!</v>
      </c>
      <c r="L96" s="32" t="e">
        <v>#DIV/0!</v>
      </c>
      <c r="M96" s="32" t="e">
        <v>#DIV/0!</v>
      </c>
      <c r="N96" s="32" t="e">
        <v>#DIV/0!</v>
      </c>
      <c r="O96" s="32" t="e">
        <v>#DIV/0!</v>
      </c>
      <c r="Q96" s="32">
        <f t="shared" si="68"/>
        <v>0</v>
      </c>
      <c r="R96" s="32">
        <f t="shared" si="69"/>
        <v>8</v>
      </c>
      <c r="S96" s="32">
        <f t="shared" si="70"/>
        <v>0</v>
      </c>
      <c r="T96" s="32">
        <f t="shared" si="71"/>
        <v>0</v>
      </c>
      <c r="U96" s="32">
        <f t="shared" si="72"/>
        <v>0</v>
      </c>
      <c r="V96" s="32">
        <f t="shared" si="73"/>
        <v>0</v>
      </c>
      <c r="W96" s="32">
        <f t="shared" si="74"/>
        <v>0</v>
      </c>
      <c r="X96" s="32">
        <f t="shared" si="75"/>
        <v>0</v>
      </c>
      <c r="Y96" s="32">
        <f t="shared" si="76"/>
        <v>0</v>
      </c>
      <c r="Z96" s="32">
        <f t="shared" si="77"/>
        <v>0</v>
      </c>
      <c r="AA96" s="32">
        <f t="shared" si="78"/>
        <v>0</v>
      </c>
      <c r="AB96" s="32">
        <f t="shared" si="79"/>
        <v>0</v>
      </c>
      <c r="AC96" s="32">
        <f t="shared" si="80"/>
        <v>0</v>
      </c>
      <c r="AD96" s="32">
        <f t="shared" si="81"/>
        <v>0</v>
      </c>
    </row>
    <row r="97" spans="1:30" ht="12" customHeight="1" x14ac:dyDescent="0.35">
      <c r="C97" s="32">
        <v>9</v>
      </c>
      <c r="D97" s="100" t="e">
        <f>'SUB FACTORS'!M117</f>
        <v>#DIV/0!</v>
      </c>
      <c r="E97" s="32" t="e">
        <f t="shared" si="105"/>
        <v>#DIV/0!</v>
      </c>
      <c r="F97" s="32" t="e">
        <f t="array" ref="F97:O97">TRANSPOSE('OPTIONS COMPARISON'!ES109:ES118)</f>
        <v>#DIV/0!</v>
      </c>
      <c r="G97" s="32" t="e">
        <v>#DIV/0!</v>
      </c>
      <c r="H97" s="32" t="e">
        <v>#DIV/0!</v>
      </c>
      <c r="I97" s="32" t="e">
        <v>#DIV/0!</v>
      </c>
      <c r="J97" s="32" t="e">
        <v>#DIV/0!</v>
      </c>
      <c r="K97" s="32" t="e">
        <v>#DIV/0!</v>
      </c>
      <c r="L97" s="32" t="e">
        <v>#DIV/0!</v>
      </c>
      <c r="M97" s="32" t="e">
        <v>#DIV/0!</v>
      </c>
      <c r="N97" s="32" t="e">
        <v>#DIV/0!</v>
      </c>
      <c r="O97" s="32" t="e">
        <v>#DIV/0!</v>
      </c>
      <c r="Q97" s="32">
        <f t="shared" si="68"/>
        <v>0</v>
      </c>
      <c r="R97" s="32">
        <f t="shared" si="69"/>
        <v>9</v>
      </c>
      <c r="S97" s="32">
        <f t="shared" si="70"/>
        <v>0</v>
      </c>
      <c r="T97" s="32">
        <f t="shared" si="71"/>
        <v>0</v>
      </c>
      <c r="U97" s="32">
        <f t="shared" si="72"/>
        <v>0</v>
      </c>
      <c r="V97" s="32">
        <f t="shared" si="73"/>
        <v>0</v>
      </c>
      <c r="W97" s="32">
        <f t="shared" si="74"/>
        <v>0</v>
      </c>
      <c r="X97" s="32">
        <f t="shared" si="75"/>
        <v>0</v>
      </c>
      <c r="Y97" s="32">
        <f t="shared" si="76"/>
        <v>0</v>
      </c>
      <c r="Z97" s="32">
        <f t="shared" si="77"/>
        <v>0</v>
      </c>
      <c r="AA97" s="32">
        <f t="shared" si="78"/>
        <v>0</v>
      </c>
      <c r="AB97" s="32">
        <f t="shared" si="79"/>
        <v>0</v>
      </c>
      <c r="AC97" s="32">
        <f t="shared" si="80"/>
        <v>0</v>
      </c>
      <c r="AD97" s="32">
        <f t="shared" si="81"/>
        <v>0</v>
      </c>
    </row>
    <row r="98" spans="1:30" ht="12" customHeight="1" x14ac:dyDescent="0.35">
      <c r="D98" s="100"/>
      <c r="U98" s="32">
        <f>SUMPRODUCT($T$89:$T$97,U89:U97)</f>
        <v>0</v>
      </c>
      <c r="V98" s="32">
        <f t="shared" ref="V98:AD98" si="106">SUMPRODUCT($T$89:$T$97,V89:V97)</f>
        <v>0</v>
      </c>
      <c r="W98" s="32">
        <f t="shared" si="106"/>
        <v>0</v>
      </c>
      <c r="X98" s="32">
        <f t="shared" si="106"/>
        <v>0</v>
      </c>
      <c r="Y98" s="32">
        <f t="shared" si="106"/>
        <v>0</v>
      </c>
      <c r="Z98" s="32">
        <f t="shared" si="106"/>
        <v>0</v>
      </c>
      <c r="AA98" s="32">
        <f t="shared" si="106"/>
        <v>0</v>
      </c>
      <c r="AB98" s="32">
        <f t="shared" si="106"/>
        <v>0</v>
      </c>
      <c r="AC98" s="32">
        <f t="shared" si="106"/>
        <v>0</v>
      </c>
      <c r="AD98" s="32">
        <f t="shared" si="106"/>
        <v>0</v>
      </c>
    </row>
    <row r="99" spans="1:30" ht="12" customHeight="1" x14ac:dyDescent="0.35">
      <c r="U99" s="32">
        <f>RANK(U98,$U$98:$AD$98)</f>
        <v>1</v>
      </c>
      <c r="V99" s="32">
        <f t="shared" ref="V99:AD99" si="107">RANK(V98,$U$98:$AD$98)</f>
        <v>1</v>
      </c>
      <c r="W99" s="32">
        <f t="shared" si="107"/>
        <v>1</v>
      </c>
      <c r="X99" s="32">
        <f t="shared" si="107"/>
        <v>1</v>
      </c>
      <c r="Y99" s="32">
        <f t="shared" si="107"/>
        <v>1</v>
      </c>
      <c r="Z99" s="32">
        <f t="shared" si="107"/>
        <v>1</v>
      </c>
      <c r="AA99" s="32">
        <f t="shared" si="107"/>
        <v>1</v>
      </c>
      <c r="AB99" s="32">
        <f t="shared" si="107"/>
        <v>1</v>
      </c>
      <c r="AC99" s="32">
        <f t="shared" si="107"/>
        <v>1</v>
      </c>
      <c r="AD99" s="32">
        <f t="shared" si="107"/>
        <v>1</v>
      </c>
    </row>
    <row r="100" spans="1:30" ht="12" customHeight="1" x14ac:dyDescent="0.35">
      <c r="T100" s="32" t="s">
        <v>29</v>
      </c>
      <c r="U100" s="32">
        <f>IF(U98&gt;0,U99,0)</f>
        <v>0</v>
      </c>
      <c r="V100" s="32">
        <f t="shared" ref="V100" si="108">IF(V98&gt;0,V99,0)</f>
        <v>0</v>
      </c>
      <c r="W100" s="32">
        <f t="shared" ref="W100" si="109">IF(W98&gt;0,W99,0)</f>
        <v>0</v>
      </c>
      <c r="X100" s="32">
        <f t="shared" ref="X100" si="110">IF(X98&gt;0,X99,0)</f>
        <v>0</v>
      </c>
      <c r="Y100" s="32">
        <f t="shared" ref="Y100" si="111">IF(Y98&gt;0,Y99,0)</f>
        <v>0</v>
      </c>
      <c r="Z100" s="32">
        <f t="shared" ref="Z100" si="112">IF(Z98&gt;0,Z99,0)</f>
        <v>0</v>
      </c>
      <c r="AA100" s="32">
        <f t="shared" ref="AA100" si="113">IF(AA98&gt;0,AA99,0)</f>
        <v>0</v>
      </c>
      <c r="AB100" s="32">
        <f t="shared" ref="AB100" si="114">IF(AB98&gt;0,AB99,0)</f>
        <v>0</v>
      </c>
      <c r="AC100" s="32">
        <f t="shared" ref="AC100" si="115">IF(AC98&gt;0,AC99,0)</f>
        <v>0</v>
      </c>
      <c r="AD100" s="32">
        <f t="shared" ref="AD100" si="116">IF(AD98&gt;0,AD99,0)</f>
        <v>0</v>
      </c>
    </row>
    <row r="101" spans="1:30" ht="12" customHeight="1" x14ac:dyDescent="0.35">
      <c r="A101" s="32" t="s">
        <v>17</v>
      </c>
      <c r="B101" s="100" t="e">
        <f>'INTEGRITY CHK'!U11/100</f>
        <v>#DIV/0!</v>
      </c>
      <c r="C101" s="32">
        <v>1</v>
      </c>
      <c r="D101" s="100" t="e">
        <f>'SUB FACTORS'!M124</f>
        <v>#DIV/0!</v>
      </c>
      <c r="E101" s="32" t="e">
        <f>D101*$B$101</f>
        <v>#DIV/0!</v>
      </c>
      <c r="F101" s="32" t="e">
        <f t="array" ref="F101:O101">TRANSPOSE('OPTIONS COMPARISON'!M124:M133)</f>
        <v>#DIV/0!</v>
      </c>
      <c r="G101" s="32" t="e">
        <v>#DIV/0!</v>
      </c>
      <c r="H101" s="32" t="e">
        <v>#DIV/0!</v>
      </c>
      <c r="I101" s="32" t="e">
        <v>#DIV/0!</v>
      </c>
      <c r="J101" s="32" t="e">
        <v>#DIV/0!</v>
      </c>
      <c r="K101" s="32" t="e">
        <v>#DIV/0!</v>
      </c>
      <c r="L101" s="32" t="e">
        <v>#DIV/0!</v>
      </c>
      <c r="M101" s="32" t="e">
        <v>#DIV/0!</v>
      </c>
      <c r="N101" s="32" t="e">
        <v>#DIV/0!</v>
      </c>
      <c r="O101" s="32" t="e">
        <v>#DIV/0!</v>
      </c>
      <c r="P101" s="32" t="s">
        <v>17</v>
      </c>
      <c r="Q101" s="32">
        <f t="shared" si="68"/>
        <v>0</v>
      </c>
      <c r="R101" s="32">
        <f t="shared" si="69"/>
        <v>1</v>
      </c>
      <c r="S101" s="32">
        <f t="shared" si="70"/>
        <v>0</v>
      </c>
      <c r="T101" s="32">
        <f t="shared" si="71"/>
        <v>0</v>
      </c>
      <c r="U101" s="32">
        <f t="shared" si="72"/>
        <v>0</v>
      </c>
      <c r="V101" s="32">
        <f t="shared" si="73"/>
        <v>0</v>
      </c>
      <c r="W101" s="32">
        <f t="shared" si="74"/>
        <v>0</v>
      </c>
      <c r="X101" s="32">
        <f t="shared" si="75"/>
        <v>0</v>
      </c>
      <c r="Y101" s="32">
        <f t="shared" si="76"/>
        <v>0</v>
      </c>
      <c r="Z101" s="32">
        <f t="shared" si="77"/>
        <v>0</v>
      </c>
      <c r="AA101" s="32">
        <f t="shared" si="78"/>
        <v>0</v>
      </c>
      <c r="AB101" s="32">
        <f t="shared" si="79"/>
        <v>0</v>
      </c>
      <c r="AC101" s="32">
        <f t="shared" si="80"/>
        <v>0</v>
      </c>
      <c r="AD101" s="32">
        <f t="shared" si="81"/>
        <v>0</v>
      </c>
    </row>
    <row r="102" spans="1:30" ht="12" customHeight="1" x14ac:dyDescent="0.35">
      <c r="B102" s="104" t="e">
        <f>B103*100</f>
        <v>#DIV/0!</v>
      </c>
      <c r="C102" s="32">
        <v>2</v>
      </c>
      <c r="D102" s="100" t="e">
        <f>'SUB FACTORS'!M125</f>
        <v>#DIV/0!</v>
      </c>
      <c r="E102" s="32" t="e">
        <f t="shared" ref="E102:E109" si="117">D102*$B$101</f>
        <v>#DIV/0!</v>
      </c>
      <c r="F102" s="32" t="e">
        <f t="array" ref="F102:O102">TRANSPOSE('OPTIONS COMPARISON'!AD124:AD133)</f>
        <v>#DIV/0!</v>
      </c>
      <c r="G102" s="32" t="e">
        <v>#DIV/0!</v>
      </c>
      <c r="H102" s="32" t="e">
        <v>#DIV/0!</v>
      </c>
      <c r="I102" s="32" t="e">
        <v>#DIV/0!</v>
      </c>
      <c r="J102" s="32" t="e">
        <v>#DIV/0!</v>
      </c>
      <c r="K102" s="32" t="e">
        <v>#DIV/0!</v>
      </c>
      <c r="L102" s="32" t="e">
        <v>#DIV/0!</v>
      </c>
      <c r="M102" s="32" t="e">
        <v>#DIV/0!</v>
      </c>
      <c r="N102" s="32" t="e">
        <v>#DIV/0!</v>
      </c>
      <c r="O102" s="32" t="e">
        <v>#DIV/0!</v>
      </c>
      <c r="Q102" s="32">
        <f t="shared" si="68"/>
        <v>0</v>
      </c>
      <c r="R102" s="32">
        <f t="shared" si="69"/>
        <v>2</v>
      </c>
      <c r="S102" s="32">
        <f t="shared" si="70"/>
        <v>0</v>
      </c>
      <c r="T102" s="32">
        <f t="shared" si="71"/>
        <v>0</v>
      </c>
      <c r="U102" s="32">
        <f t="shared" si="72"/>
        <v>0</v>
      </c>
      <c r="V102" s="32">
        <f t="shared" si="73"/>
        <v>0</v>
      </c>
      <c r="W102" s="32">
        <f t="shared" si="74"/>
        <v>0</v>
      </c>
      <c r="X102" s="32">
        <f t="shared" si="75"/>
        <v>0</v>
      </c>
      <c r="Y102" s="32">
        <f t="shared" si="76"/>
        <v>0</v>
      </c>
      <c r="Z102" s="32">
        <f t="shared" si="77"/>
        <v>0</v>
      </c>
      <c r="AA102" s="32">
        <f t="shared" si="78"/>
        <v>0</v>
      </c>
      <c r="AB102" s="32">
        <f t="shared" si="79"/>
        <v>0</v>
      </c>
      <c r="AC102" s="32">
        <f t="shared" si="80"/>
        <v>0</v>
      </c>
      <c r="AD102" s="32">
        <f t="shared" si="81"/>
        <v>0</v>
      </c>
    </row>
    <row r="103" spans="1:30" ht="12" customHeight="1" x14ac:dyDescent="0.35">
      <c r="B103" s="100" t="e">
        <f>'MAJ FACTORS'!M12</f>
        <v>#DIV/0!</v>
      </c>
      <c r="C103" s="32">
        <v>3</v>
      </c>
      <c r="D103" s="100" t="e">
        <f>'SUB FACTORS'!M126</f>
        <v>#DIV/0!</v>
      </c>
      <c r="E103" s="32" t="e">
        <f t="shared" si="117"/>
        <v>#DIV/0!</v>
      </c>
      <c r="F103" s="32" t="e">
        <f t="array" ref="F103:O103">TRANSPOSE('OPTIONS COMPARISON'!AU124:AU133)</f>
        <v>#DIV/0!</v>
      </c>
      <c r="G103" s="32" t="e">
        <v>#DIV/0!</v>
      </c>
      <c r="H103" s="32" t="e">
        <v>#DIV/0!</v>
      </c>
      <c r="I103" s="32" t="e">
        <v>#DIV/0!</v>
      </c>
      <c r="J103" s="32" t="e">
        <v>#DIV/0!</v>
      </c>
      <c r="K103" s="32" t="e">
        <v>#DIV/0!</v>
      </c>
      <c r="L103" s="32" t="e">
        <v>#DIV/0!</v>
      </c>
      <c r="M103" s="32" t="e">
        <v>#DIV/0!</v>
      </c>
      <c r="N103" s="32" t="e">
        <v>#DIV/0!</v>
      </c>
      <c r="O103" s="32" t="e">
        <v>#DIV/0!</v>
      </c>
      <c r="Q103" s="32">
        <f t="shared" si="68"/>
        <v>0</v>
      </c>
      <c r="R103" s="32">
        <f t="shared" si="69"/>
        <v>3</v>
      </c>
      <c r="S103" s="32">
        <f t="shared" si="70"/>
        <v>0</v>
      </c>
      <c r="T103" s="32">
        <f t="shared" si="71"/>
        <v>0</v>
      </c>
      <c r="U103" s="32">
        <f t="shared" si="72"/>
        <v>0</v>
      </c>
      <c r="V103" s="32">
        <f t="shared" si="73"/>
        <v>0</v>
      </c>
      <c r="W103" s="32">
        <f t="shared" si="74"/>
        <v>0</v>
      </c>
      <c r="X103" s="32">
        <f t="shared" si="75"/>
        <v>0</v>
      </c>
      <c r="Y103" s="32">
        <f t="shared" si="76"/>
        <v>0</v>
      </c>
      <c r="Z103" s="32">
        <f t="shared" si="77"/>
        <v>0</v>
      </c>
      <c r="AA103" s="32">
        <f t="shared" si="78"/>
        <v>0</v>
      </c>
      <c r="AB103" s="32">
        <f t="shared" si="79"/>
        <v>0</v>
      </c>
      <c r="AC103" s="32">
        <f t="shared" si="80"/>
        <v>0</v>
      </c>
      <c r="AD103" s="32">
        <f t="shared" si="81"/>
        <v>0</v>
      </c>
    </row>
    <row r="104" spans="1:30" ht="12" customHeight="1" x14ac:dyDescent="0.35">
      <c r="C104" s="32">
        <v>4</v>
      </c>
      <c r="D104" s="100" t="e">
        <f>'SUB FACTORS'!M127</f>
        <v>#DIV/0!</v>
      </c>
      <c r="E104" s="32" t="e">
        <f t="shared" si="117"/>
        <v>#DIV/0!</v>
      </c>
      <c r="F104" s="32" t="e">
        <f t="array" ref="F104:O104">TRANSPOSE('OPTIONS COMPARISON'!BL124:BL133)</f>
        <v>#DIV/0!</v>
      </c>
      <c r="G104" s="32" t="e">
        <v>#DIV/0!</v>
      </c>
      <c r="H104" s="32" t="e">
        <v>#DIV/0!</v>
      </c>
      <c r="I104" s="32" t="e">
        <v>#DIV/0!</v>
      </c>
      <c r="J104" s="32" t="e">
        <v>#DIV/0!</v>
      </c>
      <c r="K104" s="32" t="e">
        <v>#DIV/0!</v>
      </c>
      <c r="L104" s="32" t="e">
        <v>#DIV/0!</v>
      </c>
      <c r="M104" s="32" t="e">
        <v>#DIV/0!</v>
      </c>
      <c r="N104" s="32" t="e">
        <v>#DIV/0!</v>
      </c>
      <c r="O104" s="32" t="e">
        <v>#DIV/0!</v>
      </c>
      <c r="Q104" s="32">
        <f t="shared" si="68"/>
        <v>0</v>
      </c>
      <c r="R104" s="32">
        <f t="shared" si="69"/>
        <v>4</v>
      </c>
      <c r="S104" s="32">
        <f t="shared" si="70"/>
        <v>0</v>
      </c>
      <c r="T104" s="32">
        <f t="shared" si="71"/>
        <v>0</v>
      </c>
      <c r="U104" s="32">
        <f t="shared" si="72"/>
        <v>0</v>
      </c>
      <c r="V104" s="32">
        <f t="shared" si="73"/>
        <v>0</v>
      </c>
      <c r="W104" s="32">
        <f t="shared" si="74"/>
        <v>0</v>
      </c>
      <c r="X104" s="32">
        <f t="shared" si="75"/>
        <v>0</v>
      </c>
      <c r="Y104" s="32">
        <f t="shared" si="76"/>
        <v>0</v>
      </c>
      <c r="Z104" s="32">
        <f t="shared" si="77"/>
        <v>0</v>
      </c>
      <c r="AA104" s="32">
        <f t="shared" si="78"/>
        <v>0</v>
      </c>
      <c r="AB104" s="32">
        <f t="shared" si="79"/>
        <v>0</v>
      </c>
      <c r="AC104" s="32">
        <f t="shared" si="80"/>
        <v>0</v>
      </c>
      <c r="AD104" s="32">
        <f t="shared" si="81"/>
        <v>0</v>
      </c>
    </row>
    <row r="105" spans="1:30" ht="12" customHeight="1" x14ac:dyDescent="0.35">
      <c r="C105" s="32">
        <v>5</v>
      </c>
      <c r="D105" s="100" t="e">
        <f>'SUB FACTORS'!M128</f>
        <v>#DIV/0!</v>
      </c>
      <c r="E105" s="32" t="e">
        <f t="shared" si="117"/>
        <v>#DIV/0!</v>
      </c>
      <c r="F105" s="32" t="e">
        <f t="array" ref="F105:O105">TRANSPOSE('OPTIONS COMPARISON'!CC124:CC133)</f>
        <v>#DIV/0!</v>
      </c>
      <c r="G105" s="32" t="e">
        <v>#DIV/0!</v>
      </c>
      <c r="H105" s="32" t="e">
        <v>#DIV/0!</v>
      </c>
      <c r="I105" s="32" t="e">
        <v>#DIV/0!</v>
      </c>
      <c r="J105" s="32" t="e">
        <v>#DIV/0!</v>
      </c>
      <c r="K105" s="32" t="e">
        <v>#DIV/0!</v>
      </c>
      <c r="L105" s="32" t="e">
        <v>#DIV/0!</v>
      </c>
      <c r="M105" s="32" t="e">
        <v>#DIV/0!</v>
      </c>
      <c r="N105" s="32" t="e">
        <v>#DIV/0!</v>
      </c>
      <c r="O105" s="32" t="e">
        <v>#DIV/0!</v>
      </c>
      <c r="Q105" s="32">
        <f t="shared" si="68"/>
        <v>0</v>
      </c>
      <c r="R105" s="32">
        <f t="shared" si="69"/>
        <v>5</v>
      </c>
      <c r="S105" s="32">
        <f t="shared" si="70"/>
        <v>0</v>
      </c>
      <c r="T105" s="32">
        <f t="shared" si="71"/>
        <v>0</v>
      </c>
      <c r="U105" s="32">
        <f t="shared" si="72"/>
        <v>0</v>
      </c>
      <c r="V105" s="32">
        <f t="shared" si="73"/>
        <v>0</v>
      </c>
      <c r="W105" s="32">
        <f t="shared" si="74"/>
        <v>0</v>
      </c>
      <c r="X105" s="32">
        <f t="shared" si="75"/>
        <v>0</v>
      </c>
      <c r="Y105" s="32">
        <f t="shared" si="76"/>
        <v>0</v>
      </c>
      <c r="Z105" s="32">
        <f t="shared" si="77"/>
        <v>0</v>
      </c>
      <c r="AA105" s="32">
        <f t="shared" si="78"/>
        <v>0</v>
      </c>
      <c r="AB105" s="32">
        <f t="shared" si="79"/>
        <v>0</v>
      </c>
      <c r="AC105" s="32">
        <f t="shared" si="80"/>
        <v>0</v>
      </c>
      <c r="AD105" s="32">
        <f t="shared" si="81"/>
        <v>0</v>
      </c>
    </row>
    <row r="106" spans="1:30" ht="12" customHeight="1" x14ac:dyDescent="0.35">
      <c r="C106" s="32">
        <v>6</v>
      </c>
      <c r="D106" s="100" t="e">
        <f>'SUB FACTORS'!M129</f>
        <v>#DIV/0!</v>
      </c>
      <c r="E106" s="32" t="e">
        <f t="shared" si="117"/>
        <v>#DIV/0!</v>
      </c>
      <c r="F106" s="32" t="e">
        <f t="array" ref="F106:O106">TRANSPOSE('OPTIONS COMPARISON'!CT124:CT133)</f>
        <v>#DIV/0!</v>
      </c>
      <c r="G106" s="32" t="e">
        <v>#DIV/0!</v>
      </c>
      <c r="H106" s="32" t="e">
        <v>#DIV/0!</v>
      </c>
      <c r="I106" s="32" t="e">
        <v>#DIV/0!</v>
      </c>
      <c r="J106" s="32" t="e">
        <v>#DIV/0!</v>
      </c>
      <c r="K106" s="32" t="e">
        <v>#DIV/0!</v>
      </c>
      <c r="L106" s="32" t="e">
        <v>#DIV/0!</v>
      </c>
      <c r="M106" s="32" t="e">
        <v>#DIV/0!</v>
      </c>
      <c r="N106" s="32" t="e">
        <v>#DIV/0!</v>
      </c>
      <c r="O106" s="32" t="e">
        <v>#DIV/0!</v>
      </c>
      <c r="Q106" s="32">
        <f t="shared" si="68"/>
        <v>0</v>
      </c>
      <c r="R106" s="32">
        <f t="shared" si="69"/>
        <v>6</v>
      </c>
      <c r="S106" s="32">
        <f t="shared" si="70"/>
        <v>0</v>
      </c>
      <c r="T106" s="32">
        <f t="shared" si="71"/>
        <v>0</v>
      </c>
      <c r="U106" s="32">
        <f t="shared" si="72"/>
        <v>0</v>
      </c>
      <c r="V106" s="32">
        <f t="shared" si="73"/>
        <v>0</v>
      </c>
      <c r="W106" s="32">
        <f t="shared" si="74"/>
        <v>0</v>
      </c>
      <c r="X106" s="32">
        <f t="shared" si="75"/>
        <v>0</v>
      </c>
      <c r="Y106" s="32">
        <f t="shared" si="76"/>
        <v>0</v>
      </c>
      <c r="Z106" s="32">
        <f t="shared" si="77"/>
        <v>0</v>
      </c>
      <c r="AA106" s="32">
        <f t="shared" si="78"/>
        <v>0</v>
      </c>
      <c r="AB106" s="32">
        <f t="shared" si="79"/>
        <v>0</v>
      </c>
      <c r="AC106" s="32">
        <f t="shared" si="80"/>
        <v>0</v>
      </c>
      <c r="AD106" s="32">
        <f t="shared" si="81"/>
        <v>0</v>
      </c>
    </row>
    <row r="107" spans="1:30" ht="12" customHeight="1" x14ac:dyDescent="0.35">
      <c r="C107" s="32">
        <v>7</v>
      </c>
      <c r="D107" s="100" t="e">
        <f>'SUB FACTORS'!M130</f>
        <v>#DIV/0!</v>
      </c>
      <c r="E107" s="32" t="e">
        <f t="shared" si="117"/>
        <v>#DIV/0!</v>
      </c>
      <c r="F107" s="32" t="e">
        <f t="array" ref="F107:O107">TRANSPOSE('OPTIONS COMPARISON'!DK124:DK133)</f>
        <v>#DIV/0!</v>
      </c>
      <c r="G107" s="32" t="e">
        <v>#DIV/0!</v>
      </c>
      <c r="H107" s="32" t="e">
        <v>#DIV/0!</v>
      </c>
      <c r="I107" s="32" t="e">
        <v>#DIV/0!</v>
      </c>
      <c r="J107" s="32" t="e">
        <v>#DIV/0!</v>
      </c>
      <c r="K107" s="32" t="e">
        <v>#DIV/0!</v>
      </c>
      <c r="L107" s="32" t="e">
        <v>#DIV/0!</v>
      </c>
      <c r="M107" s="32" t="e">
        <v>#DIV/0!</v>
      </c>
      <c r="N107" s="32" t="e">
        <v>#DIV/0!</v>
      </c>
      <c r="O107" s="32" t="e">
        <v>#DIV/0!</v>
      </c>
      <c r="Q107" s="32">
        <f t="shared" si="68"/>
        <v>0</v>
      </c>
      <c r="R107" s="32">
        <f t="shared" si="69"/>
        <v>7</v>
      </c>
      <c r="S107" s="32">
        <f t="shared" si="70"/>
        <v>0</v>
      </c>
      <c r="T107" s="32">
        <f t="shared" si="71"/>
        <v>0</v>
      </c>
      <c r="U107" s="32">
        <f t="shared" si="72"/>
        <v>0</v>
      </c>
      <c r="V107" s="32">
        <f t="shared" si="73"/>
        <v>0</v>
      </c>
      <c r="W107" s="32">
        <f t="shared" si="74"/>
        <v>0</v>
      </c>
      <c r="X107" s="32">
        <f t="shared" si="75"/>
        <v>0</v>
      </c>
      <c r="Y107" s="32">
        <f t="shared" si="76"/>
        <v>0</v>
      </c>
      <c r="Z107" s="32">
        <f t="shared" si="77"/>
        <v>0</v>
      </c>
      <c r="AA107" s="32">
        <f t="shared" si="78"/>
        <v>0</v>
      </c>
      <c r="AB107" s="32">
        <f t="shared" si="79"/>
        <v>0</v>
      </c>
      <c r="AC107" s="32">
        <f t="shared" si="80"/>
        <v>0</v>
      </c>
      <c r="AD107" s="32">
        <f t="shared" si="81"/>
        <v>0</v>
      </c>
    </row>
    <row r="108" spans="1:30" ht="12" customHeight="1" x14ac:dyDescent="0.35">
      <c r="C108" s="32">
        <v>8</v>
      </c>
      <c r="D108" s="100" t="e">
        <f>'SUB FACTORS'!M131</f>
        <v>#DIV/0!</v>
      </c>
      <c r="E108" s="32" t="e">
        <f t="shared" si="117"/>
        <v>#DIV/0!</v>
      </c>
      <c r="F108" s="32" t="e">
        <f t="array" ref="F108:O108">TRANSPOSE('OPTIONS COMPARISON'!EB124:EB133)</f>
        <v>#DIV/0!</v>
      </c>
      <c r="G108" s="32" t="e">
        <v>#DIV/0!</v>
      </c>
      <c r="H108" s="32" t="e">
        <v>#DIV/0!</v>
      </c>
      <c r="I108" s="32" t="e">
        <v>#DIV/0!</v>
      </c>
      <c r="J108" s="32" t="e">
        <v>#DIV/0!</v>
      </c>
      <c r="K108" s="32" t="e">
        <v>#DIV/0!</v>
      </c>
      <c r="L108" s="32" t="e">
        <v>#DIV/0!</v>
      </c>
      <c r="M108" s="32" t="e">
        <v>#DIV/0!</v>
      </c>
      <c r="N108" s="32" t="e">
        <v>#DIV/0!</v>
      </c>
      <c r="O108" s="32" t="e">
        <v>#DIV/0!</v>
      </c>
      <c r="Q108" s="32">
        <f t="shared" si="68"/>
        <v>0</v>
      </c>
      <c r="R108" s="32">
        <f t="shared" si="69"/>
        <v>8</v>
      </c>
      <c r="S108" s="32">
        <f t="shared" si="70"/>
        <v>0</v>
      </c>
      <c r="T108" s="32">
        <f t="shared" si="71"/>
        <v>0</v>
      </c>
      <c r="U108" s="32">
        <f t="shared" si="72"/>
        <v>0</v>
      </c>
      <c r="V108" s="32">
        <f t="shared" si="73"/>
        <v>0</v>
      </c>
      <c r="W108" s="32">
        <f t="shared" si="74"/>
        <v>0</v>
      </c>
      <c r="X108" s="32">
        <f t="shared" si="75"/>
        <v>0</v>
      </c>
      <c r="Y108" s="32">
        <f t="shared" si="76"/>
        <v>0</v>
      </c>
      <c r="Z108" s="32">
        <f t="shared" si="77"/>
        <v>0</v>
      </c>
      <c r="AA108" s="32">
        <f t="shared" si="78"/>
        <v>0</v>
      </c>
      <c r="AB108" s="32">
        <f t="shared" si="79"/>
        <v>0</v>
      </c>
      <c r="AC108" s="32">
        <f t="shared" si="80"/>
        <v>0</v>
      </c>
      <c r="AD108" s="32">
        <f t="shared" si="81"/>
        <v>0</v>
      </c>
    </row>
    <row r="109" spans="1:30" ht="12" customHeight="1" x14ac:dyDescent="0.35">
      <c r="C109" s="32">
        <v>9</v>
      </c>
      <c r="D109" s="100" t="e">
        <f>'SUB FACTORS'!M132</f>
        <v>#DIV/0!</v>
      </c>
      <c r="E109" s="32" t="e">
        <f t="shared" si="117"/>
        <v>#DIV/0!</v>
      </c>
      <c r="F109" s="32" t="e">
        <f t="array" ref="F109:O109">TRANSPOSE('OPTIONS COMPARISON'!ES124:ES133)</f>
        <v>#DIV/0!</v>
      </c>
      <c r="G109" s="32" t="e">
        <v>#DIV/0!</v>
      </c>
      <c r="H109" s="32" t="e">
        <v>#DIV/0!</v>
      </c>
      <c r="I109" s="32" t="e">
        <v>#DIV/0!</v>
      </c>
      <c r="J109" s="32" t="e">
        <v>#DIV/0!</v>
      </c>
      <c r="K109" s="32" t="e">
        <v>#DIV/0!</v>
      </c>
      <c r="L109" s="32" t="e">
        <v>#DIV/0!</v>
      </c>
      <c r="M109" s="32" t="e">
        <v>#DIV/0!</v>
      </c>
      <c r="N109" s="32" t="e">
        <v>#DIV/0!</v>
      </c>
      <c r="O109" s="32" t="e">
        <v>#DIV/0!</v>
      </c>
      <c r="Q109" s="32">
        <f t="shared" si="68"/>
        <v>0</v>
      </c>
      <c r="R109" s="32">
        <f t="shared" si="69"/>
        <v>9</v>
      </c>
      <c r="S109" s="32">
        <f t="shared" si="70"/>
        <v>0</v>
      </c>
      <c r="T109" s="32">
        <f t="shared" si="71"/>
        <v>0</v>
      </c>
      <c r="U109" s="32">
        <f t="shared" si="72"/>
        <v>0</v>
      </c>
      <c r="V109" s="32">
        <f t="shared" si="73"/>
        <v>0</v>
      </c>
      <c r="W109" s="32">
        <f t="shared" si="74"/>
        <v>0</v>
      </c>
      <c r="X109" s="32">
        <f t="shared" si="75"/>
        <v>0</v>
      </c>
      <c r="Y109" s="32">
        <f t="shared" si="76"/>
        <v>0</v>
      </c>
      <c r="Z109" s="32">
        <f t="shared" si="77"/>
        <v>0</v>
      </c>
      <c r="AA109" s="32">
        <f t="shared" si="78"/>
        <v>0</v>
      </c>
      <c r="AB109" s="32">
        <f t="shared" si="79"/>
        <v>0</v>
      </c>
      <c r="AC109" s="32">
        <f t="shared" si="80"/>
        <v>0</v>
      </c>
      <c r="AD109" s="32">
        <f t="shared" si="81"/>
        <v>0</v>
      </c>
    </row>
    <row r="110" spans="1:30" ht="12" customHeight="1" x14ac:dyDescent="0.35">
      <c r="D110" s="100"/>
      <c r="U110" s="32">
        <f>SUMPRODUCT($T$101:$T$109,U101:U109)</f>
        <v>0</v>
      </c>
      <c r="V110" s="32">
        <f t="shared" ref="V110:AD110" si="118">SUMPRODUCT($T$101:$T$109,V101:V109)</f>
        <v>0</v>
      </c>
      <c r="W110" s="32">
        <f t="shared" si="118"/>
        <v>0</v>
      </c>
      <c r="X110" s="32">
        <f t="shared" si="118"/>
        <v>0</v>
      </c>
      <c r="Y110" s="32">
        <f t="shared" si="118"/>
        <v>0</v>
      </c>
      <c r="Z110" s="32">
        <f t="shared" si="118"/>
        <v>0</v>
      </c>
      <c r="AA110" s="32">
        <f t="shared" si="118"/>
        <v>0</v>
      </c>
      <c r="AB110" s="32">
        <f t="shared" si="118"/>
        <v>0</v>
      </c>
      <c r="AC110" s="32">
        <f t="shared" si="118"/>
        <v>0</v>
      </c>
      <c r="AD110" s="32">
        <f t="shared" si="118"/>
        <v>0</v>
      </c>
    </row>
    <row r="111" spans="1:30" ht="12" customHeight="1" x14ac:dyDescent="0.35">
      <c r="U111" s="32">
        <f>RANK(U110,$U$110:$AD$110)</f>
        <v>1</v>
      </c>
      <c r="V111" s="32">
        <f t="shared" ref="V111:AD111" si="119">RANK(V110,$U$110:$AD$110)</f>
        <v>1</v>
      </c>
      <c r="W111" s="32">
        <f t="shared" si="119"/>
        <v>1</v>
      </c>
      <c r="X111" s="32">
        <f t="shared" si="119"/>
        <v>1</v>
      </c>
      <c r="Y111" s="32">
        <f t="shared" si="119"/>
        <v>1</v>
      </c>
      <c r="Z111" s="32">
        <f t="shared" si="119"/>
        <v>1</v>
      </c>
      <c r="AA111" s="32">
        <f t="shared" si="119"/>
        <v>1</v>
      </c>
      <c r="AB111" s="32">
        <f t="shared" si="119"/>
        <v>1</v>
      </c>
      <c r="AC111" s="32">
        <f t="shared" si="119"/>
        <v>1</v>
      </c>
      <c r="AD111" s="32">
        <f t="shared" si="119"/>
        <v>1</v>
      </c>
    </row>
    <row r="112" spans="1:30" ht="12" customHeight="1" x14ac:dyDescent="0.35">
      <c r="T112" s="32" t="s">
        <v>29</v>
      </c>
      <c r="U112" s="32">
        <f>IF(U110&gt;0,U111,0)</f>
        <v>0</v>
      </c>
      <c r="V112" s="32">
        <f t="shared" ref="V112" si="120">IF(V110&gt;0,V111,0)</f>
        <v>0</v>
      </c>
      <c r="W112" s="32">
        <f t="shared" ref="W112" si="121">IF(W110&gt;0,W111,0)</f>
        <v>0</v>
      </c>
      <c r="X112" s="32">
        <f t="shared" ref="X112" si="122">IF(X110&gt;0,X111,0)</f>
        <v>0</v>
      </c>
      <c r="Y112" s="32">
        <f t="shared" ref="Y112" si="123">IF(Y110&gt;0,Y111,0)</f>
        <v>0</v>
      </c>
      <c r="Z112" s="32">
        <f t="shared" ref="Z112" si="124">IF(Z110&gt;0,Z111,0)</f>
        <v>0</v>
      </c>
      <c r="AA112" s="32">
        <f t="shared" ref="AA112" si="125">IF(AA110&gt;0,AA111,0)</f>
        <v>0</v>
      </c>
      <c r="AB112" s="32">
        <f t="shared" ref="AB112" si="126">IF(AB110&gt;0,AB111,0)</f>
        <v>0</v>
      </c>
      <c r="AC112" s="32">
        <f t="shared" ref="AC112" si="127">IF(AC110&gt;0,AC111,0)</f>
        <v>0</v>
      </c>
      <c r="AD112" s="32">
        <f t="shared" ref="AD112" si="128">IF(AD110&gt;0,AD111,0)</f>
        <v>0</v>
      </c>
    </row>
    <row r="113" spans="1:30" ht="12" customHeight="1" x14ac:dyDescent="0.35">
      <c r="A113" s="32" t="s">
        <v>18</v>
      </c>
      <c r="B113" s="100" t="e">
        <f>'INTEGRITY CHK'!U12/100</f>
        <v>#DIV/0!</v>
      </c>
      <c r="C113" s="32">
        <v>1</v>
      </c>
      <c r="D113" s="100" t="e">
        <f>'SUB FACTORS'!M139</f>
        <v>#DIV/0!</v>
      </c>
      <c r="E113" s="32" t="e">
        <f>D113*$B$113</f>
        <v>#DIV/0!</v>
      </c>
      <c r="F113" s="32" t="e">
        <f t="array" ref="F113:O113">TRANSPOSE('OPTIONS COMPARISON'!M139:M148)</f>
        <v>#DIV/0!</v>
      </c>
      <c r="G113" s="32" t="e">
        <v>#DIV/0!</v>
      </c>
      <c r="H113" s="32" t="e">
        <v>#DIV/0!</v>
      </c>
      <c r="I113" s="32" t="e">
        <v>#DIV/0!</v>
      </c>
      <c r="J113" s="32" t="e">
        <v>#DIV/0!</v>
      </c>
      <c r="K113" s="32" t="e">
        <v>#DIV/0!</v>
      </c>
      <c r="L113" s="32" t="e">
        <v>#DIV/0!</v>
      </c>
      <c r="M113" s="32" t="e">
        <v>#DIV/0!</v>
      </c>
      <c r="N113" s="32" t="e">
        <v>#DIV/0!</v>
      </c>
      <c r="O113" s="32" t="e">
        <v>#DIV/0!</v>
      </c>
      <c r="P113" s="32" t="s">
        <v>18</v>
      </c>
      <c r="Q113" s="32">
        <f t="shared" si="68"/>
        <v>0</v>
      </c>
      <c r="R113" s="32">
        <f t="shared" si="69"/>
        <v>1</v>
      </c>
      <c r="S113" s="32">
        <f t="shared" si="70"/>
        <v>0</v>
      </c>
      <c r="T113" s="32">
        <f t="shared" si="71"/>
        <v>0</v>
      </c>
      <c r="U113" s="32">
        <f t="shared" si="72"/>
        <v>0</v>
      </c>
      <c r="V113" s="32">
        <f t="shared" si="73"/>
        <v>0</v>
      </c>
      <c r="W113" s="32">
        <f t="shared" si="74"/>
        <v>0</v>
      </c>
      <c r="X113" s="32">
        <f t="shared" si="75"/>
        <v>0</v>
      </c>
      <c r="Y113" s="32">
        <f t="shared" si="76"/>
        <v>0</v>
      </c>
      <c r="Z113" s="32">
        <f t="shared" si="77"/>
        <v>0</v>
      </c>
      <c r="AA113" s="32">
        <f t="shared" si="78"/>
        <v>0</v>
      </c>
      <c r="AB113" s="32">
        <f t="shared" si="79"/>
        <v>0</v>
      </c>
      <c r="AC113" s="32">
        <f t="shared" si="80"/>
        <v>0</v>
      </c>
      <c r="AD113" s="32">
        <f t="shared" si="81"/>
        <v>0</v>
      </c>
    </row>
    <row r="114" spans="1:30" ht="12" customHeight="1" x14ac:dyDescent="0.35">
      <c r="B114" s="104" t="e">
        <f>B115*100</f>
        <v>#DIV/0!</v>
      </c>
      <c r="C114" s="32">
        <v>2</v>
      </c>
      <c r="D114" s="100" t="e">
        <f>'SUB FACTORS'!M140</f>
        <v>#DIV/0!</v>
      </c>
      <c r="E114" s="32" t="e">
        <f t="shared" ref="E114:E121" si="129">D114*$B$113</f>
        <v>#DIV/0!</v>
      </c>
      <c r="F114" s="32" t="e">
        <f t="array" ref="F114:O114">TRANSPOSE('OPTIONS COMPARISON'!AD139:AD148)</f>
        <v>#DIV/0!</v>
      </c>
      <c r="G114" s="32" t="e">
        <v>#DIV/0!</v>
      </c>
      <c r="H114" s="32" t="e">
        <v>#DIV/0!</v>
      </c>
      <c r="I114" s="32" t="e">
        <v>#DIV/0!</v>
      </c>
      <c r="J114" s="32" t="e">
        <v>#DIV/0!</v>
      </c>
      <c r="K114" s="32" t="e">
        <v>#DIV/0!</v>
      </c>
      <c r="L114" s="32" t="e">
        <v>#DIV/0!</v>
      </c>
      <c r="M114" s="32" t="e">
        <v>#DIV/0!</v>
      </c>
      <c r="N114" s="32" t="e">
        <v>#DIV/0!</v>
      </c>
      <c r="O114" s="32" t="e">
        <v>#DIV/0!</v>
      </c>
      <c r="Q114" s="32">
        <f t="shared" si="68"/>
        <v>0</v>
      </c>
      <c r="R114" s="32">
        <f t="shared" si="69"/>
        <v>2</v>
      </c>
      <c r="S114" s="32">
        <f t="shared" si="70"/>
        <v>0</v>
      </c>
      <c r="T114" s="32">
        <f t="shared" si="71"/>
        <v>0</v>
      </c>
      <c r="U114" s="32">
        <f t="shared" si="72"/>
        <v>0</v>
      </c>
      <c r="V114" s="32">
        <f t="shared" si="73"/>
        <v>0</v>
      </c>
      <c r="W114" s="32">
        <f t="shared" si="74"/>
        <v>0</v>
      </c>
      <c r="X114" s="32">
        <f t="shared" si="75"/>
        <v>0</v>
      </c>
      <c r="Y114" s="32">
        <f t="shared" si="76"/>
        <v>0</v>
      </c>
      <c r="Z114" s="32">
        <f t="shared" si="77"/>
        <v>0</v>
      </c>
      <c r="AA114" s="32">
        <f t="shared" si="78"/>
        <v>0</v>
      </c>
      <c r="AB114" s="32">
        <f t="shared" si="79"/>
        <v>0</v>
      </c>
      <c r="AC114" s="32">
        <f t="shared" si="80"/>
        <v>0</v>
      </c>
      <c r="AD114" s="32">
        <f t="shared" si="81"/>
        <v>0</v>
      </c>
    </row>
    <row r="115" spans="1:30" ht="12" customHeight="1" x14ac:dyDescent="0.35">
      <c r="B115" s="100" t="e">
        <f>'MAJ FACTORS'!M13</f>
        <v>#DIV/0!</v>
      </c>
      <c r="C115" s="32">
        <v>3</v>
      </c>
      <c r="D115" s="100" t="e">
        <f>'SUB FACTORS'!M141</f>
        <v>#DIV/0!</v>
      </c>
      <c r="E115" s="32" t="e">
        <f t="shared" si="129"/>
        <v>#DIV/0!</v>
      </c>
      <c r="F115" s="32" t="e">
        <f t="array" ref="F115:O115">TRANSPOSE('OPTIONS COMPARISON'!AU139:AU148)</f>
        <v>#DIV/0!</v>
      </c>
      <c r="G115" s="32" t="e">
        <v>#DIV/0!</v>
      </c>
      <c r="H115" s="32" t="e">
        <v>#DIV/0!</v>
      </c>
      <c r="I115" s="32" t="e">
        <v>#DIV/0!</v>
      </c>
      <c r="J115" s="32" t="e">
        <v>#DIV/0!</v>
      </c>
      <c r="K115" s="32" t="e">
        <v>#DIV/0!</v>
      </c>
      <c r="L115" s="32" t="e">
        <v>#DIV/0!</v>
      </c>
      <c r="M115" s="32" t="e">
        <v>#DIV/0!</v>
      </c>
      <c r="N115" s="32" t="e">
        <v>#DIV/0!</v>
      </c>
      <c r="O115" s="32" t="e">
        <v>#DIV/0!</v>
      </c>
      <c r="Q115" s="32">
        <f t="shared" si="68"/>
        <v>0</v>
      </c>
      <c r="R115" s="32">
        <f t="shared" si="69"/>
        <v>3</v>
      </c>
      <c r="S115" s="32">
        <f t="shared" si="70"/>
        <v>0</v>
      </c>
      <c r="T115" s="32">
        <f t="shared" si="71"/>
        <v>0</v>
      </c>
      <c r="U115" s="32">
        <f t="shared" si="72"/>
        <v>0</v>
      </c>
      <c r="V115" s="32">
        <f t="shared" si="73"/>
        <v>0</v>
      </c>
      <c r="W115" s="32">
        <f t="shared" si="74"/>
        <v>0</v>
      </c>
      <c r="X115" s="32">
        <f t="shared" si="75"/>
        <v>0</v>
      </c>
      <c r="Y115" s="32">
        <f t="shared" si="76"/>
        <v>0</v>
      </c>
      <c r="Z115" s="32">
        <f t="shared" si="77"/>
        <v>0</v>
      </c>
      <c r="AA115" s="32">
        <f t="shared" si="78"/>
        <v>0</v>
      </c>
      <c r="AB115" s="32">
        <f t="shared" si="79"/>
        <v>0</v>
      </c>
      <c r="AC115" s="32">
        <f t="shared" si="80"/>
        <v>0</v>
      </c>
      <c r="AD115" s="32">
        <f t="shared" si="81"/>
        <v>0</v>
      </c>
    </row>
    <row r="116" spans="1:30" ht="12" customHeight="1" x14ac:dyDescent="0.35">
      <c r="C116" s="32">
        <v>4</v>
      </c>
      <c r="D116" s="100" t="e">
        <f>'SUB FACTORS'!M142</f>
        <v>#DIV/0!</v>
      </c>
      <c r="E116" s="32" t="e">
        <f t="shared" si="129"/>
        <v>#DIV/0!</v>
      </c>
      <c r="F116" s="32" t="e">
        <f t="array" ref="F116:O116">TRANSPOSE('OPTIONS COMPARISON'!BL139:BL148)</f>
        <v>#DIV/0!</v>
      </c>
      <c r="G116" s="32" t="e">
        <v>#DIV/0!</v>
      </c>
      <c r="H116" s="32" t="e">
        <v>#DIV/0!</v>
      </c>
      <c r="I116" s="32" t="e">
        <v>#DIV/0!</v>
      </c>
      <c r="J116" s="32" t="e">
        <v>#DIV/0!</v>
      </c>
      <c r="K116" s="32" t="e">
        <v>#DIV/0!</v>
      </c>
      <c r="L116" s="32" t="e">
        <v>#DIV/0!</v>
      </c>
      <c r="M116" s="32" t="e">
        <v>#DIV/0!</v>
      </c>
      <c r="N116" s="32" t="e">
        <v>#DIV/0!</v>
      </c>
      <c r="O116" s="32" t="e">
        <v>#DIV/0!</v>
      </c>
      <c r="Q116" s="32">
        <f t="shared" si="68"/>
        <v>0</v>
      </c>
      <c r="R116" s="32">
        <f t="shared" si="69"/>
        <v>4</v>
      </c>
      <c r="S116" s="32">
        <f t="shared" si="70"/>
        <v>0</v>
      </c>
      <c r="T116" s="32">
        <f t="shared" si="71"/>
        <v>0</v>
      </c>
      <c r="U116" s="32">
        <f t="shared" si="72"/>
        <v>0</v>
      </c>
      <c r="V116" s="32">
        <f t="shared" si="73"/>
        <v>0</v>
      </c>
      <c r="W116" s="32">
        <f t="shared" si="74"/>
        <v>0</v>
      </c>
      <c r="X116" s="32">
        <f t="shared" si="75"/>
        <v>0</v>
      </c>
      <c r="Y116" s="32">
        <f t="shared" si="76"/>
        <v>0</v>
      </c>
      <c r="Z116" s="32">
        <f t="shared" si="77"/>
        <v>0</v>
      </c>
      <c r="AA116" s="32">
        <f t="shared" si="78"/>
        <v>0</v>
      </c>
      <c r="AB116" s="32">
        <f t="shared" si="79"/>
        <v>0</v>
      </c>
      <c r="AC116" s="32">
        <f t="shared" si="80"/>
        <v>0</v>
      </c>
      <c r="AD116" s="32">
        <f t="shared" si="81"/>
        <v>0</v>
      </c>
    </row>
    <row r="117" spans="1:30" ht="12" customHeight="1" x14ac:dyDescent="0.35">
      <c r="C117" s="32">
        <v>5</v>
      </c>
      <c r="D117" s="100" t="e">
        <f>'SUB FACTORS'!M143</f>
        <v>#DIV/0!</v>
      </c>
      <c r="E117" s="32" t="e">
        <f t="shared" si="129"/>
        <v>#DIV/0!</v>
      </c>
      <c r="F117" s="32" t="e">
        <f t="array" ref="F117:O117">TRANSPOSE('OPTIONS COMPARISON'!CC139:CC148)</f>
        <v>#DIV/0!</v>
      </c>
      <c r="G117" s="32" t="e">
        <v>#DIV/0!</v>
      </c>
      <c r="H117" s="32" t="e">
        <v>#DIV/0!</v>
      </c>
      <c r="I117" s="32" t="e">
        <v>#DIV/0!</v>
      </c>
      <c r="J117" s="32" t="e">
        <v>#DIV/0!</v>
      </c>
      <c r="K117" s="32" t="e">
        <v>#DIV/0!</v>
      </c>
      <c r="L117" s="32" t="e">
        <v>#DIV/0!</v>
      </c>
      <c r="M117" s="32" t="e">
        <v>#DIV/0!</v>
      </c>
      <c r="N117" s="32" t="e">
        <v>#DIV/0!</v>
      </c>
      <c r="O117" s="32" t="e">
        <v>#DIV/0!</v>
      </c>
      <c r="Q117" s="32">
        <f t="shared" si="68"/>
        <v>0</v>
      </c>
      <c r="R117" s="32">
        <f t="shared" si="69"/>
        <v>5</v>
      </c>
      <c r="S117" s="32">
        <f t="shared" si="70"/>
        <v>0</v>
      </c>
      <c r="T117" s="32">
        <f t="shared" si="71"/>
        <v>0</v>
      </c>
      <c r="U117" s="32">
        <f t="shared" si="72"/>
        <v>0</v>
      </c>
      <c r="V117" s="32">
        <f t="shared" si="73"/>
        <v>0</v>
      </c>
      <c r="W117" s="32">
        <f t="shared" si="74"/>
        <v>0</v>
      </c>
      <c r="X117" s="32">
        <f t="shared" si="75"/>
        <v>0</v>
      </c>
      <c r="Y117" s="32">
        <f t="shared" si="76"/>
        <v>0</v>
      </c>
      <c r="Z117" s="32">
        <f t="shared" si="77"/>
        <v>0</v>
      </c>
      <c r="AA117" s="32">
        <f t="shared" si="78"/>
        <v>0</v>
      </c>
      <c r="AB117" s="32">
        <f t="shared" si="79"/>
        <v>0</v>
      </c>
      <c r="AC117" s="32">
        <f t="shared" si="80"/>
        <v>0</v>
      </c>
      <c r="AD117" s="32">
        <f t="shared" si="81"/>
        <v>0</v>
      </c>
    </row>
    <row r="118" spans="1:30" ht="12" customHeight="1" x14ac:dyDescent="0.35">
      <c r="C118" s="32">
        <v>6</v>
      </c>
      <c r="D118" s="100" t="e">
        <f>'SUB FACTORS'!M144</f>
        <v>#DIV/0!</v>
      </c>
      <c r="E118" s="32" t="e">
        <f t="shared" si="129"/>
        <v>#DIV/0!</v>
      </c>
      <c r="F118" s="32" t="e">
        <f t="array" ref="F118:O118">TRANSPOSE('OPTIONS COMPARISON'!CT139:CT148)</f>
        <v>#DIV/0!</v>
      </c>
      <c r="G118" s="32" t="e">
        <v>#DIV/0!</v>
      </c>
      <c r="H118" s="32" t="e">
        <v>#DIV/0!</v>
      </c>
      <c r="I118" s="32" t="e">
        <v>#DIV/0!</v>
      </c>
      <c r="J118" s="32" t="e">
        <v>#DIV/0!</v>
      </c>
      <c r="K118" s="32" t="e">
        <v>#DIV/0!</v>
      </c>
      <c r="L118" s="32" t="e">
        <v>#DIV/0!</v>
      </c>
      <c r="M118" s="32" t="e">
        <v>#DIV/0!</v>
      </c>
      <c r="N118" s="32" t="e">
        <v>#DIV/0!</v>
      </c>
      <c r="O118" s="32" t="e">
        <v>#DIV/0!</v>
      </c>
      <c r="Q118" s="32">
        <f t="shared" si="68"/>
        <v>0</v>
      </c>
      <c r="R118" s="32">
        <f t="shared" si="69"/>
        <v>6</v>
      </c>
      <c r="S118" s="32">
        <f t="shared" si="70"/>
        <v>0</v>
      </c>
      <c r="T118" s="32">
        <f t="shared" si="71"/>
        <v>0</v>
      </c>
      <c r="U118" s="32">
        <f t="shared" si="72"/>
        <v>0</v>
      </c>
      <c r="V118" s="32">
        <f t="shared" si="73"/>
        <v>0</v>
      </c>
      <c r="W118" s="32">
        <f t="shared" si="74"/>
        <v>0</v>
      </c>
      <c r="X118" s="32">
        <f t="shared" si="75"/>
        <v>0</v>
      </c>
      <c r="Y118" s="32">
        <f t="shared" si="76"/>
        <v>0</v>
      </c>
      <c r="Z118" s="32">
        <f t="shared" si="77"/>
        <v>0</v>
      </c>
      <c r="AA118" s="32">
        <f t="shared" si="78"/>
        <v>0</v>
      </c>
      <c r="AB118" s="32">
        <f t="shared" si="79"/>
        <v>0</v>
      </c>
      <c r="AC118" s="32">
        <f t="shared" si="80"/>
        <v>0</v>
      </c>
      <c r="AD118" s="32">
        <f t="shared" si="81"/>
        <v>0</v>
      </c>
    </row>
    <row r="119" spans="1:30" ht="12" customHeight="1" x14ac:dyDescent="0.35">
      <c r="C119" s="32">
        <v>7</v>
      </c>
      <c r="D119" s="100" t="e">
        <f>'SUB FACTORS'!M145</f>
        <v>#DIV/0!</v>
      </c>
      <c r="E119" s="32" t="e">
        <f t="shared" si="129"/>
        <v>#DIV/0!</v>
      </c>
      <c r="F119" s="32" t="e">
        <f t="array" ref="F119:O119">TRANSPOSE('OPTIONS COMPARISON'!DK139:DK148)</f>
        <v>#DIV/0!</v>
      </c>
      <c r="G119" s="32" t="e">
        <v>#DIV/0!</v>
      </c>
      <c r="H119" s="32" t="e">
        <v>#DIV/0!</v>
      </c>
      <c r="I119" s="32" t="e">
        <v>#DIV/0!</v>
      </c>
      <c r="J119" s="32" t="e">
        <v>#DIV/0!</v>
      </c>
      <c r="K119" s="32" t="e">
        <v>#DIV/0!</v>
      </c>
      <c r="L119" s="32" t="e">
        <v>#DIV/0!</v>
      </c>
      <c r="M119" s="32" t="e">
        <v>#DIV/0!</v>
      </c>
      <c r="N119" s="32" t="e">
        <v>#DIV/0!</v>
      </c>
      <c r="O119" s="32" t="e">
        <v>#DIV/0!</v>
      </c>
      <c r="Q119" s="32">
        <f t="shared" si="68"/>
        <v>0</v>
      </c>
      <c r="R119" s="32">
        <f t="shared" si="69"/>
        <v>7</v>
      </c>
      <c r="S119" s="32">
        <f t="shared" si="70"/>
        <v>0</v>
      </c>
      <c r="T119" s="32">
        <f t="shared" si="71"/>
        <v>0</v>
      </c>
      <c r="U119" s="32">
        <f t="shared" si="72"/>
        <v>0</v>
      </c>
      <c r="V119" s="32">
        <f t="shared" si="73"/>
        <v>0</v>
      </c>
      <c r="W119" s="32">
        <f t="shared" si="74"/>
        <v>0</v>
      </c>
      <c r="X119" s="32">
        <f t="shared" si="75"/>
        <v>0</v>
      </c>
      <c r="Y119" s="32">
        <f t="shared" si="76"/>
        <v>0</v>
      </c>
      <c r="Z119" s="32">
        <f t="shared" si="77"/>
        <v>0</v>
      </c>
      <c r="AA119" s="32">
        <f t="shared" si="78"/>
        <v>0</v>
      </c>
      <c r="AB119" s="32">
        <f t="shared" si="79"/>
        <v>0</v>
      </c>
      <c r="AC119" s="32">
        <f t="shared" si="80"/>
        <v>0</v>
      </c>
      <c r="AD119" s="32">
        <f t="shared" si="81"/>
        <v>0</v>
      </c>
    </row>
    <row r="120" spans="1:30" ht="12" customHeight="1" x14ac:dyDescent="0.35">
      <c r="C120" s="32">
        <v>8</v>
      </c>
      <c r="D120" s="100" t="e">
        <f>'SUB FACTORS'!M146</f>
        <v>#DIV/0!</v>
      </c>
      <c r="E120" s="32" t="e">
        <f t="shared" si="129"/>
        <v>#DIV/0!</v>
      </c>
      <c r="F120" s="32" t="e">
        <f t="array" ref="F120:O120">TRANSPOSE('OPTIONS COMPARISON'!EB139:EB148)</f>
        <v>#DIV/0!</v>
      </c>
      <c r="G120" s="32" t="e">
        <v>#DIV/0!</v>
      </c>
      <c r="H120" s="32" t="e">
        <v>#DIV/0!</v>
      </c>
      <c r="I120" s="32" t="e">
        <v>#DIV/0!</v>
      </c>
      <c r="J120" s="32" t="e">
        <v>#DIV/0!</v>
      </c>
      <c r="K120" s="32" t="e">
        <v>#DIV/0!</v>
      </c>
      <c r="L120" s="32" t="e">
        <v>#DIV/0!</v>
      </c>
      <c r="M120" s="32" t="e">
        <v>#DIV/0!</v>
      </c>
      <c r="N120" s="32" t="e">
        <v>#DIV/0!</v>
      </c>
      <c r="O120" s="32" t="e">
        <v>#DIV/0!</v>
      </c>
      <c r="Q120" s="32">
        <f t="shared" si="68"/>
        <v>0</v>
      </c>
      <c r="R120" s="32">
        <f t="shared" si="69"/>
        <v>8</v>
      </c>
      <c r="S120" s="32">
        <f t="shared" si="70"/>
        <v>0</v>
      </c>
      <c r="T120" s="32">
        <f t="shared" si="71"/>
        <v>0</v>
      </c>
      <c r="U120" s="32">
        <f t="shared" si="72"/>
        <v>0</v>
      </c>
      <c r="V120" s="32">
        <f t="shared" si="73"/>
        <v>0</v>
      </c>
      <c r="W120" s="32">
        <f t="shared" si="74"/>
        <v>0</v>
      </c>
      <c r="X120" s="32">
        <f t="shared" si="75"/>
        <v>0</v>
      </c>
      <c r="Y120" s="32">
        <f t="shared" si="76"/>
        <v>0</v>
      </c>
      <c r="Z120" s="32">
        <f t="shared" si="77"/>
        <v>0</v>
      </c>
      <c r="AA120" s="32">
        <f t="shared" si="78"/>
        <v>0</v>
      </c>
      <c r="AB120" s="32">
        <f t="shared" si="79"/>
        <v>0</v>
      </c>
      <c r="AC120" s="32">
        <f t="shared" si="80"/>
        <v>0</v>
      </c>
      <c r="AD120" s="32">
        <f t="shared" si="81"/>
        <v>0</v>
      </c>
    </row>
    <row r="121" spans="1:30" ht="12" customHeight="1" x14ac:dyDescent="0.35">
      <c r="C121" s="32">
        <v>9</v>
      </c>
      <c r="D121" s="100" t="e">
        <f>'SUB FACTORS'!M147</f>
        <v>#DIV/0!</v>
      </c>
      <c r="E121" s="32" t="e">
        <f t="shared" si="129"/>
        <v>#DIV/0!</v>
      </c>
      <c r="F121" s="32" t="e">
        <f t="array" ref="F121:O121">TRANSPOSE('OPTIONS COMPARISON'!ES139:ES148)</f>
        <v>#DIV/0!</v>
      </c>
      <c r="G121" s="32" t="e">
        <v>#DIV/0!</v>
      </c>
      <c r="H121" s="32" t="e">
        <v>#DIV/0!</v>
      </c>
      <c r="I121" s="32" t="e">
        <v>#DIV/0!</v>
      </c>
      <c r="J121" s="32" t="e">
        <v>#DIV/0!</v>
      </c>
      <c r="K121" s="32" t="e">
        <v>#DIV/0!</v>
      </c>
      <c r="L121" s="32" t="e">
        <v>#DIV/0!</v>
      </c>
      <c r="M121" s="32" t="e">
        <v>#DIV/0!</v>
      </c>
      <c r="N121" s="32" t="e">
        <v>#DIV/0!</v>
      </c>
      <c r="O121" s="32" t="e">
        <v>#DIV/0!</v>
      </c>
      <c r="Q121" s="32">
        <f t="shared" si="68"/>
        <v>0</v>
      </c>
      <c r="R121" s="32">
        <f t="shared" si="69"/>
        <v>9</v>
      </c>
      <c r="S121" s="32">
        <f t="shared" si="70"/>
        <v>0</v>
      </c>
      <c r="T121" s="32">
        <f t="shared" si="71"/>
        <v>0</v>
      </c>
      <c r="U121" s="32">
        <f t="shared" si="72"/>
        <v>0</v>
      </c>
      <c r="V121" s="32">
        <f t="shared" si="73"/>
        <v>0</v>
      </c>
      <c r="W121" s="32">
        <f t="shared" si="74"/>
        <v>0</v>
      </c>
      <c r="X121" s="32">
        <f t="shared" si="75"/>
        <v>0</v>
      </c>
      <c r="Y121" s="32">
        <f t="shared" si="76"/>
        <v>0</v>
      </c>
      <c r="Z121" s="32">
        <f t="shared" si="77"/>
        <v>0</v>
      </c>
      <c r="AA121" s="32">
        <f t="shared" si="78"/>
        <v>0</v>
      </c>
      <c r="AB121" s="32">
        <f t="shared" si="79"/>
        <v>0</v>
      </c>
      <c r="AC121" s="32">
        <f t="shared" si="80"/>
        <v>0</v>
      </c>
      <c r="AD121" s="32">
        <f t="shared" si="81"/>
        <v>0</v>
      </c>
    </row>
    <row r="122" spans="1:30" ht="12" customHeight="1" x14ac:dyDescent="0.35">
      <c r="D122" s="100"/>
      <c r="U122" s="32">
        <f>SUMPRODUCT($T$113:$T$121,U113:U121)</f>
        <v>0</v>
      </c>
      <c r="V122" s="32">
        <f t="shared" ref="V122:AD122" si="130">SUMPRODUCT($T$113:$T$121,V113:V121)</f>
        <v>0</v>
      </c>
      <c r="W122" s="32">
        <f t="shared" si="130"/>
        <v>0</v>
      </c>
      <c r="X122" s="32">
        <f t="shared" si="130"/>
        <v>0</v>
      </c>
      <c r="Y122" s="32">
        <f t="shared" si="130"/>
        <v>0</v>
      </c>
      <c r="Z122" s="32">
        <f t="shared" si="130"/>
        <v>0</v>
      </c>
      <c r="AA122" s="32">
        <f t="shared" si="130"/>
        <v>0</v>
      </c>
      <c r="AB122" s="32">
        <f t="shared" si="130"/>
        <v>0</v>
      </c>
      <c r="AC122" s="32">
        <f t="shared" si="130"/>
        <v>0</v>
      </c>
      <c r="AD122" s="32">
        <f t="shared" si="130"/>
        <v>0</v>
      </c>
    </row>
    <row r="123" spans="1:30" ht="12" customHeight="1" x14ac:dyDescent="0.35">
      <c r="U123" s="32">
        <f>RANK(U122,$U$122:$AD$122)</f>
        <v>1</v>
      </c>
      <c r="V123" s="32">
        <f t="shared" ref="V123:AD123" si="131">RANK(V122,$U$122:$AD$122)</f>
        <v>1</v>
      </c>
      <c r="W123" s="32">
        <f t="shared" si="131"/>
        <v>1</v>
      </c>
      <c r="X123" s="32">
        <f t="shared" si="131"/>
        <v>1</v>
      </c>
      <c r="Y123" s="32">
        <f t="shared" si="131"/>
        <v>1</v>
      </c>
      <c r="Z123" s="32">
        <f t="shared" si="131"/>
        <v>1</v>
      </c>
      <c r="AA123" s="32">
        <f t="shared" si="131"/>
        <v>1</v>
      </c>
      <c r="AB123" s="32">
        <f t="shared" si="131"/>
        <v>1</v>
      </c>
      <c r="AC123" s="32">
        <f t="shared" si="131"/>
        <v>1</v>
      </c>
      <c r="AD123" s="32">
        <f t="shared" si="131"/>
        <v>1</v>
      </c>
    </row>
    <row r="124" spans="1:30" ht="12" customHeight="1" x14ac:dyDescent="0.35">
      <c r="T124" s="32" t="s">
        <v>29</v>
      </c>
      <c r="U124" s="32">
        <f>IF(U122&gt;0,U123,0)</f>
        <v>0</v>
      </c>
      <c r="V124" s="32">
        <f t="shared" ref="V124" si="132">IF(V122&gt;0,V123,0)</f>
        <v>0</v>
      </c>
      <c r="W124" s="32">
        <f t="shared" ref="W124" si="133">IF(W122&gt;0,W123,0)</f>
        <v>0</v>
      </c>
      <c r="X124" s="32">
        <f t="shared" ref="X124" si="134">IF(X122&gt;0,X123,0)</f>
        <v>0</v>
      </c>
      <c r="Y124" s="32">
        <f t="shared" ref="Y124" si="135">IF(Y122&gt;0,Y123,0)</f>
        <v>0</v>
      </c>
      <c r="Z124" s="32">
        <f t="shared" ref="Z124" si="136">IF(Z122&gt;0,Z123,0)</f>
        <v>0</v>
      </c>
      <c r="AA124" s="32">
        <f t="shared" ref="AA124" si="137">IF(AA122&gt;0,AA123,0)</f>
        <v>0</v>
      </c>
      <c r="AB124" s="32">
        <f t="shared" ref="AB124" si="138">IF(AB122&gt;0,AB123,0)</f>
        <v>0</v>
      </c>
      <c r="AC124" s="32">
        <f t="shared" ref="AC124" si="139">IF(AC122&gt;0,AC123,0)</f>
        <v>0</v>
      </c>
      <c r="AD124" s="32">
        <f t="shared" ref="AD124" si="140">IF(AD122&gt;0,AD123,0)</f>
        <v>0</v>
      </c>
    </row>
    <row r="125" spans="1:30" ht="12" customHeight="1" x14ac:dyDescent="0.35">
      <c r="T125" s="32" t="s">
        <v>28</v>
      </c>
      <c r="U125" s="69">
        <f>SUM(U14,U26,U38,U50,U62,U74,U86,U98,U110,U122)</f>
        <v>0</v>
      </c>
      <c r="V125" s="69">
        <f t="shared" ref="V125:AD125" si="141">SUM(V14,V26,V38,V50,V62,V74,V86,V98,V110,V122)</f>
        <v>0</v>
      </c>
      <c r="W125" s="69">
        <f t="shared" si="141"/>
        <v>0</v>
      </c>
      <c r="X125" s="69">
        <f t="shared" si="141"/>
        <v>0</v>
      </c>
      <c r="Y125" s="69">
        <f t="shared" si="141"/>
        <v>0</v>
      </c>
      <c r="Z125" s="69">
        <f t="shared" si="141"/>
        <v>0</v>
      </c>
      <c r="AA125" s="69">
        <f t="shared" si="141"/>
        <v>0</v>
      </c>
      <c r="AB125" s="69">
        <f t="shared" si="141"/>
        <v>0</v>
      </c>
      <c r="AC125" s="69">
        <f t="shared" si="141"/>
        <v>0</v>
      </c>
      <c r="AD125" s="69">
        <f t="shared" si="141"/>
        <v>0</v>
      </c>
    </row>
    <row r="126" spans="1:30" ht="12" customHeight="1" x14ac:dyDescent="0.35">
      <c r="T126" s="32" t="s">
        <v>27</v>
      </c>
      <c r="U126" s="32">
        <f>RANK(U125,$U$125:$AD$125)</f>
        <v>1</v>
      </c>
      <c r="V126" s="32">
        <f t="shared" ref="V126:AD126" si="142">RANK(V125,$U$125:$AD$125)</f>
        <v>1</v>
      </c>
      <c r="W126" s="32">
        <f t="shared" si="142"/>
        <v>1</v>
      </c>
      <c r="X126" s="32">
        <f t="shared" si="142"/>
        <v>1</v>
      </c>
      <c r="Y126" s="32">
        <f t="shared" si="142"/>
        <v>1</v>
      </c>
      <c r="Z126" s="32">
        <f t="shared" si="142"/>
        <v>1</v>
      </c>
      <c r="AA126" s="32">
        <f t="shared" si="142"/>
        <v>1</v>
      </c>
      <c r="AB126" s="32">
        <f t="shared" si="142"/>
        <v>1</v>
      </c>
      <c r="AC126" s="32">
        <f t="shared" si="142"/>
        <v>1</v>
      </c>
      <c r="AD126" s="32">
        <f t="shared" si="142"/>
        <v>1</v>
      </c>
    </row>
    <row r="127" spans="1:30" ht="12" customHeight="1" x14ac:dyDescent="0.35">
      <c r="U127" s="32">
        <f>IF(U125&gt;0,U126,0)</f>
        <v>0</v>
      </c>
      <c r="V127" s="32">
        <f t="shared" ref="V127" si="143">IF(V125&gt;0,V126,0)</f>
        <v>0</v>
      </c>
      <c r="W127" s="32">
        <f t="shared" ref="W127" si="144">IF(W125&gt;0,W126,0)</f>
        <v>0</v>
      </c>
      <c r="X127" s="32">
        <f t="shared" ref="X127" si="145">IF(X125&gt;0,X126,0)</f>
        <v>0</v>
      </c>
      <c r="Y127" s="32">
        <f t="shared" ref="Y127" si="146">IF(Y125&gt;0,Y126,0)</f>
        <v>0</v>
      </c>
      <c r="Z127" s="32">
        <f t="shared" ref="Z127" si="147">IF(Z125&gt;0,Z126,0)</f>
        <v>0</v>
      </c>
      <c r="AA127" s="32">
        <f t="shared" ref="AA127" si="148">IF(AA125&gt;0,AA126,0)</f>
        <v>0</v>
      </c>
      <c r="AB127" s="32">
        <f t="shared" ref="AB127" si="149">IF(AB125&gt;0,AB126,0)</f>
        <v>0</v>
      </c>
      <c r="AC127" s="32">
        <f t="shared" ref="AC127" si="150">IF(AC125&gt;0,AC126,0)</f>
        <v>0</v>
      </c>
      <c r="AD127" s="32">
        <f t="shared" ref="AD127" si="151">IF(AD125&gt;0,AD126,0)</f>
        <v>0</v>
      </c>
    </row>
  </sheetData>
  <sheetProtection algorithmName="SHA-512" hashValue="IOXwbNxP++BCETU+OMDfiX8Iia6cvUTorq+bdK1mTWj7Xok743EP29kKGbhsj08lz8stZmxYeYLMErB+YmNi1g==" saltValue="MAgdG1jbLgwGdT+d4AR5YQ==" spinCount="100000" sheet="1" objects="1" scenarios="1"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FACTORS &amp; OPTIONS</vt:lpstr>
      <vt:lpstr>MAJ FACTORS</vt:lpstr>
      <vt:lpstr>SUB FACTORS</vt:lpstr>
      <vt:lpstr>OPTIONS COMPARISON</vt:lpstr>
      <vt:lpstr>SOLUTIONS</vt:lpstr>
      <vt:lpstr>CDR'S ANALYSIS</vt:lpstr>
      <vt:lpstr>NOTES</vt:lpstr>
      <vt:lpstr>TUTORIAL</vt:lpstr>
      <vt:lpstr>INTEGRITY CHK</vt:lpstr>
      <vt:lpstr>MAIN CALC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Bibhuti Jha</cp:lastModifiedBy>
  <dcterms:created xsi:type="dcterms:W3CDTF">2015-06-05T18:17:20Z</dcterms:created>
  <dcterms:modified xsi:type="dcterms:W3CDTF">2023-10-11T09:03:54Z</dcterms:modified>
</cp:coreProperties>
</file>