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derabadbitspilaniacin0-my.sharepoint.com/personal/f20202457_hyderabad_bits-pilani_ac_in/Documents/"/>
    </mc:Choice>
  </mc:AlternateContent>
  <xr:revisionPtr revIDLastSave="0" documentId="8_{DB1EA9D9-AC13-44CA-91F7-1A5668DBCFEC}" xr6:coauthVersionLast="47" xr6:coauthVersionMax="47" xr10:uidLastSave="{00000000-0000-0000-0000-000000000000}"/>
  <bookViews>
    <workbookView xWindow="-180" yWindow="1960" windowWidth="28940" windowHeight="16320" firstSheet="24" activeTab="24" xr2:uid="{81BD7DD4-F9D7-BF40-9BD2-01A16B8EDA70}"/>
  </bookViews>
  <sheets>
    <sheet name="Weight&amp;Market CAP" sheetId="1" r:id="rId1"/>
    <sheet name="Asian paints" sheetId="3" r:id="rId2"/>
    <sheet name="Berger" sheetId="2" r:id="rId3"/>
    <sheet name="Nerolac" sheetId="4" r:id="rId4"/>
    <sheet name="Akzo" sheetId="7" r:id="rId5"/>
    <sheet name="alkyl amines" sheetId="16" r:id="rId6"/>
    <sheet name="ONGC" sheetId="5" r:id="rId7"/>
    <sheet name="Shalimaar" sheetId="6" r:id="rId8"/>
    <sheet name="TATA_CHEMICALS" sheetId="9" r:id="rId9"/>
    <sheet name="piddilite" sheetId="8" r:id="rId10"/>
    <sheet name="deepak nitrate" sheetId="11" r:id="rId11"/>
    <sheet name="AARTI" sheetId="13" r:id="rId12"/>
    <sheet name="PI industries" sheetId="10" r:id="rId13"/>
    <sheet name="UPL" sheetId="14" r:id="rId14"/>
    <sheet name="coromandel" sheetId="15" r:id="rId15"/>
    <sheet name="chambal fert" sheetId="18" r:id="rId16"/>
    <sheet name="INDEX RETURN" sheetId="17" r:id="rId17"/>
    <sheet name=" ASIAN PAINTS calculations" sheetId="19" r:id="rId18"/>
    <sheet name=" BERGER calculations" sheetId="20" r:id="rId19"/>
    <sheet name="KANSAI NEROLAC calculations" sheetId="21" r:id="rId20"/>
    <sheet name="Leverage" sheetId="26" r:id="rId21"/>
    <sheet name="Measure of Systematic Risk" sheetId="23" r:id="rId22"/>
    <sheet name="Measure of Unsystematic Risk" sheetId="24" r:id="rId23"/>
    <sheet name="ERP" sheetId="25" r:id="rId24"/>
    <sheet name="Cost of Equity" sheetId="27" r:id="rId25"/>
    <sheet name="WACC" sheetId="28" r:id="rId2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26" l="1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C28" i="26"/>
  <c r="S26" i="26"/>
  <c r="R26" i="26"/>
  <c r="Q26" i="26"/>
  <c r="P26" i="26"/>
  <c r="O26" i="26"/>
  <c r="N26" i="26"/>
  <c r="M26" i="26"/>
  <c r="L26" i="26"/>
  <c r="K26" i="26"/>
  <c r="J26" i="26"/>
  <c r="I26" i="26"/>
  <c r="H26" i="26"/>
  <c r="G26" i="26"/>
  <c r="F26" i="26"/>
  <c r="E26" i="26"/>
  <c r="D26" i="26"/>
  <c r="C26" i="26"/>
  <c r="B26" i="26"/>
  <c r="G25" i="20"/>
  <c r="H25" i="20"/>
  <c r="I25" i="20"/>
  <c r="J25" i="20"/>
  <c r="K25" i="20"/>
  <c r="L25" i="20"/>
  <c r="M25" i="20"/>
  <c r="N25" i="20"/>
  <c r="O25" i="20"/>
  <c r="P25" i="20"/>
  <c r="Q25" i="20"/>
  <c r="R25" i="20"/>
  <c r="S25" i="20"/>
  <c r="T25" i="20"/>
  <c r="U25" i="20"/>
  <c r="V25" i="20"/>
  <c r="F25" i="20"/>
  <c r="G4" i="28"/>
  <c r="I26" i="20"/>
  <c r="J26" i="20"/>
  <c r="K26" i="20"/>
  <c r="L26" i="20"/>
  <c r="M26" i="20"/>
  <c r="N26" i="20"/>
  <c r="O26" i="20"/>
  <c r="P26" i="20"/>
  <c r="Q26" i="20"/>
  <c r="R26" i="20"/>
  <c r="S26" i="20"/>
  <c r="T26" i="20"/>
  <c r="U26" i="20"/>
  <c r="V26" i="20"/>
  <c r="W26" i="20"/>
  <c r="F26" i="20"/>
  <c r="G2" i="28"/>
  <c r="G24" i="20"/>
  <c r="G26" i="20" s="1"/>
  <c r="H24" i="20"/>
  <c r="H26" i="20" s="1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F24" i="20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G22" i="19"/>
  <c r="G17" i="19"/>
  <c r="H17" i="19"/>
  <c r="I17" i="19"/>
  <c r="J17" i="19"/>
  <c r="K17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X17" i="19"/>
  <c r="F17" i="19"/>
  <c r="A20" i="25"/>
  <c r="I3" i="28"/>
  <c r="H3" i="28"/>
  <c r="H4" i="28"/>
  <c r="H2" i="28"/>
  <c r="G3" i="28"/>
  <c r="F3" i="28"/>
  <c r="F2" i="28"/>
  <c r="B3" i="28"/>
  <c r="B4" i="28"/>
  <c r="B2" i="28"/>
  <c r="D3" i="27"/>
  <c r="D4" i="27"/>
  <c r="D5" i="27"/>
  <c r="D6" i="27"/>
  <c r="D7" i="27"/>
  <c r="D8" i="27"/>
  <c r="D9" i="27"/>
  <c r="D10" i="27"/>
  <c r="D11" i="27"/>
  <c r="D12" i="27"/>
  <c r="D13" i="27"/>
  <c r="D14" i="27"/>
  <c r="D15" i="27"/>
  <c r="D16" i="27"/>
  <c r="B3" i="27"/>
  <c r="E3" i="27" s="1"/>
  <c r="D3" i="28" s="1"/>
  <c r="J3" i="28" s="1"/>
  <c r="B4" i="27"/>
  <c r="E4" i="27" s="1"/>
  <c r="D4" i="28" s="1"/>
  <c r="B5" i="27"/>
  <c r="B6" i="27"/>
  <c r="B7" i="27"/>
  <c r="B8" i="27"/>
  <c r="B9" i="27"/>
  <c r="B10" i="27"/>
  <c r="B11" i="27"/>
  <c r="B12" i="27"/>
  <c r="B13" i="27"/>
  <c r="B14" i="27"/>
  <c r="B15" i="27"/>
  <c r="B16" i="27"/>
  <c r="B2" i="27"/>
  <c r="D2" i="27"/>
  <c r="B22" i="25"/>
  <c r="F19" i="25"/>
  <c r="G18" i="25"/>
  <c r="B19" i="25"/>
  <c r="C19" i="25"/>
  <c r="D19" i="25"/>
  <c r="E19" i="25"/>
  <c r="A19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2" i="25"/>
  <c r="T12" i="17"/>
  <c r="T10" i="17"/>
  <c r="T9" i="17"/>
  <c r="T8" i="17"/>
  <c r="T7" i="17"/>
  <c r="T6" i="17"/>
  <c r="T4" i="17"/>
  <c r="D18" i="25"/>
  <c r="C18" i="25"/>
  <c r="B43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E37" i="26"/>
  <c r="F37" i="26"/>
  <c r="G37" i="26"/>
  <c r="H37" i="26"/>
  <c r="I37" i="26"/>
  <c r="J37" i="26"/>
  <c r="K37" i="26"/>
  <c r="L37" i="26"/>
  <c r="M37" i="26"/>
  <c r="N37" i="26"/>
  <c r="O37" i="26"/>
  <c r="P37" i="26"/>
  <c r="Q37" i="26"/>
  <c r="R37" i="26"/>
  <c r="S37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B18" i="25"/>
  <c r="F18" i="25"/>
  <c r="E18" i="25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C10" i="26"/>
  <c r="D10" i="26"/>
  <c r="E10" i="26"/>
  <c r="E13" i="26" s="1"/>
  <c r="F10" i="26"/>
  <c r="G10" i="26"/>
  <c r="G12" i="26" s="1"/>
  <c r="H10" i="26"/>
  <c r="H13" i="26" s="1"/>
  <c r="I10" i="26"/>
  <c r="I12" i="26" s="1"/>
  <c r="J10" i="26"/>
  <c r="J13" i="26" s="1"/>
  <c r="K10" i="26"/>
  <c r="K12" i="26" s="1"/>
  <c r="L10" i="26"/>
  <c r="M10" i="26"/>
  <c r="M12" i="26" s="1"/>
  <c r="N10" i="26"/>
  <c r="N13" i="26" s="1"/>
  <c r="O10" i="26"/>
  <c r="O12" i="26" s="1"/>
  <c r="P10" i="26"/>
  <c r="Q10" i="26"/>
  <c r="Q12" i="26" s="1"/>
  <c r="R10" i="26"/>
  <c r="S10" i="26"/>
  <c r="S13" i="26" s="1"/>
  <c r="D11" i="26"/>
  <c r="F11" i="26"/>
  <c r="H11" i="26"/>
  <c r="J11" i="26"/>
  <c r="L11" i="26"/>
  <c r="N11" i="26"/>
  <c r="P11" i="26"/>
  <c r="R11" i="26"/>
  <c r="B16" i="25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E32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F31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F30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I23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F28" i="21"/>
  <c r="I25" i="21"/>
  <c r="I26" i="21" s="1"/>
  <c r="J25" i="21"/>
  <c r="J26" i="21" s="1"/>
  <c r="K25" i="21"/>
  <c r="K26" i="21" s="1"/>
  <c r="L25" i="21"/>
  <c r="L26" i="21" s="1"/>
  <c r="M25" i="21"/>
  <c r="M26" i="21" s="1"/>
  <c r="N25" i="21"/>
  <c r="N26" i="21" s="1"/>
  <c r="O25" i="21"/>
  <c r="O26" i="21" s="1"/>
  <c r="P25" i="21"/>
  <c r="P26" i="21" s="1"/>
  <c r="Q25" i="21"/>
  <c r="Q26" i="21" s="1"/>
  <c r="R25" i="21"/>
  <c r="R26" i="21" s="1"/>
  <c r="S25" i="21"/>
  <c r="S26" i="21" s="1"/>
  <c r="T25" i="21"/>
  <c r="U25" i="21"/>
  <c r="U26" i="21" s="1"/>
  <c r="V25" i="21"/>
  <c r="V26" i="21" s="1"/>
  <c r="H25" i="21"/>
  <c r="F18" i="19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F27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F19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G22" i="20"/>
  <c r="E2" i="27" l="1"/>
  <c r="D2" i="28" s="1"/>
  <c r="J2" i="28" s="1"/>
  <c r="I4" i="28"/>
  <c r="J4" i="28" s="1"/>
  <c r="I2" i="28"/>
  <c r="F12" i="26"/>
  <c r="Q38" i="26"/>
  <c r="Q41" i="26" s="1"/>
  <c r="O42" i="26"/>
  <c r="S12" i="26"/>
  <c r="S14" i="26" s="1"/>
  <c r="K13" i="26"/>
  <c r="G42" i="26"/>
  <c r="J38" i="26"/>
  <c r="J41" i="26" s="1"/>
  <c r="I38" i="26"/>
  <c r="I41" i="26" s="1"/>
  <c r="R12" i="26"/>
  <c r="M38" i="26"/>
  <c r="M41" i="26" s="1"/>
  <c r="S42" i="26"/>
  <c r="K42" i="26"/>
  <c r="J42" i="26"/>
  <c r="Q42" i="26"/>
  <c r="P38" i="26"/>
  <c r="P41" i="26" s="1"/>
  <c r="H38" i="26"/>
  <c r="H41" i="26" s="1"/>
  <c r="N42" i="26"/>
  <c r="I42" i="26"/>
  <c r="P42" i="26"/>
  <c r="H42" i="26"/>
  <c r="R38" i="26"/>
  <c r="R41" i="26" s="1"/>
  <c r="H12" i="26"/>
  <c r="H14" i="26" s="1"/>
  <c r="M42" i="26"/>
  <c r="L12" i="26"/>
  <c r="R42" i="26"/>
  <c r="F13" i="26"/>
  <c r="F14" i="26" s="1"/>
  <c r="N27" i="26"/>
  <c r="F27" i="26"/>
  <c r="K14" i="26"/>
  <c r="N12" i="26"/>
  <c r="N14" i="26" s="1"/>
  <c r="L42" i="26"/>
  <c r="N38" i="26"/>
  <c r="N41" i="26" s="1"/>
  <c r="F38" i="26"/>
  <c r="F41" i="26" s="1"/>
  <c r="K27" i="26"/>
  <c r="L38" i="26"/>
  <c r="L41" i="26" s="1"/>
  <c r="P12" i="26"/>
  <c r="S38" i="26"/>
  <c r="S41" i="26" s="1"/>
  <c r="K38" i="26"/>
  <c r="K41" i="26" s="1"/>
  <c r="K43" i="26" s="1"/>
  <c r="D12" i="26"/>
  <c r="H27" i="26"/>
  <c r="M27" i="26"/>
  <c r="E27" i="26"/>
  <c r="L27" i="26"/>
  <c r="L29" i="26" s="1"/>
  <c r="D27" i="26"/>
  <c r="D29" i="26" s="1"/>
  <c r="C27" i="26"/>
  <c r="J27" i="26"/>
  <c r="Q27" i="26"/>
  <c r="Q29" i="26" s="1"/>
  <c r="P27" i="26"/>
  <c r="P29" i="26" s="1"/>
  <c r="O27" i="26"/>
  <c r="O29" i="26" s="1"/>
  <c r="G27" i="26"/>
  <c r="G29" i="26" s="1"/>
  <c r="I27" i="26"/>
  <c r="I29" i="26" s="1"/>
  <c r="G38" i="26"/>
  <c r="G41" i="26" s="1"/>
  <c r="G43" i="26" s="1"/>
  <c r="F42" i="26"/>
  <c r="O38" i="26"/>
  <c r="O41" i="26" s="1"/>
  <c r="E29" i="26"/>
  <c r="J12" i="26"/>
  <c r="J14" i="26" s="1"/>
  <c r="R13" i="26"/>
  <c r="Q13" i="26"/>
  <c r="Q14" i="26" s="1"/>
  <c r="I13" i="26"/>
  <c r="I14" i="26" s="1"/>
  <c r="P13" i="26"/>
  <c r="P14" i="26" s="1"/>
  <c r="O13" i="26"/>
  <c r="O14" i="26" s="1"/>
  <c r="G13" i="26"/>
  <c r="G14" i="26" s="1"/>
  <c r="E12" i="26"/>
  <c r="E14" i="26" s="1"/>
  <c r="M13" i="26"/>
  <c r="M14" i="26" s="1"/>
  <c r="L13" i="26"/>
  <c r="D13" i="26"/>
  <c r="T26" i="21"/>
  <c r="H43" i="26" l="1"/>
  <c r="P43" i="26"/>
  <c r="I43" i="26"/>
  <c r="N43" i="26"/>
  <c r="R43" i="26"/>
  <c r="R14" i="26"/>
  <c r="L14" i="26"/>
  <c r="O43" i="26"/>
  <c r="M43" i="26"/>
  <c r="S43" i="26"/>
  <c r="J43" i="26"/>
  <c r="Q43" i="26"/>
  <c r="D14" i="26"/>
  <c r="L43" i="26"/>
  <c r="H29" i="26"/>
  <c r="M29" i="26"/>
  <c r="K29" i="26"/>
  <c r="F29" i="26"/>
  <c r="N29" i="26"/>
  <c r="F43" i="26"/>
  <c r="J29" i="26"/>
  <c r="C29" i="26"/>
  <c r="S64" i="17" l="1"/>
  <c r="I19" i="19"/>
  <c r="K19" i="19"/>
  <c r="M19" i="19"/>
  <c r="O19" i="19"/>
  <c r="Q19" i="19"/>
  <c r="S19" i="19"/>
  <c r="U19" i="19"/>
  <c r="W19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E6" i="21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G19" i="19"/>
  <c r="W6" i="19"/>
  <c r="X6" i="19"/>
  <c r="U6" i="19"/>
  <c r="V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E6" i="19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4" i="1"/>
  <c r="H3" i="18"/>
  <c r="B65" i="18" s="1"/>
  <c r="B66" i="18" s="1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D5" i="1"/>
  <c r="D6" i="1"/>
  <c r="D7" i="1"/>
  <c r="D8" i="1"/>
  <c r="B67" i="16" s="1"/>
  <c r="D9" i="1"/>
  <c r="D10" i="1"/>
  <c r="D11" i="1"/>
  <c r="D12" i="1"/>
  <c r="B66" i="14" s="1"/>
  <c r="D13" i="1"/>
  <c r="D14" i="1"/>
  <c r="D15" i="1"/>
  <c r="D16" i="1"/>
  <c r="B65" i="10" s="1"/>
  <c r="D17" i="1"/>
  <c r="D18" i="1"/>
  <c r="B64" i="18" s="1"/>
  <c r="I33" i="18" s="1"/>
  <c r="P33" i="17" s="1"/>
  <c r="B65" i="3"/>
  <c r="I2" i="3" s="1"/>
  <c r="B2" i="17" s="1"/>
  <c r="H4" i="15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3" i="15"/>
  <c r="H9" i="10"/>
  <c r="H55" i="13"/>
  <c r="H56" i="13"/>
  <c r="H57" i="13"/>
  <c r="H58" i="13"/>
  <c r="H59" i="13"/>
  <c r="H60" i="13"/>
  <c r="H61" i="13"/>
  <c r="H62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4" i="14"/>
  <c r="H5" i="14"/>
  <c r="H6" i="14"/>
  <c r="B67" i="14" s="1"/>
  <c r="B68" i="14" s="1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3" i="14"/>
  <c r="H3" i="16"/>
  <c r="B68" i="16" s="1"/>
  <c r="B69" i="16" s="1"/>
  <c r="H3" i="13"/>
  <c r="B66" i="13" s="1"/>
  <c r="B67" i="13" s="1"/>
  <c r="H3" i="2"/>
  <c r="B67" i="2" s="1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4" i="4"/>
  <c r="B66" i="4" s="1"/>
  <c r="B67" i="4" s="1"/>
  <c r="H3" i="4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3" i="7"/>
  <c r="B66" i="7" s="1"/>
  <c r="B67" i="7" s="1"/>
  <c r="H5" i="10"/>
  <c r="H6" i="10"/>
  <c r="H7" i="10"/>
  <c r="H8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4" i="10"/>
  <c r="H3" i="10"/>
  <c r="B66" i="10" s="1"/>
  <c r="B67" i="10" s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3" i="1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3" i="8"/>
  <c r="B66" i="8" s="1"/>
  <c r="B67" i="8" s="1"/>
  <c r="H4" i="9"/>
  <c r="H5" i="9"/>
  <c r="H6" i="9"/>
  <c r="H7" i="9"/>
  <c r="H8" i="9"/>
  <c r="H9" i="9"/>
  <c r="H10" i="9"/>
  <c r="H11" i="9"/>
  <c r="B66" i="9" s="1"/>
  <c r="B67" i="9" s="1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3" i="9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3" i="6"/>
  <c r="B66" i="6" s="1"/>
  <c r="B67" i="6" s="1"/>
  <c r="H3" i="5"/>
  <c r="B66" i="5" s="1"/>
  <c r="B67" i="5" s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3" i="3"/>
  <c r="B65" i="2"/>
  <c r="B65" i="4"/>
  <c r="B65" i="7"/>
  <c r="I2" i="7" s="1"/>
  <c r="E2" i="17" s="1"/>
  <c r="B65" i="5"/>
  <c r="I7" i="5" s="1"/>
  <c r="F7" i="17" s="1"/>
  <c r="B65" i="6"/>
  <c r="B65" i="9"/>
  <c r="B65" i="15"/>
  <c r="B65" i="11"/>
  <c r="B65" i="8"/>
  <c r="B65" i="13"/>
  <c r="X21" i="19" l="1"/>
  <c r="W21" i="19"/>
  <c r="V21" i="19"/>
  <c r="V23" i="19" s="1"/>
  <c r="U21" i="19"/>
  <c r="U23" i="19" s="1"/>
  <c r="T21" i="19"/>
  <c r="T23" i="19" s="1"/>
  <c r="S21" i="19"/>
  <c r="S23" i="19" s="1"/>
  <c r="R21" i="19"/>
  <c r="R23" i="19" s="1"/>
  <c r="Q21" i="19"/>
  <c r="Q23" i="19" s="1"/>
  <c r="P21" i="19"/>
  <c r="P23" i="19" s="1"/>
  <c r="O21" i="19"/>
  <c r="O23" i="19" s="1"/>
  <c r="N21" i="19"/>
  <c r="N23" i="19" s="1"/>
  <c r="M21" i="19"/>
  <c r="M23" i="19" s="1"/>
  <c r="L21" i="19"/>
  <c r="L23" i="19" s="1"/>
  <c r="K21" i="19"/>
  <c r="K23" i="19" s="1"/>
  <c r="J21" i="19"/>
  <c r="J23" i="19" s="1"/>
  <c r="I21" i="19"/>
  <c r="I23" i="19" s="1"/>
  <c r="H21" i="19"/>
  <c r="H23" i="19" s="1"/>
  <c r="G21" i="19"/>
  <c r="G23" i="19" s="1"/>
  <c r="B66" i="3"/>
  <c r="B67" i="3" s="1"/>
  <c r="B66" i="11"/>
  <c r="B67" i="11" s="1"/>
  <c r="I74" i="5"/>
  <c r="I58" i="5"/>
  <c r="F58" i="17" s="1"/>
  <c r="I42" i="5"/>
  <c r="F42" i="17" s="1"/>
  <c r="I26" i="5"/>
  <c r="F26" i="17" s="1"/>
  <c r="I10" i="5"/>
  <c r="F10" i="17" s="1"/>
  <c r="I24" i="18"/>
  <c r="P24" i="17" s="1"/>
  <c r="B66" i="15"/>
  <c r="B67" i="15" s="1"/>
  <c r="I73" i="5"/>
  <c r="I57" i="5"/>
  <c r="F57" i="17" s="1"/>
  <c r="I41" i="5"/>
  <c r="F41" i="17" s="1"/>
  <c r="I25" i="5"/>
  <c r="F25" i="17" s="1"/>
  <c r="I9" i="5"/>
  <c r="F9" i="17" s="1"/>
  <c r="I15" i="18"/>
  <c r="P15" i="17" s="1"/>
  <c r="I70" i="5"/>
  <c r="I54" i="5"/>
  <c r="F54" i="17" s="1"/>
  <c r="I38" i="5"/>
  <c r="F38" i="17" s="1"/>
  <c r="I22" i="5"/>
  <c r="F22" i="17" s="1"/>
  <c r="I6" i="5"/>
  <c r="F6" i="17" s="1"/>
  <c r="I5" i="18"/>
  <c r="P5" i="17" s="1"/>
  <c r="I69" i="5"/>
  <c r="I53" i="5"/>
  <c r="F53" i="17" s="1"/>
  <c r="I37" i="5"/>
  <c r="F37" i="17" s="1"/>
  <c r="I21" i="5"/>
  <c r="F21" i="17" s="1"/>
  <c r="I5" i="5"/>
  <c r="F5" i="17" s="1"/>
  <c r="I66" i="5"/>
  <c r="I50" i="5"/>
  <c r="F50" i="17" s="1"/>
  <c r="I34" i="5"/>
  <c r="F34" i="17" s="1"/>
  <c r="I18" i="5"/>
  <c r="F18" i="17" s="1"/>
  <c r="I2" i="5"/>
  <c r="F2" i="17" s="1"/>
  <c r="I60" i="18"/>
  <c r="P60" i="17" s="1"/>
  <c r="I65" i="5"/>
  <c r="I49" i="5"/>
  <c r="F49" i="17" s="1"/>
  <c r="I33" i="5"/>
  <c r="F33" i="17" s="1"/>
  <c r="I17" i="5"/>
  <c r="F17" i="17" s="1"/>
  <c r="I51" i="18"/>
  <c r="P51" i="17" s="1"/>
  <c r="I78" i="5"/>
  <c r="I62" i="5"/>
  <c r="F62" i="17" s="1"/>
  <c r="I46" i="5"/>
  <c r="F46" i="17" s="1"/>
  <c r="I30" i="5"/>
  <c r="F30" i="17" s="1"/>
  <c r="I14" i="5"/>
  <c r="F14" i="17" s="1"/>
  <c r="I42" i="18"/>
  <c r="P42" i="17" s="1"/>
  <c r="I77" i="5"/>
  <c r="I61" i="5"/>
  <c r="F61" i="17" s="1"/>
  <c r="I45" i="5"/>
  <c r="F45" i="17" s="1"/>
  <c r="I29" i="5"/>
  <c r="F29" i="17" s="1"/>
  <c r="I13" i="5"/>
  <c r="F13" i="17" s="1"/>
  <c r="I6" i="18"/>
  <c r="P6" i="17" s="1"/>
  <c r="I14" i="18"/>
  <c r="P14" i="17" s="1"/>
  <c r="I22" i="18"/>
  <c r="P22" i="17" s="1"/>
  <c r="I30" i="18"/>
  <c r="P30" i="17" s="1"/>
  <c r="I38" i="18"/>
  <c r="P38" i="17" s="1"/>
  <c r="I46" i="18"/>
  <c r="P46" i="17" s="1"/>
  <c r="I54" i="18"/>
  <c r="P54" i="17" s="1"/>
  <c r="I62" i="18"/>
  <c r="P62" i="17" s="1"/>
  <c r="I11" i="18"/>
  <c r="P11" i="17" s="1"/>
  <c r="I20" i="18"/>
  <c r="P20" i="17" s="1"/>
  <c r="I29" i="18"/>
  <c r="P29" i="17" s="1"/>
  <c r="I39" i="18"/>
  <c r="P39" i="17" s="1"/>
  <c r="I48" i="18"/>
  <c r="P48" i="17" s="1"/>
  <c r="I57" i="18"/>
  <c r="P57" i="17" s="1"/>
  <c r="I3" i="18"/>
  <c r="P3" i="17" s="1"/>
  <c r="I12" i="18"/>
  <c r="P12" i="17" s="1"/>
  <c r="I21" i="18"/>
  <c r="P21" i="17" s="1"/>
  <c r="I31" i="18"/>
  <c r="P31" i="17" s="1"/>
  <c r="I40" i="18"/>
  <c r="P40" i="17" s="1"/>
  <c r="I49" i="18"/>
  <c r="P49" i="17" s="1"/>
  <c r="I58" i="18"/>
  <c r="P58" i="17" s="1"/>
  <c r="I4" i="18"/>
  <c r="P4" i="17" s="1"/>
  <c r="I13" i="18"/>
  <c r="P13" i="17" s="1"/>
  <c r="I23" i="18"/>
  <c r="P23" i="17" s="1"/>
  <c r="I32" i="18"/>
  <c r="P32" i="17" s="1"/>
  <c r="I41" i="18"/>
  <c r="P41" i="17" s="1"/>
  <c r="I50" i="18"/>
  <c r="P50" i="17" s="1"/>
  <c r="I59" i="18"/>
  <c r="P59" i="17" s="1"/>
  <c r="I9" i="18"/>
  <c r="P9" i="17" s="1"/>
  <c r="I18" i="18"/>
  <c r="P18" i="17" s="1"/>
  <c r="I27" i="18"/>
  <c r="P27" i="17" s="1"/>
  <c r="I36" i="18"/>
  <c r="P36" i="17" s="1"/>
  <c r="I45" i="18"/>
  <c r="P45" i="17" s="1"/>
  <c r="I55" i="18"/>
  <c r="P55" i="17" s="1"/>
  <c r="I3" i="7"/>
  <c r="E3" i="17" s="1"/>
  <c r="I76" i="5"/>
  <c r="I68" i="5"/>
  <c r="I60" i="5"/>
  <c r="F60" i="17" s="1"/>
  <c r="I52" i="5"/>
  <c r="F52" i="17" s="1"/>
  <c r="I44" i="5"/>
  <c r="F44" i="17" s="1"/>
  <c r="I36" i="5"/>
  <c r="F36" i="17" s="1"/>
  <c r="I28" i="5"/>
  <c r="F28" i="17" s="1"/>
  <c r="I20" i="5"/>
  <c r="F20" i="17" s="1"/>
  <c r="I12" i="5"/>
  <c r="F12" i="17" s="1"/>
  <c r="I4" i="5"/>
  <c r="F4" i="17" s="1"/>
  <c r="I53" i="18"/>
  <c r="P53" i="17" s="1"/>
  <c r="I35" i="18"/>
  <c r="P35" i="17" s="1"/>
  <c r="I17" i="18"/>
  <c r="P17" i="17" s="1"/>
  <c r="D19" i="1"/>
  <c r="I75" i="5"/>
  <c r="I67" i="5"/>
  <c r="I59" i="5"/>
  <c r="F59" i="17" s="1"/>
  <c r="I51" i="5"/>
  <c r="F51" i="17" s="1"/>
  <c r="I43" i="5"/>
  <c r="F43" i="17" s="1"/>
  <c r="I35" i="5"/>
  <c r="F35" i="17" s="1"/>
  <c r="I27" i="5"/>
  <c r="F27" i="17" s="1"/>
  <c r="I19" i="5"/>
  <c r="F19" i="17" s="1"/>
  <c r="I11" i="5"/>
  <c r="F11" i="17" s="1"/>
  <c r="I3" i="5"/>
  <c r="F3" i="17" s="1"/>
  <c r="I52" i="18"/>
  <c r="P52" i="17" s="1"/>
  <c r="I34" i="18"/>
  <c r="P34" i="17" s="1"/>
  <c r="I16" i="18"/>
  <c r="P16" i="17" s="1"/>
  <c r="I47" i="18"/>
  <c r="P47" i="17" s="1"/>
  <c r="I28" i="18"/>
  <c r="P28" i="17" s="1"/>
  <c r="I10" i="18"/>
  <c r="P10" i="17" s="1"/>
  <c r="I80" i="5"/>
  <c r="I72" i="5"/>
  <c r="I64" i="5"/>
  <c r="I56" i="5"/>
  <c r="F56" i="17" s="1"/>
  <c r="I48" i="5"/>
  <c r="F48" i="17" s="1"/>
  <c r="I40" i="5"/>
  <c r="F40" i="17" s="1"/>
  <c r="I32" i="5"/>
  <c r="F32" i="17" s="1"/>
  <c r="I24" i="5"/>
  <c r="F24" i="17" s="1"/>
  <c r="I16" i="5"/>
  <c r="F16" i="17" s="1"/>
  <c r="I8" i="5"/>
  <c r="F8" i="17" s="1"/>
  <c r="I2" i="18"/>
  <c r="P2" i="17" s="1"/>
  <c r="I44" i="18"/>
  <c r="P44" i="17" s="1"/>
  <c r="I26" i="18"/>
  <c r="P26" i="17" s="1"/>
  <c r="I8" i="18"/>
  <c r="P8" i="17" s="1"/>
  <c r="I79" i="5"/>
  <c r="I71" i="5"/>
  <c r="I63" i="5"/>
  <c r="I55" i="5"/>
  <c r="F55" i="17" s="1"/>
  <c r="I47" i="5"/>
  <c r="F47" i="17" s="1"/>
  <c r="I39" i="5"/>
  <c r="F39" i="17" s="1"/>
  <c r="I31" i="5"/>
  <c r="F31" i="17" s="1"/>
  <c r="I23" i="5"/>
  <c r="F23" i="17" s="1"/>
  <c r="I15" i="5"/>
  <c r="F15" i="17" s="1"/>
  <c r="I61" i="18"/>
  <c r="P61" i="17" s="1"/>
  <c r="I43" i="18"/>
  <c r="P43" i="17" s="1"/>
  <c r="I25" i="18"/>
  <c r="P25" i="17" s="1"/>
  <c r="I7" i="18"/>
  <c r="P7" i="17" s="1"/>
  <c r="I56" i="18"/>
  <c r="P56" i="17" s="1"/>
  <c r="I37" i="18"/>
  <c r="P37" i="17" s="1"/>
  <c r="I19" i="18"/>
  <c r="P19" i="17" s="1"/>
  <c r="I3" i="13"/>
  <c r="L3" i="17" s="1"/>
  <c r="I4" i="13"/>
  <c r="L4" i="17" s="1"/>
  <c r="I5" i="13"/>
  <c r="L5" i="17" s="1"/>
  <c r="I6" i="13"/>
  <c r="L6" i="17" s="1"/>
  <c r="I7" i="13"/>
  <c r="L7" i="17" s="1"/>
  <c r="I8" i="13"/>
  <c r="L8" i="17" s="1"/>
  <c r="I9" i="13"/>
  <c r="L9" i="17" s="1"/>
  <c r="I10" i="13"/>
  <c r="L10" i="17" s="1"/>
  <c r="I11" i="13"/>
  <c r="L11" i="17" s="1"/>
  <c r="I12" i="13"/>
  <c r="L12" i="17" s="1"/>
  <c r="I13" i="13"/>
  <c r="L13" i="17" s="1"/>
  <c r="I14" i="13"/>
  <c r="L14" i="17" s="1"/>
  <c r="I15" i="13"/>
  <c r="L15" i="17" s="1"/>
  <c r="I16" i="13"/>
  <c r="L16" i="17" s="1"/>
  <c r="I17" i="13"/>
  <c r="L17" i="17" s="1"/>
  <c r="I18" i="13"/>
  <c r="L18" i="17" s="1"/>
  <c r="I19" i="13"/>
  <c r="L19" i="17" s="1"/>
  <c r="I20" i="13"/>
  <c r="L20" i="17" s="1"/>
  <c r="I21" i="13"/>
  <c r="L21" i="17" s="1"/>
  <c r="I22" i="13"/>
  <c r="L22" i="17" s="1"/>
  <c r="I23" i="13"/>
  <c r="L23" i="17" s="1"/>
  <c r="I24" i="13"/>
  <c r="L24" i="17" s="1"/>
  <c r="I25" i="13"/>
  <c r="L25" i="17" s="1"/>
  <c r="I26" i="13"/>
  <c r="L26" i="17" s="1"/>
  <c r="I27" i="13"/>
  <c r="L27" i="17" s="1"/>
  <c r="I28" i="13"/>
  <c r="L28" i="17" s="1"/>
  <c r="I29" i="13"/>
  <c r="L29" i="17" s="1"/>
  <c r="I30" i="13"/>
  <c r="L30" i="17" s="1"/>
  <c r="I31" i="13"/>
  <c r="L31" i="17" s="1"/>
  <c r="I32" i="13"/>
  <c r="L32" i="17" s="1"/>
  <c r="I33" i="13"/>
  <c r="L33" i="17" s="1"/>
  <c r="I34" i="13"/>
  <c r="L34" i="17" s="1"/>
  <c r="I35" i="13"/>
  <c r="L35" i="17" s="1"/>
  <c r="I36" i="13"/>
  <c r="L36" i="17" s="1"/>
  <c r="I37" i="13"/>
  <c r="L37" i="17" s="1"/>
  <c r="I38" i="13"/>
  <c r="L38" i="17" s="1"/>
  <c r="I39" i="13"/>
  <c r="L39" i="17" s="1"/>
  <c r="I40" i="13"/>
  <c r="L40" i="17" s="1"/>
  <c r="I41" i="13"/>
  <c r="L41" i="17" s="1"/>
  <c r="I42" i="13"/>
  <c r="L42" i="17" s="1"/>
  <c r="I43" i="13"/>
  <c r="L43" i="17" s="1"/>
  <c r="I44" i="13"/>
  <c r="L44" i="17" s="1"/>
  <c r="I45" i="13"/>
  <c r="L45" i="17" s="1"/>
  <c r="I46" i="13"/>
  <c r="L46" i="17" s="1"/>
  <c r="I47" i="13"/>
  <c r="L47" i="17" s="1"/>
  <c r="I48" i="13"/>
  <c r="L48" i="17" s="1"/>
  <c r="I49" i="13"/>
  <c r="L49" i="17" s="1"/>
  <c r="I50" i="13"/>
  <c r="L50" i="17" s="1"/>
  <c r="I51" i="13"/>
  <c r="L51" i="17" s="1"/>
  <c r="I52" i="13"/>
  <c r="L52" i="17" s="1"/>
  <c r="I53" i="13"/>
  <c r="L53" i="17" s="1"/>
  <c r="I54" i="13"/>
  <c r="L54" i="17" s="1"/>
  <c r="I55" i="13"/>
  <c r="L55" i="17" s="1"/>
  <c r="I56" i="13"/>
  <c r="L56" i="17" s="1"/>
  <c r="I57" i="13"/>
  <c r="L57" i="17" s="1"/>
  <c r="I58" i="13"/>
  <c r="L58" i="17" s="1"/>
  <c r="I59" i="13"/>
  <c r="L59" i="17" s="1"/>
  <c r="I60" i="13"/>
  <c r="L60" i="17" s="1"/>
  <c r="I61" i="13"/>
  <c r="L61" i="17" s="1"/>
  <c r="I62" i="13"/>
  <c r="L62" i="17" s="1"/>
  <c r="I2" i="13"/>
  <c r="L2" i="17" s="1"/>
  <c r="I3" i="10"/>
  <c r="M3" i="17" s="1"/>
  <c r="I4" i="10"/>
  <c r="M4" i="17" s="1"/>
  <c r="I5" i="10"/>
  <c r="M5" i="17" s="1"/>
  <c r="I6" i="10"/>
  <c r="M6" i="17" s="1"/>
  <c r="I7" i="10"/>
  <c r="M7" i="17" s="1"/>
  <c r="I8" i="10"/>
  <c r="M8" i="17" s="1"/>
  <c r="I9" i="10"/>
  <c r="M9" i="17" s="1"/>
  <c r="I10" i="10"/>
  <c r="M10" i="17" s="1"/>
  <c r="I11" i="10"/>
  <c r="M11" i="17" s="1"/>
  <c r="I12" i="10"/>
  <c r="M12" i="17" s="1"/>
  <c r="I13" i="10"/>
  <c r="M13" i="17" s="1"/>
  <c r="I14" i="10"/>
  <c r="M14" i="17" s="1"/>
  <c r="I15" i="10"/>
  <c r="M15" i="17" s="1"/>
  <c r="I16" i="10"/>
  <c r="M16" i="17" s="1"/>
  <c r="I17" i="10"/>
  <c r="M17" i="17" s="1"/>
  <c r="I18" i="10"/>
  <c r="M18" i="17" s="1"/>
  <c r="I19" i="10"/>
  <c r="M19" i="17" s="1"/>
  <c r="I20" i="10"/>
  <c r="M20" i="17" s="1"/>
  <c r="I21" i="10"/>
  <c r="M21" i="17" s="1"/>
  <c r="I22" i="10"/>
  <c r="M22" i="17" s="1"/>
  <c r="I23" i="10"/>
  <c r="M23" i="17" s="1"/>
  <c r="I24" i="10"/>
  <c r="M24" i="17" s="1"/>
  <c r="I25" i="10"/>
  <c r="M25" i="17" s="1"/>
  <c r="I26" i="10"/>
  <c r="M26" i="17" s="1"/>
  <c r="I27" i="10"/>
  <c r="M27" i="17" s="1"/>
  <c r="I28" i="10"/>
  <c r="M28" i="17" s="1"/>
  <c r="I29" i="10"/>
  <c r="M29" i="17" s="1"/>
  <c r="I30" i="10"/>
  <c r="M30" i="17" s="1"/>
  <c r="I31" i="10"/>
  <c r="M31" i="17" s="1"/>
  <c r="I32" i="10"/>
  <c r="M32" i="17" s="1"/>
  <c r="I33" i="10"/>
  <c r="M33" i="17" s="1"/>
  <c r="I34" i="10"/>
  <c r="M34" i="17" s="1"/>
  <c r="I35" i="10"/>
  <c r="M35" i="17" s="1"/>
  <c r="I36" i="10"/>
  <c r="M36" i="17" s="1"/>
  <c r="I37" i="10"/>
  <c r="M37" i="17" s="1"/>
  <c r="I38" i="10"/>
  <c r="M38" i="17" s="1"/>
  <c r="I39" i="10"/>
  <c r="M39" i="17" s="1"/>
  <c r="I40" i="10"/>
  <c r="M40" i="17" s="1"/>
  <c r="I41" i="10"/>
  <c r="M41" i="17" s="1"/>
  <c r="I42" i="10"/>
  <c r="M42" i="17" s="1"/>
  <c r="I43" i="10"/>
  <c r="M43" i="17" s="1"/>
  <c r="I44" i="10"/>
  <c r="M44" i="17" s="1"/>
  <c r="I45" i="10"/>
  <c r="M45" i="17" s="1"/>
  <c r="I46" i="10"/>
  <c r="M46" i="17" s="1"/>
  <c r="I47" i="10"/>
  <c r="M47" i="17" s="1"/>
  <c r="I48" i="10"/>
  <c r="M48" i="17" s="1"/>
  <c r="I49" i="10"/>
  <c r="M49" i="17" s="1"/>
  <c r="I50" i="10"/>
  <c r="M50" i="17" s="1"/>
  <c r="I51" i="10"/>
  <c r="M51" i="17" s="1"/>
  <c r="I52" i="10"/>
  <c r="M52" i="17" s="1"/>
  <c r="I53" i="10"/>
  <c r="M53" i="17" s="1"/>
  <c r="I54" i="10"/>
  <c r="M54" i="17" s="1"/>
  <c r="I55" i="10"/>
  <c r="M55" i="17" s="1"/>
  <c r="I56" i="10"/>
  <c r="M56" i="17" s="1"/>
  <c r="I57" i="10"/>
  <c r="M57" i="17" s="1"/>
  <c r="I58" i="10"/>
  <c r="M58" i="17" s="1"/>
  <c r="I59" i="10"/>
  <c r="M59" i="17" s="1"/>
  <c r="I60" i="10"/>
  <c r="M60" i="17" s="1"/>
  <c r="I61" i="10"/>
  <c r="M61" i="17" s="1"/>
  <c r="I62" i="10"/>
  <c r="M62" i="17" s="1"/>
  <c r="I2" i="10"/>
  <c r="M2" i="17" s="1"/>
  <c r="I3" i="8"/>
  <c r="J3" i="17" s="1"/>
  <c r="I4" i="8"/>
  <c r="J4" i="17" s="1"/>
  <c r="I5" i="8"/>
  <c r="J5" i="17" s="1"/>
  <c r="I6" i="8"/>
  <c r="J6" i="17" s="1"/>
  <c r="I7" i="8"/>
  <c r="J7" i="17" s="1"/>
  <c r="I8" i="8"/>
  <c r="J8" i="17" s="1"/>
  <c r="I9" i="8"/>
  <c r="J9" i="17" s="1"/>
  <c r="I10" i="8"/>
  <c r="J10" i="17" s="1"/>
  <c r="I11" i="8"/>
  <c r="J11" i="17" s="1"/>
  <c r="I12" i="8"/>
  <c r="J12" i="17" s="1"/>
  <c r="I13" i="8"/>
  <c r="J13" i="17" s="1"/>
  <c r="I14" i="8"/>
  <c r="J14" i="17" s="1"/>
  <c r="I15" i="8"/>
  <c r="J15" i="17" s="1"/>
  <c r="I16" i="8"/>
  <c r="J16" i="17" s="1"/>
  <c r="I17" i="8"/>
  <c r="J17" i="17" s="1"/>
  <c r="I18" i="8"/>
  <c r="J18" i="17" s="1"/>
  <c r="I19" i="8"/>
  <c r="J19" i="17" s="1"/>
  <c r="I20" i="8"/>
  <c r="J20" i="17" s="1"/>
  <c r="I21" i="8"/>
  <c r="J21" i="17" s="1"/>
  <c r="I22" i="8"/>
  <c r="J22" i="17" s="1"/>
  <c r="I23" i="8"/>
  <c r="J23" i="17" s="1"/>
  <c r="I24" i="8"/>
  <c r="J24" i="17" s="1"/>
  <c r="I25" i="8"/>
  <c r="J25" i="17" s="1"/>
  <c r="I26" i="8"/>
  <c r="J26" i="17" s="1"/>
  <c r="I27" i="8"/>
  <c r="J27" i="17" s="1"/>
  <c r="I28" i="8"/>
  <c r="J28" i="17" s="1"/>
  <c r="I29" i="8"/>
  <c r="J29" i="17" s="1"/>
  <c r="I30" i="8"/>
  <c r="J30" i="17" s="1"/>
  <c r="I31" i="8"/>
  <c r="J31" i="17" s="1"/>
  <c r="I32" i="8"/>
  <c r="J32" i="17" s="1"/>
  <c r="I33" i="8"/>
  <c r="J33" i="17" s="1"/>
  <c r="I34" i="8"/>
  <c r="J34" i="17" s="1"/>
  <c r="I35" i="8"/>
  <c r="J35" i="17" s="1"/>
  <c r="I36" i="8"/>
  <c r="J36" i="17" s="1"/>
  <c r="I37" i="8"/>
  <c r="J37" i="17" s="1"/>
  <c r="I38" i="8"/>
  <c r="J38" i="17" s="1"/>
  <c r="I39" i="8"/>
  <c r="J39" i="17" s="1"/>
  <c r="I40" i="8"/>
  <c r="J40" i="17" s="1"/>
  <c r="I41" i="8"/>
  <c r="J41" i="17" s="1"/>
  <c r="I42" i="8"/>
  <c r="J42" i="17" s="1"/>
  <c r="I43" i="8"/>
  <c r="J43" i="17" s="1"/>
  <c r="I44" i="8"/>
  <c r="J44" i="17" s="1"/>
  <c r="I45" i="8"/>
  <c r="J45" i="17" s="1"/>
  <c r="I46" i="8"/>
  <c r="J46" i="17" s="1"/>
  <c r="I47" i="8"/>
  <c r="J47" i="17" s="1"/>
  <c r="I48" i="8"/>
  <c r="J48" i="17" s="1"/>
  <c r="I49" i="8"/>
  <c r="J49" i="17" s="1"/>
  <c r="I50" i="8"/>
  <c r="J50" i="17" s="1"/>
  <c r="I51" i="8"/>
  <c r="J51" i="17" s="1"/>
  <c r="I52" i="8"/>
  <c r="J52" i="17" s="1"/>
  <c r="I53" i="8"/>
  <c r="J53" i="17" s="1"/>
  <c r="I54" i="8"/>
  <c r="J54" i="17" s="1"/>
  <c r="I55" i="8"/>
  <c r="J55" i="17" s="1"/>
  <c r="I56" i="8"/>
  <c r="J56" i="17" s="1"/>
  <c r="I57" i="8"/>
  <c r="J57" i="17" s="1"/>
  <c r="I58" i="8"/>
  <c r="J58" i="17" s="1"/>
  <c r="I59" i="8"/>
  <c r="J59" i="17" s="1"/>
  <c r="I60" i="8"/>
  <c r="J60" i="17" s="1"/>
  <c r="I61" i="8"/>
  <c r="J61" i="17" s="1"/>
  <c r="I62" i="8"/>
  <c r="J62" i="17" s="1"/>
  <c r="I2" i="8"/>
  <c r="J2" i="17" s="1"/>
  <c r="I3" i="11"/>
  <c r="K3" i="17" s="1"/>
  <c r="I4" i="11"/>
  <c r="K4" i="17" s="1"/>
  <c r="I5" i="11"/>
  <c r="K5" i="17" s="1"/>
  <c r="I6" i="11"/>
  <c r="K6" i="17" s="1"/>
  <c r="I7" i="11"/>
  <c r="K7" i="17" s="1"/>
  <c r="I8" i="11"/>
  <c r="K8" i="17" s="1"/>
  <c r="I9" i="11"/>
  <c r="K9" i="17" s="1"/>
  <c r="I10" i="11"/>
  <c r="K10" i="17" s="1"/>
  <c r="I11" i="11"/>
  <c r="K11" i="17" s="1"/>
  <c r="I12" i="11"/>
  <c r="K12" i="17" s="1"/>
  <c r="I13" i="11"/>
  <c r="K13" i="17" s="1"/>
  <c r="I14" i="11"/>
  <c r="K14" i="17" s="1"/>
  <c r="I15" i="11"/>
  <c r="K15" i="17" s="1"/>
  <c r="I16" i="11"/>
  <c r="K16" i="17" s="1"/>
  <c r="I17" i="11"/>
  <c r="K17" i="17" s="1"/>
  <c r="I18" i="11"/>
  <c r="K18" i="17" s="1"/>
  <c r="I19" i="11"/>
  <c r="K19" i="17" s="1"/>
  <c r="I20" i="11"/>
  <c r="K20" i="17" s="1"/>
  <c r="I21" i="11"/>
  <c r="K21" i="17" s="1"/>
  <c r="I22" i="11"/>
  <c r="K22" i="17" s="1"/>
  <c r="I23" i="11"/>
  <c r="K23" i="17" s="1"/>
  <c r="I24" i="11"/>
  <c r="K24" i="17" s="1"/>
  <c r="I25" i="11"/>
  <c r="K25" i="17" s="1"/>
  <c r="I26" i="11"/>
  <c r="K26" i="17" s="1"/>
  <c r="I27" i="11"/>
  <c r="K27" i="17" s="1"/>
  <c r="I28" i="11"/>
  <c r="K28" i="17" s="1"/>
  <c r="I29" i="11"/>
  <c r="K29" i="17" s="1"/>
  <c r="I30" i="11"/>
  <c r="K30" i="17" s="1"/>
  <c r="I31" i="11"/>
  <c r="K31" i="17" s="1"/>
  <c r="I32" i="11"/>
  <c r="K32" i="17" s="1"/>
  <c r="I33" i="11"/>
  <c r="K33" i="17" s="1"/>
  <c r="I34" i="11"/>
  <c r="K34" i="17" s="1"/>
  <c r="I35" i="11"/>
  <c r="K35" i="17" s="1"/>
  <c r="I36" i="11"/>
  <c r="K36" i="17" s="1"/>
  <c r="I37" i="11"/>
  <c r="K37" i="17" s="1"/>
  <c r="I38" i="11"/>
  <c r="K38" i="17" s="1"/>
  <c r="I39" i="11"/>
  <c r="K39" i="17" s="1"/>
  <c r="I40" i="11"/>
  <c r="K40" i="17" s="1"/>
  <c r="I41" i="11"/>
  <c r="K41" i="17" s="1"/>
  <c r="I42" i="11"/>
  <c r="K42" i="17" s="1"/>
  <c r="I43" i="11"/>
  <c r="K43" i="17" s="1"/>
  <c r="I44" i="11"/>
  <c r="K44" i="17" s="1"/>
  <c r="I45" i="11"/>
  <c r="K45" i="17" s="1"/>
  <c r="I46" i="11"/>
  <c r="K46" i="17" s="1"/>
  <c r="I47" i="11"/>
  <c r="K47" i="17" s="1"/>
  <c r="I48" i="11"/>
  <c r="K48" i="17" s="1"/>
  <c r="I49" i="11"/>
  <c r="K49" i="17" s="1"/>
  <c r="I50" i="11"/>
  <c r="K50" i="17" s="1"/>
  <c r="I51" i="11"/>
  <c r="K51" i="17" s="1"/>
  <c r="I52" i="11"/>
  <c r="K52" i="17" s="1"/>
  <c r="I53" i="11"/>
  <c r="K53" i="17" s="1"/>
  <c r="I54" i="11"/>
  <c r="K54" i="17" s="1"/>
  <c r="I55" i="11"/>
  <c r="K55" i="17" s="1"/>
  <c r="I56" i="11"/>
  <c r="K56" i="17" s="1"/>
  <c r="I57" i="11"/>
  <c r="K57" i="17" s="1"/>
  <c r="I58" i="11"/>
  <c r="K58" i="17" s="1"/>
  <c r="I59" i="11"/>
  <c r="K59" i="17" s="1"/>
  <c r="I60" i="11"/>
  <c r="K60" i="17" s="1"/>
  <c r="I61" i="11"/>
  <c r="K61" i="17" s="1"/>
  <c r="I62" i="11"/>
  <c r="K62" i="17" s="1"/>
  <c r="I2" i="11"/>
  <c r="K2" i="17" s="1"/>
  <c r="I62" i="15"/>
  <c r="O62" i="17" s="1"/>
  <c r="I3" i="15"/>
  <c r="O3" i="17" s="1"/>
  <c r="I4" i="15"/>
  <c r="O4" i="17" s="1"/>
  <c r="I5" i="15"/>
  <c r="O5" i="17" s="1"/>
  <c r="I6" i="15"/>
  <c r="O6" i="17" s="1"/>
  <c r="I7" i="15"/>
  <c r="O7" i="17" s="1"/>
  <c r="I8" i="15"/>
  <c r="O8" i="17" s="1"/>
  <c r="I9" i="15"/>
  <c r="O9" i="17" s="1"/>
  <c r="I10" i="15"/>
  <c r="O10" i="17" s="1"/>
  <c r="I11" i="15"/>
  <c r="O11" i="17" s="1"/>
  <c r="I12" i="15"/>
  <c r="O12" i="17" s="1"/>
  <c r="I13" i="15"/>
  <c r="O13" i="17" s="1"/>
  <c r="I14" i="15"/>
  <c r="O14" i="17" s="1"/>
  <c r="I15" i="15"/>
  <c r="O15" i="17" s="1"/>
  <c r="I16" i="15"/>
  <c r="O16" i="17" s="1"/>
  <c r="I17" i="15"/>
  <c r="O17" i="17" s="1"/>
  <c r="I18" i="15"/>
  <c r="O18" i="17" s="1"/>
  <c r="I19" i="15"/>
  <c r="O19" i="17" s="1"/>
  <c r="I20" i="15"/>
  <c r="O20" i="17" s="1"/>
  <c r="I21" i="15"/>
  <c r="O21" i="17" s="1"/>
  <c r="I22" i="15"/>
  <c r="O22" i="17" s="1"/>
  <c r="I23" i="15"/>
  <c r="O23" i="17" s="1"/>
  <c r="I24" i="15"/>
  <c r="O24" i="17" s="1"/>
  <c r="I25" i="15"/>
  <c r="O25" i="17" s="1"/>
  <c r="I26" i="15"/>
  <c r="O26" i="17" s="1"/>
  <c r="I27" i="15"/>
  <c r="O27" i="17" s="1"/>
  <c r="I28" i="15"/>
  <c r="O28" i="17" s="1"/>
  <c r="I29" i="15"/>
  <c r="O29" i="17" s="1"/>
  <c r="I30" i="15"/>
  <c r="O30" i="17" s="1"/>
  <c r="I31" i="15"/>
  <c r="O31" i="17" s="1"/>
  <c r="I32" i="15"/>
  <c r="O32" i="17" s="1"/>
  <c r="I33" i="15"/>
  <c r="O33" i="17" s="1"/>
  <c r="I34" i="15"/>
  <c r="O34" i="17" s="1"/>
  <c r="I35" i="15"/>
  <c r="O35" i="17" s="1"/>
  <c r="I36" i="15"/>
  <c r="O36" i="17" s="1"/>
  <c r="I37" i="15"/>
  <c r="O37" i="17" s="1"/>
  <c r="I38" i="15"/>
  <c r="O38" i="17" s="1"/>
  <c r="I39" i="15"/>
  <c r="O39" i="17" s="1"/>
  <c r="I40" i="15"/>
  <c r="O40" i="17" s="1"/>
  <c r="I41" i="15"/>
  <c r="O41" i="17" s="1"/>
  <c r="I42" i="15"/>
  <c r="O42" i="17" s="1"/>
  <c r="I43" i="15"/>
  <c r="O43" i="17" s="1"/>
  <c r="I44" i="15"/>
  <c r="O44" i="17" s="1"/>
  <c r="I45" i="15"/>
  <c r="O45" i="17" s="1"/>
  <c r="I46" i="15"/>
  <c r="O46" i="17" s="1"/>
  <c r="I47" i="15"/>
  <c r="O47" i="17" s="1"/>
  <c r="I48" i="15"/>
  <c r="O48" i="17" s="1"/>
  <c r="I49" i="15"/>
  <c r="O49" i="17" s="1"/>
  <c r="I50" i="15"/>
  <c r="O50" i="17" s="1"/>
  <c r="I51" i="15"/>
  <c r="O51" i="17" s="1"/>
  <c r="I52" i="15"/>
  <c r="O52" i="17" s="1"/>
  <c r="I53" i="15"/>
  <c r="O53" i="17" s="1"/>
  <c r="I54" i="15"/>
  <c r="O54" i="17" s="1"/>
  <c r="I55" i="15"/>
  <c r="O55" i="17" s="1"/>
  <c r="I56" i="15"/>
  <c r="O56" i="17" s="1"/>
  <c r="I57" i="15"/>
  <c r="O57" i="17" s="1"/>
  <c r="I58" i="15"/>
  <c r="O58" i="17" s="1"/>
  <c r="I59" i="15"/>
  <c r="O59" i="17" s="1"/>
  <c r="I60" i="15"/>
  <c r="O60" i="17" s="1"/>
  <c r="I61" i="15"/>
  <c r="O61" i="17" s="1"/>
  <c r="I2" i="15"/>
  <c r="O2" i="17" s="1"/>
  <c r="I3" i="14"/>
  <c r="N3" i="17" s="1"/>
  <c r="I4" i="14"/>
  <c r="N4" i="17" s="1"/>
  <c r="I5" i="14"/>
  <c r="N5" i="17" s="1"/>
  <c r="I6" i="14"/>
  <c r="N6" i="17" s="1"/>
  <c r="I7" i="14"/>
  <c r="N7" i="17" s="1"/>
  <c r="I8" i="14"/>
  <c r="N8" i="17" s="1"/>
  <c r="I9" i="14"/>
  <c r="N9" i="17" s="1"/>
  <c r="I10" i="14"/>
  <c r="N10" i="17" s="1"/>
  <c r="I11" i="14"/>
  <c r="N11" i="17" s="1"/>
  <c r="I12" i="14"/>
  <c r="N12" i="17" s="1"/>
  <c r="I13" i="14"/>
  <c r="N13" i="17" s="1"/>
  <c r="I14" i="14"/>
  <c r="N14" i="17" s="1"/>
  <c r="I15" i="14"/>
  <c r="N15" i="17" s="1"/>
  <c r="I16" i="14"/>
  <c r="N16" i="17" s="1"/>
  <c r="I17" i="14"/>
  <c r="N17" i="17" s="1"/>
  <c r="I18" i="14"/>
  <c r="N18" i="17" s="1"/>
  <c r="I19" i="14"/>
  <c r="N19" i="17" s="1"/>
  <c r="I20" i="14"/>
  <c r="N20" i="17" s="1"/>
  <c r="I21" i="14"/>
  <c r="N21" i="17" s="1"/>
  <c r="I22" i="14"/>
  <c r="N22" i="17" s="1"/>
  <c r="I23" i="14"/>
  <c r="N23" i="17" s="1"/>
  <c r="I24" i="14"/>
  <c r="N24" i="17" s="1"/>
  <c r="I25" i="14"/>
  <c r="N25" i="17" s="1"/>
  <c r="I26" i="14"/>
  <c r="N26" i="17" s="1"/>
  <c r="I27" i="14"/>
  <c r="N27" i="17" s="1"/>
  <c r="I28" i="14"/>
  <c r="N28" i="17" s="1"/>
  <c r="I29" i="14"/>
  <c r="N29" i="17" s="1"/>
  <c r="I30" i="14"/>
  <c r="N30" i="17" s="1"/>
  <c r="I31" i="14"/>
  <c r="N31" i="17" s="1"/>
  <c r="I32" i="14"/>
  <c r="N32" i="17" s="1"/>
  <c r="I33" i="14"/>
  <c r="N33" i="17" s="1"/>
  <c r="I34" i="14"/>
  <c r="N34" i="17" s="1"/>
  <c r="I35" i="14"/>
  <c r="N35" i="17" s="1"/>
  <c r="I36" i="14"/>
  <c r="N36" i="17" s="1"/>
  <c r="I37" i="14"/>
  <c r="N37" i="17" s="1"/>
  <c r="I38" i="14"/>
  <c r="N38" i="17" s="1"/>
  <c r="I39" i="14"/>
  <c r="N39" i="17" s="1"/>
  <c r="I40" i="14"/>
  <c r="N40" i="17" s="1"/>
  <c r="I41" i="14"/>
  <c r="N41" i="17" s="1"/>
  <c r="I42" i="14"/>
  <c r="N42" i="17" s="1"/>
  <c r="I43" i="14"/>
  <c r="N43" i="17" s="1"/>
  <c r="I44" i="14"/>
  <c r="N44" i="17" s="1"/>
  <c r="I45" i="14"/>
  <c r="N45" i="17" s="1"/>
  <c r="I46" i="14"/>
  <c r="N46" i="17" s="1"/>
  <c r="I47" i="14"/>
  <c r="N47" i="17" s="1"/>
  <c r="I48" i="14"/>
  <c r="N48" i="17" s="1"/>
  <c r="I49" i="14"/>
  <c r="N49" i="17" s="1"/>
  <c r="I50" i="14"/>
  <c r="N50" i="17" s="1"/>
  <c r="I51" i="14"/>
  <c r="N51" i="17" s="1"/>
  <c r="I52" i="14"/>
  <c r="N52" i="17" s="1"/>
  <c r="I53" i="14"/>
  <c r="N53" i="17" s="1"/>
  <c r="I54" i="14"/>
  <c r="N54" i="17" s="1"/>
  <c r="I55" i="14"/>
  <c r="N55" i="17" s="1"/>
  <c r="I56" i="14"/>
  <c r="N56" i="17" s="1"/>
  <c r="I57" i="14"/>
  <c r="N57" i="17" s="1"/>
  <c r="I58" i="14"/>
  <c r="N58" i="17" s="1"/>
  <c r="I59" i="14"/>
  <c r="N59" i="17" s="1"/>
  <c r="I60" i="14"/>
  <c r="N60" i="17" s="1"/>
  <c r="I61" i="14"/>
  <c r="N61" i="17" s="1"/>
  <c r="I62" i="14"/>
  <c r="N62" i="17" s="1"/>
  <c r="I2" i="14"/>
  <c r="N2" i="17" s="1"/>
  <c r="I3" i="9"/>
  <c r="I3" i="17" s="1"/>
  <c r="I4" i="9"/>
  <c r="I4" i="17" s="1"/>
  <c r="I5" i="9"/>
  <c r="I5" i="17" s="1"/>
  <c r="I6" i="9"/>
  <c r="I6" i="17" s="1"/>
  <c r="I7" i="9"/>
  <c r="I7" i="17" s="1"/>
  <c r="I8" i="9"/>
  <c r="I8" i="17" s="1"/>
  <c r="I9" i="9"/>
  <c r="I9" i="17" s="1"/>
  <c r="I10" i="9"/>
  <c r="I10" i="17" s="1"/>
  <c r="I11" i="9"/>
  <c r="I11" i="17" s="1"/>
  <c r="I12" i="9"/>
  <c r="I12" i="17" s="1"/>
  <c r="I13" i="9"/>
  <c r="I13" i="17" s="1"/>
  <c r="I14" i="9"/>
  <c r="I14" i="17" s="1"/>
  <c r="I15" i="9"/>
  <c r="I15" i="17" s="1"/>
  <c r="I16" i="9"/>
  <c r="I16" i="17" s="1"/>
  <c r="I17" i="9"/>
  <c r="I17" i="17" s="1"/>
  <c r="I18" i="9"/>
  <c r="I18" i="17" s="1"/>
  <c r="I19" i="9"/>
  <c r="I19" i="17" s="1"/>
  <c r="I20" i="9"/>
  <c r="I20" i="17" s="1"/>
  <c r="I21" i="9"/>
  <c r="I21" i="17" s="1"/>
  <c r="I22" i="9"/>
  <c r="I22" i="17" s="1"/>
  <c r="I23" i="9"/>
  <c r="I23" i="17" s="1"/>
  <c r="I24" i="9"/>
  <c r="I24" i="17" s="1"/>
  <c r="I25" i="9"/>
  <c r="I25" i="17" s="1"/>
  <c r="I26" i="9"/>
  <c r="I26" i="17" s="1"/>
  <c r="I27" i="9"/>
  <c r="I27" i="17" s="1"/>
  <c r="I28" i="9"/>
  <c r="I28" i="17" s="1"/>
  <c r="I29" i="9"/>
  <c r="I29" i="17" s="1"/>
  <c r="I30" i="9"/>
  <c r="I30" i="17" s="1"/>
  <c r="I31" i="9"/>
  <c r="I31" i="17" s="1"/>
  <c r="I32" i="9"/>
  <c r="I32" i="17" s="1"/>
  <c r="I33" i="9"/>
  <c r="I33" i="17" s="1"/>
  <c r="I34" i="9"/>
  <c r="I34" i="17" s="1"/>
  <c r="I35" i="9"/>
  <c r="I35" i="17" s="1"/>
  <c r="I36" i="9"/>
  <c r="I36" i="17" s="1"/>
  <c r="I37" i="9"/>
  <c r="I37" i="17" s="1"/>
  <c r="I38" i="9"/>
  <c r="I38" i="17" s="1"/>
  <c r="I39" i="9"/>
  <c r="I39" i="17" s="1"/>
  <c r="I40" i="9"/>
  <c r="I40" i="17" s="1"/>
  <c r="I41" i="9"/>
  <c r="I41" i="17" s="1"/>
  <c r="I42" i="9"/>
  <c r="I42" i="17" s="1"/>
  <c r="I43" i="9"/>
  <c r="I43" i="17" s="1"/>
  <c r="I44" i="9"/>
  <c r="I44" i="17" s="1"/>
  <c r="I45" i="9"/>
  <c r="I45" i="17" s="1"/>
  <c r="I46" i="9"/>
  <c r="I46" i="17" s="1"/>
  <c r="I47" i="9"/>
  <c r="I47" i="17" s="1"/>
  <c r="I48" i="9"/>
  <c r="I48" i="17" s="1"/>
  <c r="I49" i="9"/>
  <c r="I49" i="17" s="1"/>
  <c r="I50" i="9"/>
  <c r="I50" i="17" s="1"/>
  <c r="I51" i="9"/>
  <c r="I51" i="17" s="1"/>
  <c r="I52" i="9"/>
  <c r="I52" i="17" s="1"/>
  <c r="I53" i="9"/>
  <c r="I53" i="17" s="1"/>
  <c r="I54" i="9"/>
  <c r="I54" i="17" s="1"/>
  <c r="I55" i="9"/>
  <c r="I55" i="17" s="1"/>
  <c r="I56" i="9"/>
  <c r="I56" i="17" s="1"/>
  <c r="I57" i="9"/>
  <c r="I57" i="17" s="1"/>
  <c r="I58" i="9"/>
  <c r="I58" i="17" s="1"/>
  <c r="I59" i="9"/>
  <c r="I59" i="17" s="1"/>
  <c r="I60" i="9"/>
  <c r="I60" i="17" s="1"/>
  <c r="I61" i="9"/>
  <c r="I61" i="17" s="1"/>
  <c r="I62" i="9"/>
  <c r="I62" i="17" s="1"/>
  <c r="I2" i="9"/>
  <c r="I2" i="17" s="1"/>
  <c r="I3" i="6"/>
  <c r="H3" i="17" s="1"/>
  <c r="I4" i="6"/>
  <c r="H4" i="17" s="1"/>
  <c r="I5" i="6"/>
  <c r="H5" i="17" s="1"/>
  <c r="I6" i="6"/>
  <c r="H6" i="17" s="1"/>
  <c r="I7" i="6"/>
  <c r="H7" i="17" s="1"/>
  <c r="I8" i="6"/>
  <c r="H8" i="17" s="1"/>
  <c r="I9" i="6"/>
  <c r="H9" i="17" s="1"/>
  <c r="I10" i="6"/>
  <c r="H10" i="17" s="1"/>
  <c r="I11" i="6"/>
  <c r="H11" i="17" s="1"/>
  <c r="I12" i="6"/>
  <c r="H12" i="17" s="1"/>
  <c r="I13" i="6"/>
  <c r="H13" i="17" s="1"/>
  <c r="I14" i="6"/>
  <c r="H14" i="17" s="1"/>
  <c r="I15" i="6"/>
  <c r="H15" i="17" s="1"/>
  <c r="I16" i="6"/>
  <c r="H16" i="17" s="1"/>
  <c r="I17" i="6"/>
  <c r="H17" i="17" s="1"/>
  <c r="I18" i="6"/>
  <c r="H18" i="17" s="1"/>
  <c r="I19" i="6"/>
  <c r="H19" i="17" s="1"/>
  <c r="I20" i="6"/>
  <c r="H20" i="17" s="1"/>
  <c r="I21" i="6"/>
  <c r="H21" i="17" s="1"/>
  <c r="I22" i="6"/>
  <c r="H22" i="17" s="1"/>
  <c r="I23" i="6"/>
  <c r="H23" i="17" s="1"/>
  <c r="I24" i="6"/>
  <c r="H24" i="17" s="1"/>
  <c r="I25" i="6"/>
  <c r="H25" i="17" s="1"/>
  <c r="I26" i="6"/>
  <c r="H26" i="17" s="1"/>
  <c r="I27" i="6"/>
  <c r="H27" i="17" s="1"/>
  <c r="I28" i="6"/>
  <c r="H28" i="17" s="1"/>
  <c r="I29" i="6"/>
  <c r="H29" i="17" s="1"/>
  <c r="I30" i="6"/>
  <c r="H30" i="17" s="1"/>
  <c r="I31" i="6"/>
  <c r="H31" i="17" s="1"/>
  <c r="I32" i="6"/>
  <c r="H32" i="17" s="1"/>
  <c r="I33" i="6"/>
  <c r="H33" i="17" s="1"/>
  <c r="I34" i="6"/>
  <c r="H34" i="17" s="1"/>
  <c r="I35" i="6"/>
  <c r="H35" i="17" s="1"/>
  <c r="I36" i="6"/>
  <c r="H36" i="17" s="1"/>
  <c r="I37" i="6"/>
  <c r="H37" i="17" s="1"/>
  <c r="I38" i="6"/>
  <c r="H38" i="17" s="1"/>
  <c r="I39" i="6"/>
  <c r="H39" i="17" s="1"/>
  <c r="I40" i="6"/>
  <c r="H40" i="17" s="1"/>
  <c r="I41" i="6"/>
  <c r="H41" i="17" s="1"/>
  <c r="I42" i="6"/>
  <c r="H42" i="17" s="1"/>
  <c r="I43" i="6"/>
  <c r="H43" i="17" s="1"/>
  <c r="I44" i="6"/>
  <c r="H44" i="17" s="1"/>
  <c r="I45" i="6"/>
  <c r="H45" i="17" s="1"/>
  <c r="I46" i="6"/>
  <c r="H46" i="17" s="1"/>
  <c r="I47" i="6"/>
  <c r="H47" i="17" s="1"/>
  <c r="I48" i="6"/>
  <c r="H48" i="17" s="1"/>
  <c r="I49" i="6"/>
  <c r="H49" i="17" s="1"/>
  <c r="I50" i="6"/>
  <c r="H50" i="17" s="1"/>
  <c r="I51" i="6"/>
  <c r="H51" i="17" s="1"/>
  <c r="I52" i="6"/>
  <c r="H52" i="17" s="1"/>
  <c r="I53" i="6"/>
  <c r="H53" i="17" s="1"/>
  <c r="I54" i="6"/>
  <c r="H54" i="17" s="1"/>
  <c r="I55" i="6"/>
  <c r="H55" i="17" s="1"/>
  <c r="I56" i="6"/>
  <c r="H56" i="17" s="1"/>
  <c r="I57" i="6"/>
  <c r="H57" i="17" s="1"/>
  <c r="I58" i="6"/>
  <c r="H58" i="17" s="1"/>
  <c r="I59" i="6"/>
  <c r="H59" i="17" s="1"/>
  <c r="I60" i="6"/>
  <c r="H60" i="17" s="1"/>
  <c r="I61" i="6"/>
  <c r="H61" i="17" s="1"/>
  <c r="I62" i="6"/>
  <c r="H62" i="17" s="1"/>
  <c r="I2" i="6"/>
  <c r="H2" i="17" s="1"/>
  <c r="I3" i="16"/>
  <c r="G3" i="17" s="1"/>
  <c r="I4" i="16"/>
  <c r="G4" i="17" s="1"/>
  <c r="I5" i="16"/>
  <c r="G5" i="17" s="1"/>
  <c r="I6" i="16"/>
  <c r="G6" i="17" s="1"/>
  <c r="I7" i="16"/>
  <c r="G7" i="17" s="1"/>
  <c r="I8" i="16"/>
  <c r="G8" i="17" s="1"/>
  <c r="I9" i="16"/>
  <c r="G9" i="17" s="1"/>
  <c r="I10" i="16"/>
  <c r="G10" i="17" s="1"/>
  <c r="I11" i="16"/>
  <c r="G11" i="17" s="1"/>
  <c r="I12" i="16"/>
  <c r="G12" i="17" s="1"/>
  <c r="I13" i="16"/>
  <c r="G13" i="17" s="1"/>
  <c r="I14" i="16"/>
  <c r="G14" i="17" s="1"/>
  <c r="I15" i="16"/>
  <c r="G15" i="17" s="1"/>
  <c r="I16" i="16"/>
  <c r="G16" i="17" s="1"/>
  <c r="I17" i="16"/>
  <c r="G17" i="17" s="1"/>
  <c r="I18" i="16"/>
  <c r="G18" i="17" s="1"/>
  <c r="I19" i="16"/>
  <c r="G19" i="17" s="1"/>
  <c r="I20" i="16"/>
  <c r="G20" i="17" s="1"/>
  <c r="I21" i="16"/>
  <c r="G21" i="17" s="1"/>
  <c r="I22" i="16"/>
  <c r="G22" i="17" s="1"/>
  <c r="I23" i="16"/>
  <c r="G23" i="17" s="1"/>
  <c r="I24" i="16"/>
  <c r="G24" i="17" s="1"/>
  <c r="I25" i="16"/>
  <c r="G25" i="17" s="1"/>
  <c r="I26" i="16"/>
  <c r="G26" i="17" s="1"/>
  <c r="I27" i="16"/>
  <c r="G27" i="17" s="1"/>
  <c r="I28" i="16"/>
  <c r="G28" i="17" s="1"/>
  <c r="I29" i="16"/>
  <c r="G29" i="17" s="1"/>
  <c r="I30" i="16"/>
  <c r="G30" i="17" s="1"/>
  <c r="I31" i="16"/>
  <c r="G31" i="17" s="1"/>
  <c r="I32" i="16"/>
  <c r="G32" i="17" s="1"/>
  <c r="I33" i="16"/>
  <c r="G33" i="17" s="1"/>
  <c r="I34" i="16"/>
  <c r="G34" i="17" s="1"/>
  <c r="I35" i="16"/>
  <c r="G35" i="17" s="1"/>
  <c r="I36" i="16"/>
  <c r="G36" i="17" s="1"/>
  <c r="I37" i="16"/>
  <c r="G37" i="17" s="1"/>
  <c r="I38" i="16"/>
  <c r="G38" i="17" s="1"/>
  <c r="I39" i="16"/>
  <c r="G39" i="17" s="1"/>
  <c r="I40" i="16"/>
  <c r="G40" i="17" s="1"/>
  <c r="I41" i="16"/>
  <c r="G41" i="17" s="1"/>
  <c r="I42" i="16"/>
  <c r="G42" i="17" s="1"/>
  <c r="I43" i="16"/>
  <c r="G43" i="17" s="1"/>
  <c r="I44" i="16"/>
  <c r="G44" i="17" s="1"/>
  <c r="I45" i="16"/>
  <c r="G45" i="17" s="1"/>
  <c r="I46" i="16"/>
  <c r="G46" i="17" s="1"/>
  <c r="I47" i="16"/>
  <c r="G47" i="17" s="1"/>
  <c r="I48" i="16"/>
  <c r="G48" i="17" s="1"/>
  <c r="I49" i="16"/>
  <c r="G49" i="17" s="1"/>
  <c r="I50" i="16"/>
  <c r="G50" i="17" s="1"/>
  <c r="I51" i="16"/>
  <c r="G51" i="17" s="1"/>
  <c r="I52" i="16"/>
  <c r="G52" i="17" s="1"/>
  <c r="I53" i="16"/>
  <c r="G53" i="17" s="1"/>
  <c r="I54" i="16"/>
  <c r="G54" i="17" s="1"/>
  <c r="I55" i="16"/>
  <c r="G55" i="17" s="1"/>
  <c r="I56" i="16"/>
  <c r="G56" i="17" s="1"/>
  <c r="I57" i="16"/>
  <c r="G57" i="17" s="1"/>
  <c r="I58" i="16"/>
  <c r="G58" i="17" s="1"/>
  <c r="I59" i="16"/>
  <c r="G59" i="17" s="1"/>
  <c r="I60" i="16"/>
  <c r="G60" i="17" s="1"/>
  <c r="I61" i="16"/>
  <c r="G61" i="17" s="1"/>
  <c r="I62" i="16"/>
  <c r="G62" i="17" s="1"/>
  <c r="I2" i="16"/>
  <c r="G2" i="17" s="1"/>
  <c r="I4" i="7"/>
  <c r="E4" i="17" s="1"/>
  <c r="I5" i="7"/>
  <c r="E5" i="17" s="1"/>
  <c r="I6" i="7"/>
  <c r="E6" i="17" s="1"/>
  <c r="I7" i="7"/>
  <c r="E7" i="17" s="1"/>
  <c r="I8" i="7"/>
  <c r="E8" i="17" s="1"/>
  <c r="I9" i="7"/>
  <c r="E9" i="17" s="1"/>
  <c r="I10" i="7"/>
  <c r="E10" i="17" s="1"/>
  <c r="I11" i="7"/>
  <c r="E11" i="17" s="1"/>
  <c r="I12" i="7"/>
  <c r="E12" i="17" s="1"/>
  <c r="I13" i="7"/>
  <c r="E13" i="17" s="1"/>
  <c r="I14" i="7"/>
  <c r="E14" i="17" s="1"/>
  <c r="I15" i="7"/>
  <c r="E15" i="17" s="1"/>
  <c r="I16" i="7"/>
  <c r="E16" i="17" s="1"/>
  <c r="I17" i="7"/>
  <c r="E17" i="17" s="1"/>
  <c r="I18" i="7"/>
  <c r="E18" i="17" s="1"/>
  <c r="I19" i="7"/>
  <c r="E19" i="17" s="1"/>
  <c r="I20" i="7"/>
  <c r="E20" i="17" s="1"/>
  <c r="I21" i="7"/>
  <c r="E21" i="17" s="1"/>
  <c r="I22" i="7"/>
  <c r="E22" i="17" s="1"/>
  <c r="I23" i="7"/>
  <c r="E23" i="17" s="1"/>
  <c r="I24" i="7"/>
  <c r="E24" i="17" s="1"/>
  <c r="I25" i="7"/>
  <c r="E25" i="17" s="1"/>
  <c r="I26" i="7"/>
  <c r="E26" i="17" s="1"/>
  <c r="I27" i="7"/>
  <c r="E27" i="17" s="1"/>
  <c r="I28" i="7"/>
  <c r="E28" i="17" s="1"/>
  <c r="I29" i="7"/>
  <c r="E29" i="17" s="1"/>
  <c r="I30" i="7"/>
  <c r="E30" i="17" s="1"/>
  <c r="I31" i="7"/>
  <c r="E31" i="17" s="1"/>
  <c r="I32" i="7"/>
  <c r="E32" i="17" s="1"/>
  <c r="I33" i="7"/>
  <c r="E33" i="17" s="1"/>
  <c r="I34" i="7"/>
  <c r="E34" i="17" s="1"/>
  <c r="I35" i="7"/>
  <c r="E35" i="17" s="1"/>
  <c r="I36" i="7"/>
  <c r="E36" i="17" s="1"/>
  <c r="I37" i="7"/>
  <c r="E37" i="17" s="1"/>
  <c r="I38" i="7"/>
  <c r="E38" i="17" s="1"/>
  <c r="I39" i="7"/>
  <c r="E39" i="17" s="1"/>
  <c r="I40" i="7"/>
  <c r="E40" i="17" s="1"/>
  <c r="I41" i="7"/>
  <c r="E41" i="17" s="1"/>
  <c r="I42" i="7"/>
  <c r="E42" i="17" s="1"/>
  <c r="I43" i="7"/>
  <c r="E43" i="17" s="1"/>
  <c r="I44" i="7"/>
  <c r="E44" i="17" s="1"/>
  <c r="I45" i="7"/>
  <c r="E45" i="17" s="1"/>
  <c r="I46" i="7"/>
  <c r="E46" i="17" s="1"/>
  <c r="I47" i="7"/>
  <c r="E47" i="17" s="1"/>
  <c r="I48" i="7"/>
  <c r="E48" i="17" s="1"/>
  <c r="I49" i="7"/>
  <c r="E49" i="17" s="1"/>
  <c r="I50" i="7"/>
  <c r="E50" i="17" s="1"/>
  <c r="I51" i="7"/>
  <c r="E51" i="17" s="1"/>
  <c r="I52" i="7"/>
  <c r="E52" i="17" s="1"/>
  <c r="I53" i="7"/>
  <c r="E53" i="17" s="1"/>
  <c r="I54" i="7"/>
  <c r="E54" i="17" s="1"/>
  <c r="I55" i="7"/>
  <c r="E55" i="17" s="1"/>
  <c r="I56" i="7"/>
  <c r="E56" i="17" s="1"/>
  <c r="I57" i="7"/>
  <c r="E57" i="17" s="1"/>
  <c r="I58" i="7"/>
  <c r="E58" i="17" s="1"/>
  <c r="I59" i="7"/>
  <c r="E59" i="17" s="1"/>
  <c r="I60" i="7"/>
  <c r="E60" i="17" s="1"/>
  <c r="I61" i="7"/>
  <c r="E61" i="17" s="1"/>
  <c r="I62" i="7"/>
  <c r="E62" i="17" s="1"/>
  <c r="I2" i="2"/>
  <c r="C2" i="17" s="1"/>
  <c r="R2" i="17" s="1"/>
  <c r="I3" i="2"/>
  <c r="C3" i="17" s="1"/>
  <c r="I4" i="2"/>
  <c r="C4" i="17" s="1"/>
  <c r="I5" i="2"/>
  <c r="C5" i="17" s="1"/>
  <c r="I6" i="2"/>
  <c r="C6" i="17" s="1"/>
  <c r="I7" i="2"/>
  <c r="C7" i="17" s="1"/>
  <c r="I8" i="2"/>
  <c r="C8" i="17" s="1"/>
  <c r="I9" i="2"/>
  <c r="C9" i="17" s="1"/>
  <c r="I10" i="2"/>
  <c r="C10" i="17" s="1"/>
  <c r="I11" i="2"/>
  <c r="C11" i="17" s="1"/>
  <c r="I12" i="2"/>
  <c r="C12" i="17" s="1"/>
  <c r="I13" i="2"/>
  <c r="C13" i="17" s="1"/>
  <c r="I14" i="2"/>
  <c r="C14" i="17" s="1"/>
  <c r="I15" i="2"/>
  <c r="C15" i="17" s="1"/>
  <c r="I16" i="2"/>
  <c r="C16" i="17" s="1"/>
  <c r="I17" i="2"/>
  <c r="C17" i="17" s="1"/>
  <c r="I18" i="2"/>
  <c r="C18" i="17" s="1"/>
  <c r="I19" i="2"/>
  <c r="C19" i="17" s="1"/>
  <c r="I20" i="2"/>
  <c r="C20" i="17" s="1"/>
  <c r="I21" i="2"/>
  <c r="C21" i="17" s="1"/>
  <c r="I22" i="2"/>
  <c r="C22" i="17" s="1"/>
  <c r="I23" i="2"/>
  <c r="C23" i="17" s="1"/>
  <c r="I24" i="2"/>
  <c r="C24" i="17" s="1"/>
  <c r="I25" i="2"/>
  <c r="C25" i="17" s="1"/>
  <c r="I26" i="2"/>
  <c r="C26" i="17" s="1"/>
  <c r="I27" i="2"/>
  <c r="C27" i="17" s="1"/>
  <c r="I28" i="2"/>
  <c r="C28" i="17" s="1"/>
  <c r="I29" i="2"/>
  <c r="C29" i="17" s="1"/>
  <c r="I30" i="2"/>
  <c r="C30" i="17" s="1"/>
  <c r="I31" i="2"/>
  <c r="C31" i="17" s="1"/>
  <c r="I32" i="2"/>
  <c r="C32" i="17" s="1"/>
  <c r="I33" i="2"/>
  <c r="C33" i="17" s="1"/>
  <c r="I34" i="2"/>
  <c r="C34" i="17" s="1"/>
  <c r="I35" i="2"/>
  <c r="C35" i="17" s="1"/>
  <c r="I36" i="2"/>
  <c r="C36" i="17" s="1"/>
  <c r="I37" i="2"/>
  <c r="C37" i="17" s="1"/>
  <c r="I38" i="2"/>
  <c r="C38" i="17" s="1"/>
  <c r="I39" i="2"/>
  <c r="C39" i="17" s="1"/>
  <c r="I40" i="2"/>
  <c r="C40" i="17" s="1"/>
  <c r="I41" i="2"/>
  <c r="C41" i="17" s="1"/>
  <c r="I42" i="2"/>
  <c r="C42" i="17" s="1"/>
  <c r="I43" i="2"/>
  <c r="C43" i="17" s="1"/>
  <c r="I44" i="2"/>
  <c r="C44" i="17" s="1"/>
  <c r="I45" i="2"/>
  <c r="C45" i="17" s="1"/>
  <c r="I46" i="2"/>
  <c r="C46" i="17" s="1"/>
  <c r="I47" i="2"/>
  <c r="C47" i="17" s="1"/>
  <c r="I48" i="2"/>
  <c r="C48" i="17" s="1"/>
  <c r="I49" i="2"/>
  <c r="C49" i="17" s="1"/>
  <c r="I50" i="2"/>
  <c r="C50" i="17" s="1"/>
  <c r="I51" i="2"/>
  <c r="C51" i="17" s="1"/>
  <c r="I52" i="2"/>
  <c r="C52" i="17" s="1"/>
  <c r="I53" i="2"/>
  <c r="C53" i="17" s="1"/>
  <c r="I54" i="2"/>
  <c r="C54" i="17" s="1"/>
  <c r="I55" i="2"/>
  <c r="C55" i="17" s="1"/>
  <c r="I56" i="2"/>
  <c r="C56" i="17" s="1"/>
  <c r="I57" i="2"/>
  <c r="C57" i="17" s="1"/>
  <c r="I58" i="2"/>
  <c r="C58" i="17" s="1"/>
  <c r="I59" i="2"/>
  <c r="C59" i="17" s="1"/>
  <c r="I60" i="2"/>
  <c r="C60" i="17" s="1"/>
  <c r="I61" i="2"/>
  <c r="C61" i="17" s="1"/>
  <c r="I62" i="2"/>
  <c r="C62" i="17" s="1"/>
  <c r="I3" i="3"/>
  <c r="B3" i="17" s="1"/>
  <c r="I4" i="3"/>
  <c r="B4" i="17" s="1"/>
  <c r="I5" i="3"/>
  <c r="B5" i="17" s="1"/>
  <c r="I6" i="3"/>
  <c r="B6" i="17" s="1"/>
  <c r="I7" i="3"/>
  <c r="B7" i="17" s="1"/>
  <c r="I8" i="3"/>
  <c r="B8" i="17" s="1"/>
  <c r="I9" i="3"/>
  <c r="B9" i="17" s="1"/>
  <c r="I10" i="3"/>
  <c r="B10" i="17" s="1"/>
  <c r="I11" i="3"/>
  <c r="B11" i="17" s="1"/>
  <c r="I12" i="3"/>
  <c r="B12" i="17" s="1"/>
  <c r="I13" i="3"/>
  <c r="B13" i="17" s="1"/>
  <c r="I14" i="3"/>
  <c r="B14" i="17" s="1"/>
  <c r="I15" i="3"/>
  <c r="B15" i="17" s="1"/>
  <c r="I16" i="3"/>
  <c r="B16" i="17" s="1"/>
  <c r="I17" i="3"/>
  <c r="B17" i="17" s="1"/>
  <c r="I18" i="3"/>
  <c r="B18" i="17" s="1"/>
  <c r="I19" i="3"/>
  <c r="B19" i="17" s="1"/>
  <c r="I20" i="3"/>
  <c r="B20" i="17" s="1"/>
  <c r="I21" i="3"/>
  <c r="B21" i="17" s="1"/>
  <c r="I22" i="3"/>
  <c r="B22" i="17" s="1"/>
  <c r="I23" i="3"/>
  <c r="B23" i="17" s="1"/>
  <c r="I24" i="3"/>
  <c r="B24" i="17" s="1"/>
  <c r="I25" i="3"/>
  <c r="B25" i="17" s="1"/>
  <c r="I26" i="3"/>
  <c r="B26" i="17" s="1"/>
  <c r="I27" i="3"/>
  <c r="B27" i="17" s="1"/>
  <c r="I28" i="3"/>
  <c r="B28" i="17" s="1"/>
  <c r="I29" i="3"/>
  <c r="B29" i="17" s="1"/>
  <c r="I30" i="3"/>
  <c r="B30" i="17" s="1"/>
  <c r="I31" i="3"/>
  <c r="B31" i="17" s="1"/>
  <c r="I32" i="3"/>
  <c r="B32" i="17" s="1"/>
  <c r="I33" i="3"/>
  <c r="B33" i="17" s="1"/>
  <c r="I34" i="3"/>
  <c r="B34" i="17" s="1"/>
  <c r="I35" i="3"/>
  <c r="B35" i="17" s="1"/>
  <c r="I36" i="3"/>
  <c r="B36" i="17" s="1"/>
  <c r="I37" i="3"/>
  <c r="B37" i="17" s="1"/>
  <c r="I38" i="3"/>
  <c r="B38" i="17" s="1"/>
  <c r="I39" i="3"/>
  <c r="B39" i="17" s="1"/>
  <c r="I40" i="3"/>
  <c r="B40" i="17" s="1"/>
  <c r="I41" i="3"/>
  <c r="B41" i="17" s="1"/>
  <c r="I42" i="3"/>
  <c r="B42" i="17" s="1"/>
  <c r="I43" i="3"/>
  <c r="B43" i="17" s="1"/>
  <c r="I44" i="3"/>
  <c r="B44" i="17" s="1"/>
  <c r="I45" i="3"/>
  <c r="B45" i="17" s="1"/>
  <c r="I46" i="3"/>
  <c r="B46" i="17" s="1"/>
  <c r="I47" i="3"/>
  <c r="B47" i="17" s="1"/>
  <c r="I48" i="3"/>
  <c r="B48" i="17" s="1"/>
  <c r="I49" i="3"/>
  <c r="B49" i="17" s="1"/>
  <c r="I50" i="3"/>
  <c r="B50" i="17" s="1"/>
  <c r="I51" i="3"/>
  <c r="B51" i="17" s="1"/>
  <c r="I52" i="3"/>
  <c r="B52" i="17" s="1"/>
  <c r="I53" i="3"/>
  <c r="B53" i="17" s="1"/>
  <c r="I54" i="3"/>
  <c r="B54" i="17" s="1"/>
  <c r="I55" i="3"/>
  <c r="B55" i="17" s="1"/>
  <c r="I56" i="3"/>
  <c r="B56" i="17" s="1"/>
  <c r="I57" i="3"/>
  <c r="B57" i="17" s="1"/>
  <c r="I58" i="3"/>
  <c r="B58" i="17" s="1"/>
  <c r="I59" i="3"/>
  <c r="B59" i="17" s="1"/>
  <c r="I60" i="3"/>
  <c r="B60" i="17" s="1"/>
  <c r="I61" i="3"/>
  <c r="B61" i="17" s="1"/>
  <c r="I62" i="3"/>
  <c r="B62" i="17" s="1"/>
  <c r="I2" i="4"/>
  <c r="D2" i="17" s="1"/>
  <c r="I3" i="4"/>
  <c r="D3" i="17" s="1"/>
  <c r="I4" i="4"/>
  <c r="D4" i="17" s="1"/>
  <c r="I5" i="4"/>
  <c r="D5" i="17" s="1"/>
  <c r="I6" i="4"/>
  <c r="D6" i="17" s="1"/>
  <c r="I7" i="4"/>
  <c r="D7" i="17" s="1"/>
  <c r="I8" i="4"/>
  <c r="D8" i="17" s="1"/>
  <c r="I9" i="4"/>
  <c r="D9" i="17" s="1"/>
  <c r="I10" i="4"/>
  <c r="D10" i="17" s="1"/>
  <c r="I11" i="4"/>
  <c r="D11" i="17" s="1"/>
  <c r="I12" i="4"/>
  <c r="D12" i="17" s="1"/>
  <c r="I13" i="4"/>
  <c r="D13" i="17" s="1"/>
  <c r="I14" i="4"/>
  <c r="D14" i="17" s="1"/>
  <c r="I15" i="4"/>
  <c r="D15" i="17" s="1"/>
  <c r="I16" i="4"/>
  <c r="D16" i="17" s="1"/>
  <c r="I17" i="4"/>
  <c r="D17" i="17" s="1"/>
  <c r="I18" i="4"/>
  <c r="D18" i="17" s="1"/>
  <c r="I19" i="4"/>
  <c r="D19" i="17" s="1"/>
  <c r="I20" i="4"/>
  <c r="D20" i="17" s="1"/>
  <c r="I21" i="4"/>
  <c r="D21" i="17" s="1"/>
  <c r="I22" i="4"/>
  <c r="D22" i="17" s="1"/>
  <c r="I23" i="4"/>
  <c r="D23" i="17" s="1"/>
  <c r="I24" i="4"/>
  <c r="D24" i="17" s="1"/>
  <c r="I25" i="4"/>
  <c r="D25" i="17" s="1"/>
  <c r="I26" i="4"/>
  <c r="D26" i="17" s="1"/>
  <c r="I27" i="4"/>
  <c r="D27" i="17" s="1"/>
  <c r="I28" i="4"/>
  <c r="D28" i="17" s="1"/>
  <c r="I29" i="4"/>
  <c r="D29" i="17" s="1"/>
  <c r="I30" i="4"/>
  <c r="D30" i="17" s="1"/>
  <c r="I31" i="4"/>
  <c r="D31" i="17" s="1"/>
  <c r="I32" i="4"/>
  <c r="D32" i="17" s="1"/>
  <c r="I33" i="4"/>
  <c r="D33" i="17" s="1"/>
  <c r="I34" i="4"/>
  <c r="D34" i="17" s="1"/>
  <c r="I35" i="4"/>
  <c r="D35" i="17" s="1"/>
  <c r="I36" i="4"/>
  <c r="D36" i="17" s="1"/>
  <c r="I37" i="4"/>
  <c r="D37" i="17" s="1"/>
  <c r="I38" i="4"/>
  <c r="D38" i="17" s="1"/>
  <c r="I39" i="4"/>
  <c r="D39" i="17" s="1"/>
  <c r="I40" i="4"/>
  <c r="D40" i="17" s="1"/>
  <c r="I41" i="4"/>
  <c r="D41" i="17" s="1"/>
  <c r="I42" i="4"/>
  <c r="D42" i="17" s="1"/>
  <c r="I43" i="4"/>
  <c r="D43" i="17" s="1"/>
  <c r="I44" i="4"/>
  <c r="D44" i="17" s="1"/>
  <c r="I45" i="4"/>
  <c r="D45" i="17" s="1"/>
  <c r="I46" i="4"/>
  <c r="D46" i="17" s="1"/>
  <c r="I47" i="4"/>
  <c r="D47" i="17" s="1"/>
  <c r="I48" i="4"/>
  <c r="D48" i="17" s="1"/>
  <c r="I49" i="4"/>
  <c r="D49" i="17" s="1"/>
  <c r="I50" i="4"/>
  <c r="D50" i="17" s="1"/>
  <c r="I51" i="4"/>
  <c r="D51" i="17" s="1"/>
  <c r="I52" i="4"/>
  <c r="D52" i="17" s="1"/>
  <c r="I53" i="4"/>
  <c r="D53" i="17" s="1"/>
  <c r="I54" i="4"/>
  <c r="D54" i="17" s="1"/>
  <c r="I55" i="4"/>
  <c r="D55" i="17" s="1"/>
  <c r="I56" i="4"/>
  <c r="D56" i="17" s="1"/>
  <c r="I57" i="4"/>
  <c r="D57" i="17" s="1"/>
  <c r="I58" i="4"/>
  <c r="D58" i="17" s="1"/>
  <c r="I59" i="4"/>
  <c r="D59" i="17" s="1"/>
  <c r="I60" i="4"/>
  <c r="D60" i="17" s="1"/>
  <c r="I61" i="4"/>
  <c r="D61" i="17" s="1"/>
  <c r="I62" i="4"/>
  <c r="D62" i="17" s="1"/>
  <c r="R61" i="17" l="1"/>
  <c r="R53" i="17"/>
  <c r="R45" i="17"/>
  <c r="T45" i="17" s="1"/>
  <c r="U45" i="17" s="1"/>
  <c r="R37" i="17"/>
  <c r="T37" i="17" s="1"/>
  <c r="U37" i="17" s="1"/>
  <c r="R29" i="17"/>
  <c r="T29" i="17" s="1"/>
  <c r="U29" i="17" s="1"/>
  <c r="R21" i="17"/>
  <c r="T21" i="17" s="1"/>
  <c r="U21" i="17" s="1"/>
  <c r="R13" i="17"/>
  <c r="T13" i="17" s="1"/>
  <c r="U13" i="17" s="1"/>
  <c r="R5" i="17"/>
  <c r="T5" i="17" s="1"/>
  <c r="U5" i="17" s="1"/>
  <c r="R60" i="17"/>
  <c r="R52" i="17"/>
  <c r="R44" i="17"/>
  <c r="T44" i="17" s="1"/>
  <c r="U44" i="17" s="1"/>
  <c r="R36" i="17"/>
  <c r="T36" i="17" s="1"/>
  <c r="U36" i="17" s="1"/>
  <c r="R28" i="17"/>
  <c r="R20" i="17"/>
  <c r="T20" i="17" s="1"/>
  <c r="U20" i="17" s="1"/>
  <c r="R12" i="17"/>
  <c r="U12" i="17" s="1"/>
  <c r="R4" i="17"/>
  <c r="R3" i="17"/>
  <c r="T3" i="17" s="1"/>
  <c r="U3" i="17" s="1"/>
  <c r="R59" i="17"/>
  <c r="R51" i="17"/>
  <c r="T51" i="17" s="1"/>
  <c r="U51" i="17" s="1"/>
  <c r="R43" i="17"/>
  <c r="T43" i="17" s="1"/>
  <c r="U43" i="17" s="1"/>
  <c r="R35" i="17"/>
  <c r="T35" i="17" s="1"/>
  <c r="U35" i="17" s="1"/>
  <c r="R27" i="17"/>
  <c r="T27" i="17" s="1"/>
  <c r="U27" i="17" s="1"/>
  <c r="R19" i="17"/>
  <c r="T19" i="17" s="1"/>
  <c r="U19" i="17" s="1"/>
  <c r="R11" i="17"/>
  <c r="T11" i="17" s="1"/>
  <c r="U11" i="17" s="1"/>
  <c r="R58" i="17"/>
  <c r="R50" i="17"/>
  <c r="T50" i="17" s="1"/>
  <c r="U50" i="17" s="1"/>
  <c r="R42" i="17"/>
  <c r="R34" i="17"/>
  <c r="T34" i="17" s="1"/>
  <c r="U34" i="17" s="1"/>
  <c r="R26" i="17"/>
  <c r="T26" i="17" s="1"/>
  <c r="U26" i="17" s="1"/>
  <c r="R18" i="17"/>
  <c r="R10" i="17"/>
  <c r="U10" i="17" s="1"/>
  <c r="R62" i="17"/>
  <c r="S62" i="17" s="1"/>
  <c r="R57" i="17"/>
  <c r="R49" i="17"/>
  <c r="R41" i="17"/>
  <c r="R33" i="17"/>
  <c r="T33" i="17" s="1"/>
  <c r="U33" i="17" s="1"/>
  <c r="R25" i="17"/>
  <c r="R17" i="17"/>
  <c r="T17" i="17" s="1"/>
  <c r="U17" i="17" s="1"/>
  <c r="R9" i="17"/>
  <c r="U9" i="17" s="1"/>
  <c r="R56" i="17"/>
  <c r="T56" i="17" s="1"/>
  <c r="U56" i="17" s="1"/>
  <c r="R48" i="17"/>
  <c r="R40" i="17"/>
  <c r="R32" i="17"/>
  <c r="S32" i="17" s="1"/>
  <c r="R24" i="17"/>
  <c r="T24" i="17" s="1"/>
  <c r="U24" i="17" s="1"/>
  <c r="R16" i="17"/>
  <c r="R8" i="17"/>
  <c r="U8" i="17" s="1"/>
  <c r="R55" i="17"/>
  <c r="T55" i="17" s="1"/>
  <c r="U55" i="17" s="1"/>
  <c r="R47" i="17"/>
  <c r="T47" i="17" s="1"/>
  <c r="U47" i="17" s="1"/>
  <c r="R39" i="17"/>
  <c r="R31" i="17"/>
  <c r="R23" i="17"/>
  <c r="S23" i="17" s="1"/>
  <c r="R15" i="17"/>
  <c r="T15" i="17" s="1"/>
  <c r="U15" i="17" s="1"/>
  <c r="R7" i="17"/>
  <c r="R54" i="17"/>
  <c r="S54" i="17" s="1"/>
  <c r="R46" i="17"/>
  <c r="T46" i="17" s="1"/>
  <c r="U46" i="17" s="1"/>
  <c r="R38" i="17"/>
  <c r="T38" i="17" s="1"/>
  <c r="U38" i="17" s="1"/>
  <c r="R30" i="17"/>
  <c r="R22" i="17"/>
  <c r="R14" i="17"/>
  <c r="R6" i="17"/>
  <c r="T2" i="17"/>
  <c r="U2" i="17" s="1"/>
  <c r="T18" i="17"/>
  <c r="U18" i="17" s="1"/>
  <c r="T22" i="17"/>
  <c r="U22" i="17" s="1"/>
  <c r="T31" i="17"/>
  <c r="U31" i="17" s="1"/>
  <c r="T39" i="17"/>
  <c r="U39" i="17" s="1"/>
  <c r="T40" i="17"/>
  <c r="U40" i="17" s="1"/>
  <c r="T41" i="17"/>
  <c r="U41" i="17" s="1"/>
  <c r="T42" i="17"/>
  <c r="U42" i="17" s="1"/>
  <c r="T48" i="17"/>
  <c r="U48" i="17" s="1"/>
  <c r="T49" i="17"/>
  <c r="U49" i="17" s="1"/>
  <c r="T52" i="17"/>
  <c r="U52" i="17" s="1"/>
  <c r="T53" i="17"/>
  <c r="U53" i="17" s="1"/>
  <c r="T57" i="17"/>
  <c r="U57" i="17" s="1"/>
  <c r="T58" i="17"/>
  <c r="U58" i="17" s="1"/>
  <c r="T59" i="17"/>
  <c r="U59" i="17" s="1"/>
  <c r="T60" i="17"/>
  <c r="U60" i="17" s="1"/>
  <c r="T61" i="17"/>
  <c r="U61" i="17" s="1"/>
  <c r="S3" i="17"/>
  <c r="S41" i="17" l="1"/>
  <c r="S7" i="17"/>
  <c r="S16" i="17"/>
  <c r="S25" i="17"/>
  <c r="S35" i="17"/>
  <c r="T54" i="17"/>
  <c r="U54" i="17" s="1"/>
  <c r="T62" i="17"/>
  <c r="U62" i="17" s="1"/>
  <c r="T25" i="17"/>
  <c r="U25" i="17" s="1"/>
  <c r="U7" i="17"/>
  <c r="T23" i="17"/>
  <c r="U23" i="17" s="1"/>
  <c r="S51" i="17"/>
  <c r="S6" i="17"/>
  <c r="S14" i="17"/>
  <c r="S28" i="17"/>
  <c r="T28" i="17"/>
  <c r="U28" i="17" s="1"/>
  <c r="S22" i="17"/>
  <c r="S30" i="17"/>
  <c r="S39" i="17"/>
  <c r="S48" i="17"/>
  <c r="S57" i="17"/>
  <c r="S60" i="17"/>
  <c r="T30" i="17"/>
  <c r="U30" i="17" s="1"/>
  <c r="T14" i="17"/>
  <c r="U14" i="17" s="1"/>
  <c r="U6" i="17"/>
  <c r="S38" i="17"/>
  <c r="S47" i="17"/>
  <c r="S56" i="17"/>
  <c r="S11" i="17"/>
  <c r="S4" i="17"/>
  <c r="U4" i="17"/>
  <c r="S5" i="17"/>
  <c r="S58" i="17"/>
  <c r="S46" i="17"/>
  <c r="S55" i="17"/>
  <c r="S9" i="17"/>
  <c r="S10" i="17"/>
  <c r="S19" i="17"/>
  <c r="S12" i="17"/>
  <c r="S13" i="17"/>
  <c r="S8" i="17"/>
  <c r="S17" i="17"/>
  <c r="S18" i="17"/>
  <c r="S27" i="17"/>
  <c r="S20" i="17"/>
  <c r="S21" i="17"/>
  <c r="S26" i="17"/>
  <c r="S29" i="17"/>
  <c r="S15" i="17"/>
  <c r="S24" i="17"/>
  <c r="S33" i="17"/>
  <c r="S34" i="17"/>
  <c r="S43" i="17"/>
  <c r="S36" i="17"/>
  <c r="S37" i="17"/>
  <c r="S42" i="17"/>
  <c r="S44" i="17"/>
  <c r="S45" i="17"/>
  <c r="T32" i="17"/>
  <c r="U32" i="17" s="1"/>
  <c r="T16" i="17"/>
  <c r="U16" i="17" s="1"/>
  <c r="S31" i="17"/>
  <c r="S40" i="17"/>
  <c r="S49" i="17"/>
  <c r="S50" i="17"/>
  <c r="S59" i="17"/>
  <c r="S52" i="17"/>
  <c r="S53" i="17"/>
  <c r="S61" i="17"/>
  <c r="B66" i="17" l="1"/>
  <c r="B67" i="17" s="1"/>
</calcChain>
</file>

<file path=xl/sharedStrings.xml><?xml version="1.0" encoding="utf-8"?>
<sst xmlns="http://schemas.openxmlformats.org/spreadsheetml/2006/main" count="1047" uniqueCount="177">
  <si>
    <t>INDEX</t>
  </si>
  <si>
    <t>Company Name</t>
  </si>
  <si>
    <t>Free Float Share Value</t>
  </si>
  <si>
    <t>weight</t>
  </si>
  <si>
    <t>(Rs. cr)</t>
  </si>
  <si>
    <t>market cap/total market cap</t>
  </si>
  <si>
    <t>BETA</t>
  </si>
  <si>
    <t>Asian Paints</t>
  </si>
  <si>
    <t>berger paints</t>
  </si>
  <si>
    <t>Kansai Nerolac</t>
  </si>
  <si>
    <t>akzo nobel</t>
  </si>
  <si>
    <t>Alkyl Amines Chemicals Ltd.</t>
  </si>
  <si>
    <t>ONGC</t>
  </si>
  <si>
    <t>Shalimar paints</t>
  </si>
  <si>
    <t>TATA CHEMICAL</t>
  </si>
  <si>
    <t>UPL</t>
  </si>
  <si>
    <t xml:space="preserve">COROMANDEL </t>
  </si>
  <si>
    <t>DEEPAK NITRATEE</t>
  </si>
  <si>
    <t>PIDDILETE</t>
  </si>
  <si>
    <t>PI INDUSTRIES</t>
  </si>
  <si>
    <t>AARTI INDUSTRIES</t>
  </si>
  <si>
    <t>Chambal Fertilizers</t>
  </si>
  <si>
    <t>total market cap</t>
  </si>
  <si>
    <t>Date</t>
  </si>
  <si>
    <t>Open</t>
  </si>
  <si>
    <t>High</t>
  </si>
  <si>
    <t>Low</t>
  </si>
  <si>
    <t>Close</t>
  </si>
  <si>
    <t>Adj Close</t>
  </si>
  <si>
    <t>return</t>
  </si>
  <si>
    <t>weight*price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</si>
  <si>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</si>
  <si>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</si>
  <si>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</si>
  <si>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</si>
  <si>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</si>
  <si>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</si>
  <si>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</si>
  <si>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</si>
  <si>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 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</si>
  <si>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</si>
  <si>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</si>
  <si>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</si>
  <si>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</si>
  <si>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</si>
  <si>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</si>
  <si>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</si>
  <si>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</si>
  <si>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</si>
  <si>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</si>
  <si>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</si>
  <si>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</si>
  <si>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</si>
  <si>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</si>
  <si>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</si>
  <si>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</si>
  <si>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</si>
  <si>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Weight</t>
  </si>
  <si>
    <t>Avg monthly returns</t>
  </si>
  <si>
    <t>average yearly return</t>
  </si>
  <si>
    <t>returns</t>
  </si>
  <si>
    <t>Average monthly returns</t>
  </si>
  <si>
    <t>Average yearly returns</t>
  </si>
  <si>
    <t>Avg. Monthly</t>
  </si>
  <si>
    <t>average yearly</t>
  </si>
  <si>
    <t>Volume</t>
  </si>
  <si>
    <t>Returns</t>
  </si>
  <si>
    <t>index</t>
  </si>
  <si>
    <t>Berger</t>
  </si>
  <si>
    <t>Nerolac</t>
  </si>
  <si>
    <t>Akzo</t>
  </si>
  <si>
    <t>alkyl amines</t>
  </si>
  <si>
    <t>Shalimaar</t>
  </si>
  <si>
    <t>TATA_Chemicals</t>
  </si>
  <si>
    <t>Piddilite</t>
  </si>
  <si>
    <t>Deepak nitrate</t>
  </si>
  <si>
    <t>AARTI</t>
  </si>
  <si>
    <t>PI Industries</t>
  </si>
  <si>
    <t>Coromandel</t>
  </si>
  <si>
    <t>chambal</t>
  </si>
  <si>
    <t>Index Price</t>
  </si>
  <si>
    <t>Index returns</t>
  </si>
  <si>
    <t>Index value</t>
  </si>
  <si>
    <t>Index value*1000</t>
  </si>
  <si>
    <t>marker returns average</t>
  </si>
  <si>
    <t>Index Monthly returns</t>
  </si>
  <si>
    <t>Index yearly return</t>
  </si>
  <si>
    <t>Risk free rate</t>
  </si>
  <si>
    <t>In Millions of INR except Per Share</t>
  </si>
  <si>
    <t>3 Months Ending</t>
  </si>
  <si>
    <t>share price</t>
  </si>
  <si>
    <t>Dividends per Share</t>
  </si>
  <si>
    <t>—</t>
  </si>
  <si>
    <t>Dividend Yield</t>
  </si>
  <si>
    <t xml:space="preserve">DIVIDEND PER SHARE </t>
  </si>
  <si>
    <t xml:space="preserve">  Adjusted Actual EBIT(in million inr)</t>
  </si>
  <si>
    <t>Enterprise Value(in million inr)</t>
  </si>
  <si>
    <t>10,68,682.8</t>
  </si>
  <si>
    <t>12,39,368.0</t>
  </si>
  <si>
    <t>14,25,478.7</t>
  </si>
  <si>
    <t>16,92,381.7</t>
  </si>
  <si>
    <t>16,00,770.3</t>
  </si>
  <si>
    <t>18,94,501.7</t>
  </si>
  <si>
    <t>24,10,249.6</t>
  </si>
  <si>
    <t>31,11,645.7</t>
  </si>
  <si>
    <t>29,43,575.0</t>
  </si>
  <si>
    <t>32,03,591.6</t>
  </si>
  <si>
    <t>30,46,323.8</t>
  </si>
  <si>
    <t>EV/Sales</t>
  </si>
  <si>
    <t>Sales</t>
  </si>
  <si>
    <t>EPS, Adj</t>
  </si>
  <si>
    <t>% change in EPS</t>
  </si>
  <si>
    <t>% change EBIT</t>
  </si>
  <si>
    <t>%change sales</t>
  </si>
  <si>
    <t>DOL</t>
  </si>
  <si>
    <t>DFL</t>
  </si>
  <si>
    <t>DTL</t>
  </si>
  <si>
    <t>Risk Free rate</t>
  </si>
  <si>
    <t>PRICE</t>
  </si>
  <si>
    <t>Enterprise Value</t>
  </si>
  <si>
    <t>2,87,243.7</t>
  </si>
  <si>
    <t>3,15,175.1</t>
  </si>
  <si>
    <t>4,23,985.9</t>
  </si>
  <si>
    <t>4,87,411.7</t>
  </si>
  <si>
    <t>5,67,725.6</t>
  </si>
  <si>
    <t>7,43,025.0</t>
  </si>
  <si>
    <t>7,91,258.8</t>
  </si>
  <si>
    <t>6,85,903.9</t>
  </si>
  <si>
    <t>6,12,847.9</t>
  </si>
  <si>
    <t>EBIT</t>
  </si>
  <si>
    <t>% Change in EBIT</t>
  </si>
  <si>
    <t>% change in sales</t>
  </si>
  <si>
    <t xml:space="preserve">  Average EV/SALES</t>
  </si>
  <si>
    <t xml:space="preserve">  Growth %, YoY</t>
  </si>
  <si>
    <t xml:space="preserve">  Average EV </t>
  </si>
  <si>
    <t>2,82,472.3</t>
  </si>
  <si>
    <t>2,84,385.9</t>
  </si>
  <si>
    <t>2,06,469.6</t>
  </si>
  <si>
    <t>2,04,041.3</t>
  </si>
  <si>
    <t>2,66,750.9</t>
  </si>
  <si>
    <t>2,80,514.3</t>
  </si>
  <si>
    <t>3,19,044.6</t>
  </si>
  <si>
    <t>3,04,417.4</t>
  </si>
  <si>
    <t>3,39,346.3</t>
  </si>
  <si>
    <t>3,16,005.0</t>
  </si>
  <si>
    <t>2,52,305.1</t>
  </si>
  <si>
    <t>2,28,310.8</t>
  </si>
  <si>
    <t>2,65,044.0</t>
  </si>
  <si>
    <t>EPS</t>
  </si>
  <si>
    <t>% EPS</t>
  </si>
  <si>
    <t>SALES (in cr.)</t>
  </si>
  <si>
    <t>Sales(in million inr)</t>
  </si>
  <si>
    <t>% Sales</t>
  </si>
  <si>
    <t>% EBIT</t>
  </si>
  <si>
    <t>Berger Paints</t>
  </si>
  <si>
    <t xml:space="preserve">Kansai Nerolac </t>
  </si>
  <si>
    <t>Measure of systematic Risk of the firms</t>
  </si>
  <si>
    <t>Column1</t>
  </si>
  <si>
    <t>Measure of Unsystematic Risk of the firms</t>
  </si>
  <si>
    <t>Column3</t>
  </si>
  <si>
    <t>company</t>
  </si>
  <si>
    <t>berger</t>
  </si>
  <si>
    <t>COROMANDEL</t>
  </si>
  <si>
    <t>Implied Equity Risk Premium</t>
  </si>
  <si>
    <t>Company</t>
  </si>
  <si>
    <t>Beta</t>
  </si>
  <si>
    <t>Rf</t>
  </si>
  <si>
    <t>Implied ERP</t>
  </si>
  <si>
    <t>Cost of Equity</t>
  </si>
  <si>
    <t>Companies</t>
  </si>
  <si>
    <t>D/E</t>
  </si>
  <si>
    <t>After tax Cost of debt</t>
  </si>
  <si>
    <t>Market Cap</t>
  </si>
  <si>
    <t>debt</t>
  </si>
  <si>
    <t>Ws</t>
  </si>
  <si>
    <t>Wb</t>
  </si>
  <si>
    <t>WACC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</si>
</sst>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3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Arial"/>
      <family val="2"/>
    </font>
    <font>
      <b/>
      <sz val="7.5"/>
      <color rgb="FF000000"/>
      <name val="Arial"/>
      <family val="2"/>
    </font>
    <font>
      <sz val="12"/>
      <color rgb="FF666666"/>
      <name val="Arial"/>
      <family val="2"/>
    </font>
    <font>
      <sz val="12"/>
      <color rgb="FF16A903"/>
      <name val="Arial"/>
      <family val="2"/>
    </font>
    <font>
      <sz val="12"/>
      <color rgb="FFD60614"/>
      <name val="Arial"/>
      <family val="2"/>
    </font>
    <font>
      <u/>
      <sz val="12"/>
      <color theme="10"/>
      <name val="Calibri"/>
      <family val="2"/>
      <scheme val="minor"/>
    </font>
    <font>
      <b/>
      <sz val="13"/>
      <color theme="1"/>
      <name val="Arial"/>
      <family val="2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11"/>
      <color rgb="FF444444"/>
      <name val="Calibri"/>
      <family val="2"/>
      <charset val="1"/>
    </font>
    <font>
      <b/>
      <sz val="11"/>
      <color rgb="FF000000"/>
      <name val="Arial"/>
      <family val="2"/>
    </font>
    <font>
      <sz val="12"/>
      <color rgb="FF000000"/>
      <name val="Calibri"/>
      <family val="2"/>
    </font>
    <font>
      <i/>
      <sz val="11"/>
      <color rgb="FF000000"/>
      <name val="Calibri"/>
      <family val="2"/>
    </font>
    <font>
      <i/>
      <sz val="12"/>
      <color rgb="FF000000"/>
      <name val="Calibri"/>
      <family val="2"/>
    </font>
    <font>
      <sz val="12"/>
      <color rgb="FFFF0000"/>
      <name val="Calibri"/>
      <family val="2"/>
      <scheme val="minor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i/>
      <sz val="10"/>
      <color rgb="FF333333"/>
      <name val="Arial"/>
      <family val="2"/>
    </font>
    <font>
      <i/>
      <sz val="10"/>
      <color rgb="FF000000"/>
      <name val="Arial"/>
      <family val="2"/>
    </font>
    <font>
      <sz val="14"/>
      <color rgb="FF333333"/>
      <name val="Arial"/>
      <family val="2"/>
    </font>
    <font>
      <sz val="11"/>
      <color rgb="FF333333"/>
      <name val="Lato"/>
      <charset val="1"/>
    </font>
    <font>
      <sz val="12"/>
      <color rgb="FF333333"/>
      <name val="Arial"/>
      <family val="2"/>
    </font>
    <font>
      <b/>
      <sz val="10"/>
      <color rgb="FF333333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rgb="FFFFFFFF"/>
      <name val="Calibri"/>
      <family val="2"/>
      <scheme val="minor"/>
    </font>
    <font>
      <sz val="10"/>
      <color rgb="FFFFFFFF"/>
      <name val="Arial"/>
      <family val="2"/>
    </font>
    <font>
      <sz val="12"/>
      <color rgb="FFFFFFFF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4F81B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8D8D8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F8FB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AD47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D1D1D1"/>
      </top>
      <bottom style="thin">
        <color rgb="FFEBEBEB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51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4" fontId="4" fillId="0" borderId="0" xfId="0" applyNumberFormat="1" applyFont="1"/>
    <xf numFmtId="0" fontId="4" fillId="0" borderId="0" xfId="0" applyFont="1"/>
    <xf numFmtId="0" fontId="6" fillId="0" borderId="0" xfId="0" applyFont="1"/>
    <xf numFmtId="3" fontId="4" fillId="0" borderId="0" xfId="0" applyNumberFormat="1" applyFont="1"/>
    <xf numFmtId="14" fontId="0" fillId="0" borderId="0" xfId="0" applyNumberFormat="1"/>
    <xf numFmtId="0" fontId="9" fillId="0" borderId="0" xfId="0" applyFont="1"/>
    <xf numFmtId="14" fontId="9" fillId="0" borderId="0" xfId="0" applyNumberFormat="1" applyFont="1"/>
    <xf numFmtId="10" fontId="4" fillId="0" borderId="0" xfId="2" applyNumberFormat="1" applyFont="1"/>
    <xf numFmtId="0" fontId="4" fillId="0" borderId="0" xfId="2" applyNumberFormat="1" applyFont="1"/>
    <xf numFmtId="0" fontId="10" fillId="0" borderId="0" xfId="0" applyFont="1"/>
    <xf numFmtId="14" fontId="10" fillId="0" borderId="0" xfId="0" applyNumberFormat="1" applyFont="1"/>
    <xf numFmtId="11" fontId="10" fillId="0" borderId="0" xfId="0" applyNumberFormat="1" applyFont="1"/>
    <xf numFmtId="0" fontId="11" fillId="0" borderId="0" xfId="0" applyFont="1"/>
    <xf numFmtId="10" fontId="0" fillId="0" borderId="0" xfId="0" applyNumberFormat="1"/>
    <xf numFmtId="0" fontId="12" fillId="0" borderId="0" xfId="0" applyFont="1"/>
    <xf numFmtId="0" fontId="12" fillId="0" borderId="0" xfId="1" applyFont="1"/>
    <xf numFmtId="0" fontId="13" fillId="0" borderId="0" xfId="0" applyFont="1"/>
    <xf numFmtId="14" fontId="13" fillId="0" borderId="0" xfId="0" applyNumberFormat="1" applyFont="1"/>
    <xf numFmtId="0" fontId="14" fillId="0" borderId="0" xfId="0" applyFont="1"/>
    <xf numFmtId="10" fontId="15" fillId="0" borderId="0" xfId="0" quotePrefix="1" applyNumberFormat="1" applyFont="1"/>
    <xf numFmtId="0" fontId="16" fillId="0" borderId="0" xfId="0" applyFont="1"/>
    <xf numFmtId="0" fontId="17" fillId="0" borderId="0" xfId="0" applyFont="1"/>
    <xf numFmtId="14" fontId="17" fillId="0" borderId="0" xfId="0" applyNumberFormat="1" applyFont="1"/>
    <xf numFmtId="164" fontId="0" fillId="0" borderId="0" xfId="0" applyNumberFormat="1"/>
    <xf numFmtId="0" fontId="18" fillId="0" borderId="1" xfId="0" applyFont="1" applyBorder="1"/>
    <xf numFmtId="0" fontId="18" fillId="0" borderId="0" xfId="0" applyFont="1"/>
    <xf numFmtId="0" fontId="19" fillId="0" borderId="1" xfId="0" applyFont="1" applyBorder="1"/>
    <xf numFmtId="0" fontId="19" fillId="0" borderId="0" xfId="0" applyFont="1"/>
    <xf numFmtId="0" fontId="17" fillId="0" borderId="2" xfId="0" applyFont="1" applyBorder="1"/>
    <xf numFmtId="11" fontId="17" fillId="0" borderId="0" xfId="0" applyNumberFormat="1" applyFont="1"/>
    <xf numFmtId="11" fontId="17" fillId="0" borderId="2" xfId="0" applyNumberFormat="1" applyFont="1" applyBorder="1"/>
    <xf numFmtId="0" fontId="10" fillId="0" borderId="2" xfId="0" applyFont="1" applyBorder="1"/>
    <xf numFmtId="11" fontId="10" fillId="0" borderId="2" xfId="0" applyNumberFormat="1" applyFont="1" applyBorder="1"/>
    <xf numFmtId="0" fontId="0" fillId="2" borderId="4" xfId="0" applyFill="1" applyBorder="1"/>
    <xf numFmtId="0" fontId="0" fillId="4" borderId="3" xfId="0" applyFill="1" applyBorder="1"/>
    <xf numFmtId="0" fontId="0" fillId="3" borderId="3" xfId="0" applyFill="1" applyBorder="1"/>
    <xf numFmtId="10" fontId="0" fillId="4" borderId="3" xfId="0" applyNumberFormat="1" applyFill="1" applyBorder="1"/>
    <xf numFmtId="14" fontId="0" fillId="2" borderId="5" xfId="0" applyNumberFormat="1" applyFill="1" applyBorder="1"/>
    <xf numFmtId="0" fontId="0" fillId="2" borderId="6" xfId="0" applyFill="1" applyBorder="1"/>
    <xf numFmtId="0" fontId="0" fillId="5" borderId="0" xfId="0" applyFill="1"/>
    <xf numFmtId="0" fontId="20" fillId="5" borderId="6" xfId="0" applyFont="1" applyFill="1" applyBorder="1"/>
    <xf numFmtId="0" fontId="20" fillId="5" borderId="3" xfId="0" applyFont="1" applyFill="1" applyBorder="1"/>
    <xf numFmtId="0" fontId="21" fillId="0" borderId="0" xfId="0" applyFont="1"/>
    <xf numFmtId="10" fontId="0" fillId="0" borderId="0" xfId="2" applyNumberFormat="1" applyFont="1"/>
    <xf numFmtId="0" fontId="7" fillId="0" borderId="0" xfId="1"/>
    <xf numFmtId="0" fontId="23" fillId="6" borderId="7" xfId="0" applyFont="1" applyFill="1" applyBorder="1"/>
    <xf numFmtId="0" fontId="23" fillId="6" borderId="8" xfId="0" applyFont="1" applyFill="1" applyBorder="1"/>
    <xf numFmtId="0" fontId="23" fillId="6" borderId="9" xfId="0" applyFont="1" applyFill="1" applyBorder="1"/>
    <xf numFmtId="14" fontId="23" fillId="6" borderId="10" xfId="0" applyNumberFormat="1" applyFont="1" applyFill="1" applyBorder="1"/>
    <xf numFmtId="0" fontId="24" fillId="7" borderId="11" xfId="0" applyFont="1" applyFill="1" applyBorder="1"/>
    <xf numFmtId="0" fontId="25" fillId="7" borderId="12" xfId="0" applyFont="1" applyFill="1" applyBorder="1"/>
    <xf numFmtId="0" fontId="25" fillId="7" borderId="13" xfId="0" applyFont="1" applyFill="1" applyBorder="1"/>
    <xf numFmtId="4" fontId="25" fillId="7" borderId="12" xfId="0" applyNumberFormat="1" applyFont="1" applyFill="1" applyBorder="1"/>
    <xf numFmtId="4" fontId="25" fillId="7" borderId="13" xfId="0" applyNumberFormat="1" applyFont="1" applyFill="1" applyBorder="1"/>
    <xf numFmtId="0" fontId="25" fillId="8" borderId="13" xfId="0" applyFont="1" applyFill="1" applyBorder="1"/>
    <xf numFmtId="0" fontId="26" fillId="7" borderId="11" xfId="0" applyFont="1" applyFill="1" applyBorder="1"/>
    <xf numFmtId="0" fontId="26" fillId="7" borderId="12" xfId="0" applyFont="1" applyFill="1" applyBorder="1"/>
    <xf numFmtId="0" fontId="26" fillId="7" borderId="13" xfId="0" applyFont="1" applyFill="1" applyBorder="1"/>
    <xf numFmtId="0" fontId="26" fillId="8" borderId="13" xfId="0" applyFont="1" applyFill="1" applyBorder="1"/>
    <xf numFmtId="9" fontId="0" fillId="0" borderId="0" xfId="0" applyNumberFormat="1"/>
    <xf numFmtId="2" fontId="25" fillId="7" borderId="12" xfId="0" applyNumberFormat="1" applyFont="1" applyFill="1" applyBorder="1"/>
    <xf numFmtId="2" fontId="0" fillId="0" borderId="0" xfId="0" applyNumberFormat="1"/>
    <xf numFmtId="0" fontId="27" fillId="7" borderId="11" xfId="0" applyFont="1" applyFill="1" applyBorder="1"/>
    <xf numFmtId="0" fontId="28" fillId="7" borderId="12" xfId="0" applyFont="1" applyFill="1" applyBorder="1"/>
    <xf numFmtId="0" fontId="28" fillId="7" borderId="13" xfId="0" applyFont="1" applyFill="1" applyBorder="1"/>
    <xf numFmtId="0" fontId="0" fillId="9" borderId="3" xfId="0" applyFill="1" applyBorder="1"/>
    <xf numFmtId="0" fontId="20" fillId="10" borderId="0" xfId="0" applyFont="1" applyFill="1"/>
    <xf numFmtId="165" fontId="0" fillId="0" borderId="0" xfId="0" applyNumberFormat="1"/>
    <xf numFmtId="10" fontId="25" fillId="7" borderId="13" xfId="0" applyNumberFormat="1" applyFont="1" applyFill="1" applyBorder="1"/>
    <xf numFmtId="2" fontId="26" fillId="7" borderId="13" xfId="0" applyNumberFormat="1" applyFont="1" applyFill="1" applyBorder="1"/>
    <xf numFmtId="0" fontId="29" fillId="0" borderId="0" xfId="0" applyFont="1"/>
    <xf numFmtId="0" fontId="30" fillId="0" borderId="0" xfId="0" applyFont="1"/>
    <xf numFmtId="0" fontId="30" fillId="11" borderId="14" xfId="0" applyFont="1" applyFill="1" applyBorder="1" applyAlignment="1">
      <alignment wrapText="1"/>
    </xf>
    <xf numFmtId="0" fontId="30" fillId="11" borderId="14" xfId="0" applyFont="1" applyFill="1" applyBorder="1" applyAlignment="1">
      <alignment wrapText="1" readingOrder="1"/>
    </xf>
    <xf numFmtId="0" fontId="31" fillId="0" borderId="0" xfId="0" applyFont="1"/>
    <xf numFmtId="10" fontId="31" fillId="0" borderId="0" xfId="0" applyNumberFormat="1" applyFont="1"/>
    <xf numFmtId="4" fontId="31" fillId="0" borderId="0" xfId="0" applyNumberFormat="1" applyFont="1"/>
    <xf numFmtId="4" fontId="25" fillId="0" borderId="12" xfId="0" applyNumberFormat="1" applyFont="1" applyBorder="1"/>
    <xf numFmtId="4" fontId="25" fillId="0" borderId="13" xfId="0" applyNumberFormat="1" applyFont="1" applyBorder="1"/>
    <xf numFmtId="2" fontId="25" fillId="0" borderId="12" xfId="0" applyNumberFormat="1" applyFont="1" applyBorder="1"/>
    <xf numFmtId="0" fontId="25" fillId="0" borderId="13" xfId="0" applyFont="1" applyBorder="1"/>
    <xf numFmtId="0" fontId="25" fillId="0" borderId="12" xfId="0" applyFont="1" applyBorder="1"/>
    <xf numFmtId="10" fontId="25" fillId="0" borderId="13" xfId="0" applyNumberFormat="1" applyFont="1" applyBorder="1"/>
    <xf numFmtId="14" fontId="23" fillId="12" borderId="10" xfId="0" applyNumberFormat="1" applyFont="1" applyFill="1" applyBorder="1"/>
    <xf numFmtId="0" fontId="23" fillId="12" borderId="17" xfId="0" applyFont="1" applyFill="1" applyBorder="1"/>
    <xf numFmtId="0" fontId="23" fillId="12" borderId="18" xfId="0" applyFont="1" applyFill="1" applyBorder="1"/>
    <xf numFmtId="0" fontId="23" fillId="12" borderId="19" xfId="0" applyFont="1" applyFill="1" applyBorder="1"/>
    <xf numFmtId="0" fontId="23" fillId="12" borderId="20" xfId="0" applyFont="1" applyFill="1" applyBorder="1"/>
    <xf numFmtId="14" fontId="23" fillId="12" borderId="21" xfId="0" applyNumberFormat="1" applyFont="1" applyFill="1" applyBorder="1"/>
    <xf numFmtId="0" fontId="32" fillId="0" borderId="22" xfId="0" applyFont="1" applyBorder="1"/>
    <xf numFmtId="4" fontId="25" fillId="0" borderId="23" xfId="0" applyNumberFormat="1" applyFont="1" applyBorder="1"/>
    <xf numFmtId="0" fontId="26" fillId="0" borderId="22" xfId="0" applyFont="1" applyBorder="1"/>
    <xf numFmtId="0" fontId="25" fillId="0" borderId="23" xfId="0" applyFont="1" applyBorder="1"/>
    <xf numFmtId="0" fontId="12" fillId="0" borderId="22" xfId="0" applyFont="1" applyBorder="1"/>
    <xf numFmtId="0" fontId="0" fillId="0" borderId="23" xfId="0" applyBorder="1"/>
    <xf numFmtId="10" fontId="0" fillId="0" borderId="23" xfId="0" applyNumberFormat="1" applyBorder="1"/>
    <xf numFmtId="0" fontId="23" fillId="12" borderId="27" xfId="0" applyFont="1" applyFill="1" applyBorder="1"/>
    <xf numFmtId="0" fontId="23" fillId="12" borderId="28" xfId="0" applyFont="1" applyFill="1" applyBorder="1"/>
    <xf numFmtId="0" fontId="23" fillId="12" borderId="15" xfId="0" applyFont="1" applyFill="1" applyBorder="1"/>
    <xf numFmtId="0" fontId="23" fillId="12" borderId="29" xfId="0" applyFont="1" applyFill="1" applyBorder="1"/>
    <xf numFmtId="14" fontId="23" fillId="12" borderId="30" xfId="0" applyNumberFormat="1" applyFont="1" applyFill="1" applyBorder="1"/>
    <xf numFmtId="14" fontId="23" fillId="12" borderId="16" xfId="0" applyNumberFormat="1" applyFont="1" applyFill="1" applyBorder="1"/>
    <xf numFmtId="0" fontId="25" fillId="0" borderId="0" xfId="0" applyFont="1"/>
    <xf numFmtId="0" fontId="23" fillId="12" borderId="32" xfId="0" applyFont="1" applyFill="1" applyBorder="1"/>
    <xf numFmtId="14" fontId="23" fillId="12" borderId="33" xfId="0" applyNumberFormat="1" applyFont="1" applyFill="1" applyBorder="1"/>
    <xf numFmtId="14" fontId="23" fillId="12" borderId="26" xfId="0" applyNumberFormat="1" applyFont="1" applyFill="1" applyBorder="1"/>
    <xf numFmtId="0" fontId="34" fillId="0" borderId="22" xfId="0" applyFont="1" applyBorder="1"/>
    <xf numFmtId="0" fontId="33" fillId="0" borderId="0" xfId="0" applyFont="1"/>
    <xf numFmtId="0" fontId="24" fillId="0" borderId="0" xfId="0" applyFont="1"/>
    <xf numFmtId="0" fontId="24" fillId="0" borderId="23" xfId="0" applyFont="1" applyBorder="1"/>
    <xf numFmtId="10" fontId="24" fillId="0" borderId="0" xfId="0" applyNumberFormat="1" applyFont="1"/>
    <xf numFmtId="10" fontId="24" fillId="0" borderId="23" xfId="0" applyNumberFormat="1" applyFont="1" applyBorder="1"/>
    <xf numFmtId="4" fontId="24" fillId="0" borderId="0" xfId="0" applyNumberFormat="1" applyFont="1"/>
    <xf numFmtId="4" fontId="24" fillId="0" borderId="23" xfId="0" applyNumberFormat="1" applyFont="1" applyBorder="1"/>
    <xf numFmtId="10" fontId="33" fillId="0" borderId="0" xfId="0" applyNumberFormat="1" applyFont="1"/>
    <xf numFmtId="10" fontId="33" fillId="0" borderId="23" xfId="0" applyNumberFormat="1" applyFont="1" applyBorder="1"/>
    <xf numFmtId="0" fontId="23" fillId="0" borderId="0" xfId="0" applyFont="1"/>
    <xf numFmtId="14" fontId="23" fillId="0" borderId="0" xfId="0" applyNumberFormat="1" applyFont="1"/>
    <xf numFmtId="0" fontId="35" fillId="12" borderId="4" xfId="0" applyFont="1" applyFill="1" applyBorder="1"/>
    <xf numFmtId="0" fontId="36" fillId="12" borderId="31" xfId="0" applyFont="1" applyFill="1" applyBorder="1"/>
    <xf numFmtId="0" fontId="37" fillId="12" borderId="31" xfId="0" applyFont="1" applyFill="1" applyBorder="1"/>
    <xf numFmtId="0" fontId="37" fillId="12" borderId="19" xfId="0" applyFont="1" applyFill="1" applyBorder="1"/>
    <xf numFmtId="0" fontId="35" fillId="12" borderId="22" xfId="0" applyFont="1" applyFill="1" applyBorder="1"/>
    <xf numFmtId="0" fontId="36" fillId="12" borderId="0" xfId="0" applyFont="1" applyFill="1"/>
    <xf numFmtId="2" fontId="37" fillId="12" borderId="0" xfId="0" applyNumberFormat="1" applyFont="1" applyFill="1"/>
    <xf numFmtId="2" fontId="37" fillId="12" borderId="23" xfId="0" applyNumberFormat="1" applyFont="1" applyFill="1" applyBorder="1"/>
    <xf numFmtId="0" fontId="35" fillId="12" borderId="24" xfId="0" applyFont="1" applyFill="1" applyBorder="1"/>
    <xf numFmtId="0" fontId="36" fillId="12" borderId="25" xfId="0" applyFont="1" applyFill="1" applyBorder="1"/>
    <xf numFmtId="0" fontId="37" fillId="12" borderId="25" xfId="0" applyFont="1" applyFill="1" applyBorder="1"/>
    <xf numFmtId="0" fontId="37" fillId="12" borderId="26" xfId="0" applyFont="1" applyFill="1" applyBorder="1"/>
    <xf numFmtId="0" fontId="23" fillId="12" borderId="4" xfId="0" applyFont="1" applyFill="1" applyBorder="1"/>
    <xf numFmtId="4" fontId="36" fillId="12" borderId="18" xfId="0" applyNumberFormat="1" applyFont="1" applyFill="1" applyBorder="1"/>
    <xf numFmtId="0" fontId="36" fillId="12" borderId="19" xfId="0" applyFont="1" applyFill="1" applyBorder="1"/>
    <xf numFmtId="0" fontId="23" fillId="12" borderId="22" xfId="0" applyFont="1" applyFill="1" applyBorder="1"/>
    <xf numFmtId="2" fontId="36" fillId="12" borderId="13" xfId="0" applyNumberFormat="1" applyFont="1" applyFill="1" applyBorder="1"/>
    <xf numFmtId="0" fontId="36" fillId="12" borderId="23" xfId="0" applyFont="1" applyFill="1" applyBorder="1"/>
    <xf numFmtId="0" fontId="36" fillId="12" borderId="26" xfId="0" applyFont="1" applyFill="1" applyBorder="1"/>
    <xf numFmtId="0" fontId="23" fillId="12" borderId="24" xfId="0" applyFont="1" applyFill="1" applyBorder="1"/>
    <xf numFmtId="10" fontId="0" fillId="13" borderId="0" xfId="0" applyNumberFormat="1" applyFill="1"/>
    <xf numFmtId="0" fontId="0" fillId="14" borderId="0" xfId="0" applyFill="1"/>
    <xf numFmtId="10" fontId="0" fillId="14" borderId="0" xfId="0" applyNumberFormat="1" applyFill="1"/>
    <xf numFmtId="0" fontId="0" fillId="2" borderId="0" xfId="0" applyFill="1"/>
    <xf numFmtId="0" fontId="0" fillId="13" borderId="0" xfId="0" applyFill="1"/>
    <xf numFmtId="11" fontId="0" fillId="13" borderId="0" xfId="0" applyNumberFormat="1" applyFill="1"/>
    <xf numFmtId="10" fontId="26" fillId="7" borderId="13" xfId="0" applyNumberFormat="1" applyFont="1" applyFill="1" applyBorder="1"/>
    <xf numFmtId="0" fontId="8" fillId="0" borderId="0" xfId="0" applyFont="1" applyAlignment="1"/>
    <xf numFmtId="0" fontId="2" fillId="0" borderId="0" xfId="0" applyFont="1" applyAlignme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3</xdr:row>
      <xdr:rowOff>9525</xdr:rowOff>
    </xdr:from>
    <xdr:to>
      <xdr:col>14</xdr:col>
      <xdr:colOff>685800</xdr:colOff>
      <xdr:row>15</xdr:row>
      <xdr:rowOff>123825</xdr:rowOff>
    </xdr:to>
    <xdr:pic>
      <xdr:nvPicPr>
        <xdr:cNvPr id="15" name="Picture 1">
          <a:extLst>
            <a:ext uri="{FF2B5EF4-FFF2-40B4-BE49-F238E27FC236}">
              <a16:creationId xmlns:a16="http://schemas.microsoft.com/office/drawing/2014/main" id="{849BD37B-A54E-FAE8-921E-31A971F3D95A}"/>
            </a:ext>
            <a:ext uri="{147F2762-F138-4A5C-976F-8EAC2B608ADB}">
              <a16:predDERef xmlns:a16="http://schemas.microsoft.com/office/drawing/2014/main" pred="{FC7DC4E0-546A-36F8-0552-C4DA36EEA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20175" y="628650"/>
          <a:ext cx="4572000" cy="2705100"/>
        </a:xfrm>
        <a:prstGeom prst="rect">
          <a:avLst/>
        </a:prstGeom>
      </xdr:spPr>
    </xdr:pic>
    <xdr:clientData/>
  </xdr:twoCellAnchor>
  <xdr:twoCellAnchor editAs="oneCell">
    <xdr:from>
      <xdr:col>10</xdr:col>
      <xdr:colOff>352425</xdr:colOff>
      <xdr:row>18</xdr:row>
      <xdr:rowOff>133350</xdr:rowOff>
    </xdr:from>
    <xdr:to>
      <xdr:col>15</xdr:col>
      <xdr:colOff>733425</xdr:colOff>
      <xdr:row>32</xdr:row>
      <xdr:rowOff>31750</xdr:rowOff>
    </xdr:to>
    <xdr:pic>
      <xdr:nvPicPr>
        <xdr:cNvPr id="12" name="Picture 2">
          <a:extLst>
            <a:ext uri="{FF2B5EF4-FFF2-40B4-BE49-F238E27FC236}">
              <a16:creationId xmlns:a16="http://schemas.microsoft.com/office/drawing/2014/main" id="{B713B3A0-ED0A-16C8-986D-D99E281FEC59}"/>
            </a:ext>
            <a:ext uri="{147F2762-F138-4A5C-976F-8EAC2B608ADB}">
              <a16:predDERef xmlns:a16="http://schemas.microsoft.com/office/drawing/2014/main" pred="{849BD37B-A54E-FAE8-921E-31A971F3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0" y="3752850"/>
          <a:ext cx="4572000" cy="2743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6DDDFC-431A-4755-80CE-34562E91F459}" name="Table1" displayName="Table1" ref="B2:E8" totalsRowShown="0">
  <autoFilter ref="B2:E8" xr:uid="{586DDDFC-431A-4755-80CE-34562E91F459}"/>
  <tableColumns count="4">
    <tableColumn id="1" xr3:uid="{C22B978E-44CE-420C-8CC3-D069D66E275C}" name="Measure of systematic Risk of the firms"/>
    <tableColumn id="2" xr3:uid="{5CD23D7E-8677-4931-A5E7-14603EC6CDA6}" name="Column1"/>
    <tableColumn id="4" xr3:uid="{BA9F9542-6B13-4B10-B8E6-695577FB232C}" name="Measure of Unsystematic Risk of the firms"/>
    <tableColumn id="5" xr3:uid="{AFB72822-F80E-45BB-9E90-DD78F64EBDB1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india/stockpricequote/fertilisers/coromandelinternational/CI45" TargetMode="External"/><Relationship Id="rId2" Type="http://schemas.openxmlformats.org/officeDocument/2006/relationships/hyperlink" Target="https://www.moneycontrol.com/india/stockpricequote/paintsvarnishes/kansainerolacpaints/KNP" TargetMode="External"/><Relationship Id="rId1" Type="http://schemas.openxmlformats.org/officeDocument/2006/relationships/hyperlink" Target="https://www.moneycontrol.com/india/stockpricequote/paintsvarnishes/asianpaints/AP31" TargetMode="External"/><Relationship Id="rId4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neycontrol.com/india/stockpricequote/paintsvarnishes/kansainerolacpaints/KNP" TargetMode="External"/><Relationship Id="rId1" Type="http://schemas.openxmlformats.org/officeDocument/2006/relationships/hyperlink" Target="https://www.moneycontrol.com/india/stockpricequote/paintsvarnishes/asianpaints/AP31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oneycontrol.com/india/stockpricequote/fertilisers/coromandelinternational/CI45" TargetMode="External"/><Relationship Id="rId2" Type="http://schemas.openxmlformats.org/officeDocument/2006/relationships/hyperlink" Target="https://www.moneycontrol.com/india/stockpricequote/paintsvarnishes/kansainerolacpaints/KNP" TargetMode="External"/><Relationship Id="rId1" Type="http://schemas.openxmlformats.org/officeDocument/2006/relationships/hyperlink" Target="https://www.moneycontrol.com/india/stockpricequote/paintsvarnishes/asianpaints/AP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51FF-8754-7E42-9CFF-5BB105DB37F7}">
  <dimension ref="A1:G19"/>
  <sheetViews>
    <sheetView workbookViewId="0">
      <selection activeCell="C10" sqref="C10"/>
    </sheetView>
  </sheetViews>
  <sheetFormatPr defaultColWidth="11" defaultRowHeight="15.95"/>
  <cols>
    <col min="1" max="1" width="17.625" bestFit="1" customWidth="1"/>
    <col min="2" max="2" width="12.625" bestFit="1" customWidth="1"/>
    <col min="3" max="3" width="17.125" customWidth="1"/>
    <col min="6" max="6" width="12" bestFit="1" customWidth="1"/>
  </cols>
  <sheetData>
    <row r="1" spans="1:7">
      <c r="A1" t="s">
        <v>0</v>
      </c>
    </row>
    <row r="2" spans="1:7" ht="17.100000000000001">
      <c r="A2" s="149" t="s">
        <v>1</v>
      </c>
      <c r="B2" s="1" t="s">
        <v>2</v>
      </c>
      <c r="C2" s="150"/>
      <c r="D2" s="1" t="s">
        <v>3</v>
      </c>
      <c r="E2" s="1"/>
      <c r="F2" s="1"/>
    </row>
    <row r="3" spans="1:7" ht="17.100000000000001">
      <c r="A3" s="149"/>
      <c r="B3" s="2" t="s">
        <v>4</v>
      </c>
      <c r="C3" s="150"/>
      <c r="D3" s="1" t="s">
        <v>5</v>
      </c>
      <c r="E3" s="1"/>
      <c r="F3" s="2"/>
      <c r="G3" t="s">
        <v>6</v>
      </c>
    </row>
    <row r="4" spans="1:7" ht="17.100000000000001" thickBot="1">
      <c r="A4" s="19" t="s">
        <v>7</v>
      </c>
      <c r="B4" s="46">
        <v>141037.06</v>
      </c>
      <c r="C4" s="3"/>
      <c r="D4" s="11">
        <f>B4/$B$19</f>
        <v>0.34082346201837954</v>
      </c>
      <c r="E4" s="4"/>
      <c r="F4" s="4"/>
      <c r="G4" s="35">
        <f>'Asian paints'!L18</f>
        <v>1.096781</v>
      </c>
    </row>
    <row r="5" spans="1:7" ht="17.100000000000001" thickBot="1">
      <c r="A5" s="19" t="s">
        <v>8</v>
      </c>
      <c r="B5" s="46">
        <v>15040.07</v>
      </c>
      <c r="C5" s="3"/>
      <c r="D5" s="11">
        <f t="shared" ref="D5:D18" si="0">B5/$B$19</f>
        <v>3.6345118980775477E-2</v>
      </c>
      <c r="E5" s="5"/>
      <c r="F5" s="4"/>
      <c r="G5" s="35">
        <f>Berger!L18</f>
        <v>1.001055</v>
      </c>
    </row>
    <row r="6" spans="1:7" ht="17.100000000000001" thickBot="1">
      <c r="A6" s="19" t="s">
        <v>9</v>
      </c>
      <c r="B6" s="46">
        <v>5807.16</v>
      </c>
      <c r="C6" s="6"/>
      <c r="D6" s="11">
        <f t="shared" si="0"/>
        <v>1.4033307101655785E-2</v>
      </c>
      <c r="E6" s="5"/>
      <c r="F6" s="4"/>
      <c r="G6" s="35">
        <f>Nerolac!L18</f>
        <v>0.98504599999999998</v>
      </c>
    </row>
    <row r="7" spans="1:7" ht="17.100000000000001" thickBot="1">
      <c r="A7" s="19" t="s">
        <v>10</v>
      </c>
      <c r="B7" s="46">
        <v>2688.53</v>
      </c>
      <c r="C7" s="6"/>
      <c r="D7" s="11">
        <f t="shared" si="0"/>
        <v>6.4969739325271957E-3</v>
      </c>
      <c r="E7" s="4"/>
      <c r="F7" s="4"/>
      <c r="G7" s="35">
        <f>Akzo!L19</f>
        <v>0.373311</v>
      </c>
    </row>
    <row r="8" spans="1:7" ht="17.100000000000001" thickBot="1">
      <c r="A8" s="24" t="s">
        <v>11</v>
      </c>
      <c r="B8" s="46">
        <v>3971.26</v>
      </c>
      <c r="C8" s="6"/>
      <c r="D8" s="11">
        <f t="shared" si="0"/>
        <v>9.5967583397945904E-3</v>
      </c>
      <c r="E8" s="4"/>
      <c r="F8" s="4"/>
      <c r="G8" s="35">
        <f>'alkyl amines'!L19</f>
        <v>0.78056000000000003</v>
      </c>
    </row>
    <row r="9" spans="1:7" ht="17.100000000000001" thickBot="1">
      <c r="A9" s="19" t="s">
        <v>12</v>
      </c>
      <c r="B9" s="46">
        <v>72766.34</v>
      </c>
      <c r="C9" s="6"/>
      <c r="D9" s="11">
        <f t="shared" si="0"/>
        <v>0.17584368191740873</v>
      </c>
      <c r="E9" s="5"/>
      <c r="F9" s="4"/>
      <c r="G9" s="35">
        <f>ONGC!L19</f>
        <v>0.35886499999999999</v>
      </c>
    </row>
    <row r="10" spans="1:7" ht="17.100000000000001" thickBot="1">
      <c r="A10" s="18" t="s">
        <v>13</v>
      </c>
      <c r="B10" s="46">
        <v>639.85</v>
      </c>
      <c r="D10" s="11">
        <f t="shared" si="0"/>
        <v>1.5462311265738251E-3</v>
      </c>
      <c r="F10" s="4"/>
      <c r="G10" s="35">
        <f>Shalimaar!L18</f>
        <v>1.088376</v>
      </c>
    </row>
    <row r="11" spans="1:7" ht="17.100000000000001" thickBot="1">
      <c r="A11" s="18" t="s">
        <v>14</v>
      </c>
      <c r="B11" s="46">
        <v>16182.88</v>
      </c>
      <c r="D11" s="11">
        <f t="shared" si="0"/>
        <v>3.9106779360176633E-2</v>
      </c>
      <c r="F11" s="7"/>
      <c r="G11" s="35">
        <f>TATA_CHEMICALS!L18</f>
        <v>0.79164400000000001</v>
      </c>
    </row>
    <row r="12" spans="1:7" ht="17.100000000000001" thickBot="1">
      <c r="A12" s="18" t="s">
        <v>15</v>
      </c>
      <c r="B12" s="46">
        <v>41072.49</v>
      </c>
      <c r="D12" s="11">
        <f t="shared" si="0"/>
        <v>9.9253828997252727E-2</v>
      </c>
      <c r="F12" s="7"/>
      <c r="G12" s="35">
        <f>UPL!L18</f>
        <v>0.99545499999999998</v>
      </c>
    </row>
    <row r="13" spans="1:7" ht="17.100000000000001" thickBot="1">
      <c r="A13" s="19" t="s">
        <v>16</v>
      </c>
      <c r="B13" s="46">
        <v>11405.65</v>
      </c>
      <c r="D13" s="11">
        <f t="shared" si="0"/>
        <v>2.7562352190055088E-2</v>
      </c>
      <c r="F13" s="7"/>
      <c r="G13" s="35">
        <f>coromandel!L18</f>
        <v>0.25740200000000002</v>
      </c>
    </row>
    <row r="14" spans="1:7" ht="17.100000000000001" thickBot="1">
      <c r="A14" s="18" t="s">
        <v>17</v>
      </c>
      <c r="B14" s="46">
        <v>15619.61</v>
      </c>
      <c r="D14" s="11">
        <f t="shared" si="0"/>
        <v>3.7745607825183693E-2</v>
      </c>
      <c r="F14" s="7"/>
      <c r="G14" s="35">
        <f>'deepak nitrate'!L18</f>
        <v>0.70799500000000004</v>
      </c>
    </row>
    <row r="15" spans="1:7" ht="17.100000000000001" thickBot="1">
      <c r="A15" s="18" t="s">
        <v>18</v>
      </c>
      <c r="B15" s="46">
        <v>41361.660000000003</v>
      </c>
      <c r="D15" s="11">
        <f t="shared" si="0"/>
        <v>9.9952623487947992E-2</v>
      </c>
      <c r="F15" s="7"/>
      <c r="G15" s="35">
        <f>piddilite!L18</f>
        <v>0.95033100000000004</v>
      </c>
    </row>
    <row r="16" spans="1:7" ht="17.100000000000001" thickBot="1">
      <c r="A16" s="18" t="s">
        <v>19</v>
      </c>
      <c r="B16" s="46">
        <v>27692.49</v>
      </c>
      <c r="D16" s="11">
        <f t="shared" si="0"/>
        <v>6.6920356349666935E-2</v>
      </c>
      <c r="F16" s="7"/>
      <c r="G16" s="35">
        <f>'PI industries'!L18</f>
        <v>0.94823000000000002</v>
      </c>
    </row>
    <row r="17" spans="1:7" ht="17.100000000000001" thickBot="1">
      <c r="A17" s="18" t="s">
        <v>20</v>
      </c>
      <c r="B17" s="46">
        <v>13410.53</v>
      </c>
      <c r="D17" s="11">
        <f t="shared" si="0"/>
        <v>3.2407249995861656E-2</v>
      </c>
      <c r="F17" s="7"/>
      <c r="G17" s="32">
        <f>AARTI!M18</f>
        <v>0.86556999999999995</v>
      </c>
    </row>
    <row r="18" spans="1:7" ht="17.100000000000001" thickBot="1">
      <c r="A18" s="18" t="s">
        <v>21</v>
      </c>
      <c r="B18" s="46">
        <v>5117.05</v>
      </c>
      <c r="D18" s="11">
        <f t="shared" si="0"/>
        <v>1.2365620045689758E-2</v>
      </c>
      <c r="G18" s="32">
        <f>'chambal fert'!N20</f>
        <v>0.99287300000000001</v>
      </c>
    </row>
    <row r="19" spans="1:7">
      <c r="A19" t="s">
        <v>22</v>
      </c>
      <c r="B19" s="9">
        <v>413812.65</v>
      </c>
      <c r="D19" s="17">
        <f>D4+D5+D6+D7+D8+D9+D10+D11+D12+D13+D14+D15+D16+D17+D18</f>
        <v>0.99999995166894962</v>
      </c>
    </row>
  </sheetData>
  <mergeCells count="2">
    <mergeCell ref="C2:C3"/>
    <mergeCell ref="A2:A3"/>
  </mergeCells>
  <hyperlinks>
    <hyperlink ref="A4" r:id="rId1" display="https://www.moneycontrol.com/india/stockpricequote/paintsvarnishes/asianpaints/AP31" xr:uid="{EBC0A4E6-5F7F-B447-94D0-96A7542E6198}"/>
    <hyperlink ref="A6" r:id="rId2" display="https://www.moneycontrol.com/india/stockpricequote/paintsvarnishes/kansainerolacpaints/KNP" xr:uid="{63CA7358-7541-E945-91CD-57203C279FE3}"/>
    <hyperlink ref="A13" r:id="rId3" display="https://www.moneycontrol.com/india/stockpricequote/fertilisers/coromandelinternational/CI45" xr:uid="{6F6D8278-C5CF-6B4D-AE0F-A6C2A7F8666E}"/>
  </hyperlinks>
  <pageMargins left="0.7" right="0.7" top="0.75" bottom="0.75" header="0.3" footer="0.3"/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F6836-63EF-4B0C-BE49-450BF9BCE5A0}">
  <dimension ref="A1:S67"/>
  <sheetViews>
    <sheetView workbookViewId="0">
      <selection activeCell="L18" sqref="L18"/>
    </sheetView>
  </sheetViews>
  <sheetFormatPr defaultColWidth="11" defaultRowHeight="15.95"/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65</v>
      </c>
      <c r="H1" t="s">
        <v>60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>
      <c r="A2" s="8">
        <v>43070</v>
      </c>
      <c r="B2">
        <v>842.20001200000002</v>
      </c>
      <c r="C2">
        <v>971.70001200000002</v>
      </c>
      <c r="D2">
        <v>825</v>
      </c>
      <c r="E2">
        <v>902.20001200000002</v>
      </c>
      <c r="F2">
        <v>877.17742899999996</v>
      </c>
      <c r="G2">
        <v>15505938</v>
      </c>
      <c r="I2">
        <f>$B$65*F2</f>
        <v>87.676185292963225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8">
        <v>43101</v>
      </c>
      <c r="B3">
        <v>904.95001200000002</v>
      </c>
      <c r="C3">
        <v>922.90002400000003</v>
      </c>
      <c r="D3">
        <v>870.04998799999998</v>
      </c>
      <c r="E3">
        <v>896.29998799999998</v>
      </c>
      <c r="F3">
        <v>871.44104000000004</v>
      </c>
      <c r="G3">
        <v>10095187</v>
      </c>
      <c r="H3">
        <f t="shared" ref="H3:H34" si="0">LN(F3/F2)</f>
        <v>-6.5610762780885902E-3</v>
      </c>
      <c r="I3">
        <f t="shared" ref="I3:I62" si="1">$B$65*F3</f>
        <v>87.102818163065834</v>
      </c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894</v>
      </c>
      <c r="C4">
        <v>910.34997599999997</v>
      </c>
      <c r="D4">
        <v>845.04998799999998</v>
      </c>
      <c r="E4">
        <v>900.95001200000002</v>
      </c>
      <c r="F4">
        <v>875.96215800000004</v>
      </c>
      <c r="G4">
        <v>11951404</v>
      </c>
      <c r="H4">
        <f t="shared" si="0"/>
        <v>5.174682172717336E-3</v>
      </c>
      <c r="I4">
        <f t="shared" si="1"/>
        <v>87.554715768264415</v>
      </c>
      <c r="K4" s="13" t="s">
        <v>33</v>
      </c>
      <c r="L4" s="13">
        <v>0.83906199999999997</v>
      </c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898.79998799999998</v>
      </c>
      <c r="C5">
        <v>934.90002400000003</v>
      </c>
      <c r="D5">
        <v>858.34997599999997</v>
      </c>
      <c r="E5">
        <v>917.79998799999998</v>
      </c>
      <c r="F5">
        <v>892.34466599999996</v>
      </c>
      <c r="G5">
        <v>8614390</v>
      </c>
      <c r="H5">
        <f t="shared" si="0"/>
        <v>1.8529563435786319E-2</v>
      </c>
      <c r="I5">
        <f t="shared" si="1"/>
        <v>89.192190422176708</v>
      </c>
      <c r="K5" s="13" t="s">
        <v>34</v>
      </c>
      <c r="L5" s="13">
        <v>0.70402500000000001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918.5</v>
      </c>
      <c r="C6">
        <v>1099</v>
      </c>
      <c r="D6">
        <v>918.45001200000002</v>
      </c>
      <c r="E6">
        <v>1086.1999510000001</v>
      </c>
      <c r="F6">
        <v>1056.073975</v>
      </c>
      <c r="G6">
        <v>12826737</v>
      </c>
      <c r="H6">
        <f t="shared" si="0"/>
        <v>0.16846105908705425</v>
      </c>
      <c r="I6">
        <f t="shared" si="1"/>
        <v>105.5573643985956</v>
      </c>
      <c r="K6" s="13" t="s">
        <v>35</v>
      </c>
      <c r="L6" s="13">
        <v>0.69892200000000004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1086.1999510000001</v>
      </c>
      <c r="C7">
        <v>1195.400024</v>
      </c>
      <c r="D7">
        <v>1041.5</v>
      </c>
      <c r="E7">
        <v>1157.599976</v>
      </c>
      <c r="F7">
        <v>1125.4938959999999</v>
      </c>
      <c r="G7">
        <v>29281633</v>
      </c>
      <c r="H7">
        <f t="shared" si="0"/>
        <v>6.3663723068680594E-2</v>
      </c>
      <c r="I7">
        <f t="shared" si="1"/>
        <v>112.49606762487169</v>
      </c>
      <c r="K7" s="13" t="s">
        <v>36</v>
      </c>
      <c r="L7" s="13">
        <v>3.8642999999999997E-2</v>
      </c>
      <c r="M7" s="13"/>
      <c r="N7" s="13"/>
      <c r="O7" s="13"/>
      <c r="P7" s="13"/>
      <c r="Q7" s="13"/>
      <c r="R7" s="13"/>
      <c r="S7" s="13"/>
    </row>
    <row r="8" spans="1:19">
      <c r="A8" s="8">
        <v>43252</v>
      </c>
      <c r="B8">
        <v>1152.650024</v>
      </c>
      <c r="C8">
        <v>1154.6999510000001</v>
      </c>
      <c r="D8">
        <v>1019.150024</v>
      </c>
      <c r="E8">
        <v>1063.5</v>
      </c>
      <c r="F8">
        <v>1034.0036620000001</v>
      </c>
      <c r="G8">
        <v>12860551</v>
      </c>
      <c r="H8">
        <f t="shared" si="0"/>
        <v>-8.4783640316511449E-2</v>
      </c>
      <c r="I8">
        <f t="shared" si="1"/>
        <v>103.35137871304545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8">
        <v>43282</v>
      </c>
      <c r="B9">
        <v>1063.349976</v>
      </c>
      <c r="C9">
        <v>1137</v>
      </c>
      <c r="D9">
        <v>1029</v>
      </c>
      <c r="E9">
        <v>1123.4499510000001</v>
      </c>
      <c r="F9">
        <v>1092.2910159999999</v>
      </c>
      <c r="G9">
        <v>10141673</v>
      </c>
      <c r="H9">
        <f t="shared" si="0"/>
        <v>5.4839022320842624E-2</v>
      </c>
      <c r="I9">
        <f t="shared" si="1"/>
        <v>109.17735266151617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8">
        <v>43313</v>
      </c>
      <c r="B10">
        <v>1133.900024</v>
      </c>
      <c r="C10">
        <v>1188</v>
      </c>
      <c r="D10">
        <v>1081.5500489999999</v>
      </c>
      <c r="E10">
        <v>1168.650024</v>
      </c>
      <c r="F10">
        <v>1136.2373050000001</v>
      </c>
      <c r="G10">
        <v>10916889</v>
      </c>
      <c r="H10">
        <f t="shared" si="0"/>
        <v>3.9444853742982337E-2</v>
      </c>
      <c r="I10">
        <f t="shared" si="1"/>
        <v>113.56989953962574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8">
        <v>43344</v>
      </c>
      <c r="B11">
        <v>1176.8000489999999</v>
      </c>
      <c r="C11">
        <v>1178.8000489999999</v>
      </c>
      <c r="D11">
        <v>1025.099976</v>
      </c>
      <c r="E11">
        <v>1045.849976</v>
      </c>
      <c r="F11">
        <v>1027.594971</v>
      </c>
      <c r="G11">
        <v>9241225</v>
      </c>
      <c r="H11">
        <f t="shared" si="0"/>
        <v>-0.10050110141584681</v>
      </c>
      <c r="I11">
        <f t="shared" si="1"/>
        <v>102.71081323447183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8">
        <v>43374</v>
      </c>
      <c r="B12">
        <v>1040.1999510000001</v>
      </c>
      <c r="C12">
        <v>1050</v>
      </c>
      <c r="D12">
        <v>895</v>
      </c>
      <c r="E12">
        <v>958.84997599999997</v>
      </c>
      <c r="F12">
        <v>942.11346400000002</v>
      </c>
      <c r="G12">
        <v>11694536</v>
      </c>
      <c r="H12">
        <f t="shared" si="0"/>
        <v>-8.6850653867166325E-2</v>
      </c>
      <c r="I12">
        <f t="shared" si="1"/>
        <v>94.166712350118445</v>
      </c>
      <c r="K12" s="13" t="s">
        <v>45</v>
      </c>
      <c r="L12" s="13">
        <v>1</v>
      </c>
      <c r="M12" s="13">
        <v>0.206014</v>
      </c>
      <c r="N12" s="13">
        <v>0.206014</v>
      </c>
      <c r="O12" s="13">
        <v>137.96270000000001</v>
      </c>
      <c r="P12" s="15">
        <v>5.7300000000000002E-17</v>
      </c>
      <c r="Q12" s="13"/>
      <c r="R12" s="13"/>
      <c r="S12" s="13"/>
    </row>
    <row r="13" spans="1:19">
      <c r="A13" s="8">
        <v>43405</v>
      </c>
      <c r="B13">
        <v>963.79998799999998</v>
      </c>
      <c r="C13">
        <v>1194.8000489999999</v>
      </c>
      <c r="D13">
        <v>955</v>
      </c>
      <c r="E13">
        <v>1163.3000489999999</v>
      </c>
      <c r="F13">
        <v>1142.9948730000001</v>
      </c>
      <c r="G13">
        <v>11979309</v>
      </c>
      <c r="H13">
        <f t="shared" si="0"/>
        <v>0.19328146079145753</v>
      </c>
      <c r="I13">
        <f t="shared" si="1"/>
        <v>114.24533618962394</v>
      </c>
      <c r="K13" s="13" t="s">
        <v>46</v>
      </c>
      <c r="L13" s="13">
        <v>58</v>
      </c>
      <c r="M13" s="13">
        <v>8.6609000000000005E-2</v>
      </c>
      <c r="N13" s="13">
        <v>1.493E-3</v>
      </c>
      <c r="O13" s="13"/>
      <c r="P13" s="13"/>
      <c r="Q13" s="13"/>
      <c r="R13" s="13"/>
      <c r="S13" s="13"/>
    </row>
    <row r="14" spans="1:19">
      <c r="A14" s="8">
        <v>43435</v>
      </c>
      <c r="B14">
        <v>1156.099976</v>
      </c>
      <c r="C14">
        <v>1211.4499510000001</v>
      </c>
      <c r="D14">
        <v>1087.0500489999999</v>
      </c>
      <c r="E14">
        <v>1107.849976</v>
      </c>
      <c r="F14">
        <v>1088.512817</v>
      </c>
      <c r="G14">
        <v>12326775</v>
      </c>
      <c r="H14">
        <f t="shared" si="0"/>
        <v>-4.8839522695553667E-2</v>
      </c>
      <c r="I14">
        <f t="shared" si="1"/>
        <v>108.79971175940663</v>
      </c>
      <c r="K14" s="35" t="s">
        <v>47</v>
      </c>
      <c r="L14" s="35">
        <v>59</v>
      </c>
      <c r="M14" s="35">
        <v>0.29262300000000002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>
      <c r="A15" s="8">
        <v>43466</v>
      </c>
      <c r="B15">
        <v>1112.6999510000001</v>
      </c>
      <c r="C15">
        <v>1178.75</v>
      </c>
      <c r="D15">
        <v>1072.150024</v>
      </c>
      <c r="E15">
        <v>1119.75</v>
      </c>
      <c r="F15">
        <v>1100.205078</v>
      </c>
      <c r="G15">
        <v>15232766</v>
      </c>
      <c r="H15">
        <f t="shared" si="0"/>
        <v>1.0684220430263793E-2</v>
      </c>
      <c r="I15">
        <f t="shared" si="1"/>
        <v>109.96838392086245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8">
        <v>43497</v>
      </c>
      <c r="B16">
        <v>1120.9499510000001</v>
      </c>
      <c r="C16">
        <v>1167.900024</v>
      </c>
      <c r="D16">
        <v>1046.1999510000001</v>
      </c>
      <c r="E16">
        <v>1152.4499510000001</v>
      </c>
      <c r="F16">
        <v>1132.334351</v>
      </c>
      <c r="G16">
        <v>11027248</v>
      </c>
      <c r="H16">
        <f t="shared" si="0"/>
        <v>2.8784702271091346E-2</v>
      </c>
      <c r="I16">
        <f t="shared" si="1"/>
        <v>113.17978904797295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8">
        <v>43525</v>
      </c>
      <c r="B17">
        <v>1151</v>
      </c>
      <c r="C17">
        <v>1250</v>
      </c>
      <c r="D17">
        <v>1112.1999510000001</v>
      </c>
      <c r="E17">
        <v>1246.25</v>
      </c>
      <c r="F17">
        <v>1224.496948</v>
      </c>
      <c r="G17">
        <v>13376011</v>
      </c>
      <c r="H17">
        <f t="shared" si="0"/>
        <v>7.82488057169725E-2</v>
      </c>
      <c r="I17">
        <f t="shared" si="1"/>
        <v>122.39168240558543</v>
      </c>
      <c r="K17" s="13" t="s">
        <v>55</v>
      </c>
      <c r="L17" s="13">
        <v>2.6459999999999999E-3</v>
      </c>
      <c r="M17" s="13">
        <v>5.1789999999999996E-3</v>
      </c>
      <c r="N17" s="13">
        <v>0.510853</v>
      </c>
      <c r="O17" s="13">
        <v>0.61139299999999996</v>
      </c>
      <c r="P17" s="13">
        <v>-7.7200000000000003E-3</v>
      </c>
      <c r="Q17" s="13">
        <v>1.3013E-2</v>
      </c>
      <c r="R17" s="13">
        <v>-7.7200000000000003E-3</v>
      </c>
      <c r="S17" s="13">
        <v>1.3013E-2</v>
      </c>
    </row>
    <row r="18" spans="1:19">
      <c r="A18" s="8">
        <v>43556</v>
      </c>
      <c r="B18">
        <v>1250</v>
      </c>
      <c r="C18">
        <v>1312.599976</v>
      </c>
      <c r="D18">
        <v>1195</v>
      </c>
      <c r="E18">
        <v>1234.5500489999999</v>
      </c>
      <c r="F18">
        <v>1213.0013429999999</v>
      </c>
      <c r="G18">
        <v>9459116</v>
      </c>
      <c r="H18">
        <f t="shared" si="0"/>
        <v>-9.4323678274827061E-3</v>
      </c>
      <c r="I18">
        <f t="shared" si="1"/>
        <v>121.24266652725424</v>
      </c>
      <c r="K18" s="35" t="s">
        <v>56</v>
      </c>
      <c r="L18" s="35">
        <v>0.95033100000000004</v>
      </c>
      <c r="M18" s="35">
        <v>8.0908999999999995E-2</v>
      </c>
      <c r="N18" s="35">
        <v>11.745749999999999</v>
      </c>
      <c r="O18" s="36">
        <v>5.7300000000000002E-17</v>
      </c>
      <c r="P18" s="35">
        <v>0.78837500000000005</v>
      </c>
      <c r="Q18" s="35">
        <v>1.112287</v>
      </c>
      <c r="R18" s="35">
        <v>0.78837500000000005</v>
      </c>
      <c r="S18" s="35">
        <v>1.112287</v>
      </c>
    </row>
    <row r="19" spans="1:19">
      <c r="A19" s="8">
        <v>43586</v>
      </c>
      <c r="B19">
        <v>1234.5500489999999</v>
      </c>
      <c r="C19">
        <v>1301.400024</v>
      </c>
      <c r="D19">
        <v>1095</v>
      </c>
      <c r="E19">
        <v>1289.650024</v>
      </c>
      <c r="F19">
        <v>1267.1395259999999</v>
      </c>
      <c r="G19">
        <v>15938446</v>
      </c>
      <c r="H19">
        <f t="shared" si="0"/>
        <v>4.366428126778877E-2</v>
      </c>
      <c r="I19">
        <f t="shared" si="1"/>
        <v>126.65391994897487</v>
      </c>
    </row>
    <row r="20" spans="1:19">
      <c r="A20" s="8">
        <v>43617</v>
      </c>
      <c r="B20">
        <v>1297.6999510000001</v>
      </c>
      <c r="C20">
        <v>1304.8000489999999</v>
      </c>
      <c r="D20">
        <v>1209.099976</v>
      </c>
      <c r="E20">
        <v>1214.4499510000001</v>
      </c>
      <c r="F20">
        <v>1193.2520750000001</v>
      </c>
      <c r="G20">
        <v>10840007</v>
      </c>
      <c r="H20">
        <f t="shared" si="0"/>
        <v>-6.007960255078134E-2</v>
      </c>
      <c r="I20">
        <f t="shared" si="1"/>
        <v>119.26867537868769</v>
      </c>
    </row>
    <row r="21" spans="1:19">
      <c r="A21" s="8">
        <v>43647</v>
      </c>
      <c r="B21">
        <v>1217</v>
      </c>
      <c r="C21">
        <v>1254</v>
      </c>
      <c r="D21">
        <v>1168.099976</v>
      </c>
      <c r="E21">
        <v>1240.599976</v>
      </c>
      <c r="F21">
        <v>1218.9456789999999</v>
      </c>
      <c r="G21">
        <v>10387756</v>
      </c>
      <c r="H21">
        <f t="shared" si="0"/>
        <v>2.1303871719601099E-2</v>
      </c>
      <c r="I21">
        <f t="shared" si="1"/>
        <v>121.83681850534811</v>
      </c>
    </row>
    <row r="22" spans="1:19">
      <c r="A22" s="8">
        <v>43678</v>
      </c>
      <c r="B22">
        <v>1243.4499510000001</v>
      </c>
      <c r="C22">
        <v>1400</v>
      </c>
      <c r="D22">
        <v>1186.099976</v>
      </c>
      <c r="E22">
        <v>1377.6999510000001</v>
      </c>
      <c r="F22">
        <v>1360.7631839999999</v>
      </c>
      <c r="G22">
        <v>13892692</v>
      </c>
      <c r="H22">
        <f t="shared" si="0"/>
        <v>0.11005941948960059</v>
      </c>
      <c r="I22">
        <f t="shared" si="1"/>
        <v>136.01185018661329</v>
      </c>
    </row>
    <row r="23" spans="1:19">
      <c r="A23" s="8">
        <v>43709</v>
      </c>
      <c r="B23">
        <v>1377.6999510000001</v>
      </c>
      <c r="C23">
        <v>1493.5</v>
      </c>
      <c r="D23">
        <v>1288</v>
      </c>
      <c r="E23">
        <v>1443.75</v>
      </c>
      <c r="F23">
        <v>1426.001221</v>
      </c>
      <c r="G23">
        <v>10082236</v>
      </c>
      <c r="H23">
        <f t="shared" si="0"/>
        <v>4.6828471173162467E-2</v>
      </c>
      <c r="I23">
        <f t="shared" si="1"/>
        <v>142.53256313596711</v>
      </c>
    </row>
    <row r="24" spans="1:19">
      <c r="A24" s="8">
        <v>43739</v>
      </c>
      <c r="B24">
        <v>1450.25</v>
      </c>
      <c r="C24">
        <v>1467.25</v>
      </c>
      <c r="D24">
        <v>1321</v>
      </c>
      <c r="E24">
        <v>1401.599976</v>
      </c>
      <c r="F24">
        <v>1384.369385</v>
      </c>
      <c r="G24">
        <v>13023586</v>
      </c>
      <c r="H24">
        <f t="shared" si="0"/>
        <v>-2.9629459971775261E-2</v>
      </c>
      <c r="I24">
        <f t="shared" si="1"/>
        <v>138.3713519071471</v>
      </c>
    </row>
    <row r="25" spans="1:19">
      <c r="A25" s="8">
        <v>43770</v>
      </c>
      <c r="B25">
        <v>1409</v>
      </c>
      <c r="C25">
        <v>1424.4499510000001</v>
      </c>
      <c r="D25">
        <v>1278</v>
      </c>
      <c r="E25">
        <v>1303</v>
      </c>
      <c r="F25">
        <v>1286.981567</v>
      </c>
      <c r="G25">
        <v>12858675</v>
      </c>
      <c r="H25">
        <f t="shared" si="0"/>
        <v>-7.2945112205096765E-2</v>
      </c>
      <c r="I25">
        <f t="shared" si="1"/>
        <v>128.63718400228032</v>
      </c>
    </row>
    <row r="26" spans="1:19">
      <c r="A26" s="8">
        <v>43800</v>
      </c>
      <c r="B26">
        <v>1310</v>
      </c>
      <c r="C26">
        <v>1409.400024</v>
      </c>
      <c r="D26">
        <v>1290</v>
      </c>
      <c r="E26">
        <v>1386.900024</v>
      </c>
      <c r="F26">
        <v>1369.8500979999999</v>
      </c>
      <c r="G26">
        <v>8564300</v>
      </c>
      <c r="H26">
        <f t="shared" si="0"/>
        <v>6.2401710279152124E-2</v>
      </c>
      <c r="I26">
        <f t="shared" si="1"/>
        <v>136.92011108032264</v>
      </c>
    </row>
    <row r="27" spans="1:19">
      <c r="A27" s="8">
        <v>43831</v>
      </c>
      <c r="B27">
        <v>1388.0500489999999</v>
      </c>
      <c r="C27">
        <v>1545</v>
      </c>
      <c r="D27">
        <v>1381.9499510000001</v>
      </c>
      <c r="E27">
        <v>1512.0500489999999</v>
      </c>
      <c r="F27">
        <v>1493.4617920000001</v>
      </c>
      <c r="G27">
        <v>14403007</v>
      </c>
      <c r="H27">
        <f t="shared" si="0"/>
        <v>8.639545915247264E-2</v>
      </c>
      <c r="I27">
        <f t="shared" si="1"/>
        <v>149.27542418941209</v>
      </c>
    </row>
    <row r="28" spans="1:19">
      <c r="A28" s="8">
        <v>43862</v>
      </c>
      <c r="B28">
        <v>1506</v>
      </c>
      <c r="C28">
        <v>1607</v>
      </c>
      <c r="D28">
        <v>1475</v>
      </c>
      <c r="E28">
        <v>1513.099976</v>
      </c>
      <c r="F28">
        <v>1494.4986570000001</v>
      </c>
      <c r="G28">
        <v>9543973</v>
      </c>
      <c r="H28">
        <f t="shared" si="0"/>
        <v>6.9402862542327596E-4</v>
      </c>
      <c r="I28">
        <f t="shared" si="1"/>
        <v>149.37906156636492</v>
      </c>
    </row>
    <row r="29" spans="1:19">
      <c r="A29" s="8">
        <v>43891</v>
      </c>
      <c r="B29">
        <v>1530</v>
      </c>
      <c r="C29">
        <v>1709.900024</v>
      </c>
      <c r="D29">
        <v>1185.5500489999999</v>
      </c>
      <c r="E29">
        <v>1356.400024</v>
      </c>
      <c r="F29">
        <v>1339.7250979999999</v>
      </c>
      <c r="G29">
        <v>26778865</v>
      </c>
      <c r="H29">
        <f t="shared" si="0"/>
        <v>-0.10932636194288958</v>
      </c>
      <c r="I29">
        <f t="shared" si="1"/>
        <v>133.90903829774822</v>
      </c>
    </row>
    <row r="30" spans="1:19">
      <c r="A30" s="8">
        <v>43922</v>
      </c>
      <c r="B30">
        <v>1355</v>
      </c>
      <c r="C30">
        <v>1584</v>
      </c>
      <c r="D30">
        <v>1196.400024</v>
      </c>
      <c r="E30">
        <v>1527</v>
      </c>
      <c r="F30">
        <v>1514.888062</v>
      </c>
      <c r="G30">
        <v>17790257</v>
      </c>
      <c r="H30">
        <f t="shared" si="0"/>
        <v>0.12287710759268751</v>
      </c>
      <c r="I30">
        <f t="shared" si="1"/>
        <v>151.41703608747321</v>
      </c>
    </row>
    <row r="31" spans="1:19">
      <c r="A31" s="8">
        <v>43952</v>
      </c>
      <c r="B31">
        <v>1527</v>
      </c>
      <c r="C31">
        <v>1527</v>
      </c>
      <c r="D31">
        <v>1330</v>
      </c>
      <c r="E31">
        <v>1468.400024</v>
      </c>
      <c r="F31">
        <v>1456.7529300000001</v>
      </c>
      <c r="G31">
        <v>16134829</v>
      </c>
      <c r="H31">
        <f t="shared" si="0"/>
        <v>-3.9131611397338929E-2</v>
      </c>
      <c r="I31">
        <f t="shared" si="1"/>
        <v>145.60627712725505</v>
      </c>
    </row>
    <row r="32" spans="1:19">
      <c r="A32" s="8">
        <v>43983</v>
      </c>
      <c r="B32">
        <v>1488</v>
      </c>
      <c r="C32">
        <v>1532.9499510000001</v>
      </c>
      <c r="D32">
        <v>1366.25</v>
      </c>
      <c r="E32">
        <v>1372.099976</v>
      </c>
      <c r="F32">
        <v>1361.2166749999999</v>
      </c>
      <c r="G32">
        <v>21449563</v>
      </c>
      <c r="H32">
        <f t="shared" si="0"/>
        <v>-6.7831024575633045E-2</v>
      </c>
      <c r="I32">
        <f t="shared" si="1"/>
        <v>136.05717780179145</v>
      </c>
    </row>
    <row r="33" spans="1:9">
      <c r="A33" s="8">
        <v>44013</v>
      </c>
      <c r="B33">
        <v>1383.25</v>
      </c>
      <c r="C33">
        <v>1453.3000489999999</v>
      </c>
      <c r="D33">
        <v>1340</v>
      </c>
      <c r="E33">
        <v>1357</v>
      </c>
      <c r="F33">
        <v>1346.236572</v>
      </c>
      <c r="G33">
        <v>16754281</v>
      </c>
      <c r="H33">
        <f t="shared" si="0"/>
        <v>-1.1065938724516111E-2</v>
      </c>
      <c r="I33">
        <f t="shared" si="1"/>
        <v>134.5598772068218</v>
      </c>
    </row>
    <row r="34" spans="1:9">
      <c r="A34" s="8">
        <v>44044</v>
      </c>
      <c r="B34">
        <v>1357</v>
      </c>
      <c r="C34">
        <v>1504.3000489999999</v>
      </c>
      <c r="D34">
        <v>1306.9499510000001</v>
      </c>
      <c r="E34">
        <v>1402.8000489999999</v>
      </c>
      <c r="F34">
        <v>1391.6733400000001</v>
      </c>
      <c r="G34">
        <v>28716690</v>
      </c>
      <c r="H34">
        <f t="shared" si="0"/>
        <v>3.3193889767335227E-2</v>
      </c>
      <c r="I34">
        <f t="shared" si="1"/>
        <v>139.10140137123503</v>
      </c>
    </row>
    <row r="35" spans="1:9">
      <c r="A35" s="8">
        <v>44075</v>
      </c>
      <c r="B35">
        <v>1430.849976</v>
      </c>
      <c r="C35">
        <v>1517</v>
      </c>
      <c r="D35">
        <v>1390</v>
      </c>
      <c r="E35">
        <v>1434.25</v>
      </c>
      <c r="F35">
        <v>1422.873779</v>
      </c>
      <c r="G35">
        <v>16145669</v>
      </c>
      <c r="H35">
        <f t="shared" ref="H35:H62" si="2">LN(F35/F34)</f>
        <v>2.2171749708321919E-2</v>
      </c>
      <c r="I35">
        <f t="shared" si="1"/>
        <v>142.21996710326073</v>
      </c>
    </row>
    <row r="36" spans="1:9">
      <c r="A36" s="8">
        <v>44105</v>
      </c>
      <c r="B36">
        <v>1444</v>
      </c>
      <c r="C36">
        <v>1600</v>
      </c>
      <c r="D36">
        <v>1434</v>
      </c>
      <c r="E36">
        <v>1570.400024</v>
      </c>
      <c r="F36">
        <v>1557.94397</v>
      </c>
      <c r="G36">
        <v>20433838</v>
      </c>
      <c r="H36">
        <f t="shared" si="2"/>
        <v>9.0688369487979884E-2</v>
      </c>
      <c r="I36">
        <f t="shared" si="1"/>
        <v>155.72058704872896</v>
      </c>
    </row>
    <row r="37" spans="1:9">
      <c r="A37" s="8">
        <v>44136</v>
      </c>
      <c r="B37">
        <v>1580</v>
      </c>
      <c r="C37">
        <v>1620</v>
      </c>
      <c r="D37">
        <v>1500.599976</v>
      </c>
      <c r="E37">
        <v>1542.5500489999999</v>
      </c>
      <c r="F37">
        <v>1530.3148189999999</v>
      </c>
      <c r="G37">
        <v>19397489</v>
      </c>
      <c r="H37">
        <f t="shared" si="2"/>
        <v>-1.7893505738982338E-2</v>
      </c>
      <c r="I37">
        <f t="shared" si="1"/>
        <v>152.95898092153428</v>
      </c>
    </row>
    <row r="38" spans="1:9">
      <c r="A38" s="8">
        <v>44166</v>
      </c>
      <c r="B38">
        <v>1557.900024</v>
      </c>
      <c r="C38">
        <v>1778</v>
      </c>
      <c r="D38">
        <v>1534.3000489999999</v>
      </c>
      <c r="E38">
        <v>1765.650024</v>
      </c>
      <c r="F38">
        <v>1751.645264</v>
      </c>
      <c r="G38">
        <v>25032687</v>
      </c>
      <c r="H38">
        <f t="shared" si="2"/>
        <v>0.13508201883743531</v>
      </c>
      <c r="I38">
        <f t="shared" si="1"/>
        <v>175.08153955703926</v>
      </c>
    </row>
    <row r="39" spans="1:9">
      <c r="A39" s="8">
        <v>44197</v>
      </c>
      <c r="B39">
        <v>1772.849976</v>
      </c>
      <c r="C39">
        <v>1842</v>
      </c>
      <c r="D39">
        <v>1663.8000489999999</v>
      </c>
      <c r="E39">
        <v>1670.25</v>
      </c>
      <c r="F39">
        <v>1657.001831</v>
      </c>
      <c r="G39">
        <v>14744636</v>
      </c>
      <c r="H39">
        <f t="shared" si="2"/>
        <v>-5.5545653674680076E-2</v>
      </c>
      <c r="I39">
        <f t="shared" si="1"/>
        <v>165.62168013278344</v>
      </c>
    </row>
    <row r="40" spans="1:9">
      <c r="A40" s="8">
        <v>44228</v>
      </c>
      <c r="B40">
        <v>1698</v>
      </c>
      <c r="C40">
        <v>1808.900024</v>
      </c>
      <c r="D40">
        <v>1665</v>
      </c>
      <c r="E40">
        <v>1685.9499510000001</v>
      </c>
      <c r="F40">
        <v>1672.5772710000001</v>
      </c>
      <c r="G40">
        <v>14468204</v>
      </c>
      <c r="H40">
        <f t="shared" si="2"/>
        <v>9.3558693970111038E-3</v>
      </c>
      <c r="I40">
        <f t="shared" si="1"/>
        <v>167.17848622276256</v>
      </c>
    </row>
    <row r="41" spans="1:9">
      <c r="A41" s="8">
        <v>44256</v>
      </c>
      <c r="B41">
        <v>1706</v>
      </c>
      <c r="C41">
        <v>1838.3000489999999</v>
      </c>
      <c r="D41">
        <v>1681</v>
      </c>
      <c r="E41">
        <v>1809.400024</v>
      </c>
      <c r="F41">
        <v>1795.0482179999999</v>
      </c>
      <c r="G41">
        <v>10570481</v>
      </c>
      <c r="H41">
        <f t="shared" si="2"/>
        <v>7.0666171125118762E-2</v>
      </c>
      <c r="I41">
        <f t="shared" si="1"/>
        <v>179.41977867646597</v>
      </c>
    </row>
    <row r="42" spans="1:9">
      <c r="A42" s="8">
        <v>44287</v>
      </c>
      <c r="B42">
        <v>1811</v>
      </c>
      <c r="C42">
        <v>1928.5</v>
      </c>
      <c r="D42">
        <v>1753</v>
      </c>
      <c r="E42">
        <v>1815.8000489999999</v>
      </c>
      <c r="F42">
        <v>1801.397461</v>
      </c>
      <c r="G42">
        <v>11752067</v>
      </c>
      <c r="H42">
        <f t="shared" si="2"/>
        <v>3.5308469322049697E-3</v>
      </c>
      <c r="I42">
        <f t="shared" si="1"/>
        <v>180.05440217147847</v>
      </c>
    </row>
    <row r="43" spans="1:9">
      <c r="A43" s="8">
        <v>44317</v>
      </c>
      <c r="B43">
        <v>1815.5</v>
      </c>
      <c r="C43">
        <v>2124</v>
      </c>
      <c r="D43">
        <v>1791</v>
      </c>
      <c r="E43">
        <v>2090.5500489999999</v>
      </c>
      <c r="F43">
        <v>2073.9682619999999</v>
      </c>
      <c r="G43">
        <v>17612166</v>
      </c>
      <c r="H43">
        <f t="shared" si="2"/>
        <v>0.14090107598651538</v>
      </c>
      <c r="I43">
        <f t="shared" si="1"/>
        <v>207.29856881763988</v>
      </c>
    </row>
    <row r="44" spans="1:9">
      <c r="A44" s="8">
        <v>44348</v>
      </c>
      <c r="B44">
        <v>2104.8999020000001</v>
      </c>
      <c r="C44">
        <v>2185.8999020000001</v>
      </c>
      <c r="D44">
        <v>2051.1000979999999</v>
      </c>
      <c r="E44">
        <v>2153.9499510000001</v>
      </c>
      <c r="F44">
        <v>2136.8652339999999</v>
      </c>
      <c r="G44">
        <v>8434014</v>
      </c>
      <c r="H44">
        <f t="shared" si="2"/>
        <v>2.9876104282055074E-2</v>
      </c>
      <c r="I44">
        <f t="shared" si="1"/>
        <v>213.58528617848788</v>
      </c>
    </row>
    <row r="45" spans="1:9">
      <c r="A45" s="8">
        <v>44378</v>
      </c>
      <c r="B45">
        <v>2165</v>
      </c>
      <c r="C45">
        <v>2333.9499510000001</v>
      </c>
      <c r="D45">
        <v>2160</v>
      </c>
      <c r="E45">
        <v>2278.8000489999999</v>
      </c>
      <c r="F45">
        <v>2260.7248540000001</v>
      </c>
      <c r="G45">
        <v>7637403</v>
      </c>
      <c r="H45">
        <f t="shared" si="2"/>
        <v>5.6345582543361111E-2</v>
      </c>
      <c r="I45">
        <f t="shared" si="1"/>
        <v>225.96538014170821</v>
      </c>
    </row>
    <row r="46" spans="1:9">
      <c r="A46" s="8">
        <v>44409</v>
      </c>
      <c r="B46">
        <v>2299.8999020000001</v>
      </c>
      <c r="C46">
        <v>2303.0500489999999</v>
      </c>
      <c r="D46">
        <v>2175.0500489999999</v>
      </c>
      <c r="E46">
        <v>2280.3500979999999</v>
      </c>
      <c r="F46">
        <v>2270.5771479999999</v>
      </c>
      <c r="G46">
        <v>11056408</v>
      </c>
      <c r="H46">
        <f t="shared" si="2"/>
        <v>4.3485556783315841E-3</v>
      </c>
      <c r="I46">
        <f t="shared" si="1"/>
        <v>226.95014277438275</v>
      </c>
    </row>
    <row r="47" spans="1:9">
      <c r="A47" s="8">
        <v>44440</v>
      </c>
      <c r="B47">
        <v>2290</v>
      </c>
      <c r="C47">
        <v>2477.6999510000001</v>
      </c>
      <c r="D47">
        <v>2281.8000489999999</v>
      </c>
      <c r="E47">
        <v>2381.9499510000001</v>
      </c>
      <c r="F47">
        <v>2371.7414549999999</v>
      </c>
      <c r="G47">
        <v>10464912</v>
      </c>
      <c r="H47">
        <f t="shared" si="2"/>
        <v>4.3590427061974787E-2</v>
      </c>
      <c r="I47">
        <f t="shared" si="1"/>
        <v>237.06178066237294</v>
      </c>
    </row>
    <row r="48" spans="1:9">
      <c r="A48" s="8">
        <v>44470</v>
      </c>
      <c r="B48">
        <v>2384</v>
      </c>
      <c r="C48">
        <v>2532</v>
      </c>
      <c r="D48">
        <v>2250</v>
      </c>
      <c r="E48">
        <v>2313.6499020000001</v>
      </c>
      <c r="F48">
        <v>2303.7341310000002</v>
      </c>
      <c r="G48">
        <v>6991135</v>
      </c>
      <c r="H48">
        <f t="shared" si="2"/>
        <v>-2.909313481550688E-2</v>
      </c>
      <c r="I48">
        <f t="shared" si="1"/>
        <v>230.26427021217808</v>
      </c>
    </row>
    <row r="49" spans="1:9">
      <c r="A49" s="8">
        <v>44501</v>
      </c>
      <c r="B49">
        <v>2332.6000979999999</v>
      </c>
      <c r="C49">
        <v>2490</v>
      </c>
      <c r="D49">
        <v>2171.8500979999999</v>
      </c>
      <c r="E49">
        <v>2205.8500979999999</v>
      </c>
      <c r="F49">
        <v>2196.3964839999999</v>
      </c>
      <c r="G49">
        <v>11503651</v>
      </c>
      <c r="H49">
        <f t="shared" si="2"/>
        <v>-4.7713286023945783E-2</v>
      </c>
      <c r="I49">
        <f t="shared" si="1"/>
        <v>219.53559079550476</v>
      </c>
    </row>
    <row r="50" spans="1:9">
      <c r="A50" s="8">
        <v>44531</v>
      </c>
      <c r="B50">
        <v>2222.3999020000001</v>
      </c>
      <c r="C50">
        <v>2489</v>
      </c>
      <c r="D50">
        <v>2188.5500489999999</v>
      </c>
      <c r="E50">
        <v>2462.8000489999999</v>
      </c>
      <c r="F50">
        <v>2452.2451169999999</v>
      </c>
      <c r="G50">
        <v>13517984</v>
      </c>
      <c r="H50">
        <f t="shared" si="2"/>
        <v>0.1101859236077759</v>
      </c>
      <c r="I50">
        <f t="shared" si="1"/>
        <v>245.10833287965997</v>
      </c>
    </row>
    <row r="51" spans="1:9">
      <c r="A51" s="8">
        <v>44562</v>
      </c>
      <c r="B51">
        <v>2475</v>
      </c>
      <c r="C51">
        <v>2764.6999510000001</v>
      </c>
      <c r="D51">
        <v>2445.25</v>
      </c>
      <c r="E51">
        <v>2456.5</v>
      </c>
      <c r="F51">
        <v>2445.9721679999998</v>
      </c>
      <c r="G51">
        <v>14113244</v>
      </c>
      <c r="H51">
        <f t="shared" si="2"/>
        <v>-2.5613206047889049E-3</v>
      </c>
      <c r="I51">
        <f t="shared" si="1"/>
        <v>244.48133517010385</v>
      </c>
    </row>
    <row r="52" spans="1:9">
      <c r="A52" s="8">
        <v>44593</v>
      </c>
      <c r="B52">
        <v>2475</v>
      </c>
      <c r="C52">
        <v>2560</v>
      </c>
      <c r="D52">
        <v>2291</v>
      </c>
      <c r="E52">
        <v>2402.9499510000001</v>
      </c>
      <c r="F52">
        <v>2392.6516109999998</v>
      </c>
      <c r="G52">
        <v>8389439</v>
      </c>
      <c r="H52">
        <f t="shared" si="2"/>
        <v>-2.2040447006753908E-2</v>
      </c>
      <c r="I52">
        <f t="shared" si="1"/>
        <v>239.15180561211517</v>
      </c>
    </row>
    <row r="53" spans="1:9">
      <c r="A53" s="8">
        <v>44621</v>
      </c>
      <c r="B53">
        <v>2402.9499510000001</v>
      </c>
      <c r="C53">
        <v>2543.8500979999999</v>
      </c>
      <c r="D53">
        <v>2133.5500489999999</v>
      </c>
      <c r="E53">
        <v>2454.3000489999999</v>
      </c>
      <c r="F53">
        <v>2443.7814939999998</v>
      </c>
      <c r="G53">
        <v>10908448</v>
      </c>
      <c r="H53">
        <f t="shared" si="2"/>
        <v>2.1144420622606058E-2</v>
      </c>
      <c r="I53">
        <f t="shared" si="1"/>
        <v>244.26237155659703</v>
      </c>
    </row>
    <row r="54" spans="1:9">
      <c r="A54" s="8">
        <v>44652</v>
      </c>
      <c r="B54">
        <v>2473.6999510000001</v>
      </c>
      <c r="C54">
        <v>2558.6499020000001</v>
      </c>
      <c r="D54">
        <v>2305</v>
      </c>
      <c r="E54">
        <v>2423.6999510000001</v>
      </c>
      <c r="F54">
        <v>2413.3125</v>
      </c>
      <c r="G54">
        <v>6950508</v>
      </c>
      <c r="H54">
        <f t="shared" si="2"/>
        <v>-1.2546347143258073E-2</v>
      </c>
      <c r="I54">
        <f t="shared" si="1"/>
        <v>241.21691567125848</v>
      </c>
    </row>
    <row r="55" spans="1:9">
      <c r="A55" s="8">
        <v>44682</v>
      </c>
      <c r="B55">
        <v>2414.8000489999999</v>
      </c>
      <c r="C55">
        <v>2430.8500979999999</v>
      </c>
      <c r="D55">
        <v>2050</v>
      </c>
      <c r="E55">
        <v>2245.3999020000001</v>
      </c>
      <c r="F55">
        <v>2235.7766109999998</v>
      </c>
      <c r="G55">
        <v>9680370</v>
      </c>
      <c r="H55">
        <f t="shared" si="2"/>
        <v>-7.6411640428679498E-2</v>
      </c>
      <c r="I55">
        <f t="shared" si="1"/>
        <v>223.47173780244333</v>
      </c>
    </row>
    <row r="56" spans="1:9">
      <c r="A56" s="8">
        <v>44713</v>
      </c>
      <c r="B56">
        <v>2250</v>
      </c>
      <c r="C56">
        <v>2290.8500979999999</v>
      </c>
      <c r="D56">
        <v>1988.5500489999999</v>
      </c>
      <c r="E56">
        <v>2089.8999020000001</v>
      </c>
      <c r="F56">
        <v>2080.943115</v>
      </c>
      <c r="G56">
        <v>9570598</v>
      </c>
      <c r="H56">
        <f t="shared" si="2"/>
        <v>-7.1767433044677059E-2</v>
      </c>
      <c r="I56">
        <f t="shared" si="1"/>
        <v>207.99572367343265</v>
      </c>
    </row>
    <row r="57" spans="1:9">
      <c r="A57" s="8">
        <v>44743</v>
      </c>
      <c r="B57">
        <v>2099.9499510000001</v>
      </c>
      <c r="C57">
        <v>2460</v>
      </c>
      <c r="D57">
        <v>2082.8000489999999</v>
      </c>
      <c r="E57">
        <v>2451.25</v>
      </c>
      <c r="F57">
        <v>2440.7446289999998</v>
      </c>
      <c r="G57">
        <v>6649486</v>
      </c>
      <c r="H57">
        <f t="shared" si="2"/>
        <v>0.15948195694590134</v>
      </c>
      <c r="I57">
        <f t="shared" si="1"/>
        <v>243.9588289326683</v>
      </c>
    </row>
    <row r="58" spans="1:9">
      <c r="A58" s="8">
        <v>44774</v>
      </c>
      <c r="B58">
        <v>2471.8000489999999</v>
      </c>
      <c r="C58">
        <v>2762.3000489999999</v>
      </c>
      <c r="D58">
        <v>2456.8999020000001</v>
      </c>
      <c r="E58">
        <v>2736.3000489999999</v>
      </c>
      <c r="F58">
        <v>2736.3000489999999</v>
      </c>
      <c r="G58">
        <v>9357512</v>
      </c>
      <c r="H58">
        <f t="shared" si="2"/>
        <v>0.11430349221136461</v>
      </c>
      <c r="I58">
        <f t="shared" si="1"/>
        <v>273.50036854775061</v>
      </c>
    </row>
    <row r="59" spans="1:9">
      <c r="A59" s="8">
        <v>44805</v>
      </c>
      <c r="B59">
        <v>2736.3000489999999</v>
      </c>
      <c r="C59">
        <v>2918.9499510000001</v>
      </c>
      <c r="D59">
        <v>2670</v>
      </c>
      <c r="E59">
        <v>2690.3000489999999</v>
      </c>
      <c r="F59">
        <v>2690.3000489999999</v>
      </c>
      <c r="G59">
        <v>10014657</v>
      </c>
      <c r="H59">
        <f t="shared" si="2"/>
        <v>-1.6953931006937095E-2</v>
      </c>
      <c r="I59">
        <f t="shared" si="1"/>
        <v>268.90254786730503</v>
      </c>
    </row>
    <row r="60" spans="1:9">
      <c r="A60" s="8">
        <v>44835</v>
      </c>
      <c r="B60">
        <v>2690</v>
      </c>
      <c r="C60">
        <v>2737.5</v>
      </c>
      <c r="D60">
        <v>2545.5</v>
      </c>
      <c r="E60">
        <v>2584.3999020000001</v>
      </c>
      <c r="F60">
        <v>2584.3999020000001</v>
      </c>
      <c r="G60">
        <v>6549537</v>
      </c>
      <c r="H60">
        <f t="shared" si="2"/>
        <v>-4.015939499049527E-2</v>
      </c>
      <c r="I60">
        <f t="shared" si="1"/>
        <v>258.3175503468957</v>
      </c>
    </row>
    <row r="61" spans="1:9">
      <c r="A61" s="8">
        <v>44866</v>
      </c>
      <c r="B61">
        <v>2597</v>
      </c>
      <c r="C61">
        <v>2787.5</v>
      </c>
      <c r="D61">
        <v>2590.0500489999999</v>
      </c>
      <c r="E61">
        <v>2748.6999510000001</v>
      </c>
      <c r="F61">
        <v>2748.6999510000001</v>
      </c>
      <c r="G61">
        <v>7696181</v>
      </c>
      <c r="H61">
        <f t="shared" si="2"/>
        <v>6.1634720026334321E-2</v>
      </c>
      <c r="I61">
        <f t="shared" si="1"/>
        <v>274.73977128364407</v>
      </c>
    </row>
    <row r="62" spans="1:9">
      <c r="A62" s="8">
        <v>44896</v>
      </c>
      <c r="B62">
        <v>2752.5500489999999</v>
      </c>
      <c r="C62">
        <v>2796</v>
      </c>
      <c r="D62">
        <v>2694</v>
      </c>
      <c r="E62">
        <v>2739.6499020000001</v>
      </c>
      <c r="F62">
        <v>2739.6499020000001</v>
      </c>
      <c r="G62">
        <v>2232537</v>
      </c>
      <c r="H62">
        <f t="shared" si="2"/>
        <v>-3.2979155647663394E-3</v>
      </c>
      <c r="I62">
        <f t="shared" si="1"/>
        <v>273.83519514339963</v>
      </c>
    </row>
    <row r="65" spans="1:2">
      <c r="A65" t="s">
        <v>57</v>
      </c>
      <c r="B65" s="17">
        <f>'Weight&amp;Market CAP'!D15</f>
        <v>9.9952623487947992E-2</v>
      </c>
    </row>
    <row r="66" spans="1:2">
      <c r="A66" t="s">
        <v>63</v>
      </c>
      <c r="B66">
        <f>AVERAGE(H3:H62)</f>
        <v>1.898126887912021E-2</v>
      </c>
    </row>
    <row r="67" spans="1:2">
      <c r="A67" t="s">
        <v>64</v>
      </c>
      <c r="B67">
        <f>12*B66</f>
        <v>0.22777522654944252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59DAA-8FAD-8F42-A3C9-2267E9116DC1}">
  <dimension ref="A1:S67"/>
  <sheetViews>
    <sheetView workbookViewId="0">
      <selection activeCell="K2" sqref="K2"/>
    </sheetView>
  </sheetViews>
  <sheetFormatPr defaultColWidth="11" defaultRowHeight="15.95"/>
  <cols>
    <col min="8" max="8" width="11" style="17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65</v>
      </c>
      <c r="H1" s="17" t="s">
        <v>60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>
      <c r="A2" s="8">
        <v>43070</v>
      </c>
      <c r="B2">
        <v>208.10000600000001</v>
      </c>
      <c r="C2">
        <v>243.25</v>
      </c>
      <c r="D2">
        <v>196.5</v>
      </c>
      <c r="E2">
        <v>231.5</v>
      </c>
      <c r="F2">
        <v>225.35824600000001</v>
      </c>
      <c r="G2">
        <v>8099651</v>
      </c>
      <c r="I2">
        <f>$B$65*F2</f>
        <v>8.5062839736872711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8">
        <v>43101</v>
      </c>
      <c r="B3">
        <v>233.300003</v>
      </c>
      <c r="C3">
        <v>298</v>
      </c>
      <c r="D3">
        <v>226.75</v>
      </c>
      <c r="E3">
        <v>278.10000600000001</v>
      </c>
      <c r="F3">
        <v>270.721924</v>
      </c>
      <c r="G3">
        <v>20179244</v>
      </c>
      <c r="H3" s="17">
        <f t="shared" ref="H3:H34" si="0">LN(F3/F2)</f>
        <v>0.18340084293136197</v>
      </c>
      <c r="I3">
        <f t="shared" ref="I3:I62" si="1">$B$65*F3</f>
        <v>10.218563572983186</v>
      </c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278.10000600000001</v>
      </c>
      <c r="C4">
        <v>282</v>
      </c>
      <c r="D4">
        <v>221</v>
      </c>
      <c r="E4">
        <v>260.75</v>
      </c>
      <c r="F4">
        <v>253.83225999999999</v>
      </c>
      <c r="G4">
        <v>5247666</v>
      </c>
      <c r="H4" s="17">
        <f t="shared" si="0"/>
        <v>-6.4418528204821399E-2</v>
      </c>
      <c r="I4">
        <f t="shared" si="1"/>
        <v>9.5810529393400614</v>
      </c>
      <c r="K4" s="13" t="s">
        <v>33</v>
      </c>
      <c r="L4" s="13">
        <v>0.37242500000000001</v>
      </c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258</v>
      </c>
      <c r="C5">
        <v>263</v>
      </c>
      <c r="D5">
        <v>228</v>
      </c>
      <c r="E5">
        <v>247.89999399999999</v>
      </c>
      <c r="F5">
        <v>241.323151</v>
      </c>
      <c r="G5">
        <v>6539012</v>
      </c>
      <c r="H5" s="17">
        <f t="shared" si="0"/>
        <v>-5.053674432322857E-2</v>
      </c>
      <c r="I5">
        <f t="shared" si="1"/>
        <v>9.1088890167835856</v>
      </c>
      <c r="K5" s="13" t="s">
        <v>34</v>
      </c>
      <c r="L5" s="13">
        <v>0.13870099999999999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248.14999399999999</v>
      </c>
      <c r="C6">
        <v>281.85000600000001</v>
      </c>
      <c r="D6">
        <v>244.10000600000001</v>
      </c>
      <c r="E6">
        <v>269.20001200000002</v>
      </c>
      <c r="F6">
        <v>262.05807499999997</v>
      </c>
      <c r="G6">
        <v>4822967</v>
      </c>
      <c r="H6" s="17">
        <f t="shared" si="0"/>
        <v>8.2429228664875079E-2</v>
      </c>
      <c r="I6">
        <f t="shared" si="1"/>
        <v>9.8915413263725736</v>
      </c>
      <c r="K6" s="13" t="s">
        <v>35</v>
      </c>
      <c r="L6" s="13">
        <v>0.123851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269.20001200000002</v>
      </c>
      <c r="C7">
        <v>273.39999399999999</v>
      </c>
      <c r="D7">
        <v>238.75</v>
      </c>
      <c r="E7">
        <v>244.14999399999999</v>
      </c>
      <c r="F7">
        <v>237.67262299999999</v>
      </c>
      <c r="G7">
        <v>3049886</v>
      </c>
      <c r="H7" s="17">
        <f t="shared" si="0"/>
        <v>-9.7671946360197825E-2</v>
      </c>
      <c r="I7">
        <f t="shared" si="1"/>
        <v>8.9710976185407336</v>
      </c>
      <c r="K7" s="13" t="s">
        <v>36</v>
      </c>
      <c r="L7" s="13">
        <v>0.11064400000000001</v>
      </c>
      <c r="M7" s="13"/>
      <c r="N7" s="13"/>
      <c r="O7" s="13"/>
      <c r="P7" s="13"/>
      <c r="Q7" s="13"/>
      <c r="R7" s="13"/>
      <c r="S7" s="13"/>
    </row>
    <row r="8" spans="1:19">
      <c r="A8" s="8">
        <v>43252</v>
      </c>
      <c r="B8">
        <v>245.60000600000001</v>
      </c>
      <c r="C8">
        <v>258.60000600000001</v>
      </c>
      <c r="D8">
        <v>215.5</v>
      </c>
      <c r="E8">
        <v>243.85000600000001</v>
      </c>
      <c r="F8">
        <v>237.38059999999999</v>
      </c>
      <c r="G8">
        <v>2791013</v>
      </c>
      <c r="H8" s="17">
        <f t="shared" si="0"/>
        <v>-1.2294329251729182E-3</v>
      </c>
      <c r="I8">
        <f t="shared" si="1"/>
        <v>8.9600750329067989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8">
        <v>43282</v>
      </c>
      <c r="B9">
        <v>243</v>
      </c>
      <c r="C9">
        <v>253.300003</v>
      </c>
      <c r="D9">
        <v>215.5</v>
      </c>
      <c r="E9">
        <v>241.64999399999999</v>
      </c>
      <c r="F9">
        <v>235.238968</v>
      </c>
      <c r="G9">
        <v>2418656</v>
      </c>
      <c r="H9" s="17">
        <f t="shared" si="0"/>
        <v>-9.0628776449335809E-3</v>
      </c>
      <c r="I9">
        <f t="shared" si="1"/>
        <v>8.8792378313289362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8">
        <v>43313</v>
      </c>
      <c r="B10">
        <v>242.800003</v>
      </c>
      <c r="C10">
        <v>292</v>
      </c>
      <c r="D10">
        <v>232.39999399999999</v>
      </c>
      <c r="E10">
        <v>261.25</v>
      </c>
      <c r="F10">
        <v>255.75268600000001</v>
      </c>
      <c r="G10">
        <v>4437105</v>
      </c>
      <c r="H10" s="17">
        <f t="shared" si="0"/>
        <v>8.360902464725814E-2</v>
      </c>
      <c r="I10">
        <f t="shared" si="1"/>
        <v>9.6535405859933476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8">
        <v>43344</v>
      </c>
      <c r="B11">
        <v>263.14999399999999</v>
      </c>
      <c r="C11">
        <v>305</v>
      </c>
      <c r="D11">
        <v>249</v>
      </c>
      <c r="E11">
        <v>295.60000600000001</v>
      </c>
      <c r="F11">
        <v>289.37988300000001</v>
      </c>
      <c r="G11">
        <v>11965576</v>
      </c>
      <c r="H11" s="17">
        <f t="shared" si="0"/>
        <v>0.123529391775807</v>
      </c>
      <c r="I11">
        <f t="shared" si="1"/>
        <v>10.922819576215542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8">
        <v>43374</v>
      </c>
      <c r="B12">
        <v>289</v>
      </c>
      <c r="C12">
        <v>289.20001200000002</v>
      </c>
      <c r="D12">
        <v>212.5</v>
      </c>
      <c r="E12">
        <v>248.5</v>
      </c>
      <c r="F12">
        <v>243.270996</v>
      </c>
      <c r="G12">
        <v>6600705</v>
      </c>
      <c r="H12" s="17">
        <f t="shared" si="0"/>
        <v>-0.17356426716368814</v>
      </c>
      <c r="I12">
        <f t="shared" si="1"/>
        <v>9.1824116102578301</v>
      </c>
      <c r="K12" s="13" t="s">
        <v>45</v>
      </c>
      <c r="L12" s="13">
        <v>1</v>
      </c>
      <c r="M12" s="13">
        <v>0.114343</v>
      </c>
      <c r="N12" s="13">
        <v>0.114343</v>
      </c>
      <c r="O12" s="13">
        <v>9.3401209999999999</v>
      </c>
      <c r="P12" s="13">
        <v>3.3860000000000001E-3</v>
      </c>
      <c r="Q12" s="13"/>
      <c r="R12" s="13"/>
      <c r="S12" s="13"/>
    </row>
    <row r="13" spans="1:19">
      <c r="A13" s="8">
        <v>43405</v>
      </c>
      <c r="B13">
        <v>249.050003</v>
      </c>
      <c r="C13">
        <v>286.5</v>
      </c>
      <c r="D13">
        <v>245.5</v>
      </c>
      <c r="E13">
        <v>257.64999399999999</v>
      </c>
      <c r="F13">
        <v>252.22843900000001</v>
      </c>
      <c r="G13">
        <v>7532535</v>
      </c>
      <c r="H13" s="17">
        <f t="shared" si="0"/>
        <v>3.6159149020595659E-2</v>
      </c>
      <c r="I13">
        <f t="shared" si="1"/>
        <v>9.520515740852268</v>
      </c>
      <c r="K13" s="13" t="s">
        <v>46</v>
      </c>
      <c r="L13" s="13">
        <v>58</v>
      </c>
      <c r="M13" s="13">
        <v>0.71004100000000003</v>
      </c>
      <c r="N13" s="13">
        <v>1.2241999999999999E-2</v>
      </c>
      <c r="O13" s="13"/>
      <c r="P13" s="13"/>
      <c r="Q13" s="13"/>
      <c r="R13" s="13"/>
      <c r="S13" s="13"/>
    </row>
    <row r="14" spans="1:19">
      <c r="A14" s="8">
        <v>43435</v>
      </c>
      <c r="B14">
        <v>259.89999399999999</v>
      </c>
      <c r="C14">
        <v>263.20001200000002</v>
      </c>
      <c r="D14">
        <v>205.050003</v>
      </c>
      <c r="E14">
        <v>221.10000600000001</v>
      </c>
      <c r="F14">
        <v>216.44755599999999</v>
      </c>
      <c r="G14">
        <v>4497993</v>
      </c>
      <c r="H14" s="17">
        <f t="shared" si="0"/>
        <v>-0.15298689832014165</v>
      </c>
      <c r="I14">
        <f t="shared" si="1"/>
        <v>8.1699445634954859</v>
      </c>
      <c r="K14" s="35" t="s">
        <v>47</v>
      </c>
      <c r="L14" s="35">
        <v>59</v>
      </c>
      <c r="M14" s="35">
        <v>0.82438299999999998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>
      <c r="A15" s="8">
        <v>43466</v>
      </c>
      <c r="B15">
        <v>222.550003</v>
      </c>
      <c r="C15">
        <v>232.5</v>
      </c>
      <c r="D15">
        <v>206</v>
      </c>
      <c r="E15">
        <v>219.35000600000001</v>
      </c>
      <c r="F15">
        <v>214.734375</v>
      </c>
      <c r="G15">
        <v>3605597</v>
      </c>
      <c r="H15" s="17">
        <f t="shared" si="0"/>
        <v>-7.9464833377712041E-3</v>
      </c>
      <c r="I15">
        <f t="shared" si="1"/>
        <v>8.105279505335929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8">
        <v>43497</v>
      </c>
      <c r="B16">
        <v>221.550003</v>
      </c>
      <c r="C16">
        <v>235.199997</v>
      </c>
      <c r="D16">
        <v>211.39999399999999</v>
      </c>
      <c r="E16">
        <v>232.550003</v>
      </c>
      <c r="F16">
        <v>227.65661600000001</v>
      </c>
      <c r="G16">
        <v>2267780</v>
      </c>
      <c r="H16" s="17">
        <f t="shared" si="0"/>
        <v>5.843662432013462E-2</v>
      </c>
      <c r="I16">
        <f t="shared" si="1"/>
        <v>8.5930373463444401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8">
        <v>43525</v>
      </c>
      <c r="B17">
        <v>234</v>
      </c>
      <c r="C17">
        <v>282.5</v>
      </c>
      <c r="D17">
        <v>233.050003</v>
      </c>
      <c r="E17">
        <v>274.14999399999999</v>
      </c>
      <c r="F17">
        <v>268.38125600000001</v>
      </c>
      <c r="G17">
        <v>5527867</v>
      </c>
      <c r="H17" s="17">
        <f t="shared" si="0"/>
        <v>0.16457014307798687</v>
      </c>
      <c r="I17">
        <f t="shared" si="1"/>
        <v>10.130213636606229</v>
      </c>
      <c r="K17" s="13" t="s">
        <v>55</v>
      </c>
      <c r="L17" s="13">
        <v>2.5741E-2</v>
      </c>
      <c r="M17" s="13">
        <v>1.4829E-2</v>
      </c>
      <c r="N17" s="13">
        <v>1.7358750000000001</v>
      </c>
      <c r="O17" s="13">
        <v>8.7896000000000002E-2</v>
      </c>
      <c r="P17" s="13">
        <v>-3.9399999999999999E-3</v>
      </c>
      <c r="Q17" s="13">
        <v>5.5424000000000001E-2</v>
      </c>
      <c r="R17" s="13">
        <v>-3.9399999999999999E-3</v>
      </c>
      <c r="S17" s="13">
        <v>5.5424000000000001E-2</v>
      </c>
    </row>
    <row r="18" spans="1:19">
      <c r="A18" s="8">
        <v>43556</v>
      </c>
      <c r="B18">
        <v>276</v>
      </c>
      <c r="C18">
        <v>284.85000600000001</v>
      </c>
      <c r="D18">
        <v>254.75</v>
      </c>
      <c r="E18">
        <v>264.10000600000001</v>
      </c>
      <c r="F18">
        <v>258.54272500000002</v>
      </c>
      <c r="G18">
        <v>2737317</v>
      </c>
      <c r="H18" s="17">
        <f t="shared" si="0"/>
        <v>-3.7347605837911968E-2</v>
      </c>
      <c r="I18">
        <f t="shared" si="1"/>
        <v>9.758852303904316</v>
      </c>
      <c r="K18" s="35" t="s">
        <v>56</v>
      </c>
      <c r="L18" s="35">
        <v>0.70799500000000004</v>
      </c>
      <c r="M18" s="35">
        <v>0.23166200000000001</v>
      </c>
      <c r="N18" s="35">
        <v>3.0561609999999999</v>
      </c>
      <c r="O18" s="35">
        <v>3.3860000000000001E-3</v>
      </c>
      <c r="P18" s="35">
        <v>0.24427399999999999</v>
      </c>
      <c r="Q18" s="35">
        <v>1.171716</v>
      </c>
      <c r="R18" s="35">
        <v>0.24427399999999999</v>
      </c>
      <c r="S18" s="35">
        <v>1.171716</v>
      </c>
    </row>
    <row r="19" spans="1:19">
      <c r="A19" s="8">
        <v>43586</v>
      </c>
      <c r="B19">
        <v>264.10000600000001</v>
      </c>
      <c r="C19">
        <v>325.29998799999998</v>
      </c>
      <c r="D19">
        <v>263</v>
      </c>
      <c r="E19">
        <v>315.14999399999999</v>
      </c>
      <c r="F19">
        <v>308.51849399999998</v>
      </c>
      <c r="G19">
        <v>12509727</v>
      </c>
      <c r="H19" s="17">
        <f t="shared" si="0"/>
        <v>0.17672082892937788</v>
      </c>
      <c r="I19">
        <f t="shared" si="1"/>
        <v>11.645218081340287</v>
      </c>
    </row>
    <row r="20" spans="1:19">
      <c r="A20" s="8">
        <v>43617</v>
      </c>
      <c r="B20">
        <v>316.89999399999999</v>
      </c>
      <c r="C20">
        <v>337.95001200000002</v>
      </c>
      <c r="D20">
        <v>264.25</v>
      </c>
      <c r="E20">
        <v>290.10000600000001</v>
      </c>
      <c r="F20">
        <v>283.99563599999999</v>
      </c>
      <c r="G20">
        <v>8563095</v>
      </c>
      <c r="H20" s="17">
        <f t="shared" si="0"/>
        <v>-8.2822917838805701E-2</v>
      </c>
      <c r="I20">
        <f t="shared" si="1"/>
        <v>10.719587900519619</v>
      </c>
    </row>
    <row r="21" spans="1:19">
      <c r="A21" s="8">
        <v>43647</v>
      </c>
      <c r="B21">
        <v>295</v>
      </c>
      <c r="C21">
        <v>317.45001200000002</v>
      </c>
      <c r="D21">
        <v>266.75</v>
      </c>
      <c r="E21">
        <v>277.79998799999998</v>
      </c>
      <c r="F21">
        <v>273.93231200000002</v>
      </c>
      <c r="G21">
        <v>4613483</v>
      </c>
      <c r="H21" s="17">
        <f t="shared" si="0"/>
        <v>-3.6077832472783289E-2</v>
      </c>
      <c r="I21">
        <f t="shared" si="1"/>
        <v>10.339741619397861</v>
      </c>
    </row>
    <row r="22" spans="1:19">
      <c r="A22" s="8">
        <v>43678</v>
      </c>
      <c r="B22">
        <v>279.70001200000002</v>
      </c>
      <c r="C22">
        <v>299</v>
      </c>
      <c r="D22">
        <v>257.29998799999998</v>
      </c>
      <c r="E22">
        <v>275.5</v>
      </c>
      <c r="F22">
        <v>271.66430700000001</v>
      </c>
      <c r="G22">
        <v>6428372</v>
      </c>
      <c r="H22" s="17">
        <f t="shared" si="0"/>
        <v>-8.3139007277185286E-3</v>
      </c>
      <c r="I22">
        <f t="shared" si="1"/>
        <v>10.254134392122305</v>
      </c>
    </row>
    <row r="23" spans="1:19">
      <c r="A23" s="8">
        <v>43709</v>
      </c>
      <c r="B23">
        <v>275.5</v>
      </c>
      <c r="C23">
        <v>319.89999399999999</v>
      </c>
      <c r="D23">
        <v>267</v>
      </c>
      <c r="E23">
        <v>298.85000600000001</v>
      </c>
      <c r="F23">
        <v>294.68923999999998</v>
      </c>
      <c r="G23">
        <v>5013761</v>
      </c>
      <c r="H23" s="17">
        <f t="shared" si="0"/>
        <v>8.1354238724800021E-2</v>
      </c>
      <c r="I23">
        <f t="shared" si="1"/>
        <v>11.123224483341435</v>
      </c>
    </row>
    <row r="24" spans="1:19">
      <c r="A24" s="8">
        <v>43739</v>
      </c>
      <c r="B24">
        <v>299.85000600000001</v>
      </c>
      <c r="C24">
        <v>360</v>
      </c>
      <c r="D24">
        <v>286.04998799999998</v>
      </c>
      <c r="E24">
        <v>341.20001200000002</v>
      </c>
      <c r="F24">
        <v>336.44961499999999</v>
      </c>
      <c r="G24">
        <v>6304652</v>
      </c>
      <c r="H24" s="17">
        <f t="shared" si="0"/>
        <v>0.13252702796262483</v>
      </c>
      <c r="I24">
        <f t="shared" si="1"/>
        <v>12.699495220724041</v>
      </c>
    </row>
    <row r="25" spans="1:19">
      <c r="A25" s="8">
        <v>43770</v>
      </c>
      <c r="B25">
        <v>341</v>
      </c>
      <c r="C25">
        <v>377</v>
      </c>
      <c r="D25">
        <v>334.10000600000001</v>
      </c>
      <c r="E25">
        <v>336.89999399999999</v>
      </c>
      <c r="F25">
        <v>332.209473</v>
      </c>
      <c r="G25">
        <v>8782701</v>
      </c>
      <c r="H25" s="17">
        <f t="shared" si="0"/>
        <v>-1.2682692606017796E-2</v>
      </c>
      <c r="I25">
        <f t="shared" si="1"/>
        <v>12.53944848366895</v>
      </c>
    </row>
    <row r="26" spans="1:19">
      <c r="A26" s="8">
        <v>43800</v>
      </c>
      <c r="B26">
        <v>337.95001200000002</v>
      </c>
      <c r="C26">
        <v>386.75</v>
      </c>
      <c r="D26">
        <v>325</v>
      </c>
      <c r="E26">
        <v>373.10000600000001</v>
      </c>
      <c r="F26">
        <v>367.90545700000001</v>
      </c>
      <c r="G26">
        <v>7004744</v>
      </c>
      <c r="H26" s="17">
        <f t="shared" si="0"/>
        <v>0.1020602821088659</v>
      </c>
      <c r="I26">
        <f t="shared" si="1"/>
        <v>13.886815096666982</v>
      </c>
    </row>
    <row r="27" spans="1:19">
      <c r="A27" s="8">
        <v>43831</v>
      </c>
      <c r="B27">
        <v>370.10000600000001</v>
      </c>
      <c r="C27">
        <v>409.60000600000001</v>
      </c>
      <c r="D27">
        <v>365.10000600000001</v>
      </c>
      <c r="E27">
        <v>383.60000600000001</v>
      </c>
      <c r="F27">
        <v>378.25930799999998</v>
      </c>
      <c r="G27">
        <v>6968927</v>
      </c>
      <c r="H27" s="17">
        <f t="shared" si="0"/>
        <v>2.7753965593409202E-2</v>
      </c>
      <c r="I27">
        <f t="shared" si="1"/>
        <v>14.277627495993368</v>
      </c>
    </row>
    <row r="28" spans="1:19">
      <c r="A28" s="8">
        <v>43862</v>
      </c>
      <c r="B28">
        <v>381.85000600000001</v>
      </c>
      <c r="C28">
        <v>520.79998799999998</v>
      </c>
      <c r="D28">
        <v>371.45001200000002</v>
      </c>
      <c r="E28">
        <v>461.89999399999999</v>
      </c>
      <c r="F28">
        <v>455.46911599999999</v>
      </c>
      <c r="G28">
        <v>19034806</v>
      </c>
      <c r="H28" s="17">
        <f t="shared" si="0"/>
        <v>0.18574795155725471</v>
      </c>
      <c r="I28">
        <f t="shared" si="1"/>
        <v>17.191958629019098</v>
      </c>
    </row>
    <row r="29" spans="1:19">
      <c r="A29" s="8">
        <v>43891</v>
      </c>
      <c r="B29">
        <v>483</v>
      </c>
      <c r="C29">
        <v>542.5</v>
      </c>
      <c r="D29">
        <v>310</v>
      </c>
      <c r="E29">
        <v>385.04998799999998</v>
      </c>
      <c r="F29">
        <v>379.68908699999997</v>
      </c>
      <c r="G29">
        <v>24425510</v>
      </c>
      <c r="H29" s="17">
        <f t="shared" si="0"/>
        <v>-0.18197518627307749</v>
      </c>
      <c r="I29">
        <f t="shared" si="1"/>
        <v>14.331595373404051</v>
      </c>
    </row>
    <row r="30" spans="1:19">
      <c r="A30" s="8">
        <v>43922</v>
      </c>
      <c r="B30">
        <v>383.5</v>
      </c>
      <c r="C30">
        <v>534.90002400000003</v>
      </c>
      <c r="D30">
        <v>358.39999399999999</v>
      </c>
      <c r="E30">
        <v>506.14999399999999</v>
      </c>
      <c r="F30">
        <v>503.94140599999997</v>
      </c>
      <c r="G30">
        <v>20497906</v>
      </c>
      <c r="H30" s="17">
        <f t="shared" si="0"/>
        <v>0.28310727766306376</v>
      </c>
      <c r="I30">
        <f t="shared" si="1"/>
        <v>19.021574677747672</v>
      </c>
    </row>
    <row r="31" spans="1:19">
      <c r="A31" s="8">
        <v>43952</v>
      </c>
      <c r="B31">
        <v>506.14999399999999</v>
      </c>
      <c r="C31">
        <v>567.70001200000002</v>
      </c>
      <c r="D31">
        <v>468.25</v>
      </c>
      <c r="E31">
        <v>498.10000600000001</v>
      </c>
      <c r="F31">
        <v>495.92654399999998</v>
      </c>
      <c r="G31">
        <v>25679726</v>
      </c>
      <c r="H31" s="17">
        <f t="shared" si="0"/>
        <v>-1.6032184393059132E-2</v>
      </c>
      <c r="I31">
        <f t="shared" si="1"/>
        <v>18.719048839922703</v>
      </c>
    </row>
    <row r="32" spans="1:19">
      <c r="A32" s="8">
        <v>43983</v>
      </c>
      <c r="B32">
        <v>505</v>
      </c>
      <c r="C32">
        <v>513.54998799999998</v>
      </c>
      <c r="D32">
        <v>457.70001200000002</v>
      </c>
      <c r="E32">
        <v>475.04998799999998</v>
      </c>
      <c r="F32">
        <v>472.977081</v>
      </c>
      <c r="G32">
        <v>17741203</v>
      </c>
      <c r="H32" s="17">
        <f t="shared" si="0"/>
        <v>-4.7380886210804794E-2</v>
      </c>
      <c r="I32">
        <f t="shared" si="1"/>
        <v>17.85280740972614</v>
      </c>
    </row>
    <row r="33" spans="1:9">
      <c r="A33" s="8">
        <v>44013</v>
      </c>
      <c r="B33">
        <v>478.75</v>
      </c>
      <c r="C33">
        <v>648.29998799999998</v>
      </c>
      <c r="D33">
        <v>474.5</v>
      </c>
      <c r="E33">
        <v>643.15002400000003</v>
      </c>
      <c r="F33">
        <v>640.34356700000001</v>
      </c>
      <c r="G33">
        <v>33655033</v>
      </c>
      <c r="H33" s="17">
        <f t="shared" si="0"/>
        <v>0.30295792298054336</v>
      </c>
      <c r="I33">
        <f t="shared" si="1"/>
        <v>24.170157153361238</v>
      </c>
    </row>
    <row r="34" spans="1:9">
      <c r="A34" s="8">
        <v>44044</v>
      </c>
      <c r="B34">
        <v>647.40002400000003</v>
      </c>
      <c r="C34">
        <v>824.54998799999998</v>
      </c>
      <c r="D34">
        <v>567</v>
      </c>
      <c r="E34">
        <v>683.45001200000002</v>
      </c>
      <c r="F34">
        <v>680.46771200000001</v>
      </c>
      <c r="G34">
        <v>40534483</v>
      </c>
      <c r="H34" s="17">
        <f t="shared" si="0"/>
        <v>6.0775517747692527E-2</v>
      </c>
      <c r="I34">
        <f t="shared" si="1"/>
        <v>25.684667394852042</v>
      </c>
    </row>
    <row r="35" spans="1:9">
      <c r="A35" s="8">
        <v>44075</v>
      </c>
      <c r="B35">
        <v>690.20001200000002</v>
      </c>
      <c r="C35">
        <v>888</v>
      </c>
      <c r="D35">
        <v>671.15002400000003</v>
      </c>
      <c r="E35">
        <v>821.20001200000002</v>
      </c>
      <c r="F35">
        <v>817.61663799999997</v>
      </c>
      <c r="G35">
        <v>39671552</v>
      </c>
      <c r="H35" s="17">
        <f t="shared" ref="H35:H62" si="2">LN(F35/F34)</f>
        <v>0.1836131955459358</v>
      </c>
      <c r="I35">
        <f t="shared" si="1"/>
        <v>30.86143696929318</v>
      </c>
    </row>
    <row r="36" spans="1:9">
      <c r="A36" s="8">
        <v>44105</v>
      </c>
      <c r="B36">
        <v>829</v>
      </c>
      <c r="C36">
        <v>833.90002400000003</v>
      </c>
      <c r="D36">
        <v>702.09997599999997</v>
      </c>
      <c r="E36">
        <v>742.25</v>
      </c>
      <c r="F36">
        <v>739.011169</v>
      </c>
      <c r="G36">
        <v>18475633</v>
      </c>
      <c r="H36" s="17">
        <f t="shared" si="2"/>
        <v>-0.10108053454558164</v>
      </c>
      <c r="I36">
        <f t="shared" si="1"/>
        <v>27.894425763504547</v>
      </c>
    </row>
    <row r="37" spans="1:9">
      <c r="A37" s="8">
        <v>44136</v>
      </c>
      <c r="B37">
        <v>734</v>
      </c>
      <c r="C37">
        <v>872</v>
      </c>
      <c r="D37">
        <v>705.65002400000003</v>
      </c>
      <c r="E37">
        <v>865.09997599999997</v>
      </c>
      <c r="F37">
        <v>861.32507299999997</v>
      </c>
      <c r="G37">
        <v>16437552</v>
      </c>
      <c r="H37" s="17">
        <f t="shared" si="2"/>
        <v>0.15315895151700887</v>
      </c>
      <c r="I37">
        <f t="shared" si="1"/>
        <v>32.511238415455715</v>
      </c>
    </row>
    <row r="38" spans="1:9">
      <c r="A38" s="8">
        <v>44166</v>
      </c>
      <c r="B38">
        <v>872.70001200000002</v>
      </c>
      <c r="C38">
        <v>954.79998799999998</v>
      </c>
      <c r="D38">
        <v>786</v>
      </c>
      <c r="E38">
        <v>941.84997599999997</v>
      </c>
      <c r="F38">
        <v>937.74017300000003</v>
      </c>
      <c r="G38">
        <v>20682131</v>
      </c>
      <c r="H38" s="17">
        <f t="shared" si="2"/>
        <v>8.5000923550127019E-2</v>
      </c>
      <c r="I38">
        <f t="shared" si="1"/>
        <v>35.395572811977914</v>
      </c>
    </row>
    <row r="39" spans="1:9">
      <c r="A39" s="8">
        <v>44197</v>
      </c>
      <c r="B39">
        <v>949</v>
      </c>
      <c r="C39">
        <v>1086</v>
      </c>
      <c r="D39">
        <v>941.20001200000002</v>
      </c>
      <c r="E39">
        <v>971.54998799999998</v>
      </c>
      <c r="F39">
        <v>967.310608</v>
      </c>
      <c r="G39">
        <v>16796135</v>
      </c>
      <c r="H39" s="17">
        <f t="shared" si="2"/>
        <v>3.1046742168207863E-2</v>
      </c>
      <c r="I39">
        <f t="shared" si="1"/>
        <v>36.511726854707995</v>
      </c>
    </row>
    <row r="40" spans="1:9">
      <c r="A40" s="8">
        <v>44228</v>
      </c>
      <c r="B40">
        <v>971.54998799999998</v>
      </c>
      <c r="C40">
        <v>1443.400024</v>
      </c>
      <c r="D40">
        <v>944</v>
      </c>
      <c r="E40">
        <v>1368.650024</v>
      </c>
      <c r="F40">
        <v>1362.677856</v>
      </c>
      <c r="G40">
        <v>24326257</v>
      </c>
      <c r="H40" s="17">
        <f t="shared" si="2"/>
        <v>0.34268740279555837</v>
      </c>
      <c r="I40">
        <f t="shared" si="1"/>
        <v>51.435103944638136</v>
      </c>
    </row>
    <row r="41" spans="1:9">
      <c r="A41" s="8">
        <v>44256</v>
      </c>
      <c r="B41">
        <v>1385</v>
      </c>
      <c r="C41">
        <v>1690</v>
      </c>
      <c r="D41">
        <v>1379.0500489999999</v>
      </c>
      <c r="E41">
        <v>1656.5</v>
      </c>
      <c r="F41">
        <v>1649.271851</v>
      </c>
      <c r="G41">
        <v>27474843</v>
      </c>
      <c r="H41" s="17">
        <f t="shared" si="2"/>
        <v>0.19088211253580065</v>
      </c>
      <c r="I41">
        <f t="shared" si="1"/>
        <v>62.252768484960789</v>
      </c>
    </row>
    <row r="42" spans="1:9">
      <c r="A42" s="8">
        <v>44287</v>
      </c>
      <c r="B42">
        <v>1675</v>
      </c>
      <c r="C42">
        <v>1900</v>
      </c>
      <c r="D42">
        <v>1533.25</v>
      </c>
      <c r="E42">
        <v>1865.599976</v>
      </c>
      <c r="F42">
        <v>1857.459351</v>
      </c>
      <c r="G42">
        <v>25884353</v>
      </c>
      <c r="H42" s="17">
        <f t="shared" si="2"/>
        <v>0.11887572556998</v>
      </c>
      <c r="I42">
        <f t="shared" si="1"/>
        <v>70.110932214066224</v>
      </c>
    </row>
    <row r="43" spans="1:9">
      <c r="A43" s="8">
        <v>44317</v>
      </c>
      <c r="B43">
        <v>1865.599976</v>
      </c>
      <c r="C43">
        <v>1988</v>
      </c>
      <c r="D43">
        <v>1712</v>
      </c>
      <c r="E43">
        <v>1785.400024</v>
      </c>
      <c r="F43">
        <v>1777.609375</v>
      </c>
      <c r="G43">
        <v>26589269</v>
      </c>
      <c r="H43" s="17">
        <f t="shared" si="2"/>
        <v>-4.3940199801437214E-2</v>
      </c>
      <c r="I43">
        <f t="shared" si="1"/>
        <v>67.096946335119895</v>
      </c>
    </row>
    <row r="44" spans="1:9">
      <c r="A44" s="8">
        <v>44348</v>
      </c>
      <c r="B44">
        <v>1785.400024</v>
      </c>
      <c r="C44">
        <v>1871.75</v>
      </c>
      <c r="D44">
        <v>1710</v>
      </c>
      <c r="E44">
        <v>1808.5500489999999</v>
      </c>
      <c r="F44">
        <v>1800.6583250000001</v>
      </c>
      <c r="G44">
        <v>25494426</v>
      </c>
      <c r="H44" s="17">
        <f t="shared" si="2"/>
        <v>1.2882920293863755E-2</v>
      </c>
      <c r="I44">
        <f t="shared" si="1"/>
        <v>67.966942962602161</v>
      </c>
    </row>
    <row r="45" spans="1:9">
      <c r="A45" s="8">
        <v>44378</v>
      </c>
      <c r="B45">
        <v>1824.9499510000001</v>
      </c>
      <c r="C45">
        <v>2084.8999020000001</v>
      </c>
      <c r="D45">
        <v>1815.099976</v>
      </c>
      <c r="E45">
        <v>2039.1999510000001</v>
      </c>
      <c r="F45">
        <v>2030.30188</v>
      </c>
      <c r="G45">
        <v>29856073</v>
      </c>
      <c r="H45" s="17">
        <f t="shared" si="2"/>
        <v>0.12003215720907968</v>
      </c>
      <c r="I45">
        <f t="shared" si="1"/>
        <v>76.634978529213157</v>
      </c>
    </row>
    <row r="46" spans="1:9">
      <c r="A46" s="8">
        <v>44409</v>
      </c>
      <c r="B46">
        <v>2060</v>
      </c>
      <c r="C46">
        <v>2312.25</v>
      </c>
      <c r="D46">
        <v>2035.0500489999999</v>
      </c>
      <c r="E46">
        <v>2283.6000979999999</v>
      </c>
      <c r="F46">
        <v>2274.7973630000001</v>
      </c>
      <c r="G46">
        <v>28861141</v>
      </c>
      <c r="H46" s="17">
        <f t="shared" si="2"/>
        <v>0.11370648586988567</v>
      </c>
      <c r="I46">
        <f t="shared" si="1"/>
        <v>85.863609145560034</v>
      </c>
    </row>
    <row r="47" spans="1:9">
      <c r="A47" s="8">
        <v>44440</v>
      </c>
      <c r="B47">
        <v>2287.9499510000001</v>
      </c>
      <c r="C47">
        <v>2527</v>
      </c>
      <c r="D47">
        <v>2272</v>
      </c>
      <c r="E47">
        <v>2406.5500489999999</v>
      </c>
      <c r="F47">
        <v>2397.273193</v>
      </c>
      <c r="G47">
        <v>16246138</v>
      </c>
      <c r="H47" s="17">
        <f t="shared" si="2"/>
        <v>5.2440944613554967E-2</v>
      </c>
      <c r="I47">
        <f t="shared" si="1"/>
        <v>90.486533792803897</v>
      </c>
    </row>
    <row r="48" spans="1:9">
      <c r="A48" s="8">
        <v>44470</v>
      </c>
      <c r="B48">
        <v>2399</v>
      </c>
      <c r="C48">
        <v>3020</v>
      </c>
      <c r="D48">
        <v>2183.6499020000001</v>
      </c>
      <c r="E48">
        <v>2230.3500979999999</v>
      </c>
      <c r="F48">
        <v>2221.7524410000001</v>
      </c>
      <c r="G48">
        <v>42073562</v>
      </c>
      <c r="H48" s="17">
        <f t="shared" si="2"/>
        <v>-7.6035649521287607E-2</v>
      </c>
      <c r="I48">
        <f t="shared" si="1"/>
        <v>83.861396322630569</v>
      </c>
    </row>
    <row r="49" spans="1:9">
      <c r="A49" s="8">
        <v>44501</v>
      </c>
      <c r="B49">
        <v>2250</v>
      </c>
      <c r="C49">
        <v>2405</v>
      </c>
      <c r="D49">
        <v>2005</v>
      </c>
      <c r="E49">
        <v>2119.3999020000001</v>
      </c>
      <c r="F49">
        <v>2111.2299800000001</v>
      </c>
      <c r="G49">
        <v>16048225</v>
      </c>
      <c r="H49" s="17">
        <f t="shared" si="2"/>
        <v>-5.1025565758444774E-2</v>
      </c>
      <c r="I49">
        <f t="shared" si="1"/>
        <v>79.689658853850418</v>
      </c>
    </row>
    <row r="50" spans="1:9">
      <c r="A50" s="8">
        <v>44531</v>
      </c>
      <c r="B50">
        <v>2139</v>
      </c>
      <c r="C50">
        <v>2496.1000979999999</v>
      </c>
      <c r="D50">
        <v>2110.3000489999999</v>
      </c>
      <c r="E50">
        <v>2490.1999510000001</v>
      </c>
      <c r="F50">
        <v>2480.600586</v>
      </c>
      <c r="G50">
        <v>17357373</v>
      </c>
      <c r="H50" s="17">
        <f t="shared" si="2"/>
        <v>0.16122999607136421</v>
      </c>
      <c r="I50">
        <f t="shared" si="1"/>
        <v>93.63177689007685</v>
      </c>
    </row>
    <row r="51" spans="1:9">
      <c r="A51" s="8">
        <v>44562</v>
      </c>
      <c r="B51">
        <v>2510</v>
      </c>
      <c r="C51">
        <v>2690.0500489999999</v>
      </c>
      <c r="D51">
        <v>2106</v>
      </c>
      <c r="E51">
        <v>2231.5</v>
      </c>
      <c r="F51">
        <v>2222.8979490000002</v>
      </c>
      <c r="G51">
        <v>14265988</v>
      </c>
      <c r="H51" s="17">
        <f t="shared" si="2"/>
        <v>-0.10968897558651834</v>
      </c>
      <c r="I51">
        <f t="shared" si="1"/>
        <v>83.904634218359192</v>
      </c>
    </row>
    <row r="52" spans="1:9">
      <c r="A52" s="8">
        <v>44593</v>
      </c>
      <c r="B52">
        <v>2253.8999020000001</v>
      </c>
      <c r="C52">
        <v>2402</v>
      </c>
      <c r="D52">
        <v>1842.5500489999999</v>
      </c>
      <c r="E52">
        <v>1999.0500489999999</v>
      </c>
      <c r="F52">
        <v>1991.344116</v>
      </c>
      <c r="G52">
        <v>14889169</v>
      </c>
      <c r="H52" s="17">
        <f t="shared" si="2"/>
        <v>-0.11000188113711135</v>
      </c>
      <c r="I52">
        <f t="shared" si="1"/>
        <v>75.164494047523107</v>
      </c>
    </row>
    <row r="53" spans="1:9">
      <c r="A53" s="8">
        <v>44621</v>
      </c>
      <c r="B53">
        <v>1999.0500489999999</v>
      </c>
      <c r="C53">
        <v>2294.3000489999999</v>
      </c>
      <c r="D53">
        <v>1810.25</v>
      </c>
      <c r="E53">
        <v>2243.75</v>
      </c>
      <c r="F53">
        <v>2235.1008299999999</v>
      </c>
      <c r="G53">
        <v>18751241</v>
      </c>
      <c r="H53" s="17">
        <f t="shared" si="2"/>
        <v>0.11547649523327765</v>
      </c>
      <c r="I53">
        <f t="shared" si="1"/>
        <v>84.365239378922567</v>
      </c>
    </row>
    <row r="54" spans="1:9">
      <c r="A54" s="8">
        <v>44652</v>
      </c>
      <c r="B54">
        <v>2240</v>
      </c>
      <c r="C54">
        <v>2391</v>
      </c>
      <c r="D54">
        <v>2181.25</v>
      </c>
      <c r="E54">
        <v>2326.6000979999999</v>
      </c>
      <c r="F54">
        <v>2317.6315920000002</v>
      </c>
      <c r="G54">
        <v>11589956</v>
      </c>
      <c r="H54" s="17">
        <f t="shared" si="2"/>
        <v>3.6259457580984346E-2</v>
      </c>
      <c r="I54">
        <f t="shared" si="1"/>
        <v>87.48041315488814</v>
      </c>
    </row>
    <row r="55" spans="1:9">
      <c r="A55" s="8">
        <v>44682</v>
      </c>
      <c r="B55">
        <v>2295</v>
      </c>
      <c r="C55">
        <v>2369</v>
      </c>
      <c r="D55">
        <v>1781</v>
      </c>
      <c r="E55">
        <v>1997</v>
      </c>
      <c r="F55">
        <v>1989.3020019999999</v>
      </c>
      <c r="G55">
        <v>15738785</v>
      </c>
      <c r="H55" s="17">
        <f t="shared" si="2"/>
        <v>-0.15276197427842278</v>
      </c>
      <c r="I55">
        <f t="shared" si="1"/>
        <v>75.087413213344789</v>
      </c>
    </row>
    <row r="56" spans="1:9">
      <c r="A56" s="8">
        <v>44713</v>
      </c>
      <c r="B56">
        <v>1996.900024</v>
      </c>
      <c r="C56">
        <v>2050</v>
      </c>
      <c r="D56">
        <v>1700</v>
      </c>
      <c r="E56">
        <v>1736.400024</v>
      </c>
      <c r="F56">
        <v>1729.706543</v>
      </c>
      <c r="G56">
        <v>24636224</v>
      </c>
      <c r="H56" s="17">
        <f t="shared" si="2"/>
        <v>-0.13983205864696641</v>
      </c>
      <c r="I56">
        <f t="shared" si="1"/>
        <v>65.288824824732231</v>
      </c>
    </row>
    <row r="57" spans="1:9">
      <c r="A57" s="8">
        <v>44743</v>
      </c>
      <c r="B57">
        <v>1741</v>
      </c>
      <c r="C57">
        <v>1942.5</v>
      </c>
      <c r="D57">
        <v>1681.150024</v>
      </c>
      <c r="E57">
        <v>1919.400024</v>
      </c>
      <c r="F57">
        <v>1912.0010990000001</v>
      </c>
      <c r="G57">
        <v>18304347</v>
      </c>
      <c r="H57" s="17">
        <f t="shared" si="2"/>
        <v>0.10019862362236245</v>
      </c>
      <c r="I57">
        <f t="shared" si="1"/>
        <v>72.169643644174229</v>
      </c>
    </row>
    <row r="58" spans="1:9">
      <c r="A58" s="8">
        <v>44774</v>
      </c>
      <c r="B58">
        <v>1928.599976</v>
      </c>
      <c r="C58">
        <v>2134.75</v>
      </c>
      <c r="D58">
        <v>1875</v>
      </c>
      <c r="E58">
        <v>1979.0500489999999</v>
      </c>
      <c r="F58">
        <v>1979.0500489999999</v>
      </c>
      <c r="G58">
        <v>18671717</v>
      </c>
      <c r="H58" s="17">
        <f t="shared" si="2"/>
        <v>3.4466566926278981E-2</v>
      </c>
      <c r="I58">
        <f t="shared" si="1"/>
        <v>74.700447015964571</v>
      </c>
    </row>
    <row r="59" spans="1:9">
      <c r="A59" s="8">
        <v>44805</v>
      </c>
      <c r="B59">
        <v>1971.900024</v>
      </c>
      <c r="C59">
        <v>2295</v>
      </c>
      <c r="D59">
        <v>1966</v>
      </c>
      <c r="E59">
        <v>2036</v>
      </c>
      <c r="F59">
        <v>2036</v>
      </c>
      <c r="G59">
        <v>23951230</v>
      </c>
      <c r="H59" s="17">
        <f t="shared" si="2"/>
        <v>2.8370142342157872E-2</v>
      </c>
      <c r="I59">
        <f t="shared" si="1"/>
        <v>76.850057532074004</v>
      </c>
    </row>
    <row r="60" spans="1:9">
      <c r="A60" s="8">
        <v>44835</v>
      </c>
      <c r="B60">
        <v>2036</v>
      </c>
      <c r="C60">
        <v>2326.3999020000001</v>
      </c>
      <c r="D60">
        <v>2031.150024</v>
      </c>
      <c r="E60">
        <v>2313.9499510000001</v>
      </c>
      <c r="F60">
        <v>2313.9499510000001</v>
      </c>
      <c r="G60">
        <v>10918296</v>
      </c>
      <c r="H60" s="17">
        <f t="shared" si="2"/>
        <v>0.12796890106797207</v>
      </c>
      <c r="I60">
        <f t="shared" si="1"/>
        <v>87.341447377549031</v>
      </c>
    </row>
    <row r="61" spans="1:9">
      <c r="A61" s="8">
        <v>44866</v>
      </c>
      <c r="B61">
        <v>2325.5500489999999</v>
      </c>
      <c r="C61">
        <v>2356.6000979999999</v>
      </c>
      <c r="D61">
        <v>2074</v>
      </c>
      <c r="E61">
        <v>2175.5500489999999</v>
      </c>
      <c r="F61">
        <v>2175.5500489999999</v>
      </c>
      <c r="G61">
        <v>11946116</v>
      </c>
      <c r="H61" s="17">
        <f t="shared" si="2"/>
        <v>-6.1674471096473164E-2</v>
      </c>
      <c r="I61">
        <f t="shared" si="1"/>
        <v>82.117458953613166</v>
      </c>
    </row>
    <row r="62" spans="1:9">
      <c r="A62" s="8">
        <v>44896</v>
      </c>
      <c r="B62">
        <v>2177.9499510000001</v>
      </c>
      <c r="C62">
        <v>2263.3999020000001</v>
      </c>
      <c r="D62">
        <v>2146.75</v>
      </c>
      <c r="E62">
        <v>2191.5</v>
      </c>
      <c r="F62">
        <v>2191.5</v>
      </c>
      <c r="G62">
        <v>2495117</v>
      </c>
      <c r="H62" s="17">
        <f t="shared" si="2"/>
        <v>7.3047122169516187E-3</v>
      </c>
      <c r="I62">
        <f t="shared" si="1"/>
        <v>82.719499548890056</v>
      </c>
    </row>
    <row r="65" spans="1:2">
      <c r="A65" t="s">
        <v>57</v>
      </c>
      <c r="B65" s="17">
        <f>'Weight&amp;Market CAP'!D14</f>
        <v>3.7745607825183693E-2</v>
      </c>
    </row>
    <row r="66" spans="1:2">
      <c r="A66" t="s">
        <v>63</v>
      </c>
      <c r="B66" s="23">
        <f>AVERAGE(H3:H62)</f>
        <v>3.7910836323727097E-2</v>
      </c>
    </row>
    <row r="67" spans="1:2">
      <c r="A67" t="s">
        <v>64</v>
      </c>
      <c r="B67" s="17">
        <f>12*B66</f>
        <v>0.45493003588472514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2FF14-38D2-7F43-8F98-A77E9112FB5C}">
  <dimension ref="A1:U67"/>
  <sheetViews>
    <sheetView workbookViewId="0">
      <selection activeCell="M18" sqref="M18"/>
    </sheetView>
  </sheetViews>
  <sheetFormatPr defaultColWidth="8.875" defaultRowHeight="15.95"/>
  <cols>
    <col min="1" max="1" width="9.625" bestFit="1" customWidth="1"/>
    <col min="13" max="13" width="10" bestFit="1" customWidth="1"/>
    <col min="14" max="15" width="9.125" bestFit="1" customWidth="1"/>
    <col min="16" max="16" width="10.125" bestFit="1" customWidth="1"/>
    <col min="17" max="17" width="10.375" bestFit="1" customWidth="1"/>
    <col min="18" max="20" width="9.125" bestFit="1" customWidth="1"/>
  </cols>
  <sheetData>
    <row r="1" spans="1:21">
      <c r="A1" s="20" t="s">
        <v>23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H1" t="s">
        <v>60</v>
      </c>
      <c r="I1" t="s">
        <v>30</v>
      </c>
      <c r="L1" s="25" t="s">
        <v>31</v>
      </c>
      <c r="M1" s="25"/>
      <c r="N1" s="25"/>
      <c r="O1" s="25"/>
      <c r="P1" s="25"/>
      <c r="Q1" s="25"/>
      <c r="R1" s="25"/>
      <c r="S1" s="25"/>
      <c r="T1" s="25"/>
      <c r="U1" s="25"/>
    </row>
    <row r="2" spans="1:21" ht="17.100000000000001" thickBot="1">
      <c r="A2" s="21">
        <v>43070</v>
      </c>
      <c r="B2" s="22">
        <v>221.61073300000001</v>
      </c>
      <c r="C2" s="22">
        <v>283.33126800000002</v>
      </c>
      <c r="D2" s="22">
        <v>212.61994899999999</v>
      </c>
      <c r="E2" s="22">
        <v>275.531158</v>
      </c>
      <c r="F2" s="22">
        <v>270.57046500000001</v>
      </c>
      <c r="I2">
        <f>$B$65*F2</f>
        <v>8.7684447007515374</v>
      </c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>
      <c r="A3" s="21">
        <v>43101</v>
      </c>
      <c r="B3" s="22">
        <v>278.896637</v>
      </c>
      <c r="C3" s="22">
        <v>285.275238</v>
      </c>
      <c r="D3" s="22">
        <v>242.99423200000001</v>
      </c>
      <c r="E3" s="22">
        <v>256.78414900000001</v>
      </c>
      <c r="F3" s="22">
        <v>252.160965</v>
      </c>
      <c r="H3">
        <f>LN(F3/F2)</f>
        <v>-7.0464929840858087E-2</v>
      </c>
      <c r="I3">
        <f t="shared" ref="I3:I62" si="0">$B$65*F3</f>
        <v>8.1718434319527216</v>
      </c>
      <c r="L3" s="30" t="s">
        <v>32</v>
      </c>
      <c r="M3" s="31"/>
      <c r="N3" s="25"/>
      <c r="O3" s="25"/>
      <c r="P3" s="25"/>
      <c r="Q3" s="25"/>
      <c r="R3" s="25"/>
      <c r="S3" s="25"/>
      <c r="T3" s="25"/>
      <c r="U3" s="25"/>
    </row>
    <row r="4" spans="1:21">
      <c r="A4" s="21">
        <v>43132</v>
      </c>
      <c r="B4" s="22">
        <v>258.78884900000003</v>
      </c>
      <c r="C4" s="22">
        <v>290.36596700000001</v>
      </c>
      <c r="D4" s="22">
        <v>251.013046</v>
      </c>
      <c r="E4" s="22">
        <v>285.04437300000001</v>
      </c>
      <c r="F4" s="22">
        <v>279.91238399999997</v>
      </c>
      <c r="H4">
        <f t="shared" ref="H4:H62" si="1">LN(F4/F3)</f>
        <v>0.10440900631817389</v>
      </c>
      <c r="I4">
        <f t="shared" si="0"/>
        <v>9.0711906052256257</v>
      </c>
      <c r="L4" s="25" t="s">
        <v>33</v>
      </c>
      <c r="M4" s="25">
        <v>0.53295499999999996</v>
      </c>
      <c r="N4" s="25"/>
      <c r="O4" s="25"/>
      <c r="P4" s="25"/>
      <c r="Q4" s="25"/>
      <c r="R4" s="25"/>
      <c r="S4" s="25"/>
      <c r="T4" s="25"/>
      <c r="U4" s="25"/>
    </row>
    <row r="5" spans="1:21">
      <c r="A5" s="21">
        <v>43160</v>
      </c>
      <c r="B5" s="22">
        <v>285.05654900000002</v>
      </c>
      <c r="C5" s="22">
        <v>293.88937399999998</v>
      </c>
      <c r="D5" s="22">
        <v>252.95700099999999</v>
      </c>
      <c r="E5" s="22">
        <v>278.66577100000001</v>
      </c>
      <c r="F5" s="22">
        <v>273.64865099999997</v>
      </c>
      <c r="H5">
        <f t="shared" si="1"/>
        <v>-2.263165199253676E-2</v>
      </c>
      <c r="I5">
        <f t="shared" si="0"/>
        <v>8.868200243987296</v>
      </c>
      <c r="L5" s="25" t="s">
        <v>34</v>
      </c>
      <c r="M5" s="25">
        <v>0.28404099999999999</v>
      </c>
      <c r="N5" s="25"/>
      <c r="O5" s="25"/>
      <c r="P5" s="25"/>
      <c r="Q5" s="25"/>
      <c r="R5" s="25"/>
      <c r="S5" s="25"/>
      <c r="T5" s="25"/>
      <c r="U5" s="25"/>
    </row>
    <row r="6" spans="1:21">
      <c r="A6" s="21">
        <v>43191</v>
      </c>
      <c r="B6" s="22">
        <v>279.44335899999999</v>
      </c>
      <c r="C6" s="22">
        <v>330.47216800000001</v>
      </c>
      <c r="D6" s="22">
        <v>277.39007600000002</v>
      </c>
      <c r="E6" s="22">
        <v>326.45059199999997</v>
      </c>
      <c r="F6" s="22">
        <v>320.57312000000002</v>
      </c>
      <c r="H6">
        <f t="shared" si="1"/>
        <v>0.15826540594258132</v>
      </c>
      <c r="I6">
        <f t="shared" si="0"/>
        <v>10.388893241793358</v>
      </c>
      <c r="L6" s="25" t="s">
        <v>35</v>
      </c>
      <c r="M6" s="25">
        <v>0.27169599999999999</v>
      </c>
      <c r="N6" s="25"/>
      <c r="O6" s="25"/>
      <c r="P6" s="25"/>
      <c r="Q6" s="25"/>
      <c r="R6" s="25"/>
      <c r="S6" s="25"/>
      <c r="T6" s="25"/>
      <c r="U6" s="25"/>
    </row>
    <row r="7" spans="1:21">
      <c r="A7" s="21">
        <v>43221</v>
      </c>
      <c r="B7" s="22">
        <v>326.45059199999997</v>
      </c>
      <c r="C7" s="22">
        <v>329.02633700000001</v>
      </c>
      <c r="D7" s="22">
        <v>290.64541600000001</v>
      </c>
      <c r="E7" s="22">
        <v>302.40631100000002</v>
      </c>
      <c r="F7" s="22">
        <v>296.96173099999999</v>
      </c>
      <c r="H7">
        <f t="shared" si="1"/>
        <v>-7.6507115216954594E-2</v>
      </c>
      <c r="I7">
        <f t="shared" si="0"/>
        <v>9.6237130557208204</v>
      </c>
      <c r="L7" s="25" t="s">
        <v>36</v>
      </c>
      <c r="M7" s="25">
        <v>8.6181999999999995E-2</v>
      </c>
      <c r="N7" s="25"/>
      <c r="O7" s="25"/>
      <c r="P7" s="25"/>
      <c r="Q7" s="25"/>
      <c r="R7" s="25"/>
      <c r="S7" s="25"/>
      <c r="T7" s="25"/>
      <c r="U7" s="25"/>
    </row>
    <row r="8" spans="1:21" ht="17.100000000000001" thickBot="1">
      <c r="A8" s="21">
        <v>43252</v>
      </c>
      <c r="B8" s="22">
        <v>302.85586499999999</v>
      </c>
      <c r="C8" s="22">
        <v>315.892517</v>
      </c>
      <c r="D8" s="22">
        <v>279.44335899999999</v>
      </c>
      <c r="E8" s="22">
        <v>298.63992300000001</v>
      </c>
      <c r="F8" s="22">
        <v>293.26315299999999</v>
      </c>
      <c r="H8">
        <f t="shared" si="1"/>
        <v>-1.253293960607486E-2</v>
      </c>
      <c r="I8">
        <f t="shared" si="0"/>
        <v>9.5038523138456252</v>
      </c>
      <c r="L8" s="32" t="s">
        <v>37</v>
      </c>
      <c r="M8" s="32">
        <v>60</v>
      </c>
      <c r="N8" s="25"/>
      <c r="O8" s="25"/>
      <c r="P8" s="25"/>
      <c r="Q8" s="25"/>
      <c r="R8" s="25"/>
      <c r="S8" s="25"/>
      <c r="T8" s="25"/>
      <c r="U8" s="25"/>
    </row>
    <row r="9" spans="1:21">
      <c r="A9" s="21">
        <v>43282</v>
      </c>
      <c r="B9" s="22">
        <v>301.30068999999997</v>
      </c>
      <c r="C9" s="22">
        <v>310.898956</v>
      </c>
      <c r="D9" s="22">
        <v>287.219177</v>
      </c>
      <c r="E9" s="22">
        <v>297.546448</v>
      </c>
      <c r="F9" s="22">
        <v>292.18936200000002</v>
      </c>
      <c r="H9">
        <f t="shared" si="1"/>
        <v>-3.6682469596378696E-3</v>
      </c>
      <c r="I9">
        <f t="shared" si="0"/>
        <v>9.4690537004653201</v>
      </c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ht="17.100000000000001" thickBot="1">
      <c r="A10" s="21">
        <v>43313</v>
      </c>
      <c r="B10" s="22">
        <v>296.46511800000002</v>
      </c>
      <c r="C10" s="22">
        <v>351.12667800000003</v>
      </c>
      <c r="D10" s="22">
        <v>295.23800699999998</v>
      </c>
      <c r="E10" s="22">
        <v>334.11706500000003</v>
      </c>
      <c r="F10" s="22">
        <v>328.101563</v>
      </c>
      <c r="H10">
        <f t="shared" si="1"/>
        <v>0.11592111166421418</v>
      </c>
      <c r="I10">
        <f t="shared" si="0"/>
        <v>10.632869376173954</v>
      </c>
      <c r="L10" s="25" t="s">
        <v>38</v>
      </c>
      <c r="M10" s="25"/>
      <c r="N10" s="25"/>
      <c r="O10" s="25"/>
      <c r="P10" s="25"/>
      <c r="Q10" s="25"/>
      <c r="R10" s="25"/>
      <c r="S10" s="25"/>
      <c r="T10" s="25"/>
      <c r="U10" s="25"/>
    </row>
    <row r="11" spans="1:21">
      <c r="A11" s="21">
        <v>43344</v>
      </c>
      <c r="B11" s="22">
        <v>334.11706500000003</v>
      </c>
      <c r="C11" s="22">
        <v>336.534851</v>
      </c>
      <c r="D11" s="22">
        <v>267.29367100000002</v>
      </c>
      <c r="E11" s="22">
        <v>282.40789799999999</v>
      </c>
      <c r="F11" s="22">
        <v>277.32336400000003</v>
      </c>
      <c r="H11">
        <f t="shared" si="1"/>
        <v>-0.16813899935563481</v>
      </c>
      <c r="I11">
        <f t="shared" si="0"/>
        <v>8.987287586841342</v>
      </c>
      <c r="L11" s="30" t="s">
        <v>39</v>
      </c>
      <c r="M11" s="30" t="s">
        <v>40</v>
      </c>
      <c r="N11" s="30" t="s">
        <v>41</v>
      </c>
      <c r="O11" s="30" t="s">
        <v>42</v>
      </c>
      <c r="P11" s="30" t="s">
        <v>43</v>
      </c>
      <c r="Q11" s="30" t="s">
        <v>44</v>
      </c>
      <c r="R11" s="25"/>
      <c r="S11" s="25"/>
      <c r="T11" s="25"/>
      <c r="U11" s="25"/>
    </row>
    <row r="12" spans="1:21">
      <c r="A12" s="21">
        <v>43374</v>
      </c>
      <c r="B12" s="22">
        <v>280.70693999999997</v>
      </c>
      <c r="C12" s="22">
        <v>321.96734600000002</v>
      </c>
      <c r="D12" s="22">
        <v>268.47216800000001</v>
      </c>
      <c r="E12" s="22">
        <v>315.46725500000002</v>
      </c>
      <c r="F12" s="22">
        <v>310.02716099999998</v>
      </c>
      <c r="H12">
        <f t="shared" si="1"/>
        <v>0.11147570537855396</v>
      </c>
      <c r="I12">
        <f t="shared" si="0"/>
        <v>10.04712771203425</v>
      </c>
      <c r="L12" s="25" t="s">
        <v>45</v>
      </c>
      <c r="M12" s="25">
        <v>1</v>
      </c>
      <c r="N12" s="25">
        <v>0.170904</v>
      </c>
      <c r="O12" s="25">
        <v>0.170904</v>
      </c>
      <c r="P12" s="25">
        <v>23.010179999999998</v>
      </c>
      <c r="Q12" s="33">
        <v>1.17E-5</v>
      </c>
      <c r="R12" s="25"/>
      <c r="S12" s="25"/>
      <c r="T12" s="25"/>
      <c r="U12" s="25"/>
    </row>
    <row r="13" spans="1:21">
      <c r="A13" s="21">
        <v>43405</v>
      </c>
      <c r="B13" s="22">
        <v>318.97851600000001</v>
      </c>
      <c r="C13" s="22">
        <v>369.33908100000002</v>
      </c>
      <c r="D13" s="22">
        <v>318.97851600000001</v>
      </c>
      <c r="E13" s="22">
        <v>348.91540500000002</v>
      </c>
      <c r="F13" s="22">
        <v>342.89846799999998</v>
      </c>
      <c r="H13">
        <f t="shared" si="1"/>
        <v>0.10077448191387735</v>
      </c>
      <c r="I13">
        <f t="shared" si="0"/>
        <v>11.112396375673967</v>
      </c>
      <c r="L13" s="25" t="s">
        <v>46</v>
      </c>
      <c r="M13" s="25">
        <v>58</v>
      </c>
      <c r="N13" s="25">
        <v>0.430784</v>
      </c>
      <c r="O13" s="25">
        <v>7.4269999999999996E-3</v>
      </c>
      <c r="P13" s="25"/>
      <c r="Q13" s="25"/>
      <c r="R13" s="25"/>
      <c r="S13" s="25"/>
      <c r="T13" s="25"/>
      <c r="U13" s="25"/>
    </row>
    <row r="14" spans="1:21" ht="17.100000000000001" thickBot="1">
      <c r="A14" s="21">
        <v>43435</v>
      </c>
      <c r="B14" s="22">
        <v>348.69671599999998</v>
      </c>
      <c r="C14" s="22">
        <v>358.41650399999997</v>
      </c>
      <c r="D14" s="22">
        <v>328.17587300000002</v>
      </c>
      <c r="E14" s="22">
        <v>350.81076000000002</v>
      </c>
      <c r="F14" s="22">
        <v>344.761169</v>
      </c>
      <c r="H14">
        <f t="shared" si="1"/>
        <v>5.4175218540071981E-3</v>
      </c>
      <c r="I14">
        <f t="shared" si="0"/>
        <v>11.172761392648509</v>
      </c>
      <c r="L14" s="32" t="s">
        <v>47</v>
      </c>
      <c r="M14" s="32">
        <v>59</v>
      </c>
      <c r="N14" s="32">
        <v>0.601688</v>
      </c>
      <c r="O14" s="32" t="s">
        <v>39</v>
      </c>
      <c r="P14" s="32" t="s">
        <v>39</v>
      </c>
      <c r="Q14" s="32" t="s">
        <v>39</v>
      </c>
      <c r="R14" s="25"/>
      <c r="S14" s="25"/>
      <c r="T14" s="25"/>
      <c r="U14" s="25"/>
    </row>
    <row r="15" spans="1:21" ht="17.100000000000001" thickBot="1">
      <c r="A15" s="21">
        <v>43466</v>
      </c>
      <c r="B15" s="22">
        <v>352.34164399999997</v>
      </c>
      <c r="C15" s="22">
        <v>403.24893200000002</v>
      </c>
      <c r="D15" s="22">
        <v>345.53781099999998</v>
      </c>
      <c r="E15" s="22">
        <v>395.02359000000001</v>
      </c>
      <c r="F15" s="22">
        <v>388.21157799999997</v>
      </c>
      <c r="H15">
        <f t="shared" si="1"/>
        <v>0.11869858158467925</v>
      </c>
      <c r="I15">
        <f t="shared" si="0"/>
        <v>12.580869659533946</v>
      </c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>
      <c r="A16" s="21">
        <v>43497</v>
      </c>
      <c r="B16" s="22">
        <v>393.650665</v>
      </c>
      <c r="C16" s="22">
        <v>439.29711900000001</v>
      </c>
      <c r="D16" s="22">
        <v>315.892517</v>
      </c>
      <c r="E16" s="22">
        <v>337.78628500000002</v>
      </c>
      <c r="F16" s="22">
        <v>331.96124300000002</v>
      </c>
      <c r="H16">
        <f t="shared" si="1"/>
        <v>-0.15653227097244257</v>
      </c>
      <c r="I16">
        <f t="shared" si="0"/>
        <v>10.757950990837982</v>
      </c>
      <c r="L16" s="30" t="s">
        <v>39</v>
      </c>
      <c r="M16" s="30" t="s">
        <v>48</v>
      </c>
      <c r="N16" s="30" t="s">
        <v>36</v>
      </c>
      <c r="O16" s="30" t="s">
        <v>49</v>
      </c>
      <c r="P16" s="30" t="s">
        <v>50</v>
      </c>
      <c r="Q16" s="30" t="s">
        <v>51</v>
      </c>
      <c r="R16" s="30" t="s">
        <v>52</v>
      </c>
      <c r="S16" s="30" t="s">
        <v>53</v>
      </c>
      <c r="T16" s="30" t="s">
        <v>54</v>
      </c>
      <c r="U16" s="25"/>
    </row>
    <row r="17" spans="1:21">
      <c r="A17" s="21">
        <v>43525</v>
      </c>
      <c r="B17" s="22">
        <v>341.43118299999998</v>
      </c>
      <c r="C17" s="22">
        <v>389.76275600000002</v>
      </c>
      <c r="D17" s="22">
        <v>339.76669299999998</v>
      </c>
      <c r="E17" s="22">
        <v>383.35986300000002</v>
      </c>
      <c r="F17" s="22">
        <v>377.757385</v>
      </c>
      <c r="H17">
        <f t="shared" si="1"/>
        <v>0.1292339267783838</v>
      </c>
      <c r="I17">
        <f t="shared" si="0"/>
        <v>12.242078013477959</v>
      </c>
      <c r="L17" s="25" t="s">
        <v>55</v>
      </c>
      <c r="M17" s="33">
        <v>-8.1000000000000004E-5</v>
      </c>
      <c r="N17" s="25">
        <v>1.155E-2</v>
      </c>
      <c r="O17" s="25">
        <v>-7.0400000000000003E-3</v>
      </c>
      <c r="P17" s="25">
        <v>0.99440700000000004</v>
      </c>
      <c r="Q17" s="25">
        <v>-2.3199999999999998E-2</v>
      </c>
      <c r="R17" s="25">
        <v>2.3039E-2</v>
      </c>
      <c r="S17" s="25">
        <v>-2.3199999999999998E-2</v>
      </c>
      <c r="T17" s="25">
        <v>2.3039E-2</v>
      </c>
      <c r="U17" s="25"/>
    </row>
    <row r="18" spans="1:21" ht="17.100000000000001" thickBot="1">
      <c r="A18" s="21">
        <v>43556</v>
      </c>
      <c r="B18" s="22">
        <v>386.33651700000001</v>
      </c>
      <c r="C18" s="22">
        <v>406.94244400000002</v>
      </c>
      <c r="D18" s="22">
        <v>377.01769999999999</v>
      </c>
      <c r="E18" s="22">
        <v>394.29458599999998</v>
      </c>
      <c r="F18" s="22">
        <v>388.53228799999999</v>
      </c>
      <c r="H18">
        <f t="shared" si="1"/>
        <v>2.8124124820756859E-2</v>
      </c>
      <c r="I18">
        <f t="shared" si="0"/>
        <v>12.59126298868012</v>
      </c>
      <c r="L18" s="32" t="s">
        <v>67</v>
      </c>
      <c r="M18" s="32">
        <v>0.86556999999999995</v>
      </c>
      <c r="N18" s="32">
        <v>0.18044399999999999</v>
      </c>
      <c r="O18" s="32">
        <v>4.7968919999999997</v>
      </c>
      <c r="P18" s="34">
        <v>1.17E-5</v>
      </c>
      <c r="Q18" s="32">
        <v>0.50437299999999996</v>
      </c>
      <c r="R18" s="32">
        <v>1.2267680000000001</v>
      </c>
      <c r="S18" s="32">
        <v>0.50437299999999996</v>
      </c>
      <c r="T18" s="32">
        <v>1.2267680000000001</v>
      </c>
      <c r="U18" s="25"/>
    </row>
    <row r="19" spans="1:21">
      <c r="A19" s="21">
        <v>43586</v>
      </c>
      <c r="B19" s="22">
        <v>394.29458599999998</v>
      </c>
      <c r="C19" s="22">
        <v>461.44604500000003</v>
      </c>
      <c r="D19" s="22">
        <v>372.53445399999998</v>
      </c>
      <c r="E19" s="22">
        <v>454.192657</v>
      </c>
      <c r="F19" s="22">
        <v>447.55499300000002</v>
      </c>
      <c r="H19">
        <f t="shared" si="1"/>
        <v>0.14142314380068599</v>
      </c>
      <c r="I19">
        <f t="shared" si="0"/>
        <v>14.504026545047115</v>
      </c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>
      <c r="A20" s="21">
        <v>43617</v>
      </c>
      <c r="B20" s="22">
        <v>456.79269399999998</v>
      </c>
      <c r="C20" s="22">
        <v>457.80114700000001</v>
      </c>
      <c r="D20" s="22">
        <v>410.79391500000003</v>
      </c>
      <c r="E20" s="22">
        <v>432.05590799999999</v>
      </c>
      <c r="F20" s="22">
        <v>425.74176</v>
      </c>
      <c r="H20">
        <f t="shared" si="1"/>
        <v>-4.9966454275631407E-2</v>
      </c>
      <c r="I20">
        <f t="shared" si="0"/>
        <v>13.797119649998134</v>
      </c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>
      <c r="A21" s="21">
        <v>43647</v>
      </c>
      <c r="B21" s="22">
        <v>431.31475799999998</v>
      </c>
      <c r="C21" s="22">
        <v>449.86248799999998</v>
      </c>
      <c r="D21" s="22">
        <v>398.01251200000002</v>
      </c>
      <c r="E21" s="22">
        <v>416.5</v>
      </c>
      <c r="F21" s="22">
        <v>410.41317700000002</v>
      </c>
      <c r="H21">
        <f t="shared" si="1"/>
        <v>-3.6668564233547814E-2</v>
      </c>
      <c r="I21">
        <f t="shared" si="0"/>
        <v>13.30036242863482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1:21">
      <c r="A22" s="21">
        <v>43678</v>
      </c>
      <c r="B22" s="22">
        <v>408.38751200000002</v>
      </c>
      <c r="C22" s="22">
        <v>451.72500600000001</v>
      </c>
      <c r="D22" s="22">
        <v>356.4375</v>
      </c>
      <c r="E22" s="22">
        <v>397.875</v>
      </c>
      <c r="F22" s="22">
        <v>392.06039399999997</v>
      </c>
      <c r="H22">
        <f t="shared" si="1"/>
        <v>-4.5748506790928303E-2</v>
      </c>
      <c r="I22">
        <f t="shared" si="0"/>
        <v>12.705599201834019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1:21">
      <c r="A23" s="21">
        <v>43709</v>
      </c>
      <c r="B23" s="22">
        <v>397.875</v>
      </c>
      <c r="C23" s="22">
        <v>425</v>
      </c>
      <c r="D23" s="22">
        <v>381.29998799999998</v>
      </c>
      <c r="E23" s="22">
        <v>400.35000600000001</v>
      </c>
      <c r="F23" s="22">
        <v>396.33978300000001</v>
      </c>
      <c r="H23">
        <f t="shared" si="1"/>
        <v>1.0855986979207654E-2</v>
      </c>
      <c r="I23">
        <f t="shared" si="0"/>
        <v>12.84428243098656</v>
      </c>
    </row>
    <row r="24" spans="1:21">
      <c r="A24" s="21">
        <v>43739</v>
      </c>
      <c r="B24" s="22">
        <v>404.10000600000001</v>
      </c>
      <c r="C24" s="22">
        <v>446</v>
      </c>
      <c r="D24" s="22">
        <v>370.5</v>
      </c>
      <c r="E24" s="22">
        <v>438.25</v>
      </c>
      <c r="F24" s="22">
        <v>433.86013800000001</v>
      </c>
      <c r="H24">
        <f t="shared" si="1"/>
        <v>9.0450338260616825E-2</v>
      </c>
      <c r="I24">
        <f t="shared" si="0"/>
        <v>14.060213955405038</v>
      </c>
    </row>
    <row r="25" spans="1:21">
      <c r="A25" s="21">
        <v>43770</v>
      </c>
      <c r="B25" s="22">
        <v>440.97500600000001</v>
      </c>
      <c r="C25" s="22">
        <v>440.97500600000001</v>
      </c>
      <c r="D25" s="22">
        <v>395.54998799999998</v>
      </c>
      <c r="E25" s="22">
        <v>421.82501200000002</v>
      </c>
      <c r="F25" s="22">
        <v>417.59967</v>
      </c>
      <c r="H25">
        <f t="shared" si="1"/>
        <v>-3.8198973151588315E-2</v>
      </c>
      <c r="I25">
        <f t="shared" si="0"/>
        <v>13.533256903879328</v>
      </c>
    </row>
    <row r="26" spans="1:21">
      <c r="A26" s="21">
        <v>43800</v>
      </c>
      <c r="B26" s="22">
        <v>421.82501200000002</v>
      </c>
      <c r="C26" s="22">
        <v>422.5</v>
      </c>
      <c r="D26" s="22">
        <v>379.75</v>
      </c>
      <c r="E26" s="22">
        <v>415.375</v>
      </c>
      <c r="F26" s="22">
        <v>411.21423299999998</v>
      </c>
      <c r="H26">
        <f t="shared" si="1"/>
        <v>-1.5408919469455466E-2</v>
      </c>
      <c r="I26">
        <f t="shared" si="0"/>
        <v>13.326322450687503</v>
      </c>
    </row>
    <row r="27" spans="1:21">
      <c r="A27" s="21">
        <v>43831</v>
      </c>
      <c r="B27" s="22">
        <v>418</v>
      </c>
      <c r="C27" s="22">
        <v>499.5</v>
      </c>
      <c r="D27" s="22">
        <v>414.5</v>
      </c>
      <c r="E27" s="22">
        <v>492.54998799999998</v>
      </c>
      <c r="F27" s="22">
        <v>487.61621100000002</v>
      </c>
      <c r="H27">
        <f t="shared" si="1"/>
        <v>0.170414316699223</v>
      </c>
      <c r="I27">
        <f t="shared" si="0"/>
        <v>15.802300451911828</v>
      </c>
    </row>
    <row r="28" spans="1:21">
      <c r="A28" s="21">
        <v>43862</v>
      </c>
      <c r="B28" s="22">
        <v>492</v>
      </c>
      <c r="C28" s="22">
        <v>535.5</v>
      </c>
      <c r="D28" s="22">
        <v>463.14999399999999</v>
      </c>
      <c r="E28" s="22">
        <v>488.02499399999999</v>
      </c>
      <c r="F28" s="22">
        <v>483.136505</v>
      </c>
      <c r="H28">
        <f t="shared" si="1"/>
        <v>-9.2294107970474579E-3</v>
      </c>
      <c r="I28">
        <f t="shared" si="0"/>
        <v>15.657125499661865</v>
      </c>
    </row>
    <row r="29" spans="1:21">
      <c r="A29" s="21">
        <v>43891</v>
      </c>
      <c r="B29" s="22">
        <v>493</v>
      </c>
      <c r="C29" s="22">
        <v>500</v>
      </c>
      <c r="D29" s="22">
        <v>334</v>
      </c>
      <c r="E29" s="22">
        <v>383.375</v>
      </c>
      <c r="F29" s="22">
        <v>380.44888300000002</v>
      </c>
      <c r="H29">
        <f t="shared" si="1"/>
        <v>-0.23894740614957574</v>
      </c>
      <c r="I29">
        <f t="shared" si="0"/>
        <v>12.329302062027322</v>
      </c>
    </row>
    <row r="30" spans="1:21">
      <c r="A30" s="21">
        <v>43922</v>
      </c>
      <c r="B30" s="22">
        <v>389</v>
      </c>
      <c r="C30" s="22">
        <v>568.92498799999998</v>
      </c>
      <c r="D30" s="22">
        <v>384.02499399999999</v>
      </c>
      <c r="E30" s="22">
        <v>551.20001200000002</v>
      </c>
      <c r="F30" s="22">
        <v>546.99292000000003</v>
      </c>
      <c r="H30">
        <f t="shared" si="1"/>
        <v>0.36308403238960019</v>
      </c>
      <c r="I30">
        <f t="shared" si="0"/>
        <v>17.726536304406356</v>
      </c>
    </row>
    <row r="31" spans="1:21">
      <c r="A31" s="21">
        <v>43952</v>
      </c>
      <c r="B31" s="22">
        <v>551.20001200000002</v>
      </c>
      <c r="C31" s="22">
        <v>596</v>
      </c>
      <c r="D31" s="22">
        <v>481.52499399999999</v>
      </c>
      <c r="E31" s="22">
        <v>488.07501200000002</v>
      </c>
      <c r="F31" s="22">
        <v>484.34979199999998</v>
      </c>
      <c r="H31">
        <f t="shared" si="1"/>
        <v>-0.12162850258019409</v>
      </c>
      <c r="I31">
        <f t="shared" si="0"/>
        <v>15.696444794787594</v>
      </c>
    </row>
    <row r="32" spans="1:21">
      <c r="A32" s="21">
        <v>43983</v>
      </c>
      <c r="B32" s="22">
        <v>493</v>
      </c>
      <c r="C32" s="22">
        <v>503.14999399999999</v>
      </c>
      <c r="D32" s="22">
        <v>425.14999399999999</v>
      </c>
      <c r="E32" s="22">
        <v>465.70001200000002</v>
      </c>
      <c r="F32" s="22">
        <v>462.14553799999999</v>
      </c>
      <c r="H32">
        <f t="shared" si="1"/>
        <v>-4.6927497640562733E-2</v>
      </c>
      <c r="I32">
        <f t="shared" si="0"/>
        <v>14.976865984437982</v>
      </c>
    </row>
    <row r="33" spans="1:9">
      <c r="A33" s="21">
        <v>44013</v>
      </c>
      <c r="B33" s="22">
        <v>468</v>
      </c>
      <c r="C33" s="22">
        <v>497.5</v>
      </c>
      <c r="D33" s="22">
        <v>445.70001200000002</v>
      </c>
      <c r="E33" s="22">
        <v>495.20001200000002</v>
      </c>
      <c r="F33" s="22">
        <v>491.42034899999999</v>
      </c>
      <c r="H33">
        <f t="shared" si="1"/>
        <v>6.1420010695888663E-2</v>
      </c>
      <c r="I33">
        <f t="shared" si="0"/>
        <v>15.925582103096584</v>
      </c>
    </row>
    <row r="34" spans="1:9">
      <c r="A34" s="21">
        <v>44044</v>
      </c>
      <c r="B34" s="22">
        <v>497</v>
      </c>
      <c r="C34" s="22">
        <v>614.5</v>
      </c>
      <c r="D34" s="22">
        <v>491.14999399999999</v>
      </c>
      <c r="E34" s="22">
        <v>523.84997599999997</v>
      </c>
      <c r="F34" s="22">
        <v>519.85168499999997</v>
      </c>
      <c r="H34">
        <f t="shared" si="1"/>
        <v>5.6243680252229498E-2</v>
      </c>
      <c r="I34">
        <f t="shared" si="0"/>
        <v>16.846963516564923</v>
      </c>
    </row>
    <row r="35" spans="1:9">
      <c r="A35" s="21">
        <v>44075</v>
      </c>
      <c r="B35" s="22">
        <v>524.5</v>
      </c>
      <c r="C35" s="22">
        <v>565.5</v>
      </c>
      <c r="D35" s="22">
        <v>495</v>
      </c>
      <c r="E35" s="22">
        <v>507.47500600000001</v>
      </c>
      <c r="F35" s="22">
        <v>503.60171500000001</v>
      </c>
      <c r="H35">
        <f t="shared" si="1"/>
        <v>-3.1757842093403904E-2</v>
      </c>
      <c r="I35">
        <f t="shared" si="0"/>
        <v>16.320346676349672</v>
      </c>
    </row>
    <row r="36" spans="1:9">
      <c r="A36" s="21">
        <v>44105</v>
      </c>
      <c r="B36" s="22">
        <v>510.47500600000001</v>
      </c>
      <c r="C36" s="22">
        <v>515</v>
      </c>
      <c r="D36" s="22">
        <v>483.22500600000001</v>
      </c>
      <c r="E36" s="22">
        <v>500.27499399999999</v>
      </c>
      <c r="F36" s="22">
        <v>496.94757099999998</v>
      </c>
      <c r="H36">
        <f t="shared" si="1"/>
        <v>-1.3301178058540152E-2</v>
      </c>
      <c r="I36">
        <f t="shared" si="0"/>
        <v>16.104704168233209</v>
      </c>
    </row>
    <row r="37" spans="1:9">
      <c r="A37" s="21">
        <v>44136</v>
      </c>
      <c r="B37" s="22">
        <v>514</v>
      </c>
      <c r="C37" s="22">
        <v>581.5</v>
      </c>
      <c r="D37" s="22">
        <v>495</v>
      </c>
      <c r="E37" s="22">
        <v>577.65002400000003</v>
      </c>
      <c r="F37" s="22">
        <v>573.807861</v>
      </c>
      <c r="H37">
        <f t="shared" si="1"/>
        <v>0.14381007376246208</v>
      </c>
      <c r="I37">
        <f t="shared" si="0"/>
        <v>18.595534801017635</v>
      </c>
    </row>
    <row r="38" spans="1:9">
      <c r="A38" s="21">
        <v>44166</v>
      </c>
      <c r="B38" s="22">
        <v>580.54998799999998</v>
      </c>
      <c r="C38" s="22">
        <v>643.5</v>
      </c>
      <c r="D38" s="22">
        <v>565.5</v>
      </c>
      <c r="E38" s="22">
        <v>617.40002400000003</v>
      </c>
      <c r="F38" s="22">
        <v>614.09765600000003</v>
      </c>
      <c r="H38">
        <f t="shared" si="1"/>
        <v>6.7859361011292807E-2</v>
      </c>
      <c r="I38">
        <f t="shared" si="0"/>
        <v>19.901216259864654</v>
      </c>
    </row>
    <row r="39" spans="1:9">
      <c r="A39" s="21">
        <v>44197</v>
      </c>
      <c r="B39" s="22">
        <v>622</v>
      </c>
      <c r="C39" s="22">
        <v>682.95001200000002</v>
      </c>
      <c r="D39" s="22">
        <v>560.07501200000002</v>
      </c>
      <c r="E39" s="22">
        <v>579.625</v>
      </c>
      <c r="F39" s="22">
        <v>576.52477999999996</v>
      </c>
      <c r="H39">
        <f t="shared" si="1"/>
        <v>-6.3135642053550906E-2</v>
      </c>
      <c r="I39">
        <f t="shared" si="0"/>
        <v>18.68358267426914</v>
      </c>
    </row>
    <row r="40" spans="1:9">
      <c r="A40" s="21">
        <v>44228</v>
      </c>
      <c r="B40" s="22">
        <v>579.625</v>
      </c>
      <c r="C40" s="22">
        <v>629.70001200000002</v>
      </c>
      <c r="D40" s="22">
        <v>536.27502400000003</v>
      </c>
      <c r="E40" s="22">
        <v>617.5</v>
      </c>
      <c r="F40" s="22">
        <v>614.19726600000001</v>
      </c>
      <c r="H40">
        <f t="shared" si="1"/>
        <v>6.3297834371428691E-2</v>
      </c>
      <c r="I40">
        <f t="shared" si="0"/>
        <v>19.90444434603674</v>
      </c>
    </row>
    <row r="41" spans="1:9">
      <c r="A41" s="21">
        <v>44256</v>
      </c>
      <c r="B41" s="22">
        <v>618</v>
      </c>
      <c r="C41" s="22">
        <v>699.70001200000002</v>
      </c>
      <c r="D41" s="22">
        <v>596.27502400000003</v>
      </c>
      <c r="E41" s="22">
        <v>658.72497599999997</v>
      </c>
      <c r="F41" s="22">
        <v>655.20165999999995</v>
      </c>
      <c r="H41">
        <f t="shared" si="1"/>
        <v>6.4626909435157406E-2</v>
      </c>
      <c r="I41">
        <f t="shared" si="0"/>
        <v>21.23328399332355</v>
      </c>
    </row>
    <row r="42" spans="1:9">
      <c r="A42" s="21">
        <v>44287</v>
      </c>
      <c r="B42" s="22">
        <v>665</v>
      </c>
      <c r="C42" s="22">
        <v>822.375</v>
      </c>
      <c r="D42" s="22">
        <v>657.5</v>
      </c>
      <c r="E42" s="22">
        <v>802.42498799999998</v>
      </c>
      <c r="F42" s="22">
        <v>798.13305700000001</v>
      </c>
      <c r="H42">
        <f t="shared" si="1"/>
        <v>0.19733225553261199</v>
      </c>
      <c r="I42">
        <f t="shared" si="0"/>
        <v>25.8652975081603</v>
      </c>
    </row>
    <row r="43" spans="1:9">
      <c r="A43" s="21">
        <v>44317</v>
      </c>
      <c r="B43" s="22">
        <v>800</v>
      </c>
      <c r="C43" s="22">
        <v>907.52502400000003</v>
      </c>
      <c r="D43" s="22">
        <v>797.90002400000003</v>
      </c>
      <c r="E43" s="22">
        <v>838.70001200000002</v>
      </c>
      <c r="F43" s="22">
        <v>834.214111</v>
      </c>
      <c r="H43">
        <f t="shared" si="1"/>
        <v>4.4214775581749848E-2</v>
      </c>
      <c r="I43">
        <f t="shared" si="0"/>
        <v>27.034585245252487</v>
      </c>
    </row>
    <row r="44" spans="1:9">
      <c r="A44" s="21">
        <v>44348</v>
      </c>
      <c r="B44" s="22">
        <v>841.375</v>
      </c>
      <c r="C44" s="22">
        <v>931.82501200000002</v>
      </c>
      <c r="D44" s="22">
        <v>830</v>
      </c>
      <c r="E44" s="22">
        <v>871.75</v>
      </c>
      <c r="F44" s="22">
        <v>867.08727999999996</v>
      </c>
      <c r="H44">
        <f t="shared" si="1"/>
        <v>3.8649543459686957E-2</v>
      </c>
      <c r="I44">
        <f t="shared" si="0"/>
        <v>28.099914251191695</v>
      </c>
    </row>
    <row r="45" spans="1:9">
      <c r="A45" s="21">
        <v>44378</v>
      </c>
      <c r="B45" s="22">
        <v>874.5</v>
      </c>
      <c r="C45" s="22">
        <v>941.95001200000002</v>
      </c>
      <c r="D45" s="22">
        <v>840.5</v>
      </c>
      <c r="E45" s="22">
        <v>934.79998799999998</v>
      </c>
      <c r="F45" s="22">
        <v>929.80004899999994</v>
      </c>
      <c r="H45">
        <f t="shared" si="1"/>
        <v>6.9829921268755632E-2</v>
      </c>
      <c r="I45">
        <f t="shared" si="0"/>
        <v>30.132262634107416</v>
      </c>
    </row>
    <row r="46" spans="1:9">
      <c r="A46" s="21">
        <v>44409</v>
      </c>
      <c r="B46" s="22">
        <v>946</v>
      </c>
      <c r="C46" s="22">
        <v>987</v>
      </c>
      <c r="D46" s="22">
        <v>893.95001200000002</v>
      </c>
      <c r="E46" s="22">
        <v>938.09997599999997</v>
      </c>
      <c r="F46" s="22">
        <v>933.08233600000005</v>
      </c>
      <c r="H46">
        <f t="shared" si="1"/>
        <v>3.5238836579076448E-3</v>
      </c>
      <c r="I46">
        <f t="shared" si="0"/>
        <v>30.238632529474586</v>
      </c>
    </row>
    <row r="47" spans="1:9">
      <c r="A47" s="21">
        <v>44440</v>
      </c>
      <c r="B47" s="22">
        <v>942.70001200000002</v>
      </c>
      <c r="C47" s="22">
        <v>963.65002400000003</v>
      </c>
      <c r="D47" s="22">
        <v>880.5</v>
      </c>
      <c r="E47" s="22">
        <v>929.84997599999997</v>
      </c>
      <c r="F47" s="22">
        <v>924.87652600000001</v>
      </c>
      <c r="H47">
        <f t="shared" si="1"/>
        <v>-8.8332024168455894E-3</v>
      </c>
      <c r="I47">
        <f t="shared" si="0"/>
        <v>29.972704793386043</v>
      </c>
    </row>
    <row r="48" spans="1:9">
      <c r="A48" s="21">
        <v>44470</v>
      </c>
      <c r="B48" s="22">
        <v>925</v>
      </c>
      <c r="C48" s="22">
        <v>1168</v>
      </c>
      <c r="D48" s="22">
        <v>917.45001200000002</v>
      </c>
      <c r="E48" s="22">
        <v>964.09997599999997</v>
      </c>
      <c r="F48" s="22">
        <v>960.49902299999997</v>
      </c>
      <c r="H48">
        <f t="shared" si="1"/>
        <v>3.779272183249098E-2</v>
      </c>
      <c r="I48">
        <f t="shared" si="0"/>
        <v>31.127131959141874</v>
      </c>
    </row>
    <row r="49" spans="1:9">
      <c r="A49" s="21">
        <v>44501</v>
      </c>
      <c r="B49" s="22">
        <v>970</v>
      </c>
      <c r="C49" s="22">
        <v>996</v>
      </c>
      <c r="D49" s="22">
        <v>900</v>
      </c>
      <c r="E49" s="22">
        <v>937.29998799999998</v>
      </c>
      <c r="F49" s="22">
        <v>933.79919400000006</v>
      </c>
      <c r="H49">
        <f t="shared" si="1"/>
        <v>-2.8191545632935626E-2</v>
      </c>
      <c r="I49">
        <f t="shared" si="0"/>
        <v>30.261863925892118</v>
      </c>
    </row>
    <row r="50" spans="1:9">
      <c r="A50" s="21">
        <v>44531</v>
      </c>
      <c r="B50" s="22">
        <v>943.20001200000002</v>
      </c>
      <c r="C50" s="22">
        <v>1014.799988</v>
      </c>
      <c r="D50" s="22">
        <v>903.15002400000003</v>
      </c>
      <c r="E50" s="22">
        <v>1004.599976</v>
      </c>
      <c r="F50" s="22">
        <v>1001.898193</v>
      </c>
      <c r="H50">
        <f t="shared" si="1"/>
        <v>7.0390253293774366E-2</v>
      </c>
      <c r="I50">
        <f t="shared" si="0"/>
        <v>32.468765210953052</v>
      </c>
    </row>
    <row r="51" spans="1:9">
      <c r="A51" s="21">
        <v>44562</v>
      </c>
      <c r="B51" s="22">
        <v>1005.950012</v>
      </c>
      <c r="C51" s="22">
        <v>1118</v>
      </c>
      <c r="D51" s="22">
        <v>950</v>
      </c>
      <c r="E51" s="22">
        <v>986.90002400000003</v>
      </c>
      <c r="F51" s="22">
        <v>984.24585000000002</v>
      </c>
      <c r="H51">
        <f t="shared" si="1"/>
        <v>-1.777595928385493E-2</v>
      </c>
      <c r="I51">
        <f t="shared" si="0"/>
        <v>31.896701318339353</v>
      </c>
    </row>
    <row r="52" spans="1:9">
      <c r="A52" s="21">
        <v>44593</v>
      </c>
      <c r="B52" s="22">
        <v>995.54998799999998</v>
      </c>
      <c r="C52" s="22">
        <v>1040.9499510000001</v>
      </c>
      <c r="D52" s="22">
        <v>861</v>
      </c>
      <c r="E52" s="22">
        <v>926.15002400000003</v>
      </c>
      <c r="F52" s="22">
        <v>923.65924099999995</v>
      </c>
      <c r="H52">
        <f t="shared" si="1"/>
        <v>-6.3532496579951747E-2</v>
      </c>
      <c r="I52">
        <f t="shared" si="0"/>
        <v>29.933255934074829</v>
      </c>
    </row>
    <row r="53" spans="1:9">
      <c r="A53" s="21">
        <v>44621</v>
      </c>
      <c r="B53" s="22">
        <v>926.15002400000003</v>
      </c>
      <c r="C53" s="22">
        <v>962</v>
      </c>
      <c r="D53" s="22">
        <v>782.54998799999998</v>
      </c>
      <c r="E53" s="22">
        <v>956.65002400000003</v>
      </c>
      <c r="F53" s="22">
        <v>955.06829800000003</v>
      </c>
      <c r="H53">
        <f t="shared" si="1"/>
        <v>3.3439637327359904E-2</v>
      </c>
      <c r="I53">
        <f t="shared" si="0"/>
        <v>30.9511370964081</v>
      </c>
    </row>
    <row r="54" spans="1:9">
      <c r="A54" s="21">
        <v>44652</v>
      </c>
      <c r="B54" s="22">
        <v>972</v>
      </c>
      <c r="C54" s="22">
        <v>990</v>
      </c>
      <c r="D54" s="22">
        <v>869.29998799999998</v>
      </c>
      <c r="E54" s="22">
        <v>887.95001200000002</v>
      </c>
      <c r="F54" s="22">
        <v>886.48187299999995</v>
      </c>
      <c r="H54">
        <f t="shared" si="1"/>
        <v>-7.4522176677269458E-2</v>
      </c>
      <c r="I54">
        <f t="shared" si="0"/>
        <v>28.728439675110682</v>
      </c>
    </row>
    <row r="55" spans="1:9">
      <c r="A55" s="21">
        <v>44682</v>
      </c>
      <c r="B55" s="22">
        <v>870.95001200000002</v>
      </c>
      <c r="C55" s="22">
        <v>881.84997599999997</v>
      </c>
      <c r="D55" s="22">
        <v>717.59997599999997</v>
      </c>
      <c r="E55" s="22">
        <v>760.75</v>
      </c>
      <c r="F55" s="22">
        <v>759.49218800000006</v>
      </c>
      <c r="H55">
        <f>LN(F55/F54)</f>
        <v>-0.15461064120802004</v>
      </c>
      <c r="I55">
        <f t="shared" si="0"/>
        <v>24.613053206419963</v>
      </c>
    </row>
    <row r="56" spans="1:9">
      <c r="A56" s="21">
        <v>44713</v>
      </c>
      <c r="B56" s="22">
        <v>761</v>
      </c>
      <c r="C56" s="22">
        <v>769</v>
      </c>
      <c r="D56" s="22">
        <v>668.84997599999997</v>
      </c>
      <c r="E56" s="22">
        <v>698.70001200000002</v>
      </c>
      <c r="F56" s="22">
        <v>697.54480000000001</v>
      </c>
      <c r="H56">
        <f t="shared" si="1"/>
        <v>-8.5083295245060905E-2</v>
      </c>
      <c r="I56">
        <f t="shared" si="0"/>
        <v>22.60550871691332</v>
      </c>
    </row>
    <row r="57" spans="1:9">
      <c r="A57" s="21">
        <v>44743</v>
      </c>
      <c r="B57" s="22">
        <v>697.40002400000003</v>
      </c>
      <c r="C57" s="22">
        <v>781.79998799999998</v>
      </c>
      <c r="D57" s="22">
        <v>679</v>
      </c>
      <c r="E57" s="22">
        <v>780.09997599999997</v>
      </c>
      <c r="F57" s="22">
        <v>778.81018100000006</v>
      </c>
      <c r="H57">
        <f t="shared" si="1"/>
        <v>0.110200605064927</v>
      </c>
      <c r="I57">
        <f t="shared" si="0"/>
        <v>25.239096234989269</v>
      </c>
    </row>
    <row r="58" spans="1:9">
      <c r="A58" s="21">
        <v>44774</v>
      </c>
      <c r="B58" s="22">
        <v>785</v>
      </c>
      <c r="C58" s="22">
        <v>840.84997599999997</v>
      </c>
      <c r="D58" s="22">
        <v>773.04998799999998</v>
      </c>
      <c r="E58" s="22">
        <v>830.70001200000002</v>
      </c>
      <c r="F58" s="22">
        <v>829.32653800000003</v>
      </c>
      <c r="H58">
        <f t="shared" si="1"/>
        <v>6.2846625338978418E-2</v>
      </c>
      <c r="I58">
        <f t="shared" si="0"/>
        <v>26.876192445168464</v>
      </c>
    </row>
    <row r="59" spans="1:9">
      <c r="A59" s="21">
        <v>44805</v>
      </c>
      <c r="B59" s="22">
        <v>826</v>
      </c>
      <c r="C59" s="22">
        <v>924.40002400000003</v>
      </c>
      <c r="D59" s="22">
        <v>725.04998799999998</v>
      </c>
      <c r="E59" s="22">
        <v>745.04998799999998</v>
      </c>
      <c r="F59" s="22">
        <v>743.81811500000003</v>
      </c>
      <c r="H59">
        <f t="shared" si="1"/>
        <v>-0.10881743556785588</v>
      </c>
      <c r="I59">
        <f t="shared" si="0"/>
        <v>24.105099604255575</v>
      </c>
    </row>
    <row r="60" spans="1:9">
      <c r="A60" s="21">
        <v>44835</v>
      </c>
      <c r="B60" s="22">
        <v>745</v>
      </c>
      <c r="C60" s="22">
        <v>807.90002400000003</v>
      </c>
      <c r="D60" s="22">
        <v>642.29998799999998</v>
      </c>
      <c r="E60" s="22">
        <v>699.09997599999997</v>
      </c>
      <c r="F60" s="22">
        <v>699.09997599999997</v>
      </c>
      <c r="H60">
        <f t="shared" si="1"/>
        <v>-6.2002776671546064E-2</v>
      </c>
      <c r="I60">
        <f t="shared" si="0"/>
        <v>22.655907694332882</v>
      </c>
    </row>
    <row r="61" spans="1:9">
      <c r="A61" s="21">
        <v>44866</v>
      </c>
      <c r="B61" s="22">
        <v>701.95001200000002</v>
      </c>
      <c r="C61" s="22">
        <v>744.70001200000002</v>
      </c>
      <c r="D61" s="22">
        <v>646.84997599999997</v>
      </c>
      <c r="E61" s="22">
        <v>674.59997599999997</v>
      </c>
      <c r="F61" s="22">
        <v>674.59997599999997</v>
      </c>
      <c r="H61">
        <f t="shared" si="1"/>
        <v>-3.567387213717501E-2</v>
      </c>
      <c r="I61">
        <f t="shared" si="0"/>
        <v>21.861930069434273</v>
      </c>
    </row>
    <row r="62" spans="1:9">
      <c r="A62" s="21">
        <v>44896</v>
      </c>
      <c r="B62" s="22">
        <v>678.20001200000002</v>
      </c>
      <c r="C62" s="22">
        <v>681.45001200000002</v>
      </c>
      <c r="D62" s="22">
        <v>653.09997599999997</v>
      </c>
      <c r="E62" s="22">
        <v>657.45001200000002</v>
      </c>
      <c r="F62" s="22">
        <v>657.45001200000002</v>
      </c>
      <c r="H62">
        <f t="shared" si="1"/>
        <v>-2.5751153265644918E-2</v>
      </c>
      <c r="I62">
        <f t="shared" si="0"/>
        <v>21.306146898666245</v>
      </c>
    </row>
    <row r="65" spans="1:2">
      <c r="A65" t="s">
        <v>57</v>
      </c>
      <c r="B65" s="17">
        <f>'Weight&amp;Market CAP'!D17</f>
        <v>3.2407249995861656E-2</v>
      </c>
    </row>
    <row r="66" spans="1:2">
      <c r="A66" t="s">
        <v>63</v>
      </c>
      <c r="B66" s="17">
        <f>AVERAGE(H3:H62)</f>
        <v>1.4797269505782288E-2</v>
      </c>
    </row>
    <row r="67" spans="1:2">
      <c r="A67" t="s">
        <v>64</v>
      </c>
      <c r="B67" s="17">
        <f>12*B66</f>
        <v>0.17756723406938746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EDA4-742A-9F45-9312-555B2DC37FD9}">
  <dimension ref="A1:U67"/>
  <sheetViews>
    <sheetView workbookViewId="0">
      <selection activeCell="L19" sqref="L19"/>
    </sheetView>
  </sheetViews>
  <sheetFormatPr defaultColWidth="11" defaultRowHeight="15.95"/>
  <sheetData>
    <row r="1" spans="1:21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65</v>
      </c>
      <c r="H1" t="s">
        <v>60</v>
      </c>
      <c r="I1" t="s">
        <v>30</v>
      </c>
      <c r="K1" s="25" t="s">
        <v>31</v>
      </c>
      <c r="L1" s="25"/>
      <c r="M1" s="25"/>
      <c r="N1" s="25"/>
      <c r="O1" s="25"/>
      <c r="P1" s="25"/>
      <c r="Q1" s="25"/>
      <c r="R1" s="25"/>
      <c r="S1" s="25"/>
      <c r="T1" s="25"/>
      <c r="U1" s="25"/>
    </row>
    <row r="2" spans="1:21" ht="17.100000000000001" thickBot="1">
      <c r="A2" s="8">
        <v>43070</v>
      </c>
      <c r="B2">
        <v>963</v>
      </c>
      <c r="C2">
        <v>1005</v>
      </c>
      <c r="D2">
        <v>890.5</v>
      </c>
      <c r="E2">
        <v>962.5</v>
      </c>
      <c r="F2">
        <v>946.06420900000001</v>
      </c>
      <c r="G2">
        <v>3287623</v>
      </c>
      <c r="I2">
        <f t="shared" ref="I2:I33" si="0">$B$65*F2</f>
        <v>63.310953995945773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</row>
    <row r="3" spans="1:21">
      <c r="A3" s="8">
        <v>43101</v>
      </c>
      <c r="B3">
        <v>968.79998799999998</v>
      </c>
      <c r="C3">
        <v>1034</v>
      </c>
      <c r="D3">
        <v>886</v>
      </c>
      <c r="E3">
        <v>890.84997599999997</v>
      </c>
      <c r="F3">
        <v>875.63769500000001</v>
      </c>
      <c r="G3">
        <v>2515575</v>
      </c>
      <c r="H3">
        <f t="shared" ref="H3:H34" si="1">LN(F3/F2)</f>
        <v>-7.7358025753983012E-2</v>
      </c>
      <c r="I3">
        <f t="shared" si="0"/>
        <v>58.597986582600967</v>
      </c>
      <c r="K3" s="30" t="s">
        <v>32</v>
      </c>
      <c r="L3" s="31"/>
      <c r="M3" s="25"/>
      <c r="N3" s="25"/>
      <c r="O3" s="25"/>
      <c r="P3" s="25"/>
      <c r="Q3" s="25"/>
      <c r="R3" s="25"/>
      <c r="S3" s="25"/>
      <c r="T3" s="25"/>
      <c r="U3" s="25"/>
    </row>
    <row r="4" spans="1:21">
      <c r="A4" s="8">
        <v>43132</v>
      </c>
      <c r="B4">
        <v>899.29998799999998</v>
      </c>
      <c r="C4">
        <v>940</v>
      </c>
      <c r="D4">
        <v>801</v>
      </c>
      <c r="E4">
        <v>872.59997599999997</v>
      </c>
      <c r="F4">
        <v>857.69940199999996</v>
      </c>
      <c r="G4">
        <v>2259910</v>
      </c>
      <c r="H4">
        <f t="shared" si="1"/>
        <v>-2.0698724419078843E-2</v>
      </c>
      <c r="I4">
        <f t="shared" si="0"/>
        <v>57.397549622736229</v>
      </c>
      <c r="K4" s="25" t="s">
        <v>33</v>
      </c>
      <c r="L4" s="25">
        <v>0.62836899999999996</v>
      </c>
      <c r="M4" s="25"/>
      <c r="N4" s="25"/>
      <c r="O4" s="25"/>
      <c r="P4" s="25"/>
      <c r="Q4" s="25"/>
      <c r="R4" s="25"/>
      <c r="S4" s="25"/>
      <c r="T4" s="25"/>
      <c r="U4" s="25"/>
    </row>
    <row r="5" spans="1:21">
      <c r="A5" s="8">
        <v>43160</v>
      </c>
      <c r="B5">
        <v>861</v>
      </c>
      <c r="C5">
        <v>902</v>
      </c>
      <c r="D5">
        <v>805.54998799999998</v>
      </c>
      <c r="E5">
        <v>885.20001200000002</v>
      </c>
      <c r="F5">
        <v>870.08416699999998</v>
      </c>
      <c r="G5">
        <v>1626601</v>
      </c>
      <c r="H5">
        <f t="shared" si="1"/>
        <v>1.4336259864767713E-2</v>
      </c>
      <c r="I5">
        <f t="shared" si="0"/>
        <v>58.226342509843114</v>
      </c>
      <c r="K5" s="25" t="s">
        <v>34</v>
      </c>
      <c r="L5" s="25">
        <v>0.39484799999999998</v>
      </c>
      <c r="M5" s="25"/>
      <c r="N5" s="25"/>
      <c r="O5" s="25"/>
      <c r="P5" s="25"/>
      <c r="Q5" s="25"/>
      <c r="R5" s="25"/>
      <c r="S5" s="25"/>
      <c r="T5" s="25"/>
      <c r="U5" s="25"/>
    </row>
    <row r="6" spans="1:21">
      <c r="A6" s="8">
        <v>43191</v>
      </c>
      <c r="B6">
        <v>887</v>
      </c>
      <c r="C6">
        <v>919.95001200000002</v>
      </c>
      <c r="D6">
        <v>838.04998799999998</v>
      </c>
      <c r="E6">
        <v>867.79998799999998</v>
      </c>
      <c r="F6">
        <v>852.98120100000006</v>
      </c>
      <c r="G6">
        <v>2346321</v>
      </c>
      <c r="H6">
        <f t="shared" si="1"/>
        <v>-1.9852442085585835E-2</v>
      </c>
      <c r="I6">
        <f t="shared" si="0"/>
        <v>57.08180593048688</v>
      </c>
      <c r="K6" s="25" t="s">
        <v>35</v>
      </c>
      <c r="L6" s="25">
        <v>0.38441399999999998</v>
      </c>
      <c r="M6" s="25"/>
      <c r="N6" s="25"/>
      <c r="O6" s="25"/>
      <c r="P6" s="25"/>
      <c r="Q6" s="25"/>
      <c r="R6" s="25"/>
      <c r="S6" s="25"/>
      <c r="T6" s="25"/>
      <c r="U6" s="25"/>
    </row>
    <row r="7" spans="1:21">
      <c r="A7" s="8">
        <v>43221</v>
      </c>
      <c r="B7">
        <v>867.79998799999998</v>
      </c>
      <c r="C7">
        <v>893.90002400000003</v>
      </c>
      <c r="D7">
        <v>803.29998799999998</v>
      </c>
      <c r="E7">
        <v>846.95001200000002</v>
      </c>
      <c r="F7">
        <v>832.48730499999999</v>
      </c>
      <c r="G7">
        <v>2811993</v>
      </c>
      <c r="H7">
        <f t="shared" si="1"/>
        <v>-2.4319536072758021E-2</v>
      </c>
      <c r="I7">
        <f t="shared" si="0"/>
        <v>55.710347107173867</v>
      </c>
      <c r="K7" s="25" t="s">
        <v>36</v>
      </c>
      <c r="L7" s="25">
        <v>7.3619000000000004E-2</v>
      </c>
      <c r="M7" s="25"/>
      <c r="N7" s="25"/>
      <c r="O7" s="25"/>
      <c r="P7" s="25"/>
      <c r="Q7" s="25"/>
      <c r="R7" s="25"/>
      <c r="S7" s="25"/>
      <c r="T7" s="25"/>
      <c r="U7" s="25"/>
    </row>
    <row r="8" spans="1:21" ht="17.100000000000001" thickBot="1">
      <c r="A8" s="8">
        <v>43252</v>
      </c>
      <c r="B8">
        <v>846.95001200000002</v>
      </c>
      <c r="C8">
        <v>849.70001200000002</v>
      </c>
      <c r="D8">
        <v>745</v>
      </c>
      <c r="E8">
        <v>753.04998799999998</v>
      </c>
      <c r="F8">
        <v>740.19073500000002</v>
      </c>
      <c r="G8">
        <v>1930767</v>
      </c>
      <c r="H8">
        <f t="shared" si="1"/>
        <v>-0.11751006950268761</v>
      </c>
      <c r="I8">
        <f t="shared" si="0"/>
        <v>49.533827752921887</v>
      </c>
      <c r="K8" s="32" t="s">
        <v>37</v>
      </c>
      <c r="L8" s="32">
        <v>60</v>
      </c>
      <c r="M8" s="25"/>
      <c r="N8" s="25"/>
      <c r="O8" s="25"/>
      <c r="P8" s="25"/>
      <c r="Q8" s="25"/>
      <c r="R8" s="25"/>
      <c r="S8" s="25"/>
      <c r="T8" s="25"/>
      <c r="U8" s="25"/>
    </row>
    <row r="9" spans="1:21">
      <c r="A9" s="8">
        <v>43282</v>
      </c>
      <c r="B9">
        <v>756</v>
      </c>
      <c r="C9">
        <v>819.34997599999997</v>
      </c>
      <c r="D9">
        <v>750.04998799999998</v>
      </c>
      <c r="E9">
        <v>806.40002400000003</v>
      </c>
      <c r="F9">
        <v>792.62982199999999</v>
      </c>
      <c r="G9">
        <v>1544856</v>
      </c>
      <c r="H9">
        <f t="shared" si="1"/>
        <v>6.8448402598330751E-2</v>
      </c>
      <c r="I9">
        <f t="shared" si="0"/>
        <v>53.043070141613072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</row>
    <row r="10" spans="1:21" ht="17.100000000000001" thickBot="1">
      <c r="A10" s="8">
        <v>43313</v>
      </c>
      <c r="B10">
        <v>809.84997599999997</v>
      </c>
      <c r="C10">
        <v>839.95001200000002</v>
      </c>
      <c r="D10">
        <v>747.09997599999997</v>
      </c>
      <c r="E10">
        <v>771.59997599999997</v>
      </c>
      <c r="F10">
        <v>760.77301</v>
      </c>
      <c r="G10">
        <v>5438553</v>
      </c>
      <c r="H10">
        <f t="shared" si="1"/>
        <v>-4.1021270797754507E-2</v>
      </c>
      <c r="I10">
        <f t="shared" si="0"/>
        <v>50.911200930408725</v>
      </c>
      <c r="K10" s="25" t="s">
        <v>38</v>
      </c>
      <c r="L10" s="25"/>
      <c r="M10" s="25"/>
      <c r="N10" s="25"/>
      <c r="O10" s="25"/>
      <c r="P10" s="25"/>
      <c r="Q10" s="25"/>
      <c r="R10" s="25"/>
      <c r="S10" s="25"/>
      <c r="T10" s="25"/>
      <c r="U10" s="25"/>
    </row>
    <row r="11" spans="1:21">
      <c r="A11" s="8">
        <v>43344</v>
      </c>
      <c r="B11">
        <v>775</v>
      </c>
      <c r="C11">
        <v>791</v>
      </c>
      <c r="D11">
        <v>700</v>
      </c>
      <c r="E11">
        <v>711.90002400000003</v>
      </c>
      <c r="F11">
        <v>701.91058299999997</v>
      </c>
      <c r="G11">
        <v>3658774</v>
      </c>
      <c r="H11">
        <f t="shared" si="1"/>
        <v>-8.0529013517869674E-2</v>
      </c>
      <c r="I11">
        <f t="shared" si="0"/>
        <v>46.972106339962465</v>
      </c>
      <c r="K11" s="30" t="s">
        <v>39</v>
      </c>
      <c r="L11" s="30" t="s">
        <v>40</v>
      </c>
      <c r="M11" s="30" t="s">
        <v>41</v>
      </c>
      <c r="N11" s="30" t="s">
        <v>42</v>
      </c>
      <c r="O11" s="30" t="s">
        <v>43</v>
      </c>
      <c r="P11" s="30" t="s">
        <v>44</v>
      </c>
      <c r="Q11" s="25"/>
      <c r="R11" s="25"/>
      <c r="S11" s="25"/>
      <c r="T11" s="25"/>
      <c r="U11" s="25"/>
    </row>
    <row r="12" spans="1:21">
      <c r="A12" s="8">
        <v>43374</v>
      </c>
      <c r="B12">
        <v>715.04998799999998</v>
      </c>
      <c r="C12">
        <v>797.25</v>
      </c>
      <c r="D12">
        <v>675.59997599999997</v>
      </c>
      <c r="E12">
        <v>775.79998799999998</v>
      </c>
      <c r="F12">
        <v>764.91387899999995</v>
      </c>
      <c r="G12">
        <v>2149867</v>
      </c>
      <c r="H12">
        <f t="shared" si="1"/>
        <v>8.595722974964351E-2</v>
      </c>
      <c r="I12">
        <f t="shared" si="0"/>
        <v>51.188309359486013</v>
      </c>
      <c r="K12" s="25" t="s">
        <v>45</v>
      </c>
      <c r="L12" s="25">
        <v>1</v>
      </c>
      <c r="M12" s="25">
        <v>0.20510400000000001</v>
      </c>
      <c r="N12" s="25">
        <v>0.20510400000000001</v>
      </c>
      <c r="O12" s="25">
        <v>37.843629999999997</v>
      </c>
      <c r="P12" s="33">
        <v>7.6500000000000003E-8</v>
      </c>
      <c r="Q12" s="25"/>
      <c r="R12" s="25"/>
      <c r="S12" s="25"/>
      <c r="T12" s="25"/>
      <c r="U12" s="25"/>
    </row>
    <row r="13" spans="1:21">
      <c r="A13" s="8">
        <v>43405</v>
      </c>
      <c r="B13">
        <v>786.70001200000002</v>
      </c>
      <c r="C13">
        <v>873.25</v>
      </c>
      <c r="D13">
        <v>780</v>
      </c>
      <c r="E13">
        <v>821.95001200000002</v>
      </c>
      <c r="F13">
        <v>810.41644299999996</v>
      </c>
      <c r="G13">
        <v>1753611</v>
      </c>
      <c r="H13">
        <f t="shared" si="1"/>
        <v>5.7784991690150285E-2</v>
      </c>
      <c r="I13">
        <f t="shared" si="0"/>
        <v>54.233357157189538</v>
      </c>
      <c r="K13" s="25" t="s">
        <v>46</v>
      </c>
      <c r="L13" s="25">
        <v>58</v>
      </c>
      <c r="M13" s="25">
        <v>0.31434800000000002</v>
      </c>
      <c r="N13" s="25">
        <v>5.4200000000000003E-3</v>
      </c>
      <c r="O13" s="25"/>
      <c r="P13" s="25"/>
      <c r="Q13" s="25"/>
      <c r="R13" s="25"/>
      <c r="S13" s="25"/>
      <c r="T13" s="25"/>
      <c r="U13" s="25"/>
    </row>
    <row r="14" spans="1:21" ht="17.100000000000001" thickBot="1">
      <c r="A14" s="8">
        <v>43435</v>
      </c>
      <c r="B14">
        <v>821.95001200000002</v>
      </c>
      <c r="C14">
        <v>880</v>
      </c>
      <c r="D14">
        <v>781.54998799999998</v>
      </c>
      <c r="E14">
        <v>862.45001200000002</v>
      </c>
      <c r="F14">
        <v>852.96771200000001</v>
      </c>
      <c r="G14">
        <v>2188560</v>
      </c>
      <c r="H14">
        <f t="shared" si="1"/>
        <v>5.1173451780322635E-2</v>
      </c>
      <c r="I14">
        <f t="shared" si="0"/>
        <v>57.08090324180008</v>
      </c>
      <c r="K14" s="32" t="s">
        <v>47</v>
      </c>
      <c r="L14" s="32">
        <v>59</v>
      </c>
      <c r="M14" s="32">
        <v>0.51945200000000002</v>
      </c>
      <c r="N14" s="32" t="s">
        <v>39</v>
      </c>
      <c r="O14" s="32" t="s">
        <v>39</v>
      </c>
      <c r="P14" s="32" t="s">
        <v>39</v>
      </c>
      <c r="Q14" s="25"/>
      <c r="R14" s="25"/>
      <c r="S14" s="25"/>
      <c r="T14" s="25"/>
      <c r="U14" s="25"/>
    </row>
    <row r="15" spans="1:21" ht="17.100000000000001" thickBot="1">
      <c r="A15" s="8">
        <v>43466</v>
      </c>
      <c r="B15">
        <v>862.40002400000003</v>
      </c>
      <c r="C15">
        <v>877.5</v>
      </c>
      <c r="D15">
        <v>828.75</v>
      </c>
      <c r="E15">
        <v>852.5</v>
      </c>
      <c r="F15">
        <v>843.12713599999995</v>
      </c>
      <c r="G15">
        <v>1357374</v>
      </c>
      <c r="H15">
        <f t="shared" si="1"/>
        <v>-1.1603934098230899E-2</v>
      </c>
      <c r="I15">
        <f t="shared" si="0"/>
        <v>56.422368389194091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</row>
    <row r="16" spans="1:21">
      <c r="A16" s="8">
        <v>43497</v>
      </c>
      <c r="B16">
        <v>858.95001200000002</v>
      </c>
      <c r="C16">
        <v>932.70001200000002</v>
      </c>
      <c r="D16">
        <v>824.29998799999998</v>
      </c>
      <c r="E16">
        <v>922.29998799999998</v>
      </c>
      <c r="F16">
        <v>912.15966800000001</v>
      </c>
      <c r="G16">
        <v>2718333</v>
      </c>
      <c r="H16">
        <f t="shared" si="1"/>
        <v>7.8697288920989372E-2</v>
      </c>
      <c r="I16">
        <f t="shared" si="0"/>
        <v>61.042050030353884</v>
      </c>
      <c r="K16" s="30" t="s">
        <v>39</v>
      </c>
      <c r="L16" s="30" t="s">
        <v>48</v>
      </c>
      <c r="M16" s="30" t="s">
        <v>36</v>
      </c>
      <c r="N16" s="30" t="s">
        <v>49</v>
      </c>
      <c r="O16" s="30" t="s">
        <v>50</v>
      </c>
      <c r="P16" s="30" t="s">
        <v>51</v>
      </c>
      <c r="Q16" s="30" t="s">
        <v>52</v>
      </c>
      <c r="R16" s="30" t="s">
        <v>53</v>
      </c>
      <c r="S16" s="30" t="s">
        <v>54</v>
      </c>
      <c r="T16" s="25"/>
      <c r="U16" s="25"/>
    </row>
    <row r="17" spans="1:21">
      <c r="A17" s="8">
        <v>43525</v>
      </c>
      <c r="B17">
        <v>922.29998799999998</v>
      </c>
      <c r="C17">
        <v>1038.900024</v>
      </c>
      <c r="D17">
        <v>921.25</v>
      </c>
      <c r="E17">
        <v>1031.9499510000001</v>
      </c>
      <c r="F17">
        <v>1020.604004</v>
      </c>
      <c r="G17">
        <v>3590637</v>
      </c>
      <c r="H17">
        <f t="shared" si="1"/>
        <v>0.11233484249264483</v>
      </c>
      <c r="I17">
        <f t="shared" si="0"/>
        <v>68.299183639576896</v>
      </c>
      <c r="K17" s="25" t="s">
        <v>55</v>
      </c>
      <c r="L17" s="25">
        <v>5.2779999999999997E-3</v>
      </c>
      <c r="M17" s="25">
        <v>9.8670000000000008E-3</v>
      </c>
      <c r="N17" s="25">
        <v>0.53493100000000005</v>
      </c>
      <c r="O17" s="25">
        <v>0.59474199999999999</v>
      </c>
      <c r="P17" s="25">
        <v>-1.447E-2</v>
      </c>
      <c r="Q17" s="25">
        <v>2.5028000000000002E-2</v>
      </c>
      <c r="R17" s="25">
        <v>-1.447E-2</v>
      </c>
      <c r="S17" s="25">
        <v>2.5028000000000002E-2</v>
      </c>
      <c r="T17" s="25"/>
      <c r="U17" s="25"/>
    </row>
    <row r="18" spans="1:21" ht="17.100000000000001" thickBot="1">
      <c r="A18" s="8">
        <v>43556</v>
      </c>
      <c r="B18">
        <v>1031.9499510000001</v>
      </c>
      <c r="C18">
        <v>1089.849976</v>
      </c>
      <c r="D18">
        <v>994.70001200000002</v>
      </c>
      <c r="E18">
        <v>1044.150024</v>
      </c>
      <c r="F18">
        <v>1032.6697999999999</v>
      </c>
      <c r="G18">
        <v>2551668</v>
      </c>
      <c r="H18">
        <f t="shared" si="1"/>
        <v>1.1752874715106693E-2</v>
      </c>
      <c r="I18">
        <f t="shared" si="0"/>
        <v>69.106631007539278</v>
      </c>
      <c r="K18" s="32" t="s">
        <v>67</v>
      </c>
      <c r="L18" s="32">
        <v>0.94823000000000002</v>
      </c>
      <c r="M18" s="32">
        <v>0.154141</v>
      </c>
      <c r="N18" s="32">
        <v>6.1517179999999998</v>
      </c>
      <c r="O18" s="34">
        <v>7.6500000000000003E-8</v>
      </c>
      <c r="P18" s="32">
        <v>0.63968400000000003</v>
      </c>
      <c r="Q18" s="32">
        <v>1.256777</v>
      </c>
      <c r="R18" s="32">
        <v>0.63968400000000003</v>
      </c>
      <c r="S18" s="32">
        <v>1.256777</v>
      </c>
      <c r="T18" s="25"/>
      <c r="U18" s="25"/>
    </row>
    <row r="19" spans="1:21">
      <c r="A19" s="8">
        <v>43586</v>
      </c>
      <c r="B19">
        <v>1044.150024</v>
      </c>
      <c r="C19">
        <v>1154</v>
      </c>
      <c r="D19">
        <v>986</v>
      </c>
      <c r="E19">
        <v>1137.400024</v>
      </c>
      <c r="F19">
        <v>1124.8946530000001</v>
      </c>
      <c r="G19">
        <v>2534583</v>
      </c>
      <c r="H19">
        <f t="shared" si="1"/>
        <v>8.5541901956353958E-2</v>
      </c>
      <c r="I19">
        <f t="shared" si="0"/>
        <v>75.278351034594934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</row>
    <row r="20" spans="1:21">
      <c r="A20" s="8">
        <v>43617</v>
      </c>
      <c r="B20">
        <v>1148</v>
      </c>
      <c r="C20">
        <v>1229.9499510000001</v>
      </c>
      <c r="D20">
        <v>1057.400024</v>
      </c>
      <c r="E20">
        <v>1173.150024</v>
      </c>
      <c r="F20">
        <v>1160.2517089999999</v>
      </c>
      <c r="G20">
        <v>3341611</v>
      </c>
      <c r="H20">
        <f t="shared" si="1"/>
        <v>3.0947582602536734E-2</v>
      </c>
      <c r="I20">
        <f t="shared" si="0"/>
        <v>77.644457821590052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</row>
    <row r="21" spans="1:21">
      <c r="A21" s="8">
        <v>43647</v>
      </c>
      <c r="B21">
        <v>1193.6999510000001</v>
      </c>
      <c r="C21">
        <v>1220</v>
      </c>
      <c r="D21">
        <v>1040.0500489999999</v>
      </c>
      <c r="E21">
        <v>1099.650024</v>
      </c>
      <c r="F21">
        <v>1087.559692</v>
      </c>
      <c r="G21">
        <v>3248033</v>
      </c>
      <c r="H21">
        <f t="shared" si="1"/>
        <v>-6.4700600426729649E-2</v>
      </c>
      <c r="I21">
        <f t="shared" si="0"/>
        <v>72.779882140174024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</row>
    <row r="22" spans="1:21">
      <c r="A22" s="8">
        <v>43678</v>
      </c>
      <c r="B22">
        <v>1099.650024</v>
      </c>
      <c r="C22">
        <v>1189</v>
      </c>
      <c r="D22">
        <v>1041.1999510000001</v>
      </c>
      <c r="E22">
        <v>1141.400024</v>
      </c>
      <c r="F22">
        <v>1128.8507079999999</v>
      </c>
      <c r="G22">
        <v>3036680</v>
      </c>
      <c r="H22">
        <f t="shared" si="1"/>
        <v>3.7263670918860403E-2</v>
      </c>
      <c r="I22">
        <f t="shared" si="0"/>
        <v>75.54309164493381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</row>
    <row r="23" spans="1:21">
      <c r="A23" s="8">
        <v>43709</v>
      </c>
      <c r="B23">
        <v>1141.400024</v>
      </c>
      <c r="C23">
        <v>1342</v>
      </c>
      <c r="D23">
        <v>1141.400024</v>
      </c>
      <c r="E23">
        <v>1307.0500489999999</v>
      </c>
      <c r="F23">
        <v>1297.936279</v>
      </c>
      <c r="G23">
        <v>3293599</v>
      </c>
      <c r="H23">
        <f t="shared" si="1"/>
        <v>0.13957548280874729</v>
      </c>
      <c r="I23">
        <f t="shared" si="0"/>
        <v>86.858358309840725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</row>
    <row r="24" spans="1:21">
      <c r="A24" s="8">
        <v>43739</v>
      </c>
      <c r="B24">
        <v>1307.0500489999999</v>
      </c>
      <c r="C24">
        <v>1448.6999510000001</v>
      </c>
      <c r="D24">
        <v>1235.9499510000001</v>
      </c>
      <c r="E24">
        <v>1428.5</v>
      </c>
      <c r="F24">
        <v>1418.539307</v>
      </c>
      <c r="G24">
        <v>3111198</v>
      </c>
      <c r="H24">
        <f t="shared" si="1"/>
        <v>8.8852159742805567E-2</v>
      </c>
      <c r="I24">
        <f t="shared" si="0"/>
        <v>94.929155920449588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</row>
    <row r="25" spans="1:21">
      <c r="A25" s="8">
        <v>43770</v>
      </c>
      <c r="B25">
        <v>1432.849976</v>
      </c>
      <c r="C25">
        <v>1502.150024</v>
      </c>
      <c r="D25">
        <v>1305.5500489999999</v>
      </c>
      <c r="E25">
        <v>1481.849976</v>
      </c>
      <c r="F25">
        <v>1471.5173339999999</v>
      </c>
      <c r="G25">
        <v>2168016</v>
      </c>
      <c r="H25">
        <f t="shared" si="1"/>
        <v>3.6666383298361714E-2</v>
      </c>
      <c r="I25">
        <f t="shared" si="0"/>
        <v>98.474464365991849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</row>
    <row r="26" spans="1:21">
      <c r="A26" s="8">
        <v>43800</v>
      </c>
      <c r="B26">
        <v>1482</v>
      </c>
      <c r="C26">
        <v>1523.9499510000001</v>
      </c>
      <c r="D26">
        <v>1436.400024</v>
      </c>
      <c r="E26">
        <v>1445.900024</v>
      </c>
      <c r="F26">
        <v>1435.8179929999999</v>
      </c>
      <c r="G26">
        <v>1831323</v>
      </c>
      <c r="H26">
        <f t="shared" si="1"/>
        <v>-2.4559351667147639E-2</v>
      </c>
      <c r="I26">
        <f t="shared" si="0"/>
        <v>96.085451744823573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</row>
    <row r="27" spans="1:21">
      <c r="A27" s="8">
        <v>43831</v>
      </c>
      <c r="B27">
        <v>1450.900024</v>
      </c>
      <c r="C27">
        <v>1595</v>
      </c>
      <c r="D27">
        <v>1374</v>
      </c>
      <c r="E27">
        <v>1556.849976</v>
      </c>
      <c r="F27">
        <v>1545.994263</v>
      </c>
      <c r="G27">
        <v>3485268</v>
      </c>
      <c r="H27">
        <f t="shared" si="1"/>
        <v>7.3932522520217064E-2</v>
      </c>
      <c r="I27">
        <f t="shared" si="0"/>
        <v>103.4584869945007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</row>
    <row r="28" spans="1:21">
      <c r="A28" s="8">
        <v>43862</v>
      </c>
      <c r="B28">
        <v>1556.8000489999999</v>
      </c>
      <c r="C28">
        <v>1629</v>
      </c>
      <c r="D28">
        <v>1438</v>
      </c>
      <c r="E28">
        <v>1531.25</v>
      </c>
      <c r="F28">
        <v>1520.572754</v>
      </c>
      <c r="G28">
        <v>3901042</v>
      </c>
      <c r="H28">
        <f t="shared" si="1"/>
        <v>-1.6580163567054801E-2</v>
      </c>
      <c r="I28">
        <f t="shared" si="0"/>
        <v>101.75727055327444</v>
      </c>
    </row>
    <row r="29" spans="1:21">
      <c r="A29" s="8">
        <v>43891</v>
      </c>
      <c r="B29">
        <v>1545</v>
      </c>
      <c r="C29">
        <v>1589.849976</v>
      </c>
      <c r="D29">
        <v>970.09997599999997</v>
      </c>
      <c r="E29">
        <v>1170.0500489999999</v>
      </c>
      <c r="F29">
        <v>1164.1365969999999</v>
      </c>
      <c r="G29">
        <v>4527399</v>
      </c>
      <c r="H29">
        <f t="shared" si="1"/>
        <v>-0.2671073819258547</v>
      </c>
      <c r="I29">
        <f t="shared" si="0"/>
        <v>77.904435910928598</v>
      </c>
    </row>
    <row r="30" spans="1:21">
      <c r="A30" s="8">
        <v>43922</v>
      </c>
      <c r="B30">
        <v>1177.3000489999999</v>
      </c>
      <c r="C30">
        <v>1604.6999510000001</v>
      </c>
      <c r="D30">
        <v>1153</v>
      </c>
      <c r="E30">
        <v>1589.5500489999999</v>
      </c>
      <c r="F30">
        <v>1581.5162350000001</v>
      </c>
      <c r="G30">
        <v>3445538</v>
      </c>
      <c r="H30">
        <f t="shared" si="1"/>
        <v>0.30640433548285412</v>
      </c>
      <c r="I30">
        <f t="shared" si="0"/>
        <v>105.83563001898359</v>
      </c>
    </row>
    <row r="31" spans="1:21">
      <c r="A31" s="8">
        <v>43952</v>
      </c>
      <c r="B31">
        <v>1589.5500489999999</v>
      </c>
      <c r="C31">
        <v>1650</v>
      </c>
      <c r="D31">
        <v>1425.5500489999999</v>
      </c>
      <c r="E31">
        <v>1539.1999510000001</v>
      </c>
      <c r="F31">
        <v>1531.4207759999999</v>
      </c>
      <c r="G31">
        <v>3283342</v>
      </c>
      <c r="H31">
        <f t="shared" si="1"/>
        <v>-3.218811300565716E-2</v>
      </c>
      <c r="I31">
        <f t="shared" si="0"/>
        <v>102.48322405120346</v>
      </c>
    </row>
    <row r="32" spans="1:21">
      <c r="A32" s="8">
        <v>43983</v>
      </c>
      <c r="B32">
        <v>1572</v>
      </c>
      <c r="C32">
        <v>1689</v>
      </c>
      <c r="D32">
        <v>1500</v>
      </c>
      <c r="E32">
        <v>1503.9499510000001</v>
      </c>
      <c r="F32">
        <v>1496.3488769999999</v>
      </c>
      <c r="G32">
        <v>5595814</v>
      </c>
      <c r="H32">
        <f t="shared" si="1"/>
        <v>-2.3167857361212719E-2</v>
      </c>
      <c r="I32">
        <f t="shared" si="0"/>
        <v>100.13620007226393</v>
      </c>
    </row>
    <row r="33" spans="1:9">
      <c r="A33" s="8">
        <v>44013</v>
      </c>
      <c r="B33">
        <v>1515</v>
      </c>
      <c r="C33">
        <v>1838</v>
      </c>
      <c r="D33">
        <v>1500</v>
      </c>
      <c r="E33">
        <v>1760.5500489999999</v>
      </c>
      <c r="F33">
        <v>1751.6522219999999</v>
      </c>
      <c r="G33">
        <v>5210507</v>
      </c>
      <c r="H33">
        <f t="shared" si="1"/>
        <v>0.15753141047046279</v>
      </c>
      <c r="I33">
        <f t="shared" si="0"/>
        <v>117.22119089692589</v>
      </c>
    </row>
    <row r="34" spans="1:9">
      <c r="A34" s="8">
        <v>44044</v>
      </c>
      <c r="B34">
        <v>1769.9499510000001</v>
      </c>
      <c r="C34">
        <v>2160</v>
      </c>
      <c r="D34">
        <v>1769.9499510000001</v>
      </c>
      <c r="E34">
        <v>1838.5</v>
      </c>
      <c r="F34">
        <v>1829.2080080000001</v>
      </c>
      <c r="G34">
        <v>7064067</v>
      </c>
      <c r="H34">
        <f t="shared" si="1"/>
        <v>4.3323621277157651E-2</v>
      </c>
      <c r="I34">
        <f t="shared" ref="I34:I62" si="2">$B$65*F34</f>
        <v>122.41125173302441</v>
      </c>
    </row>
    <row r="35" spans="1:9">
      <c r="A35" s="8">
        <v>44075</v>
      </c>
      <c r="B35">
        <v>1835</v>
      </c>
      <c r="C35">
        <v>2070</v>
      </c>
      <c r="D35">
        <v>1810</v>
      </c>
      <c r="E35">
        <v>1971.5</v>
      </c>
      <c r="F35">
        <v>1961.5357670000001</v>
      </c>
      <c r="G35">
        <v>7580873</v>
      </c>
      <c r="H35">
        <f t="shared" ref="H35:H62" si="3">LN(F35/F34)</f>
        <v>6.9844630353338322E-2</v>
      </c>
      <c r="I35">
        <f t="shared" si="2"/>
        <v>131.26667252025726</v>
      </c>
    </row>
    <row r="36" spans="1:9">
      <c r="A36" s="8">
        <v>44105</v>
      </c>
      <c r="B36">
        <v>1972</v>
      </c>
      <c r="C36">
        <v>2239</v>
      </c>
      <c r="D36">
        <v>1933</v>
      </c>
      <c r="E36">
        <v>2197.1999510000001</v>
      </c>
      <c r="F36">
        <v>2187.1606449999999</v>
      </c>
      <c r="G36">
        <v>6127913</v>
      </c>
      <c r="H36">
        <f t="shared" si="3"/>
        <v>0.10887647248524167</v>
      </c>
      <c r="I36">
        <f t="shared" si="2"/>
        <v>146.36556975736738</v>
      </c>
    </row>
    <row r="37" spans="1:9">
      <c r="A37" s="8">
        <v>44136</v>
      </c>
      <c r="B37">
        <v>2199</v>
      </c>
      <c r="C37">
        <v>2517</v>
      </c>
      <c r="D37">
        <v>2142</v>
      </c>
      <c r="E37">
        <v>2208.3999020000001</v>
      </c>
      <c r="F37">
        <v>2198.3093260000001</v>
      </c>
      <c r="G37">
        <v>18686667</v>
      </c>
      <c r="H37">
        <f t="shared" si="3"/>
        <v>5.0843832431714956E-3</v>
      </c>
      <c r="I37">
        <f t="shared" si="2"/>
        <v>147.11164346271613</v>
      </c>
    </row>
    <row r="38" spans="1:9">
      <c r="A38" s="8">
        <v>44166</v>
      </c>
      <c r="B38">
        <v>2282.8999020000001</v>
      </c>
      <c r="C38">
        <v>2650</v>
      </c>
      <c r="D38">
        <v>2168</v>
      </c>
      <c r="E38">
        <v>2195.0500489999999</v>
      </c>
      <c r="F38">
        <v>2185.0207519999999</v>
      </c>
      <c r="G38">
        <v>8263935</v>
      </c>
      <c r="H38">
        <f t="shared" si="3"/>
        <v>-6.0632507587487739E-3</v>
      </c>
      <c r="I38">
        <f t="shared" si="2"/>
        <v>146.22236735525721</v>
      </c>
    </row>
    <row r="39" spans="1:9">
      <c r="A39" s="8">
        <v>44197</v>
      </c>
      <c r="B39">
        <v>2204</v>
      </c>
      <c r="C39">
        <v>2400</v>
      </c>
      <c r="D39">
        <v>1987.5</v>
      </c>
      <c r="E39">
        <v>2018.6999510000001</v>
      </c>
      <c r="F39">
        <v>2009.476318</v>
      </c>
      <c r="G39">
        <v>7224241</v>
      </c>
      <c r="H39">
        <f t="shared" si="3"/>
        <v>-8.375117616876486E-2</v>
      </c>
      <c r="I39">
        <f t="shared" si="2"/>
        <v>134.47487127677664</v>
      </c>
    </row>
    <row r="40" spans="1:9">
      <c r="A40" s="8">
        <v>44228</v>
      </c>
      <c r="B40">
        <v>2046.0500489999999</v>
      </c>
      <c r="C40">
        <v>2339.8999020000001</v>
      </c>
      <c r="D40">
        <v>1981</v>
      </c>
      <c r="E40">
        <v>2177.1000979999999</v>
      </c>
      <c r="F40">
        <v>2167.1525879999999</v>
      </c>
      <c r="G40">
        <v>8631039</v>
      </c>
      <c r="H40">
        <f t="shared" si="3"/>
        <v>7.5539984656504369E-2</v>
      </c>
      <c r="I40">
        <f t="shared" si="2"/>
        <v>145.02662345306294</v>
      </c>
    </row>
    <row r="41" spans="1:9">
      <c r="A41" s="8">
        <v>44256</v>
      </c>
      <c r="B41">
        <v>2150.8500979999999</v>
      </c>
      <c r="C41">
        <v>2357.9499510000001</v>
      </c>
      <c r="D41">
        <v>2123</v>
      </c>
      <c r="E41">
        <v>2258.1499020000001</v>
      </c>
      <c r="F41">
        <v>2250.8610840000001</v>
      </c>
      <c r="G41">
        <v>5919373</v>
      </c>
      <c r="H41">
        <f t="shared" si="3"/>
        <v>3.7898712530801917E-2</v>
      </c>
      <c r="I41">
        <f t="shared" si="2"/>
        <v>150.62842583487762</v>
      </c>
    </row>
    <row r="42" spans="1:9">
      <c r="A42" s="8">
        <v>44287</v>
      </c>
      <c r="B42">
        <v>2254.1999510000001</v>
      </c>
      <c r="C42">
        <v>2669</v>
      </c>
      <c r="D42">
        <v>2201.8500979999999</v>
      </c>
      <c r="E42">
        <v>2511.6499020000001</v>
      </c>
      <c r="F42">
        <v>2503.5424800000001</v>
      </c>
      <c r="G42">
        <v>8952265</v>
      </c>
      <c r="H42">
        <f t="shared" si="3"/>
        <v>0.10639387388452957</v>
      </c>
      <c r="I42">
        <f t="shared" si="2"/>
        <v>167.5379548981289</v>
      </c>
    </row>
    <row r="43" spans="1:9">
      <c r="A43" s="8">
        <v>44317</v>
      </c>
      <c r="B43">
        <v>2519</v>
      </c>
      <c r="C43">
        <v>2795</v>
      </c>
      <c r="D43">
        <v>2470</v>
      </c>
      <c r="E43">
        <v>2614.9499510000001</v>
      </c>
      <c r="F43">
        <v>2606.5092770000001</v>
      </c>
      <c r="G43">
        <v>10426227</v>
      </c>
      <c r="H43">
        <f t="shared" si="3"/>
        <v>4.0305163510304109E-2</v>
      </c>
      <c r="I43">
        <f t="shared" si="2"/>
        <v>174.42852964555271</v>
      </c>
    </row>
    <row r="44" spans="1:9">
      <c r="A44" s="8">
        <v>44348</v>
      </c>
      <c r="B44">
        <v>2628</v>
      </c>
      <c r="C44">
        <v>2960.6000979999999</v>
      </c>
      <c r="D44">
        <v>2586.5500489999999</v>
      </c>
      <c r="E44">
        <v>2910.3999020000001</v>
      </c>
      <c r="F44">
        <v>2901.0051269999999</v>
      </c>
      <c r="G44">
        <v>6200058</v>
      </c>
      <c r="H44">
        <f t="shared" si="3"/>
        <v>0.10704538806065307</v>
      </c>
      <c r="I44">
        <f t="shared" si="2"/>
        <v>194.13629687105077</v>
      </c>
    </row>
    <row r="45" spans="1:9">
      <c r="A45" s="8">
        <v>44378</v>
      </c>
      <c r="B45">
        <v>2926</v>
      </c>
      <c r="C45">
        <v>3309.75</v>
      </c>
      <c r="D45">
        <v>2893.3500979999999</v>
      </c>
      <c r="E45">
        <v>2950.1999510000001</v>
      </c>
      <c r="F45">
        <v>2940.6770019999999</v>
      </c>
      <c r="G45">
        <v>8704665</v>
      </c>
      <c r="H45">
        <f t="shared" si="3"/>
        <v>1.3582555171678116E-2</v>
      </c>
      <c r="I45">
        <f t="shared" si="2"/>
        <v>196.79115288311021</v>
      </c>
    </row>
    <row r="46" spans="1:9">
      <c r="A46" s="8">
        <v>44409</v>
      </c>
      <c r="B46">
        <v>2960</v>
      </c>
      <c r="C46">
        <v>3426.3999020000001</v>
      </c>
      <c r="D46">
        <v>2956</v>
      </c>
      <c r="E46">
        <v>3394</v>
      </c>
      <c r="F46">
        <v>3383.0446780000002</v>
      </c>
      <c r="G46">
        <v>10341309</v>
      </c>
      <c r="H46">
        <f t="shared" si="3"/>
        <v>0.14013626870171025</v>
      </c>
      <c r="I46">
        <f t="shared" si="2"/>
        <v>226.39455539860424</v>
      </c>
    </row>
    <row r="47" spans="1:9">
      <c r="A47" s="8">
        <v>44440</v>
      </c>
      <c r="B47">
        <v>3424.3999020000001</v>
      </c>
      <c r="C47">
        <v>3534.8999020000001</v>
      </c>
      <c r="D47">
        <v>3100.1000979999999</v>
      </c>
      <c r="E47">
        <v>3178.3500979999999</v>
      </c>
      <c r="F47">
        <v>3168.0905760000001</v>
      </c>
      <c r="G47">
        <v>6976867</v>
      </c>
      <c r="H47">
        <f t="shared" si="3"/>
        <v>-6.5647031880148754E-2</v>
      </c>
      <c r="I47">
        <f t="shared" si="2"/>
        <v>212.00975029394158</v>
      </c>
    </row>
    <row r="48" spans="1:9">
      <c r="A48" s="8">
        <v>44470</v>
      </c>
      <c r="B48">
        <v>3170</v>
      </c>
      <c r="C48">
        <v>3406.8999020000001</v>
      </c>
      <c r="D48">
        <v>2865</v>
      </c>
      <c r="E48">
        <v>2999.9499510000001</v>
      </c>
      <c r="F48">
        <v>2993.7702640000002</v>
      </c>
      <c r="G48">
        <v>6923994</v>
      </c>
      <c r="H48">
        <f t="shared" si="3"/>
        <v>-5.6595513530110442E-2</v>
      </c>
      <c r="I48">
        <f t="shared" si="2"/>
        <v>200.34417289591647</v>
      </c>
    </row>
    <row r="49" spans="1:9">
      <c r="A49" s="8">
        <v>44501</v>
      </c>
      <c r="B49">
        <v>2997</v>
      </c>
      <c r="C49">
        <v>3031.8999020000001</v>
      </c>
      <c r="D49">
        <v>2700.8999020000001</v>
      </c>
      <c r="E49">
        <v>2869.5</v>
      </c>
      <c r="F49">
        <v>2863.5891109999998</v>
      </c>
      <c r="G49">
        <v>9037609</v>
      </c>
      <c r="H49">
        <f t="shared" si="3"/>
        <v>-4.445777894600747E-2</v>
      </c>
      <c r="I49">
        <f t="shared" si="2"/>
        <v>191.63240374714593</v>
      </c>
    </row>
    <row r="50" spans="1:9">
      <c r="A50" s="8">
        <v>44531</v>
      </c>
      <c r="B50">
        <v>2870</v>
      </c>
      <c r="C50">
        <v>3106.5</v>
      </c>
      <c r="D50">
        <v>2762.4499510000001</v>
      </c>
      <c r="E50">
        <v>3034.1999510000001</v>
      </c>
      <c r="F50">
        <v>3027.9497070000002</v>
      </c>
      <c r="G50">
        <v>5275659</v>
      </c>
      <c r="H50">
        <f t="shared" si="3"/>
        <v>5.58099541477481E-2</v>
      </c>
      <c r="I50">
        <f t="shared" si="2"/>
        <v>202.63147340130959</v>
      </c>
    </row>
    <row r="51" spans="1:9">
      <c r="A51" s="8">
        <v>44562</v>
      </c>
      <c r="B51">
        <v>3035</v>
      </c>
      <c r="C51">
        <v>3108</v>
      </c>
      <c r="D51">
        <v>2333.5500489999999</v>
      </c>
      <c r="E51">
        <v>2433.5</v>
      </c>
      <c r="F51">
        <v>2428.4873050000001</v>
      </c>
      <c r="G51">
        <v>7945184</v>
      </c>
      <c r="H51">
        <f t="shared" si="3"/>
        <v>-0.22061717084088064</v>
      </c>
      <c r="I51">
        <f t="shared" si="2"/>
        <v>162.51523584124229</v>
      </c>
    </row>
    <row r="52" spans="1:9">
      <c r="A52" s="8">
        <v>44593</v>
      </c>
      <c r="B52">
        <v>2452.4499510000001</v>
      </c>
      <c r="C52">
        <v>2684.3999020000001</v>
      </c>
      <c r="D52">
        <v>2371</v>
      </c>
      <c r="E52">
        <v>2468.3500979999999</v>
      </c>
      <c r="F52">
        <v>2463.2653810000002</v>
      </c>
      <c r="G52">
        <v>6898917</v>
      </c>
      <c r="H52">
        <f t="shared" si="3"/>
        <v>1.4219305107231283E-2</v>
      </c>
      <c r="I52">
        <f t="shared" si="2"/>
        <v>164.84259708031811</v>
      </c>
    </row>
    <row r="53" spans="1:9">
      <c r="A53" s="8">
        <v>44621</v>
      </c>
      <c r="B53">
        <v>2468.4499510000001</v>
      </c>
      <c r="C53">
        <v>2885.3999020000001</v>
      </c>
      <c r="D53">
        <v>2351.3000489999999</v>
      </c>
      <c r="E53">
        <v>2819.6499020000001</v>
      </c>
      <c r="F53">
        <v>2817.150635</v>
      </c>
      <c r="G53">
        <v>5167829</v>
      </c>
      <c r="H53">
        <f t="shared" si="3"/>
        <v>0.13423810062746264</v>
      </c>
      <c r="I53">
        <f t="shared" si="2"/>
        <v>188.52472438489048</v>
      </c>
    </row>
    <row r="54" spans="1:9">
      <c r="A54" s="8">
        <v>44652</v>
      </c>
      <c r="B54">
        <v>2840</v>
      </c>
      <c r="C54">
        <v>3035.8999020000001</v>
      </c>
      <c r="D54">
        <v>2800</v>
      </c>
      <c r="E54">
        <v>2847.9499510000001</v>
      </c>
      <c r="F54">
        <v>2845.4255370000001</v>
      </c>
      <c r="G54">
        <v>3571557</v>
      </c>
      <c r="H54">
        <f t="shared" si="3"/>
        <v>9.9866690132327206E-3</v>
      </c>
      <c r="I54">
        <f t="shared" si="2"/>
        <v>190.41689090248241</v>
      </c>
    </row>
    <row r="55" spans="1:9">
      <c r="A55" s="8">
        <v>44682</v>
      </c>
      <c r="B55">
        <v>2840</v>
      </c>
      <c r="C55">
        <v>2896.75</v>
      </c>
      <c r="D55">
        <v>2364.5500489999999</v>
      </c>
      <c r="E55">
        <v>2758.3500979999999</v>
      </c>
      <c r="F55">
        <v>2755.905029</v>
      </c>
      <c r="G55">
        <v>5882459</v>
      </c>
      <c r="H55">
        <f t="shared" si="3"/>
        <v>-3.1966737197810104E-2</v>
      </c>
      <c r="I55">
        <f t="shared" si="2"/>
        <v>184.42614660651918</v>
      </c>
    </row>
    <row r="56" spans="1:9">
      <c r="A56" s="8">
        <v>44713</v>
      </c>
      <c r="B56">
        <v>2775</v>
      </c>
      <c r="C56">
        <v>2788</v>
      </c>
      <c r="D56">
        <v>2442.1000979999999</v>
      </c>
      <c r="E56">
        <v>2559.5</v>
      </c>
      <c r="F56">
        <v>2557.2312010000001</v>
      </c>
      <c r="G56">
        <v>4523849</v>
      </c>
      <c r="H56">
        <f t="shared" si="3"/>
        <v>-7.4820781761697361E-2</v>
      </c>
      <c r="I56">
        <f t="shared" si="2"/>
        <v>171.13082323940677</v>
      </c>
    </row>
    <row r="57" spans="1:9">
      <c r="A57" s="8">
        <v>44743</v>
      </c>
      <c r="B57">
        <v>2559.5</v>
      </c>
      <c r="C57">
        <v>3134.6000979999999</v>
      </c>
      <c r="D57">
        <v>2511.9499510000001</v>
      </c>
      <c r="E57">
        <v>3089.8999020000001</v>
      </c>
      <c r="F57">
        <v>3087.1611330000001</v>
      </c>
      <c r="G57">
        <v>4092861</v>
      </c>
      <c r="H57">
        <f t="shared" si="3"/>
        <v>0.18832683036497649</v>
      </c>
      <c r="I57">
        <f t="shared" si="2"/>
        <v>206.59392312920153</v>
      </c>
    </row>
    <row r="58" spans="1:9">
      <c r="A58" s="8">
        <v>44774</v>
      </c>
      <c r="B58">
        <v>3113.8500979999999</v>
      </c>
      <c r="C58">
        <v>3474</v>
      </c>
      <c r="D58">
        <v>2990.8999020000001</v>
      </c>
      <c r="E58">
        <v>3436.1999510000001</v>
      </c>
      <c r="F58">
        <v>3433.1540530000002</v>
      </c>
      <c r="G58">
        <v>6018744</v>
      </c>
      <c r="H58">
        <f t="shared" si="3"/>
        <v>0.10622744619457682</v>
      </c>
      <c r="I58">
        <f t="shared" si="2"/>
        <v>229.74789263006335</v>
      </c>
    </row>
    <row r="59" spans="1:9">
      <c r="A59" s="8">
        <v>44805</v>
      </c>
      <c r="B59">
        <v>3432.8999020000001</v>
      </c>
      <c r="C59">
        <v>3504.8500979999999</v>
      </c>
      <c r="D59">
        <v>2935</v>
      </c>
      <c r="E59">
        <v>2998.3500979999999</v>
      </c>
      <c r="F59">
        <v>2998.3500979999999</v>
      </c>
      <c r="G59">
        <v>5000262</v>
      </c>
      <c r="H59">
        <f t="shared" si="3"/>
        <v>-0.13541721758400885</v>
      </c>
      <c r="I59">
        <f t="shared" si="2"/>
        <v>200.65065701921876</v>
      </c>
    </row>
    <row r="60" spans="1:9">
      <c r="A60" s="8">
        <v>44835</v>
      </c>
      <c r="B60">
        <v>2978.3000489999999</v>
      </c>
      <c r="C60">
        <v>3288.3999020000001</v>
      </c>
      <c r="D60">
        <v>2950</v>
      </c>
      <c r="E60">
        <v>3241.9499510000001</v>
      </c>
      <c r="F60">
        <v>3241.9499510000001</v>
      </c>
      <c r="G60">
        <v>4251097</v>
      </c>
      <c r="H60">
        <f t="shared" si="3"/>
        <v>7.8112815454268694E-2</v>
      </c>
      <c r="I60">
        <f t="shared" si="2"/>
        <v>216.95244598870525</v>
      </c>
    </row>
    <row r="61" spans="1:9">
      <c r="A61" s="8">
        <v>44866</v>
      </c>
      <c r="B61">
        <v>3241.9499510000001</v>
      </c>
      <c r="C61">
        <v>3698.4499510000001</v>
      </c>
      <c r="D61">
        <v>3222.0500489999999</v>
      </c>
      <c r="E61">
        <v>3492.9499510000001</v>
      </c>
      <c r="F61">
        <v>3492.9499510000001</v>
      </c>
      <c r="G61">
        <v>10462054</v>
      </c>
      <c r="H61">
        <f t="shared" si="3"/>
        <v>7.4571651849475284E-2</v>
      </c>
      <c r="I61">
        <f t="shared" si="2"/>
        <v>233.74945543247165</v>
      </c>
    </row>
    <row r="62" spans="1:9">
      <c r="A62" s="8">
        <v>44896</v>
      </c>
      <c r="B62">
        <v>3510</v>
      </c>
      <c r="C62">
        <v>3535</v>
      </c>
      <c r="D62">
        <v>3412</v>
      </c>
      <c r="E62">
        <v>3452.8500979999999</v>
      </c>
      <c r="F62">
        <v>3452.8500979999999</v>
      </c>
      <c r="G62">
        <v>1553445</v>
      </c>
      <c r="H62">
        <f t="shared" si="3"/>
        <v>-1.1546631990908177E-2</v>
      </c>
      <c r="I62">
        <f t="shared" si="2"/>
        <v>231.0659589801424</v>
      </c>
    </row>
    <row r="65" spans="1:2">
      <c r="A65" t="s">
        <v>57</v>
      </c>
      <c r="B65" s="17">
        <f>'Weight&amp;Market CAP'!D16</f>
        <v>6.6920356349666935E-2</v>
      </c>
    </row>
    <row r="66" spans="1:2">
      <c r="A66" t="s">
        <v>63</v>
      </c>
      <c r="B66" s="17">
        <f>AVERAGE(H3:H62)</f>
        <v>2.1577414056442125E-2</v>
      </c>
    </row>
    <row r="67" spans="1:2">
      <c r="A67" t="s">
        <v>64</v>
      </c>
      <c r="B67" s="17">
        <f>12*B66</f>
        <v>0.25892896867730553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06B3-6E96-EA46-A8CA-E1631A0BE473}">
  <dimension ref="A1:T68"/>
  <sheetViews>
    <sheetView workbookViewId="0">
      <selection activeCell="H1" sqref="H1"/>
    </sheetView>
  </sheetViews>
  <sheetFormatPr defaultColWidth="8.875" defaultRowHeight="15.95"/>
  <cols>
    <col min="12" max="14" width="9.125" bestFit="1" customWidth="1"/>
    <col min="15" max="15" width="11.125" bestFit="1" customWidth="1"/>
    <col min="16" max="16" width="11.375" bestFit="1" customWidth="1"/>
    <col min="17" max="19" width="9.125" bestFit="1" customWidth="1"/>
  </cols>
  <sheetData>
    <row r="1" spans="1:20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65</v>
      </c>
      <c r="H1" t="s">
        <v>66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ht="17.100000000000001" thickBot="1">
      <c r="A2" s="8">
        <v>43070</v>
      </c>
      <c r="B2">
        <v>487.366669</v>
      </c>
      <c r="C2">
        <v>514.66668700000002</v>
      </c>
      <c r="D2">
        <v>456.43331899999998</v>
      </c>
      <c r="E2">
        <v>508.46667500000001</v>
      </c>
      <c r="F2">
        <v>479.675476</v>
      </c>
      <c r="G2">
        <v>50679321</v>
      </c>
      <c r="I2">
        <f>$B$66*F2</f>
        <v>47.609627669079806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8">
        <v>43101</v>
      </c>
      <c r="B3">
        <v>507.866669</v>
      </c>
      <c r="C3">
        <v>552.33331299999998</v>
      </c>
      <c r="D3">
        <v>497.66665599999999</v>
      </c>
      <c r="E3">
        <v>501.366669</v>
      </c>
      <c r="F3">
        <v>472.977509</v>
      </c>
      <c r="G3">
        <v>68119428</v>
      </c>
      <c r="H3">
        <f t="shared" ref="H3:H34" si="0">LN(F3/F2)</f>
        <v>-1.4061945903697349E-2</v>
      </c>
      <c r="I3">
        <f t="shared" ref="I3:I62" si="1">$B$66*F3</f>
        <v>46.944828797832564</v>
      </c>
      <c r="K3" s="28" t="s">
        <v>32</v>
      </c>
      <c r="L3" s="29"/>
      <c r="M3" s="13"/>
      <c r="N3" s="13"/>
      <c r="O3" s="13"/>
      <c r="P3" s="13"/>
      <c r="Q3" s="13"/>
      <c r="R3" s="13"/>
      <c r="S3" s="13"/>
      <c r="T3" s="13"/>
    </row>
    <row r="4" spans="1:20">
      <c r="A4" s="8">
        <v>43132</v>
      </c>
      <c r="B4">
        <v>501.366669</v>
      </c>
      <c r="C4">
        <v>514.66668700000002</v>
      </c>
      <c r="D4">
        <v>448.33334400000001</v>
      </c>
      <c r="E4">
        <v>485.83334400000001</v>
      </c>
      <c r="F4">
        <v>458.32369999999997</v>
      </c>
      <c r="G4">
        <v>49024114</v>
      </c>
      <c r="H4">
        <f t="shared" si="0"/>
        <v>-3.1472134648677014E-2</v>
      </c>
      <c r="I4">
        <f t="shared" si="1"/>
        <v>45.490382145188157</v>
      </c>
      <c r="K4" s="13" t="s">
        <v>33</v>
      </c>
      <c r="L4" s="13">
        <v>0.54866400000000004</v>
      </c>
      <c r="M4" s="13"/>
      <c r="N4" s="13"/>
      <c r="O4" s="13"/>
      <c r="P4" s="13"/>
      <c r="Q4" s="13"/>
      <c r="R4" s="13"/>
      <c r="S4" s="13"/>
      <c r="T4" s="13"/>
    </row>
    <row r="5" spans="1:20">
      <c r="A5" s="8">
        <v>43160</v>
      </c>
      <c r="B5">
        <v>485.96667500000001</v>
      </c>
      <c r="C5">
        <v>497.866669</v>
      </c>
      <c r="D5">
        <v>461.76666299999999</v>
      </c>
      <c r="E5">
        <v>486.83334400000001</v>
      </c>
      <c r="F5">
        <v>459.26705900000002</v>
      </c>
      <c r="G5">
        <v>40192162</v>
      </c>
      <c r="H5">
        <f t="shared" si="0"/>
        <v>2.0561657211773435E-3</v>
      </c>
      <c r="I5">
        <f t="shared" si="1"/>
        <v>45.584014138057178</v>
      </c>
      <c r="K5" s="13" t="s">
        <v>34</v>
      </c>
      <c r="L5" s="13">
        <v>0.301033</v>
      </c>
      <c r="M5" s="13"/>
      <c r="N5" s="13"/>
      <c r="O5" s="13"/>
      <c r="P5" s="13"/>
      <c r="Q5" s="13"/>
      <c r="R5" s="13"/>
      <c r="S5" s="13"/>
      <c r="T5" s="13"/>
    </row>
    <row r="6" spans="1:20">
      <c r="A6" s="8">
        <v>43191</v>
      </c>
      <c r="B6">
        <v>491.26666299999999</v>
      </c>
      <c r="C6">
        <v>516.59997599999997</v>
      </c>
      <c r="D6">
        <v>483.39999399999999</v>
      </c>
      <c r="E6">
        <v>486.56668100000002</v>
      </c>
      <c r="F6">
        <v>459.015533</v>
      </c>
      <c r="G6">
        <v>36348489</v>
      </c>
      <c r="H6">
        <f t="shared" si="0"/>
        <v>-5.4781830447760279E-4</v>
      </c>
      <c r="I6">
        <f t="shared" si="1"/>
        <v>45.559049219464818</v>
      </c>
      <c r="K6" s="13" t="s">
        <v>35</v>
      </c>
      <c r="L6" s="13">
        <v>0.28898099999999999</v>
      </c>
      <c r="M6" s="13"/>
      <c r="N6" s="13"/>
      <c r="O6" s="13"/>
      <c r="P6" s="13"/>
      <c r="Q6" s="13"/>
      <c r="R6" s="13"/>
      <c r="S6" s="13"/>
      <c r="T6" s="13"/>
    </row>
    <row r="7" spans="1:20">
      <c r="A7" s="8">
        <v>43221</v>
      </c>
      <c r="B7">
        <v>486.56668100000002</v>
      </c>
      <c r="C7">
        <v>500</v>
      </c>
      <c r="D7">
        <v>448.5</v>
      </c>
      <c r="E7">
        <v>471.73333700000001</v>
      </c>
      <c r="F7">
        <v>445.02209499999998</v>
      </c>
      <c r="G7">
        <v>41017861</v>
      </c>
      <c r="H7">
        <f t="shared" si="0"/>
        <v>-3.0960117827529166E-2</v>
      </c>
      <c r="I7">
        <f t="shared" si="1"/>
        <v>44.170146917129159</v>
      </c>
      <c r="K7" s="13" t="s">
        <v>36</v>
      </c>
      <c r="L7" s="13">
        <v>9.5127000000000003E-2</v>
      </c>
      <c r="M7" s="13"/>
      <c r="N7" s="13"/>
      <c r="O7" s="13"/>
      <c r="P7" s="13"/>
      <c r="Q7" s="13"/>
      <c r="R7" s="13"/>
      <c r="S7" s="13"/>
      <c r="T7" s="13"/>
    </row>
    <row r="8" spans="1:20" ht="17.100000000000001" thickBot="1">
      <c r="A8" s="8">
        <v>43252</v>
      </c>
      <c r="B8">
        <v>472.93331899999998</v>
      </c>
      <c r="C8">
        <v>477.89999399999999</v>
      </c>
      <c r="D8">
        <v>402.866669</v>
      </c>
      <c r="E8">
        <v>412.53332499999999</v>
      </c>
      <c r="F8">
        <v>389.174194</v>
      </c>
      <c r="G8">
        <v>50391721</v>
      </c>
      <c r="H8">
        <f t="shared" si="0"/>
        <v>-0.13409688974699002</v>
      </c>
      <c r="I8">
        <f t="shared" si="1"/>
        <v>38.627028901419656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  <c r="T8" s="13"/>
    </row>
    <row r="9" spans="1:20">
      <c r="A9" s="8">
        <v>43282</v>
      </c>
      <c r="B9">
        <v>411.39999399999999</v>
      </c>
      <c r="C9">
        <v>441.76666299999999</v>
      </c>
      <c r="D9">
        <v>358.16665599999999</v>
      </c>
      <c r="E9">
        <v>429.366669</v>
      </c>
      <c r="F9">
        <v>405.05438199999998</v>
      </c>
      <c r="G9">
        <v>134244972</v>
      </c>
      <c r="H9">
        <f t="shared" si="0"/>
        <v>3.9994291763421619E-2</v>
      </c>
      <c r="I9">
        <f t="shared" si="1"/>
        <v>40.203198365615883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7.100000000000001" thickBot="1">
      <c r="A10" s="8">
        <v>43313</v>
      </c>
      <c r="B10">
        <v>432.06668100000002</v>
      </c>
      <c r="C10">
        <v>481.26666299999999</v>
      </c>
      <c r="D10">
        <v>399.46667500000001</v>
      </c>
      <c r="E10">
        <v>476.866669</v>
      </c>
      <c r="F10">
        <v>449.864777</v>
      </c>
      <c r="G10">
        <v>78210064</v>
      </c>
      <c r="H10">
        <f t="shared" si="0"/>
        <v>0.10492570741551292</v>
      </c>
      <c r="I10">
        <f t="shared" si="1"/>
        <v>44.650801648245235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8">
        <v>43344</v>
      </c>
      <c r="B11">
        <v>479.76666299999999</v>
      </c>
      <c r="C11">
        <v>492.60000600000001</v>
      </c>
      <c r="D11">
        <v>392.33334400000001</v>
      </c>
      <c r="E11">
        <v>442.866669</v>
      </c>
      <c r="F11">
        <v>423.01351899999997</v>
      </c>
      <c r="G11">
        <v>71677058</v>
      </c>
      <c r="H11">
        <f t="shared" si="0"/>
        <v>-6.1542903704524962E-2</v>
      </c>
      <c r="I11">
        <f t="shared" si="1"/>
        <v>41.985711478352115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  <c r="T11" s="13"/>
    </row>
    <row r="12" spans="1:20">
      <c r="A12" s="8">
        <v>43374</v>
      </c>
      <c r="B12">
        <v>443.10000600000001</v>
      </c>
      <c r="C12">
        <v>451.46667500000001</v>
      </c>
      <c r="D12">
        <v>388.10000600000001</v>
      </c>
      <c r="E12">
        <v>449.56668100000002</v>
      </c>
      <c r="F12">
        <v>429.41323899999998</v>
      </c>
      <c r="G12">
        <v>67157326</v>
      </c>
      <c r="H12">
        <f t="shared" si="0"/>
        <v>1.5015578015595181E-2</v>
      </c>
      <c r="I12">
        <f t="shared" si="1"/>
        <v>42.620908192862416</v>
      </c>
      <c r="K12" s="13" t="s">
        <v>45</v>
      </c>
      <c r="L12" s="13">
        <v>1</v>
      </c>
      <c r="M12" s="13">
        <v>0.22604299999999999</v>
      </c>
      <c r="N12" s="13">
        <v>0.22604299999999999</v>
      </c>
      <c r="O12" s="13">
        <v>24.97955</v>
      </c>
      <c r="P12" s="15">
        <v>5.66E-6</v>
      </c>
      <c r="Q12" s="13"/>
      <c r="R12" s="13"/>
      <c r="S12" s="13"/>
      <c r="T12" s="13"/>
    </row>
    <row r="13" spans="1:20">
      <c r="A13" s="8">
        <v>43405</v>
      </c>
      <c r="B13">
        <v>450.66665599999999</v>
      </c>
      <c r="C13">
        <v>526.26666299999999</v>
      </c>
      <c r="D13">
        <v>446.66665599999999</v>
      </c>
      <c r="E13">
        <v>505.20001200000002</v>
      </c>
      <c r="F13">
        <v>482.55258199999997</v>
      </c>
      <c r="G13">
        <v>65325318</v>
      </c>
      <c r="H13">
        <f t="shared" si="0"/>
        <v>0.11667017671764189</v>
      </c>
      <c r="I13">
        <f t="shared" si="1"/>
        <v>47.895191456010771</v>
      </c>
      <c r="K13" s="13" t="s">
        <v>46</v>
      </c>
      <c r="L13" s="13">
        <v>58</v>
      </c>
      <c r="M13" s="13">
        <v>0.52484799999999998</v>
      </c>
      <c r="N13" s="13">
        <v>9.0489999999999998E-3</v>
      </c>
      <c r="O13" s="13"/>
      <c r="P13" s="13"/>
      <c r="Q13" s="13"/>
      <c r="R13" s="13"/>
      <c r="S13" s="13"/>
      <c r="T13" s="13"/>
    </row>
    <row r="14" spans="1:20" ht="17.100000000000001" thickBot="1">
      <c r="A14" s="8">
        <v>43435</v>
      </c>
      <c r="B14">
        <v>508</v>
      </c>
      <c r="C14">
        <v>529.53332499999999</v>
      </c>
      <c r="D14">
        <v>480.66665599999999</v>
      </c>
      <c r="E14">
        <v>505.5</v>
      </c>
      <c r="F14">
        <v>482.839111</v>
      </c>
      <c r="G14">
        <v>55555870</v>
      </c>
      <c r="H14">
        <f t="shared" si="0"/>
        <v>5.9360156191751417E-4</v>
      </c>
      <c r="I14">
        <f t="shared" si="1"/>
        <v>47.923630556379528</v>
      </c>
      <c r="K14" s="35" t="s">
        <v>47</v>
      </c>
      <c r="L14" s="35">
        <v>59</v>
      </c>
      <c r="M14" s="35">
        <v>0.75089099999999998</v>
      </c>
      <c r="N14" s="35" t="s">
        <v>39</v>
      </c>
      <c r="O14" s="35" t="s">
        <v>39</v>
      </c>
      <c r="P14" s="35" t="s">
        <v>39</v>
      </c>
      <c r="Q14" s="13"/>
      <c r="R14" s="13"/>
      <c r="S14" s="13"/>
      <c r="T14" s="13"/>
    </row>
    <row r="15" spans="1:20" ht="17.100000000000001" thickBot="1">
      <c r="A15" s="8">
        <v>43466</v>
      </c>
      <c r="B15">
        <v>506.66665599999999</v>
      </c>
      <c r="C15">
        <v>526.59997599999997</v>
      </c>
      <c r="D15">
        <v>495.29998799999998</v>
      </c>
      <c r="E15">
        <v>524.33331299999998</v>
      </c>
      <c r="F15">
        <v>500.82815599999998</v>
      </c>
      <c r="G15">
        <v>53743539</v>
      </c>
      <c r="H15">
        <f t="shared" si="0"/>
        <v>3.6579545608613873E-2</v>
      </c>
      <c r="I15">
        <f t="shared" si="1"/>
        <v>49.709112152633409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8">
        <v>43497</v>
      </c>
      <c r="B16">
        <v>533.16668700000002</v>
      </c>
      <c r="C16">
        <v>587.73333700000001</v>
      </c>
      <c r="D16">
        <v>505.33334400000001</v>
      </c>
      <c r="E16">
        <v>585.06664999999998</v>
      </c>
      <c r="F16">
        <v>558.83886700000005</v>
      </c>
      <c r="G16">
        <v>62931061</v>
      </c>
      <c r="H16">
        <f t="shared" si="0"/>
        <v>0.10959813911608503</v>
      </c>
      <c r="I16">
        <f t="shared" si="1"/>
        <v>55.466897342236464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  <c r="T16" s="13"/>
    </row>
    <row r="17" spans="1:20">
      <c r="A17" s="8">
        <v>43525</v>
      </c>
      <c r="B17">
        <v>584.06664999999998</v>
      </c>
      <c r="C17">
        <v>641.93335000000002</v>
      </c>
      <c r="D17">
        <v>575.70001200000002</v>
      </c>
      <c r="E17">
        <v>639.23333700000001</v>
      </c>
      <c r="F17">
        <v>610.57739300000003</v>
      </c>
      <c r="G17">
        <v>53740555</v>
      </c>
      <c r="H17">
        <f t="shared" si="0"/>
        <v>8.8543876010607328E-2</v>
      </c>
      <c r="I17">
        <f t="shared" si="1"/>
        <v>60.602144154410375</v>
      </c>
      <c r="K17" s="13" t="s">
        <v>55</v>
      </c>
      <c r="L17" s="13">
        <v>-9.3600000000000003E-3</v>
      </c>
      <c r="M17" s="13">
        <v>1.2749E-2</v>
      </c>
      <c r="N17" s="13">
        <v>-0.73418000000000005</v>
      </c>
      <c r="O17" s="13">
        <v>0.46579700000000002</v>
      </c>
      <c r="P17" s="13">
        <v>-3.4880000000000001E-2</v>
      </c>
      <c r="Q17" s="13">
        <v>1.6160000000000001E-2</v>
      </c>
      <c r="R17" s="13">
        <v>-3.4880000000000001E-2</v>
      </c>
      <c r="S17" s="13">
        <v>1.6160000000000001E-2</v>
      </c>
      <c r="T17" s="13"/>
    </row>
    <row r="18" spans="1:20" ht="17.100000000000001" thickBot="1">
      <c r="A18" s="8">
        <v>43556</v>
      </c>
      <c r="B18">
        <v>638.66668700000002</v>
      </c>
      <c r="C18">
        <v>650.16668700000002</v>
      </c>
      <c r="D18">
        <v>600.66668700000002</v>
      </c>
      <c r="E18">
        <v>646.09997599999997</v>
      </c>
      <c r="F18">
        <v>617.13622999999995</v>
      </c>
      <c r="G18">
        <v>43300046</v>
      </c>
      <c r="H18">
        <f t="shared" si="0"/>
        <v>1.0684738322349792E-2</v>
      </c>
      <c r="I18">
        <f t="shared" si="1"/>
        <v>61.253133840429221</v>
      </c>
      <c r="K18" s="35" t="s">
        <v>56</v>
      </c>
      <c r="L18" s="35">
        <v>0.99545499999999998</v>
      </c>
      <c r="M18" s="35">
        <v>0.19917199999999999</v>
      </c>
      <c r="N18" s="35">
        <v>4.9979550000000001</v>
      </c>
      <c r="O18" s="36">
        <v>5.66E-6</v>
      </c>
      <c r="P18" s="35">
        <v>0.59676799999999997</v>
      </c>
      <c r="Q18" s="35">
        <v>1.394142</v>
      </c>
      <c r="R18" s="35">
        <v>0.59676799999999997</v>
      </c>
      <c r="S18" s="35">
        <v>1.394142</v>
      </c>
      <c r="T18" s="13"/>
    </row>
    <row r="19" spans="1:20">
      <c r="A19" s="8">
        <v>43586</v>
      </c>
      <c r="B19">
        <v>646.09997599999997</v>
      </c>
      <c r="C19">
        <v>695.83331299999998</v>
      </c>
      <c r="D19">
        <v>622.70001200000002</v>
      </c>
      <c r="E19">
        <v>665.96667500000001</v>
      </c>
      <c r="F19">
        <v>636.11230499999999</v>
      </c>
      <c r="G19">
        <v>63361833</v>
      </c>
      <c r="H19">
        <f t="shared" si="0"/>
        <v>3.0285334241095436E-2</v>
      </c>
      <c r="I19">
        <f t="shared" si="1"/>
        <v>63.136581943518273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8">
        <v>43617</v>
      </c>
      <c r="B20">
        <v>670</v>
      </c>
      <c r="C20">
        <v>693.33331299999998</v>
      </c>
      <c r="D20">
        <v>555.33331299999998</v>
      </c>
      <c r="E20">
        <v>624.96667500000001</v>
      </c>
      <c r="F20">
        <v>601.64855999999997</v>
      </c>
      <c r="G20">
        <v>100100435</v>
      </c>
      <c r="H20">
        <f t="shared" si="0"/>
        <v>-5.5701640477147832E-2</v>
      </c>
      <c r="I20">
        <f t="shared" si="1"/>
        <v>59.715923290683342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8">
        <v>43647</v>
      </c>
      <c r="B21">
        <v>630</v>
      </c>
      <c r="C21">
        <v>709.04998799999998</v>
      </c>
      <c r="D21">
        <v>568.95001200000002</v>
      </c>
      <c r="E21">
        <v>595.25</v>
      </c>
      <c r="F21">
        <v>573.04064900000003</v>
      </c>
      <c r="G21">
        <v>115161798</v>
      </c>
      <c r="H21">
        <f t="shared" si="0"/>
        <v>-4.8716832601461028E-2</v>
      </c>
      <c r="I21">
        <f t="shared" si="1"/>
        <v>56.876478584320722</v>
      </c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 spans="1:20">
      <c r="A22" s="8">
        <v>43678</v>
      </c>
      <c r="B22">
        <v>574.90002400000003</v>
      </c>
      <c r="C22">
        <v>592.95001200000002</v>
      </c>
      <c r="D22">
        <v>497.85000600000001</v>
      </c>
      <c r="E22">
        <v>563.20001200000002</v>
      </c>
      <c r="F22">
        <v>542.18646200000001</v>
      </c>
      <c r="G22">
        <v>102126598</v>
      </c>
      <c r="H22">
        <f t="shared" si="0"/>
        <v>-5.5346686755158747E-2</v>
      </c>
      <c r="I22">
        <f t="shared" si="1"/>
        <v>53.814082383973464</v>
      </c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 spans="1:20">
      <c r="A23" s="8">
        <v>43709</v>
      </c>
      <c r="B23">
        <v>563.20001200000002</v>
      </c>
      <c r="C23">
        <v>607.79998799999998</v>
      </c>
      <c r="D23">
        <v>542.75</v>
      </c>
      <c r="E23">
        <v>603.95001200000002</v>
      </c>
      <c r="F23">
        <v>581.41607699999997</v>
      </c>
      <c r="G23">
        <v>57333388</v>
      </c>
      <c r="H23">
        <f t="shared" si="0"/>
        <v>6.9856671854654842E-2</v>
      </c>
      <c r="I23">
        <f t="shared" si="1"/>
        <v>57.707771882811521</v>
      </c>
    </row>
    <row r="24" spans="1:20">
      <c r="A24" s="8">
        <v>43739</v>
      </c>
      <c r="B24">
        <v>609.95001200000002</v>
      </c>
      <c r="C24">
        <v>614.34997599999997</v>
      </c>
      <c r="D24">
        <v>568.09997599999997</v>
      </c>
      <c r="E24">
        <v>596.45001200000002</v>
      </c>
      <c r="F24">
        <v>574.19586200000003</v>
      </c>
      <c r="G24">
        <v>43217143</v>
      </c>
      <c r="H24">
        <f t="shared" si="0"/>
        <v>-1.249607884848687E-2</v>
      </c>
      <c r="I24">
        <f t="shared" si="1"/>
        <v>56.991137897878126</v>
      </c>
    </row>
    <row r="25" spans="1:20">
      <c r="A25" s="8">
        <v>43770</v>
      </c>
      <c r="B25">
        <v>599.54998799999998</v>
      </c>
      <c r="C25">
        <v>617.75</v>
      </c>
      <c r="D25">
        <v>518.34997599999997</v>
      </c>
      <c r="E25">
        <v>573.25</v>
      </c>
      <c r="F25">
        <v>551.86144999999999</v>
      </c>
      <c r="G25">
        <v>73333120</v>
      </c>
      <c r="H25">
        <f t="shared" si="0"/>
        <v>-3.9673542717334052E-2</v>
      </c>
      <c r="I25">
        <f t="shared" si="1"/>
        <v>54.774361988475938</v>
      </c>
    </row>
    <row r="26" spans="1:20">
      <c r="A26" s="8">
        <v>43800</v>
      </c>
      <c r="B26">
        <v>582.95001200000002</v>
      </c>
      <c r="C26">
        <v>596.20001200000002</v>
      </c>
      <c r="D26">
        <v>551.70001200000002</v>
      </c>
      <c r="E26">
        <v>584.5</v>
      </c>
      <c r="F26">
        <v>562.69177200000001</v>
      </c>
      <c r="G26">
        <v>45757680</v>
      </c>
      <c r="H26">
        <f t="shared" si="0"/>
        <v>1.9434985580408945E-2</v>
      </c>
      <c r="I26">
        <f t="shared" si="1"/>
        <v>55.849312916249119</v>
      </c>
    </row>
    <row r="27" spans="1:20">
      <c r="A27" s="8">
        <v>43831</v>
      </c>
      <c r="B27">
        <v>585</v>
      </c>
      <c r="C27">
        <v>614.90002400000003</v>
      </c>
      <c r="D27">
        <v>525</v>
      </c>
      <c r="E27">
        <v>526.54998799999998</v>
      </c>
      <c r="F27">
        <v>506.903931</v>
      </c>
      <c r="G27">
        <v>73171880</v>
      </c>
      <c r="H27">
        <f t="shared" si="0"/>
        <v>-0.10441050354633762</v>
      </c>
      <c r="I27">
        <f t="shared" si="1"/>
        <v>50.312156085509194</v>
      </c>
    </row>
    <row r="28" spans="1:20">
      <c r="A28" s="8">
        <v>43862</v>
      </c>
      <c r="B28">
        <v>528</v>
      </c>
      <c r="C28">
        <v>601.40002400000003</v>
      </c>
      <c r="D28">
        <v>498.70001200000002</v>
      </c>
      <c r="E28">
        <v>519.70001200000002</v>
      </c>
      <c r="F28">
        <v>500.30950899999999</v>
      </c>
      <c r="G28">
        <v>74168547</v>
      </c>
      <c r="H28">
        <f t="shared" si="0"/>
        <v>-1.3094575519913988E-2</v>
      </c>
      <c r="I28">
        <f t="shared" si="1"/>
        <v>49.657634451985473</v>
      </c>
    </row>
    <row r="29" spans="1:20">
      <c r="A29" s="8">
        <v>43891</v>
      </c>
      <c r="B29">
        <v>527</v>
      </c>
      <c r="C29">
        <v>541.59997599999997</v>
      </c>
      <c r="D29">
        <v>240.14999399999999</v>
      </c>
      <c r="E29">
        <v>326.5</v>
      </c>
      <c r="F29">
        <v>314.317993</v>
      </c>
      <c r="G29">
        <v>105185465</v>
      </c>
      <c r="H29">
        <f t="shared" si="0"/>
        <v>-0.46482173489228218</v>
      </c>
      <c r="I29">
        <f t="shared" si="1"/>
        <v>31.197264327981681</v>
      </c>
    </row>
    <row r="30" spans="1:20">
      <c r="A30" s="8">
        <v>43922</v>
      </c>
      <c r="B30">
        <v>328.5</v>
      </c>
      <c r="C30">
        <v>429.35000600000001</v>
      </c>
      <c r="D30">
        <v>295</v>
      </c>
      <c r="E30">
        <v>420.04998799999998</v>
      </c>
      <c r="F30">
        <v>404.37750199999999</v>
      </c>
      <c r="G30">
        <v>114954501</v>
      </c>
      <c r="H30">
        <f t="shared" si="0"/>
        <v>0.25194366254484768</v>
      </c>
      <c r="I30">
        <f t="shared" si="1"/>
        <v>40.136015433844221</v>
      </c>
    </row>
    <row r="31" spans="1:20">
      <c r="A31" s="8">
        <v>43952</v>
      </c>
      <c r="B31">
        <v>420.04998799999998</v>
      </c>
      <c r="C31">
        <v>420.04998799999998</v>
      </c>
      <c r="D31">
        <v>336</v>
      </c>
      <c r="E31">
        <v>405.85000600000001</v>
      </c>
      <c r="F31">
        <v>390.70736699999998</v>
      </c>
      <c r="G31">
        <v>190280877</v>
      </c>
      <c r="H31">
        <f t="shared" si="0"/>
        <v>-3.4389994779222235E-2</v>
      </c>
      <c r="I31">
        <f t="shared" si="1"/>
        <v>38.779202192184862</v>
      </c>
    </row>
    <row r="32" spans="1:20">
      <c r="A32" s="8">
        <v>43983</v>
      </c>
      <c r="B32">
        <v>411</v>
      </c>
      <c r="C32">
        <v>470</v>
      </c>
      <c r="D32">
        <v>398.04998799999998</v>
      </c>
      <c r="E32">
        <v>425.20001200000002</v>
      </c>
      <c r="F32">
        <v>409.33538800000002</v>
      </c>
      <c r="G32">
        <v>124864335</v>
      </c>
      <c r="H32">
        <f t="shared" si="0"/>
        <v>4.6575981787432372E-2</v>
      </c>
      <c r="I32">
        <f t="shared" si="1"/>
        <v>40.628104603076096</v>
      </c>
    </row>
    <row r="33" spans="1:9">
      <c r="A33" s="8">
        <v>44013</v>
      </c>
      <c r="B33">
        <v>430.89999399999999</v>
      </c>
      <c r="C33">
        <v>486</v>
      </c>
      <c r="D33">
        <v>423.54998799999998</v>
      </c>
      <c r="E33">
        <v>478.14999399999999</v>
      </c>
      <c r="F33">
        <v>460.309753</v>
      </c>
      <c r="G33">
        <v>127743903</v>
      </c>
      <c r="H33">
        <f t="shared" si="0"/>
        <v>0.11736479938379189</v>
      </c>
      <c r="I33">
        <f t="shared" si="1"/>
        <v>45.687505510029638</v>
      </c>
    </row>
    <row r="34" spans="1:9">
      <c r="A34" s="8">
        <v>44044</v>
      </c>
      <c r="B34">
        <v>484</v>
      </c>
      <c r="C34">
        <v>534.90002400000003</v>
      </c>
      <c r="D34">
        <v>445.20001200000002</v>
      </c>
      <c r="E34">
        <v>505.95001200000002</v>
      </c>
      <c r="F34">
        <v>487.07254</v>
      </c>
      <c r="G34">
        <v>119251116</v>
      </c>
      <c r="H34">
        <f t="shared" si="0"/>
        <v>5.6513425808155042E-2</v>
      </c>
      <c r="I34">
        <f t="shared" si="1"/>
        <v>48.343814594417537</v>
      </c>
    </row>
    <row r="35" spans="1:9">
      <c r="A35" s="8">
        <v>44075</v>
      </c>
      <c r="B35">
        <v>505</v>
      </c>
      <c r="C35">
        <v>546.5</v>
      </c>
      <c r="D35">
        <v>467.04998799999998</v>
      </c>
      <c r="E35">
        <v>502.89999399999999</v>
      </c>
      <c r="F35">
        <v>490.01470899999998</v>
      </c>
      <c r="G35">
        <v>103503344</v>
      </c>
      <c r="H35">
        <f t="shared" ref="H35:H62" si="2">LN(F35/F34)</f>
        <v>6.0223442591759175E-3</v>
      </c>
      <c r="I35">
        <f t="shared" si="1"/>
        <v>48.635836133224558</v>
      </c>
    </row>
    <row r="36" spans="1:9">
      <c r="A36" s="8">
        <v>44105</v>
      </c>
      <c r="B36">
        <v>508</v>
      </c>
      <c r="C36">
        <v>524.90002400000003</v>
      </c>
      <c r="D36">
        <v>429.35000600000001</v>
      </c>
      <c r="E36">
        <v>453.25</v>
      </c>
      <c r="F36">
        <v>441.63687099999999</v>
      </c>
      <c r="G36">
        <v>120460876</v>
      </c>
      <c r="H36">
        <f t="shared" si="2"/>
        <v>-0.10394742343171209</v>
      </c>
      <c r="I36">
        <f t="shared" si="1"/>
        <v>43.834150473115763</v>
      </c>
    </row>
    <row r="37" spans="1:9">
      <c r="A37" s="8">
        <v>44136</v>
      </c>
      <c r="B37">
        <v>465</v>
      </c>
      <c r="C37">
        <v>465</v>
      </c>
      <c r="D37">
        <v>399</v>
      </c>
      <c r="E37">
        <v>417.70001200000002</v>
      </c>
      <c r="F37">
        <v>406.99774200000002</v>
      </c>
      <c r="G37">
        <v>149143581</v>
      </c>
      <c r="H37">
        <f t="shared" si="2"/>
        <v>-8.1680348074107609E-2</v>
      </c>
      <c r="I37">
        <f t="shared" si="1"/>
        <v>40.396084286735984</v>
      </c>
    </row>
    <row r="38" spans="1:9">
      <c r="A38" s="8">
        <v>44166</v>
      </c>
      <c r="B38">
        <v>420</v>
      </c>
      <c r="C38">
        <v>495</v>
      </c>
      <c r="D38">
        <v>416.10000600000001</v>
      </c>
      <c r="E38">
        <v>466.35000600000001</v>
      </c>
      <c r="F38">
        <v>454.40121499999998</v>
      </c>
      <c r="G38">
        <v>333877661</v>
      </c>
      <c r="H38">
        <f t="shared" si="2"/>
        <v>0.11017290374334329</v>
      </c>
      <c r="I38">
        <f t="shared" si="1"/>
        <v>45.10106048975387</v>
      </c>
    </row>
    <row r="39" spans="1:9">
      <c r="A39" s="8">
        <v>44197</v>
      </c>
      <c r="B39">
        <v>469.89999399999999</v>
      </c>
      <c r="C39">
        <v>601.15002400000003</v>
      </c>
      <c r="D39">
        <v>466.35000600000001</v>
      </c>
      <c r="E39">
        <v>560.65002400000003</v>
      </c>
      <c r="F39">
        <v>546.28509499999996</v>
      </c>
      <c r="G39">
        <v>224976861</v>
      </c>
      <c r="H39">
        <f t="shared" si="2"/>
        <v>0.18416045022662833</v>
      </c>
      <c r="I39">
        <f t="shared" si="1"/>
        <v>54.220887402877956</v>
      </c>
    </row>
    <row r="40" spans="1:9">
      <c r="A40" s="8">
        <v>44228</v>
      </c>
      <c r="B40">
        <v>548.90002400000003</v>
      </c>
      <c r="C40">
        <v>597</v>
      </c>
      <c r="D40">
        <v>510</v>
      </c>
      <c r="E40">
        <v>561.54998799999998</v>
      </c>
      <c r="F40">
        <v>547.16198699999995</v>
      </c>
      <c r="G40">
        <v>180571724</v>
      </c>
      <c r="H40">
        <f t="shared" si="2"/>
        <v>1.6039042079301895E-3</v>
      </c>
      <c r="I40">
        <f t="shared" si="1"/>
        <v>54.307922291495018</v>
      </c>
    </row>
    <row r="41" spans="1:9">
      <c r="A41" s="8">
        <v>44256</v>
      </c>
      <c r="B41">
        <v>570</v>
      </c>
      <c r="C41">
        <v>654</v>
      </c>
      <c r="D41">
        <v>570</v>
      </c>
      <c r="E41">
        <v>641.84997599999997</v>
      </c>
      <c r="F41">
        <v>625.40454099999999</v>
      </c>
      <c r="G41">
        <v>183661376</v>
      </c>
      <c r="H41">
        <f t="shared" si="2"/>
        <v>0.13365381025681145</v>
      </c>
      <c r="I41">
        <f t="shared" si="1"/>
        <v>62.073795366519334</v>
      </c>
    </row>
    <row r="42" spans="1:9">
      <c r="A42" s="8">
        <v>44287</v>
      </c>
      <c r="B42">
        <v>640.95001200000002</v>
      </c>
      <c r="C42">
        <v>673.95001200000002</v>
      </c>
      <c r="D42">
        <v>581.29998799999998</v>
      </c>
      <c r="E42">
        <v>606.90002400000003</v>
      </c>
      <c r="F42">
        <v>591.35003700000004</v>
      </c>
      <c r="G42">
        <v>99611516</v>
      </c>
      <c r="H42">
        <f t="shared" si="2"/>
        <v>-5.5990584684547706E-2</v>
      </c>
      <c r="I42">
        <f t="shared" si="1"/>
        <v>58.693755449917077</v>
      </c>
    </row>
    <row r="43" spans="1:9">
      <c r="A43" s="8">
        <v>44317</v>
      </c>
      <c r="B43">
        <v>605.5</v>
      </c>
      <c r="C43">
        <v>825.5</v>
      </c>
      <c r="D43">
        <v>596.15002400000003</v>
      </c>
      <c r="E43">
        <v>815.09997599999997</v>
      </c>
      <c r="F43">
        <v>794.21557600000006</v>
      </c>
      <c r="G43">
        <v>248579159</v>
      </c>
      <c r="H43">
        <f t="shared" si="2"/>
        <v>0.29494680942737767</v>
      </c>
      <c r="I43">
        <f t="shared" si="1"/>
        <v>78.828936967258585</v>
      </c>
    </row>
    <row r="44" spans="1:9">
      <c r="A44" s="8">
        <v>44348</v>
      </c>
      <c r="B44">
        <v>818</v>
      </c>
      <c r="C44">
        <v>864.70001200000002</v>
      </c>
      <c r="D44">
        <v>768.29998799999998</v>
      </c>
      <c r="E44">
        <v>792.84997599999997</v>
      </c>
      <c r="F44">
        <v>772.53558299999997</v>
      </c>
      <c r="G44">
        <v>103082234</v>
      </c>
      <c r="H44">
        <f t="shared" si="2"/>
        <v>-2.7676860846205124E-2</v>
      </c>
      <c r="I44">
        <f t="shared" si="1"/>
        <v>76.677114649374943</v>
      </c>
    </row>
    <row r="45" spans="1:9">
      <c r="A45" s="8">
        <v>44378</v>
      </c>
      <c r="B45">
        <v>796</v>
      </c>
      <c r="C45">
        <v>852.40002400000003</v>
      </c>
      <c r="D45">
        <v>786.15002400000003</v>
      </c>
      <c r="E45">
        <v>808.54998799999998</v>
      </c>
      <c r="F45">
        <v>787.83337400000005</v>
      </c>
      <c r="G45">
        <v>66122821</v>
      </c>
      <c r="H45">
        <f t="shared" si="2"/>
        <v>1.9608543336547424E-2</v>
      </c>
      <c r="I45">
        <f t="shared" si="1"/>
        <v>78.195478981324655</v>
      </c>
    </row>
    <row r="46" spans="1:9">
      <c r="A46" s="8">
        <v>44409</v>
      </c>
      <c r="B46">
        <v>808.54998799999998</v>
      </c>
      <c r="C46">
        <v>810.65002400000003</v>
      </c>
      <c r="D46">
        <v>714.5</v>
      </c>
      <c r="E46">
        <v>741.25</v>
      </c>
      <c r="F46">
        <v>731.04486099999997</v>
      </c>
      <c r="G46">
        <v>56256921</v>
      </c>
      <c r="H46">
        <f t="shared" si="2"/>
        <v>-7.4811785959741028E-2</v>
      </c>
      <c r="I46">
        <f t="shared" si="1"/>
        <v>72.559001623014382</v>
      </c>
    </row>
    <row r="47" spans="1:9">
      <c r="A47" s="8">
        <v>44440</v>
      </c>
      <c r="B47">
        <v>745.15002400000003</v>
      </c>
      <c r="C47">
        <v>772.5</v>
      </c>
      <c r="D47">
        <v>700</v>
      </c>
      <c r="E47">
        <v>707.70001200000002</v>
      </c>
      <c r="F47">
        <v>697.95678699999996</v>
      </c>
      <c r="G47">
        <v>48032373</v>
      </c>
      <c r="H47">
        <f t="shared" si="2"/>
        <v>-4.6317636120036781E-2</v>
      </c>
      <c r="I47">
        <f t="shared" si="1"/>
        <v>69.274883584369945</v>
      </c>
    </row>
    <row r="48" spans="1:9">
      <c r="A48" s="8">
        <v>44470</v>
      </c>
      <c r="B48">
        <v>707</v>
      </c>
      <c r="C48">
        <v>762</v>
      </c>
      <c r="D48">
        <v>686.25</v>
      </c>
      <c r="E48">
        <v>740.20001200000002</v>
      </c>
      <c r="F48">
        <v>730.00933799999996</v>
      </c>
      <c r="G48">
        <v>58089137</v>
      </c>
      <c r="H48">
        <f t="shared" si="2"/>
        <v>4.4900134737679717E-2</v>
      </c>
      <c r="I48">
        <f t="shared" si="1"/>
        <v>72.456222000249667</v>
      </c>
    </row>
    <row r="49" spans="1:9">
      <c r="A49" s="8">
        <v>44501</v>
      </c>
      <c r="B49">
        <v>745</v>
      </c>
      <c r="C49">
        <v>794</v>
      </c>
      <c r="D49">
        <v>678.54998799999998</v>
      </c>
      <c r="E49">
        <v>681.70001200000002</v>
      </c>
      <c r="F49">
        <v>672.31469700000002</v>
      </c>
      <c r="G49">
        <v>59270236</v>
      </c>
      <c r="H49">
        <f t="shared" si="2"/>
        <v>-8.233079582895772E-2</v>
      </c>
      <c r="I49">
        <f t="shared" si="1"/>
        <v>66.729807968377784</v>
      </c>
    </row>
    <row r="50" spans="1:9">
      <c r="A50" s="8">
        <v>44531</v>
      </c>
      <c r="B50">
        <v>687.5</v>
      </c>
      <c r="C50">
        <v>767.70001200000002</v>
      </c>
      <c r="D50">
        <v>681.54998799999998</v>
      </c>
      <c r="E50">
        <v>747.09997599999997</v>
      </c>
      <c r="F50">
        <v>736.81426999999996</v>
      </c>
      <c r="G50">
        <v>46924010</v>
      </c>
      <c r="H50">
        <f t="shared" si="2"/>
        <v>9.16093222763497E-2</v>
      </c>
      <c r="I50">
        <f t="shared" si="1"/>
        <v>73.131637557315599</v>
      </c>
    </row>
    <row r="51" spans="1:9">
      <c r="A51" s="8">
        <v>44562</v>
      </c>
      <c r="B51">
        <v>753</v>
      </c>
      <c r="C51">
        <v>844.90002400000003</v>
      </c>
      <c r="D51">
        <v>746.09997599999997</v>
      </c>
      <c r="E51">
        <v>776.5</v>
      </c>
      <c r="F51">
        <v>765.80957000000001</v>
      </c>
      <c r="G51">
        <v>58035685</v>
      </c>
      <c r="H51">
        <f t="shared" si="2"/>
        <v>3.859768341171408E-2</v>
      </c>
      <c r="I51">
        <f t="shared" si="1"/>
        <v>76.009532105239643</v>
      </c>
    </row>
    <row r="52" spans="1:9">
      <c r="A52" s="8">
        <v>44593</v>
      </c>
      <c r="B52">
        <v>785</v>
      </c>
      <c r="C52">
        <v>799.59997599999997</v>
      </c>
      <c r="D52">
        <v>622</v>
      </c>
      <c r="E52">
        <v>665.45001200000002</v>
      </c>
      <c r="F52">
        <v>656.28845200000001</v>
      </c>
      <c r="G52">
        <v>45297974</v>
      </c>
      <c r="H52">
        <f t="shared" si="2"/>
        <v>-0.15433312998744103</v>
      </c>
      <c r="I52">
        <f t="shared" si="1"/>
        <v>65.139141787679705</v>
      </c>
    </row>
    <row r="53" spans="1:9">
      <c r="A53" s="8">
        <v>44621</v>
      </c>
      <c r="B53">
        <v>665.45001200000002</v>
      </c>
      <c r="C53">
        <v>814.5</v>
      </c>
      <c r="D53">
        <v>659.5</v>
      </c>
      <c r="E53">
        <v>769.59997599999997</v>
      </c>
      <c r="F53">
        <v>759.00451699999996</v>
      </c>
      <c r="G53">
        <v>83280547</v>
      </c>
      <c r="H53">
        <f t="shared" si="2"/>
        <v>0.14540732291645861</v>
      </c>
      <c r="I53">
        <f t="shared" si="1"/>
        <v>75.334104538460394</v>
      </c>
    </row>
    <row r="54" spans="1:9">
      <c r="A54" s="8">
        <v>44652</v>
      </c>
      <c r="B54">
        <v>770.5</v>
      </c>
      <c r="C54">
        <v>836.45001200000002</v>
      </c>
      <c r="D54">
        <v>770.5</v>
      </c>
      <c r="E54">
        <v>822.90002400000003</v>
      </c>
      <c r="F54">
        <v>811.57074</v>
      </c>
      <c r="G54">
        <v>52936002</v>
      </c>
      <c r="H54">
        <f t="shared" si="2"/>
        <v>6.6963826429709883E-2</v>
      </c>
      <c r="I54">
        <f t="shared" si="1"/>
        <v>80.551503447133854</v>
      </c>
    </row>
    <row r="55" spans="1:9">
      <c r="A55" s="8">
        <v>44682</v>
      </c>
      <c r="B55">
        <v>815.54998799999998</v>
      </c>
      <c r="C55">
        <v>848</v>
      </c>
      <c r="D55">
        <v>733.04998799999998</v>
      </c>
      <c r="E55">
        <v>779.59997599999997</v>
      </c>
      <c r="F55">
        <v>768.86682099999996</v>
      </c>
      <c r="G55">
        <v>60461898</v>
      </c>
      <c r="H55">
        <f t="shared" si="2"/>
        <v>-5.4053785207224772E-2</v>
      </c>
      <c r="I55">
        <f t="shared" si="1"/>
        <v>76.312975973195321</v>
      </c>
    </row>
    <row r="56" spans="1:9">
      <c r="A56" s="8">
        <v>44713</v>
      </c>
      <c r="B56">
        <v>772.59997599999997</v>
      </c>
      <c r="C56">
        <v>787.45001200000002</v>
      </c>
      <c r="D56">
        <v>607.5</v>
      </c>
      <c r="E56">
        <v>632.40002400000003</v>
      </c>
      <c r="F56">
        <v>623.69348100000002</v>
      </c>
      <c r="G56">
        <v>46105620</v>
      </c>
      <c r="H56">
        <f t="shared" si="2"/>
        <v>-0.20925873851505242</v>
      </c>
      <c r="I56">
        <f t="shared" si="1"/>
        <v>61.903966109875292</v>
      </c>
    </row>
    <row r="57" spans="1:9">
      <c r="A57" s="8">
        <v>44743</v>
      </c>
      <c r="B57">
        <v>630</v>
      </c>
      <c r="C57">
        <v>745</v>
      </c>
      <c r="D57">
        <v>621.95001200000002</v>
      </c>
      <c r="E57">
        <v>741.09997599999997</v>
      </c>
      <c r="F57">
        <v>730.89691200000004</v>
      </c>
      <c r="G57">
        <v>45912295</v>
      </c>
      <c r="H57">
        <f t="shared" si="2"/>
        <v>0.15861339521224949</v>
      </c>
      <c r="I57">
        <f t="shared" si="1"/>
        <v>72.544317118268083</v>
      </c>
    </row>
    <row r="58" spans="1:9">
      <c r="A58" s="8">
        <v>44774</v>
      </c>
      <c r="B58">
        <v>753</v>
      </c>
      <c r="C58">
        <v>804.25</v>
      </c>
      <c r="D58">
        <v>721.40002400000003</v>
      </c>
      <c r="E58">
        <v>769.25</v>
      </c>
      <c r="F58">
        <v>769.25</v>
      </c>
      <c r="G58">
        <v>53484412</v>
      </c>
      <c r="H58">
        <f t="shared" si="2"/>
        <v>5.114358765290096E-2</v>
      </c>
      <c r="I58">
        <f t="shared" si="1"/>
        <v>76.351007956136655</v>
      </c>
    </row>
    <row r="59" spans="1:9">
      <c r="A59" s="8">
        <v>44805</v>
      </c>
      <c r="B59">
        <v>764.04998799999998</v>
      </c>
      <c r="C59">
        <v>768</v>
      </c>
      <c r="D59">
        <v>654</v>
      </c>
      <c r="E59">
        <v>672.04998799999998</v>
      </c>
      <c r="F59">
        <v>672.04998799999998</v>
      </c>
      <c r="G59">
        <v>48545676</v>
      </c>
      <c r="H59">
        <f t="shared" si="2"/>
        <v>-0.13508328954080842</v>
      </c>
      <c r="I59">
        <f t="shared" si="1"/>
        <v>66.703534586557751</v>
      </c>
    </row>
    <row r="60" spans="1:9">
      <c r="A60" s="8">
        <v>44835</v>
      </c>
      <c r="B60">
        <v>671.20001200000002</v>
      </c>
      <c r="C60">
        <v>732</v>
      </c>
      <c r="D60">
        <v>660.20001200000002</v>
      </c>
      <c r="E60">
        <v>730.20001200000002</v>
      </c>
      <c r="F60">
        <v>730.20001200000002</v>
      </c>
      <c r="G60">
        <v>40378515</v>
      </c>
      <c r="H60">
        <f t="shared" si="2"/>
        <v>8.2985760994047308E-2</v>
      </c>
      <c r="I60">
        <f t="shared" si="1"/>
        <v>72.475147124839893</v>
      </c>
    </row>
    <row r="61" spans="1:9">
      <c r="A61" s="8">
        <v>44866</v>
      </c>
      <c r="B61">
        <v>737.79998799999998</v>
      </c>
      <c r="C61">
        <v>793.54998799999998</v>
      </c>
      <c r="D61">
        <v>711.09997599999997</v>
      </c>
      <c r="E61">
        <v>789.70001200000002</v>
      </c>
      <c r="F61">
        <v>789.70001200000002</v>
      </c>
      <c r="G61">
        <v>48451190</v>
      </c>
      <c r="H61">
        <f t="shared" si="2"/>
        <v>7.8334656043788919E-2</v>
      </c>
      <c r="I61">
        <f t="shared" si="1"/>
        <v>78.380749950176423</v>
      </c>
    </row>
    <row r="62" spans="1:9">
      <c r="A62" s="8">
        <v>44896</v>
      </c>
      <c r="B62">
        <v>780</v>
      </c>
      <c r="C62">
        <v>807</v>
      </c>
      <c r="D62">
        <v>757.04998799999998</v>
      </c>
      <c r="E62">
        <v>763.70001200000002</v>
      </c>
      <c r="F62">
        <v>763.70001200000002</v>
      </c>
      <c r="G62">
        <v>13652987</v>
      </c>
      <c r="H62">
        <f t="shared" si="2"/>
        <v>-3.3478084091864473E-2</v>
      </c>
      <c r="I62">
        <f t="shared" si="1"/>
        <v>75.800150396247858</v>
      </c>
    </row>
    <row r="66" spans="1:2">
      <c r="A66" t="s">
        <v>57</v>
      </c>
      <c r="B66" s="17">
        <f>'Weight&amp;Market CAP'!D12</f>
        <v>9.9253828997252727E-2</v>
      </c>
    </row>
    <row r="67" spans="1:2">
      <c r="A67" t="s">
        <v>63</v>
      </c>
      <c r="B67" s="17">
        <f>AVERAGE(H3:H62)</f>
        <v>7.7510879004180312E-3</v>
      </c>
    </row>
    <row r="68" spans="1:2">
      <c r="A68" t="s">
        <v>64</v>
      </c>
      <c r="B68" s="17">
        <f>12*B67</f>
        <v>9.3013054805016371E-2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5C3E-CAEE-0C49-8F48-BC8991478BF9}">
  <dimension ref="A1:S67"/>
  <sheetViews>
    <sheetView topLeftCell="B1" workbookViewId="0">
      <selection activeCell="R7" sqref="R7"/>
    </sheetView>
  </sheetViews>
  <sheetFormatPr defaultColWidth="8.875" defaultRowHeight="15.95"/>
  <cols>
    <col min="1" max="1" width="9.625" bestFit="1" customWidth="1"/>
  </cols>
  <sheetData>
    <row r="1" spans="1:19">
      <c r="A1" s="20" t="s">
        <v>23</v>
      </c>
      <c r="B1" s="20" t="s">
        <v>24</v>
      </c>
      <c r="C1" s="20" t="s">
        <v>25</v>
      </c>
      <c r="D1" s="20" t="s">
        <v>26</v>
      </c>
      <c r="E1" s="20" t="s">
        <v>27</v>
      </c>
      <c r="F1" s="20" t="s">
        <v>28</v>
      </c>
      <c r="G1" s="20"/>
      <c r="H1" s="20" t="s">
        <v>29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>
      <c r="A2" s="21">
        <v>43070</v>
      </c>
      <c r="B2" s="22">
        <v>520.40002400000003</v>
      </c>
      <c r="C2" s="22">
        <v>584.90002400000003</v>
      </c>
      <c r="D2" s="22">
        <v>495</v>
      </c>
      <c r="E2" s="22">
        <v>579.25</v>
      </c>
      <c r="F2" s="22">
        <v>537.68872099999999</v>
      </c>
      <c r="G2" s="22"/>
      <c r="I2">
        <f>$B$65*F2</f>
        <v>14.81996589682227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21">
        <v>43101</v>
      </c>
      <c r="B3" s="22">
        <v>580.09997599999997</v>
      </c>
      <c r="C3" s="22">
        <v>586.75</v>
      </c>
      <c r="D3" s="22">
        <v>522.04998799999998</v>
      </c>
      <c r="E3" s="22">
        <v>554.59997599999997</v>
      </c>
      <c r="F3" s="22">
        <v>514.80725099999995</v>
      </c>
      <c r="G3" s="22"/>
      <c r="H3">
        <f>LN(F3/F2)</f>
        <v>-4.348724651038078E-2</v>
      </c>
      <c r="I3">
        <f t="shared" ref="I3:I61" si="0">$B$65*F3</f>
        <v>14.189298762056088</v>
      </c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21">
        <v>43132</v>
      </c>
      <c r="B4" s="22">
        <v>555</v>
      </c>
      <c r="C4" s="22">
        <v>565.54998799999998</v>
      </c>
      <c r="D4" s="22">
        <v>501</v>
      </c>
      <c r="E4" s="22">
        <v>558.75</v>
      </c>
      <c r="F4" s="22">
        <v>518.65954599999998</v>
      </c>
      <c r="G4" s="22"/>
      <c r="H4">
        <f t="shared" ref="H4:H62" si="1">LN(F4/F3)</f>
        <v>7.4551264798498156E-3</v>
      </c>
      <c r="I4">
        <f t="shared" si="0"/>
        <v>14.295477073586078</v>
      </c>
      <c r="K4" s="13" t="s">
        <v>33</v>
      </c>
      <c r="L4" s="13">
        <v>0.21002000000000001</v>
      </c>
      <c r="M4" s="13"/>
      <c r="N4" s="13"/>
      <c r="O4" s="13"/>
      <c r="P4" s="13"/>
      <c r="Q4" s="13"/>
      <c r="R4" s="13"/>
      <c r="S4" s="13"/>
    </row>
    <row r="5" spans="1:19">
      <c r="A5" s="21">
        <v>43160</v>
      </c>
      <c r="B5" s="22">
        <v>558.75</v>
      </c>
      <c r="C5" s="22">
        <v>579</v>
      </c>
      <c r="D5" s="22">
        <v>490.10000600000001</v>
      </c>
      <c r="E5" s="22">
        <v>525.15002400000003</v>
      </c>
      <c r="F5" s="22">
        <v>487.47036700000001</v>
      </c>
      <c r="G5" s="22"/>
      <c r="H5">
        <f t="shared" si="1"/>
        <v>-6.2018184234858394E-2</v>
      </c>
      <c r="I5">
        <f t="shared" si="0"/>
        <v>13.435829937469407</v>
      </c>
      <c r="K5" s="13" t="s">
        <v>34</v>
      </c>
      <c r="L5" s="13">
        <v>4.4108000000000001E-2</v>
      </c>
      <c r="M5" s="13"/>
      <c r="N5" s="13"/>
      <c r="O5" s="13"/>
      <c r="P5" s="13"/>
      <c r="Q5" s="13"/>
      <c r="R5" s="13"/>
      <c r="S5" s="13"/>
    </row>
    <row r="6" spans="1:19">
      <c r="A6" s="21">
        <v>43191</v>
      </c>
      <c r="B6" s="22">
        <v>525.09997599999997</v>
      </c>
      <c r="C6" s="22">
        <v>545.40002400000003</v>
      </c>
      <c r="D6" s="22">
        <v>458.54998799999998</v>
      </c>
      <c r="E6" s="22">
        <v>475.5</v>
      </c>
      <c r="F6" s="22">
        <v>443.92330900000002</v>
      </c>
      <c r="G6" s="22"/>
      <c r="H6">
        <f t="shared" si="1"/>
        <v>-9.3577682913715654E-2</v>
      </c>
      <c r="I6">
        <f t="shared" si="0"/>
        <v>12.235570588032653</v>
      </c>
      <c r="K6" s="13" t="s">
        <v>35</v>
      </c>
      <c r="L6" s="13">
        <v>2.7626999999999999E-2</v>
      </c>
      <c r="M6" s="13"/>
      <c r="N6" s="13"/>
      <c r="O6" s="13"/>
      <c r="P6" s="13"/>
      <c r="Q6" s="13"/>
      <c r="R6" s="13"/>
      <c r="S6" s="13"/>
    </row>
    <row r="7" spans="1:19">
      <c r="A7" s="21">
        <v>43221</v>
      </c>
      <c r="B7" s="22">
        <v>475.5</v>
      </c>
      <c r="C7" s="22">
        <v>475.5</v>
      </c>
      <c r="D7" s="22">
        <v>412.20001200000002</v>
      </c>
      <c r="E7" s="22">
        <v>450.95001200000002</v>
      </c>
      <c r="F7" s="22">
        <v>421.00363199999998</v>
      </c>
      <c r="G7" s="22"/>
      <c r="H7">
        <f t="shared" si="1"/>
        <v>-5.3010359312085399E-2</v>
      </c>
      <c r="I7">
        <f t="shared" si="0"/>
        <v>11.603850378476347</v>
      </c>
      <c r="K7" s="13" t="s">
        <v>36</v>
      </c>
      <c r="L7" s="13">
        <v>7.5148000000000006E-2</v>
      </c>
      <c r="M7" s="13"/>
      <c r="N7" s="13"/>
      <c r="O7" s="13"/>
      <c r="P7" s="13"/>
      <c r="Q7" s="13"/>
      <c r="R7" s="13"/>
      <c r="S7" s="13"/>
    </row>
    <row r="8" spans="1:19">
      <c r="A8" s="21">
        <v>43252</v>
      </c>
      <c r="B8" s="22">
        <v>450</v>
      </c>
      <c r="C8" s="22">
        <v>468.45001200000002</v>
      </c>
      <c r="D8" s="22">
        <v>383.45001200000002</v>
      </c>
      <c r="E8" s="22">
        <v>393.60000600000001</v>
      </c>
      <c r="F8" s="22">
        <v>367.46206699999999</v>
      </c>
      <c r="G8" s="22"/>
      <c r="H8">
        <f t="shared" si="1"/>
        <v>-0.13602136644573337</v>
      </c>
      <c r="I8">
        <f t="shared" si="0"/>
        <v>10.128118907139619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21">
        <v>43282</v>
      </c>
      <c r="B9" s="22">
        <v>400</v>
      </c>
      <c r="C9" s="22">
        <v>440</v>
      </c>
      <c r="D9" s="22">
        <v>384</v>
      </c>
      <c r="E9" s="22">
        <v>425.10000600000001</v>
      </c>
      <c r="F9" s="22">
        <v>396.87023900000003</v>
      </c>
      <c r="G9" s="22"/>
      <c r="H9">
        <f t="shared" si="1"/>
        <v>7.6989279076708717E-2</v>
      </c>
      <c r="I9">
        <f t="shared" si="0"/>
        <v>10.938677301069337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>
      <c r="A10" s="21">
        <v>43313</v>
      </c>
      <c r="B10" s="22">
        <v>428.25</v>
      </c>
      <c r="C10" s="22">
        <v>446</v>
      </c>
      <c r="D10" s="22">
        <v>404.25</v>
      </c>
      <c r="E10" s="22">
        <v>420.29998799999998</v>
      </c>
      <c r="F10" s="22">
        <v>395.913544</v>
      </c>
      <c r="G10" s="22"/>
      <c r="H10">
        <f t="shared" si="1"/>
        <v>-2.4135091683574481E-3</v>
      </c>
      <c r="I10">
        <f t="shared" si="0"/>
        <v>10.912308536540872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21">
        <v>43344</v>
      </c>
      <c r="B11" s="22">
        <v>418</v>
      </c>
      <c r="C11" s="22">
        <v>421.85000600000001</v>
      </c>
      <c r="D11" s="22">
        <v>387.5</v>
      </c>
      <c r="E11" s="22">
        <v>403.95001200000002</v>
      </c>
      <c r="F11" s="22">
        <v>380.51223800000002</v>
      </c>
      <c r="G11" s="22"/>
      <c r="H11">
        <f t="shared" si="1"/>
        <v>-3.9677524458151467E-2</v>
      </c>
      <c r="I11">
        <f t="shared" si="0"/>
        <v>10.487812316382064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21">
        <v>43374</v>
      </c>
      <c r="B12" s="22">
        <v>404.95001200000002</v>
      </c>
      <c r="C12" s="22">
        <v>425</v>
      </c>
      <c r="D12" s="22">
        <v>339.10000600000001</v>
      </c>
      <c r="E12" s="22">
        <v>421.39999399999999</v>
      </c>
      <c r="F12" s="22">
        <v>396.94973800000002</v>
      </c>
      <c r="G12" s="22"/>
      <c r="H12">
        <f t="shared" si="1"/>
        <v>4.2291328410135248E-2</v>
      </c>
      <c r="I12">
        <f t="shared" si="0"/>
        <v>10.940868480506094</v>
      </c>
      <c r="K12" s="13" t="s">
        <v>45</v>
      </c>
      <c r="L12" s="13">
        <v>1</v>
      </c>
      <c r="M12" s="13">
        <v>1.5114000000000001E-2</v>
      </c>
      <c r="N12" s="13">
        <v>1.5114000000000001E-2</v>
      </c>
      <c r="O12" s="13">
        <v>2.6763270000000001</v>
      </c>
      <c r="P12" s="13">
        <v>0.107266</v>
      </c>
      <c r="Q12" s="13"/>
      <c r="R12" s="13"/>
      <c r="S12" s="13"/>
    </row>
    <row r="13" spans="1:19">
      <c r="A13" s="21">
        <v>43405</v>
      </c>
      <c r="B13" s="22">
        <v>421.75</v>
      </c>
      <c r="C13" s="22">
        <v>438</v>
      </c>
      <c r="D13" s="22">
        <v>393.10000600000001</v>
      </c>
      <c r="E13" s="22">
        <v>406.54998799999998</v>
      </c>
      <c r="F13" s="22">
        <v>382.961365</v>
      </c>
      <c r="G13" s="22"/>
      <c r="H13">
        <f t="shared" si="1"/>
        <v>-3.5875558719330201E-2</v>
      </c>
      <c r="I13">
        <f t="shared" si="0"/>
        <v>10.555316017314237</v>
      </c>
      <c r="K13" s="13" t="s">
        <v>46</v>
      </c>
      <c r="L13" s="13">
        <v>58</v>
      </c>
      <c r="M13" s="13">
        <v>0.32753599999999999</v>
      </c>
      <c r="N13" s="13">
        <v>5.6470000000000001E-3</v>
      </c>
      <c r="O13" s="13"/>
      <c r="P13" s="13"/>
      <c r="Q13" s="13"/>
      <c r="R13" s="13"/>
      <c r="S13" s="13"/>
    </row>
    <row r="14" spans="1:19">
      <c r="A14" s="21">
        <v>43435</v>
      </c>
      <c r="B14" s="22">
        <v>408.95001200000002</v>
      </c>
      <c r="C14" s="22">
        <v>457</v>
      </c>
      <c r="D14" s="22">
        <v>399.35000600000001</v>
      </c>
      <c r="E14" s="22">
        <v>450.25</v>
      </c>
      <c r="F14" s="22">
        <v>424.12582400000002</v>
      </c>
      <c r="G14" s="22"/>
      <c r="H14">
        <f t="shared" si="1"/>
        <v>0.10209605650714242</v>
      </c>
      <c r="I14">
        <f t="shared" si="0"/>
        <v>11.689905333985319</v>
      </c>
      <c r="K14" s="35" t="s">
        <v>47</v>
      </c>
      <c r="L14" s="35">
        <v>59</v>
      </c>
      <c r="M14" s="35">
        <v>0.34264899999999998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>
      <c r="A15" s="21">
        <v>43466</v>
      </c>
      <c r="B15" s="22">
        <v>452</v>
      </c>
      <c r="C15" s="22">
        <v>474.5</v>
      </c>
      <c r="D15" s="22">
        <v>411.14999399999999</v>
      </c>
      <c r="E15" s="22">
        <v>449.85000600000001</v>
      </c>
      <c r="F15" s="22">
        <v>423.749054</v>
      </c>
      <c r="G15" s="22"/>
      <c r="H15">
        <f t="shared" si="1"/>
        <v>-8.8873968217657688E-4</v>
      </c>
      <c r="I15">
        <f t="shared" si="0"/>
        <v>11.679520666550673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21">
        <v>43497</v>
      </c>
      <c r="B16" s="22">
        <v>451</v>
      </c>
      <c r="C16" s="22">
        <v>465</v>
      </c>
      <c r="D16" s="22">
        <v>426.35000600000001</v>
      </c>
      <c r="E16" s="22">
        <v>441.85000600000001</v>
      </c>
      <c r="F16" s="22">
        <v>419.01913500000001</v>
      </c>
      <c r="G16" s="22"/>
      <c r="H16">
        <f t="shared" si="1"/>
        <v>-1.1224839106659393E-2</v>
      </c>
      <c r="I16">
        <f t="shared" si="0"/>
        <v>11.549152973242238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21">
        <v>43525</v>
      </c>
      <c r="B17" s="22">
        <v>442.10000600000001</v>
      </c>
      <c r="C17" s="22">
        <v>517</v>
      </c>
      <c r="D17" s="22">
        <v>436.64999399999999</v>
      </c>
      <c r="E17" s="22">
        <v>507.5</v>
      </c>
      <c r="F17" s="22">
        <v>481.27694700000001</v>
      </c>
      <c r="G17" s="22"/>
      <c r="H17">
        <f t="shared" si="1"/>
        <v>0.13852629066350408</v>
      </c>
      <c r="I17">
        <f t="shared" si="0"/>
        <v>13.265124714168477</v>
      </c>
      <c r="K17" s="13" t="s">
        <v>55</v>
      </c>
      <c r="L17" s="13">
        <v>5.2610000000000001E-3</v>
      </c>
      <c r="M17" s="13">
        <v>1.0071E-2</v>
      </c>
      <c r="N17" s="13">
        <v>0.52232900000000004</v>
      </c>
      <c r="O17" s="13">
        <v>0.60343100000000005</v>
      </c>
      <c r="P17" s="13">
        <v>-1.49E-2</v>
      </c>
      <c r="Q17" s="13">
        <v>2.5420999999999999E-2</v>
      </c>
      <c r="R17" s="13">
        <v>-1.49E-2</v>
      </c>
      <c r="S17" s="13">
        <v>2.5420999999999999E-2</v>
      </c>
    </row>
    <row r="18" spans="1:19">
      <c r="A18" s="21">
        <v>43556</v>
      </c>
      <c r="B18" s="22">
        <v>510</v>
      </c>
      <c r="C18" s="22">
        <v>511.60000600000001</v>
      </c>
      <c r="D18" s="22">
        <v>417.64999399999999</v>
      </c>
      <c r="E18" s="22">
        <v>434.35000600000001</v>
      </c>
      <c r="F18" s="22">
        <v>411.906677</v>
      </c>
      <c r="G18" s="22"/>
      <c r="H18">
        <f t="shared" si="1"/>
        <v>-0.15564606624477978</v>
      </c>
      <c r="I18">
        <f t="shared" si="0"/>
        <v>11.353116900909264</v>
      </c>
      <c r="K18" s="35" t="s">
        <v>56</v>
      </c>
      <c r="L18" s="35">
        <v>0.25740200000000002</v>
      </c>
      <c r="M18" s="35">
        <v>0.15734100000000001</v>
      </c>
      <c r="N18" s="35">
        <v>1.635948</v>
      </c>
      <c r="O18" s="35">
        <v>0.107266</v>
      </c>
      <c r="P18" s="35">
        <v>-5.7549999999999997E-2</v>
      </c>
      <c r="Q18" s="35">
        <v>0.57235400000000003</v>
      </c>
      <c r="R18" s="35">
        <v>-5.7549999999999997E-2</v>
      </c>
      <c r="S18" s="35">
        <v>0.57235400000000003</v>
      </c>
    </row>
    <row r="19" spans="1:19">
      <c r="A19" s="21">
        <v>43586</v>
      </c>
      <c r="B19" s="22">
        <v>434.35000600000001</v>
      </c>
      <c r="C19" s="22">
        <v>440.64999399999999</v>
      </c>
      <c r="D19" s="22">
        <v>393.60000600000001</v>
      </c>
      <c r="E19" s="22">
        <v>436.39999399999999</v>
      </c>
      <c r="F19" s="22">
        <v>413.85076900000001</v>
      </c>
      <c r="G19" s="22"/>
      <c r="H19">
        <f t="shared" si="1"/>
        <v>4.708635934992344E-3</v>
      </c>
      <c r="I19">
        <f t="shared" si="0"/>
        <v>11.406700649303133</v>
      </c>
    </row>
    <row r="20" spans="1:19">
      <c r="A20" s="21">
        <v>43617</v>
      </c>
      <c r="B20" s="22">
        <v>436.20001200000002</v>
      </c>
      <c r="C20" s="22">
        <v>441</v>
      </c>
      <c r="D20" s="22">
        <v>401.29998799999998</v>
      </c>
      <c r="E20" s="22">
        <v>418.14999399999999</v>
      </c>
      <c r="F20" s="22">
        <v>396.543701</v>
      </c>
      <c r="G20" s="22"/>
      <c r="H20">
        <f t="shared" si="1"/>
        <v>-4.2719195591525018E-2</v>
      </c>
      <c r="I20">
        <f t="shared" si="0"/>
        <v>10.929677145709899</v>
      </c>
    </row>
    <row r="21" spans="1:19">
      <c r="A21" s="21">
        <v>43647</v>
      </c>
      <c r="B21" s="22">
        <v>420</v>
      </c>
      <c r="C21" s="22">
        <v>426</v>
      </c>
      <c r="D21" s="22">
        <v>348.04998799999998</v>
      </c>
      <c r="E21" s="22">
        <v>373.10000600000001</v>
      </c>
      <c r="F21" s="22">
        <v>353.82156400000002</v>
      </c>
      <c r="G21" s="22"/>
      <c r="H21">
        <f t="shared" si="1"/>
        <v>-0.11399352234190491</v>
      </c>
      <c r="I21">
        <f t="shared" si="0"/>
        <v>9.7521545594041168</v>
      </c>
    </row>
    <row r="22" spans="1:19">
      <c r="A22" s="21">
        <v>43678</v>
      </c>
      <c r="B22" s="22">
        <v>367</v>
      </c>
      <c r="C22" s="22">
        <v>390</v>
      </c>
      <c r="D22" s="22">
        <v>336.60000600000001</v>
      </c>
      <c r="E22" s="22">
        <v>384.89999399999999</v>
      </c>
      <c r="F22" s="22">
        <v>368.21850599999999</v>
      </c>
      <c r="G22" s="22"/>
      <c r="H22">
        <f t="shared" si="1"/>
        <v>3.9883798706396571E-2</v>
      </c>
      <c r="I22">
        <f t="shared" si="0"/>
        <v>10.148968145267911</v>
      </c>
    </row>
    <row r="23" spans="1:19">
      <c r="A23" s="21">
        <v>43709</v>
      </c>
      <c r="B23" s="22">
        <v>384.89999399999999</v>
      </c>
      <c r="C23" s="22">
        <v>436.85000600000001</v>
      </c>
      <c r="D23" s="22">
        <v>372.60000600000001</v>
      </c>
      <c r="E23" s="22">
        <v>415.39999399999999</v>
      </c>
      <c r="F23" s="22">
        <v>397.39660600000002</v>
      </c>
      <c r="G23" s="22"/>
      <c r="H23">
        <f t="shared" si="1"/>
        <v>7.6258261304094715E-2</v>
      </c>
      <c r="I23">
        <f t="shared" si="0"/>
        <v>10.953185213704559</v>
      </c>
    </row>
    <row r="24" spans="1:19">
      <c r="A24" s="21">
        <v>43739</v>
      </c>
      <c r="B24" s="22">
        <v>419</v>
      </c>
      <c r="C24" s="22">
        <v>483</v>
      </c>
      <c r="D24" s="22">
        <v>399.95001200000002</v>
      </c>
      <c r="E24" s="22">
        <v>475.39999399999999</v>
      </c>
      <c r="F24" s="22">
        <v>454.79623400000003</v>
      </c>
      <c r="G24" s="22"/>
      <c r="H24">
        <f t="shared" si="1"/>
        <v>0.13491469171130285</v>
      </c>
      <c r="I24">
        <f t="shared" si="0"/>
        <v>12.535253976218707</v>
      </c>
    </row>
    <row r="25" spans="1:19">
      <c r="A25" s="21">
        <v>43770</v>
      </c>
      <c r="B25" s="22">
        <v>478.79998799999998</v>
      </c>
      <c r="C25" s="22">
        <v>499</v>
      </c>
      <c r="D25" s="22">
        <v>456.10000600000001</v>
      </c>
      <c r="E25" s="22">
        <v>474.89999399999999</v>
      </c>
      <c r="F25" s="22">
        <v>454.31793199999998</v>
      </c>
      <c r="G25" s="22"/>
      <c r="H25">
        <f t="shared" si="1"/>
        <v>-1.0522375781163284E-3</v>
      </c>
      <c r="I25">
        <f t="shared" si="0"/>
        <v>12.522070848041498</v>
      </c>
    </row>
    <row r="26" spans="1:19">
      <c r="A26" s="21">
        <v>43800</v>
      </c>
      <c r="B26" s="22">
        <v>471.04998799999998</v>
      </c>
      <c r="C26" s="22">
        <v>534.90002400000003</v>
      </c>
      <c r="D26" s="22">
        <v>471.04998799999998</v>
      </c>
      <c r="E26" s="22">
        <v>532.09997599999997</v>
      </c>
      <c r="F26" s="22">
        <v>509.03884900000003</v>
      </c>
      <c r="G26" s="22"/>
      <c r="H26">
        <f t="shared" si="1"/>
        <v>0.11372709410191545</v>
      </c>
      <c r="I26">
        <f t="shared" si="0"/>
        <v>14.030308034558272</v>
      </c>
    </row>
    <row r="27" spans="1:19">
      <c r="A27" s="21">
        <v>43831</v>
      </c>
      <c r="B27" s="22">
        <v>533</v>
      </c>
      <c r="C27" s="22">
        <v>641.45001200000002</v>
      </c>
      <c r="D27" s="22">
        <v>524.09997599999997</v>
      </c>
      <c r="E27" s="22">
        <v>631.84997599999997</v>
      </c>
      <c r="F27" s="22">
        <v>604.46563700000002</v>
      </c>
      <c r="G27" s="22"/>
      <c r="H27">
        <f t="shared" si="1"/>
        <v>0.17182048530936295</v>
      </c>
      <c r="I27">
        <f t="shared" si="0"/>
        <v>16.660494773779995</v>
      </c>
    </row>
    <row r="28" spans="1:19">
      <c r="A28" s="21">
        <v>43862</v>
      </c>
      <c r="B28" s="22">
        <v>630</v>
      </c>
      <c r="C28" s="22">
        <v>642</v>
      </c>
      <c r="D28" s="22">
        <v>578.59997599999997</v>
      </c>
      <c r="E28" s="22">
        <v>615.5</v>
      </c>
      <c r="F28" s="22">
        <v>588.82440199999996</v>
      </c>
      <c r="G28" s="22"/>
      <c r="H28">
        <f t="shared" si="1"/>
        <v>-2.6216812942340326E-2</v>
      </c>
      <c r="I28">
        <f t="shared" si="0"/>
        <v>16.229385546022577</v>
      </c>
    </row>
    <row r="29" spans="1:19">
      <c r="A29" s="21">
        <v>43891</v>
      </c>
      <c r="B29" s="22">
        <v>611</v>
      </c>
      <c r="C29" s="22">
        <v>632.84997599999997</v>
      </c>
      <c r="D29" s="22">
        <v>443.20001200000002</v>
      </c>
      <c r="E29" s="22">
        <v>546.20001200000002</v>
      </c>
      <c r="F29" s="22">
        <v>522.52777100000003</v>
      </c>
      <c r="G29" s="22"/>
      <c r="H29">
        <f t="shared" si="1"/>
        <v>-0.11944987750425733</v>
      </c>
      <c r="I29">
        <f t="shared" si="0"/>
        <v>14.402094453386454</v>
      </c>
    </row>
    <row r="30" spans="1:19">
      <c r="A30" s="21">
        <v>43922</v>
      </c>
      <c r="B30" s="22">
        <v>549.95001200000002</v>
      </c>
      <c r="C30" s="22">
        <v>615</v>
      </c>
      <c r="D30" s="22">
        <v>495.10000600000001</v>
      </c>
      <c r="E30" s="22">
        <v>594.25</v>
      </c>
      <c r="F30" s="22">
        <v>568.49530000000004</v>
      </c>
      <c r="G30" s="22"/>
      <c r="H30">
        <f t="shared" si="1"/>
        <v>8.4314913120366569E-2</v>
      </c>
      <c r="I30">
        <f t="shared" si="0"/>
        <v>15.669067676991025</v>
      </c>
    </row>
    <row r="31" spans="1:19">
      <c r="A31" s="21">
        <v>43952</v>
      </c>
      <c r="B31" s="22">
        <v>594.25</v>
      </c>
      <c r="C31" s="22">
        <v>698.90002400000003</v>
      </c>
      <c r="D31" s="22">
        <v>563.15002400000003</v>
      </c>
      <c r="E31" s="22">
        <v>644.29998799999998</v>
      </c>
      <c r="F31" s="22">
        <v>616.37609899999995</v>
      </c>
      <c r="G31" s="22"/>
      <c r="H31">
        <f t="shared" si="1"/>
        <v>8.0864281762032822E-2</v>
      </c>
      <c r="I31">
        <f t="shared" si="0"/>
        <v>16.98877512217026</v>
      </c>
    </row>
    <row r="32" spans="1:19">
      <c r="A32" s="21">
        <v>43983</v>
      </c>
      <c r="B32" s="22">
        <v>659.95001200000002</v>
      </c>
      <c r="C32" s="22">
        <v>768.79998799999998</v>
      </c>
      <c r="D32" s="22">
        <v>616.09997599999997</v>
      </c>
      <c r="E32" s="22">
        <v>755.75</v>
      </c>
      <c r="F32" s="22">
        <v>722.99591099999998</v>
      </c>
      <c r="G32" s="22"/>
      <c r="H32">
        <f t="shared" si="1"/>
        <v>0.15954623899293571</v>
      </c>
      <c r="I32">
        <f t="shared" si="0"/>
        <v>19.927467930951725</v>
      </c>
    </row>
    <row r="33" spans="1:9">
      <c r="A33" s="21">
        <v>44013</v>
      </c>
      <c r="B33" s="22">
        <v>755.95001200000002</v>
      </c>
      <c r="C33" s="22">
        <v>830</v>
      </c>
      <c r="D33" s="22">
        <v>736.84997599999997</v>
      </c>
      <c r="E33" s="22">
        <v>780.09997599999997</v>
      </c>
      <c r="F33" s="22">
        <v>746.29058799999996</v>
      </c>
      <c r="G33" s="22"/>
      <c r="H33">
        <f t="shared" si="1"/>
        <v>3.1711485966388564E-2</v>
      </c>
      <c r="I33">
        <f t="shared" si="0"/>
        <v>20.569524022579298</v>
      </c>
    </row>
    <row r="34" spans="1:9">
      <c r="A34" s="21">
        <v>44044</v>
      </c>
      <c r="B34" s="22">
        <v>780.09997599999997</v>
      </c>
      <c r="C34" s="22">
        <v>830</v>
      </c>
      <c r="D34" s="22">
        <v>724</v>
      </c>
      <c r="E34" s="22">
        <v>760.04998799999998</v>
      </c>
      <c r="F34" s="22">
        <v>738.82617200000004</v>
      </c>
      <c r="G34" s="22"/>
      <c r="H34">
        <f t="shared" si="1"/>
        <v>-1.005237979633109E-2</v>
      </c>
      <c r="I34">
        <f t="shared" si="0"/>
        <v>20.363787159894219</v>
      </c>
    </row>
    <row r="35" spans="1:9">
      <c r="A35" s="21">
        <v>44075</v>
      </c>
      <c r="B35" s="22">
        <v>762</v>
      </c>
      <c r="C35" s="22">
        <v>838.95001200000002</v>
      </c>
      <c r="D35" s="22">
        <v>696</v>
      </c>
      <c r="E35" s="22">
        <v>772.84997599999997</v>
      </c>
      <c r="F35" s="22">
        <v>751.26867700000003</v>
      </c>
      <c r="G35" s="22"/>
      <c r="H35">
        <f t="shared" si="1"/>
        <v>1.6700674060493904E-2</v>
      </c>
      <c r="I35">
        <f t="shared" si="0"/>
        <v>20.70673186483074</v>
      </c>
    </row>
    <row r="36" spans="1:9">
      <c r="A36" s="21">
        <v>44105</v>
      </c>
      <c r="B36" s="22">
        <v>784</v>
      </c>
      <c r="C36" s="22">
        <v>801.90002400000003</v>
      </c>
      <c r="D36" s="22">
        <v>682</v>
      </c>
      <c r="E36" s="22">
        <v>726.54998799999998</v>
      </c>
      <c r="F36" s="22">
        <v>706.26159700000005</v>
      </c>
      <c r="G36" s="22"/>
      <c r="H36">
        <f t="shared" si="1"/>
        <v>-6.1777643914854539E-2</v>
      </c>
      <c r="I36">
        <f t="shared" si="0"/>
        <v>19.466230874824756</v>
      </c>
    </row>
    <row r="37" spans="1:9">
      <c r="A37" s="21">
        <v>44136</v>
      </c>
      <c r="B37" s="22">
        <v>725</v>
      </c>
      <c r="C37" s="22">
        <v>837.54998799999998</v>
      </c>
      <c r="D37" s="22">
        <v>700</v>
      </c>
      <c r="E37" s="22">
        <v>828.34997599999997</v>
      </c>
      <c r="F37" s="22">
        <v>805.21887200000003</v>
      </c>
      <c r="G37" s="22"/>
      <c r="H37">
        <f t="shared" si="1"/>
        <v>0.13112842828941099</v>
      </c>
      <c r="I37">
        <f t="shared" si="0"/>
        <v>22.193726140142889</v>
      </c>
    </row>
    <row r="38" spans="1:9">
      <c r="A38" s="21">
        <v>44166</v>
      </c>
      <c r="B38" s="22">
        <v>830</v>
      </c>
      <c r="C38" s="22">
        <v>880.90002400000003</v>
      </c>
      <c r="D38" s="22">
        <v>746.45001200000002</v>
      </c>
      <c r="E38" s="22">
        <v>814.59997599999997</v>
      </c>
      <c r="F38" s="22">
        <v>791.852844</v>
      </c>
      <c r="G38" s="22"/>
      <c r="H38">
        <f t="shared" si="1"/>
        <v>-1.6738559625618519E-2</v>
      </c>
      <c r="I38">
        <f t="shared" si="0"/>
        <v>21.825326969024751</v>
      </c>
    </row>
    <row r="39" spans="1:9">
      <c r="A39" s="21">
        <v>44197</v>
      </c>
      <c r="B39" s="22">
        <v>813.90002400000003</v>
      </c>
      <c r="C39" s="22">
        <v>861</v>
      </c>
      <c r="D39" s="22">
        <v>803.25</v>
      </c>
      <c r="E39" s="22">
        <v>844.90002400000003</v>
      </c>
      <c r="F39" s="22">
        <v>821.30676300000005</v>
      </c>
      <c r="G39" s="22"/>
      <c r="H39">
        <f t="shared" si="1"/>
        <v>3.6521113697912527E-2</v>
      </c>
      <c r="I39">
        <f t="shared" si="0"/>
        <v>22.637146257880108</v>
      </c>
    </row>
    <row r="40" spans="1:9">
      <c r="A40" s="21">
        <v>44228</v>
      </c>
      <c r="B40" s="22">
        <v>851</v>
      </c>
      <c r="C40" s="22">
        <v>852</v>
      </c>
      <c r="D40" s="22">
        <v>742.04998799999998</v>
      </c>
      <c r="E40" s="22">
        <v>771.34997599999997</v>
      </c>
      <c r="F40" s="22">
        <v>749.810608</v>
      </c>
      <c r="G40" s="22"/>
      <c r="H40">
        <f t="shared" si="1"/>
        <v>-9.1076033244041538E-2</v>
      </c>
      <c r="I40">
        <f t="shared" si="0"/>
        <v>20.666544053535336</v>
      </c>
    </row>
    <row r="41" spans="1:9">
      <c r="A41" s="21">
        <v>44256</v>
      </c>
      <c r="B41" s="22">
        <v>775</v>
      </c>
      <c r="C41" s="22">
        <v>797.04998799999998</v>
      </c>
      <c r="D41" s="22">
        <v>725.09997599999997</v>
      </c>
      <c r="E41" s="22">
        <v>774.54998799999998</v>
      </c>
      <c r="F41" s="22">
        <v>758.83343500000001</v>
      </c>
      <c r="G41" s="22"/>
      <c r="H41">
        <f t="shared" si="1"/>
        <v>1.1961648109843133E-2</v>
      </c>
      <c r="I41">
        <f t="shared" si="0"/>
        <v>20.915234389059275</v>
      </c>
    </row>
    <row r="42" spans="1:9">
      <c r="A42" s="21">
        <v>44287</v>
      </c>
      <c r="B42" s="22">
        <v>774.54998799999998</v>
      </c>
      <c r="C42" s="22">
        <v>777.45001200000002</v>
      </c>
      <c r="D42" s="22">
        <v>711</v>
      </c>
      <c r="E42" s="22">
        <v>741.90002400000003</v>
      </c>
      <c r="F42" s="22">
        <v>726.84600799999998</v>
      </c>
      <c r="G42" s="22"/>
      <c r="H42">
        <f t="shared" si="1"/>
        <v>-4.3067663419400416E-2</v>
      </c>
      <c r="I42">
        <f t="shared" si="0"/>
        <v>20.033585660431598</v>
      </c>
    </row>
    <row r="43" spans="1:9">
      <c r="A43" s="21">
        <v>44317</v>
      </c>
      <c r="B43" s="22">
        <v>736</v>
      </c>
      <c r="C43" s="22">
        <v>852.45001200000002</v>
      </c>
      <c r="D43" s="22">
        <v>720.09997599999997</v>
      </c>
      <c r="E43" s="22">
        <v>801.25</v>
      </c>
      <c r="F43" s="22">
        <v>784.99169900000004</v>
      </c>
      <c r="G43" s="22"/>
      <c r="H43">
        <f t="shared" si="1"/>
        <v>7.695850653928997E-2</v>
      </c>
      <c r="I43">
        <f t="shared" si="0"/>
        <v>21.636217674107716</v>
      </c>
    </row>
    <row r="44" spans="1:9">
      <c r="A44" s="21">
        <v>44348</v>
      </c>
      <c r="B44" s="22">
        <v>805</v>
      </c>
      <c r="C44" s="22">
        <v>956</v>
      </c>
      <c r="D44" s="22">
        <v>786.09997599999997</v>
      </c>
      <c r="E44" s="22">
        <v>900.90002400000003</v>
      </c>
      <c r="F44" s="22">
        <v>882.61968999999999</v>
      </c>
      <c r="G44" s="22"/>
      <c r="H44">
        <f t="shared" si="1"/>
        <v>0.11722126246918714</v>
      </c>
      <c r="I44">
        <f t="shared" si="0"/>
        <v>24.327074745657242</v>
      </c>
    </row>
    <row r="45" spans="1:9">
      <c r="A45" s="21">
        <v>44378</v>
      </c>
      <c r="B45" s="22">
        <v>897.84997599999997</v>
      </c>
      <c r="C45" s="22">
        <v>924.95001200000002</v>
      </c>
      <c r="D45" s="22">
        <v>852.70001200000002</v>
      </c>
      <c r="E45" s="22">
        <v>918</v>
      </c>
      <c r="F45" s="22">
        <v>899.37268100000006</v>
      </c>
      <c r="G45" s="22"/>
      <c r="H45">
        <f t="shared" si="1"/>
        <v>1.8803093507654332E-2</v>
      </c>
      <c r="I45">
        <f t="shared" si="0"/>
        <v>24.788826583836066</v>
      </c>
    </row>
    <row r="46" spans="1:9">
      <c r="A46" s="21">
        <v>44409</v>
      </c>
      <c r="B46" s="22">
        <v>920</v>
      </c>
      <c r="C46" s="22">
        <v>929.79998799999998</v>
      </c>
      <c r="D46" s="22">
        <v>764.95001200000002</v>
      </c>
      <c r="E46" s="22">
        <v>792.90002400000003</v>
      </c>
      <c r="F46" s="22">
        <v>782.07678199999998</v>
      </c>
      <c r="G46" s="22"/>
      <c r="H46">
        <f t="shared" si="1"/>
        <v>-0.1397445767549664</v>
      </c>
      <c r="I46">
        <f t="shared" si="0"/>
        <v>21.555875705148935</v>
      </c>
    </row>
    <row r="47" spans="1:9">
      <c r="A47" s="21">
        <v>44440</v>
      </c>
      <c r="B47" s="22">
        <v>792.5</v>
      </c>
      <c r="C47" s="22">
        <v>845.34997599999997</v>
      </c>
      <c r="D47" s="22">
        <v>779.15002400000003</v>
      </c>
      <c r="E47" s="22">
        <v>794.45001200000002</v>
      </c>
      <c r="F47" s="22">
        <v>783.605591</v>
      </c>
      <c r="G47" s="22"/>
      <c r="H47">
        <f t="shared" si="1"/>
        <v>1.952898636718219E-3</v>
      </c>
      <c r="I47">
        <f t="shared" si="0"/>
        <v>21.598013277238262</v>
      </c>
    </row>
    <row r="48" spans="1:9">
      <c r="A48" s="21">
        <v>44470</v>
      </c>
      <c r="B48" s="22">
        <v>790.79998799999998</v>
      </c>
      <c r="C48" s="22">
        <v>887.95001200000002</v>
      </c>
      <c r="D48" s="22">
        <v>774.04998799999998</v>
      </c>
      <c r="E48" s="22">
        <v>785.59997599999997</v>
      </c>
      <c r="F48" s="22">
        <v>774.87640399999998</v>
      </c>
      <c r="G48" s="22"/>
      <c r="H48">
        <f t="shared" si="1"/>
        <v>-1.1202283137209888E-2</v>
      </c>
      <c r="I48">
        <f t="shared" si="0"/>
        <v>21.357416350811409</v>
      </c>
    </row>
    <row r="49" spans="1:9">
      <c r="A49" s="21">
        <v>44501</v>
      </c>
      <c r="B49" s="22">
        <v>781.09997599999997</v>
      </c>
      <c r="C49" s="22">
        <v>810.79998799999998</v>
      </c>
      <c r="D49" s="22">
        <v>730.04998799999998</v>
      </c>
      <c r="E49" s="22">
        <v>740.20001200000002</v>
      </c>
      <c r="F49" s="22">
        <v>730.09613000000002</v>
      </c>
      <c r="G49" s="22"/>
      <c r="H49">
        <f t="shared" si="1"/>
        <v>-5.9527327521343702E-2</v>
      </c>
      <c r="I49">
        <f t="shared" si="0"/>
        <v>20.123166667656246</v>
      </c>
    </row>
    <row r="50" spans="1:9">
      <c r="A50" s="21">
        <v>44531</v>
      </c>
      <c r="B50" s="22">
        <v>743.79998799999998</v>
      </c>
      <c r="C50" s="22">
        <v>773.90002400000003</v>
      </c>
      <c r="D50" s="22">
        <v>709.34997599999997</v>
      </c>
      <c r="E50" s="22">
        <v>756.04998799999998</v>
      </c>
      <c r="F50" s="22">
        <v>745.729736</v>
      </c>
      <c r="G50" s="22"/>
      <c r="H50">
        <f t="shared" si="1"/>
        <v>2.1187039976442511E-2</v>
      </c>
      <c r="I50">
        <f t="shared" si="0"/>
        <v>20.554065622228801</v>
      </c>
    </row>
    <row r="51" spans="1:9">
      <c r="A51" s="21">
        <v>44562</v>
      </c>
      <c r="B51" s="22">
        <v>758.95001200000002</v>
      </c>
      <c r="C51" s="22">
        <v>819.79998799999998</v>
      </c>
      <c r="D51" s="22">
        <v>731.15002400000003</v>
      </c>
      <c r="E51" s="22">
        <v>789.45001200000002</v>
      </c>
      <c r="F51" s="22">
        <v>778.67382799999996</v>
      </c>
      <c r="G51" s="22"/>
      <c r="H51">
        <f t="shared" si="1"/>
        <v>4.3229001774838086E-2</v>
      </c>
      <c r="I51">
        <f t="shared" si="0"/>
        <v>21.462082288514377</v>
      </c>
    </row>
    <row r="52" spans="1:9">
      <c r="A52" s="21">
        <v>44593</v>
      </c>
      <c r="B52" s="22">
        <v>795</v>
      </c>
      <c r="C52" s="22">
        <v>833</v>
      </c>
      <c r="D52" s="22">
        <v>729.54998799999998</v>
      </c>
      <c r="E52" s="22">
        <v>773.90002400000003</v>
      </c>
      <c r="F52" s="22">
        <v>763.33612100000005</v>
      </c>
      <c r="G52" s="22"/>
      <c r="H52">
        <f t="shared" si="1"/>
        <v>-1.989379231695192E-2</v>
      </c>
      <c r="I52">
        <f t="shared" si="0"/>
        <v>21.039339006392506</v>
      </c>
    </row>
    <row r="53" spans="1:9">
      <c r="A53" s="21">
        <v>44621</v>
      </c>
      <c r="B53" s="22">
        <v>773.90002400000003</v>
      </c>
      <c r="C53" s="22">
        <v>867.84997599999997</v>
      </c>
      <c r="D53" s="22">
        <v>741.45001200000002</v>
      </c>
      <c r="E53" s="22">
        <v>799.59997599999997</v>
      </c>
      <c r="F53" s="22">
        <v>794.72186299999998</v>
      </c>
      <c r="G53" s="22"/>
      <c r="H53">
        <f t="shared" si="1"/>
        <v>4.0293735739584238E-2</v>
      </c>
      <c r="I53">
        <f t="shared" si="0"/>
        <v>21.904403881142709</v>
      </c>
    </row>
    <row r="54" spans="1:9">
      <c r="A54" s="21">
        <v>44652</v>
      </c>
      <c r="B54" s="22">
        <v>805.95001200000002</v>
      </c>
      <c r="C54" s="22">
        <v>921</v>
      </c>
      <c r="D54" s="22">
        <v>793</v>
      </c>
      <c r="E54" s="22">
        <v>894.54998799999998</v>
      </c>
      <c r="F54" s="22">
        <v>889.09265100000005</v>
      </c>
      <c r="G54" s="22"/>
      <c r="H54">
        <f t="shared" si="1"/>
        <v>0.11220925385287028</v>
      </c>
      <c r="I54">
        <f t="shared" si="0"/>
        <v>24.505484776451734</v>
      </c>
    </row>
    <row r="55" spans="1:9">
      <c r="A55" s="21">
        <v>44682</v>
      </c>
      <c r="B55" s="22">
        <v>893</v>
      </c>
      <c r="C55" s="22">
        <v>981</v>
      </c>
      <c r="D55" s="22">
        <v>863.79998799999998</v>
      </c>
      <c r="E55" s="22">
        <v>944.90002400000003</v>
      </c>
      <c r="F55" s="22">
        <v>939.13549799999998</v>
      </c>
      <c r="G55" s="22"/>
      <c r="H55">
        <f t="shared" si="1"/>
        <v>5.4758319686434832E-2</v>
      </c>
      <c r="I55">
        <f t="shared" si="0"/>
        <v>25.884783350058775</v>
      </c>
    </row>
    <row r="56" spans="1:9">
      <c r="A56" s="21">
        <v>44713</v>
      </c>
      <c r="B56" s="22">
        <v>948</v>
      </c>
      <c r="C56" s="22">
        <v>983.95001200000002</v>
      </c>
      <c r="D56" s="22">
        <v>887.75</v>
      </c>
      <c r="E56" s="22">
        <v>953.15002400000003</v>
      </c>
      <c r="F56" s="22">
        <v>947.33520499999997</v>
      </c>
      <c r="G56" s="22"/>
      <c r="H56">
        <f t="shared" si="1"/>
        <v>8.6932265908454334E-3</v>
      </c>
      <c r="I56">
        <f t="shared" si="0"/>
        <v>26.110786562248034</v>
      </c>
    </row>
    <row r="57" spans="1:9">
      <c r="A57" s="21">
        <v>44743</v>
      </c>
      <c r="B57" s="22">
        <v>953</v>
      </c>
      <c r="C57" s="22">
        <v>1075.099976</v>
      </c>
      <c r="D57" s="22">
        <v>932.75</v>
      </c>
      <c r="E57" s="22">
        <v>1028.75</v>
      </c>
      <c r="F57" s="22">
        <v>1022.473938</v>
      </c>
      <c r="G57" s="22"/>
      <c r="H57">
        <f t="shared" si="1"/>
        <v>7.632740337525433E-2</v>
      </c>
      <c r="I57">
        <f t="shared" si="0"/>
        <v>28.181786784308549</v>
      </c>
    </row>
    <row r="58" spans="1:9">
      <c r="A58" s="21">
        <v>44774</v>
      </c>
      <c r="B58" s="22">
        <v>1038.650024</v>
      </c>
      <c r="C58" s="22">
        <v>1092.9499510000001</v>
      </c>
      <c r="D58" s="22">
        <v>980</v>
      </c>
      <c r="E58" s="22">
        <v>1053.099976</v>
      </c>
      <c r="F58" s="22">
        <v>1053.099976</v>
      </c>
      <c r="G58" s="22"/>
      <c r="H58">
        <f t="shared" si="1"/>
        <v>2.9513052513130838E-2</v>
      </c>
      <c r="I58">
        <f t="shared" si="0"/>
        <v>29.02591242985056</v>
      </c>
    </row>
    <row r="59" spans="1:9">
      <c r="A59" s="21">
        <v>44805</v>
      </c>
      <c r="B59" s="22">
        <v>1056.0500489999999</v>
      </c>
      <c r="C59" s="22">
        <v>1094</v>
      </c>
      <c r="D59" s="22">
        <v>963.34997599999997</v>
      </c>
      <c r="E59" s="22">
        <v>994.20001200000002</v>
      </c>
      <c r="F59" s="22">
        <v>994.20001200000002</v>
      </c>
      <c r="G59" s="22"/>
      <c r="H59">
        <f t="shared" si="1"/>
        <v>-5.7555045866114436E-2</v>
      </c>
      <c r="I59">
        <f t="shared" si="0"/>
        <v>27.402490878100995</v>
      </c>
    </row>
    <row r="60" spans="1:9">
      <c r="A60" s="21">
        <v>44835</v>
      </c>
      <c r="B60" s="22">
        <v>982</v>
      </c>
      <c r="C60" s="22">
        <v>1025.75</v>
      </c>
      <c r="D60" s="22">
        <v>951</v>
      </c>
      <c r="E60" s="22">
        <v>962.34997599999997</v>
      </c>
      <c r="F60" s="22">
        <v>962.34997599999997</v>
      </c>
      <c r="G60" s="22"/>
      <c r="H60">
        <f t="shared" si="1"/>
        <v>-3.2560220808397281E-2</v>
      </c>
      <c r="I60">
        <f t="shared" si="0"/>
        <v>26.524628968603061</v>
      </c>
    </row>
    <row r="61" spans="1:9">
      <c r="A61" s="21">
        <v>44866</v>
      </c>
      <c r="B61" s="22">
        <v>962.5</v>
      </c>
      <c r="C61" s="22">
        <v>1009</v>
      </c>
      <c r="D61" s="22">
        <v>886.29998799999998</v>
      </c>
      <c r="E61" s="22">
        <v>929.75</v>
      </c>
      <c r="F61" s="22">
        <v>929.75</v>
      </c>
      <c r="G61" s="22"/>
      <c r="H61">
        <f t="shared" si="1"/>
        <v>-3.446245211700151E-2</v>
      </c>
      <c r="I61">
        <f t="shared" si="0"/>
        <v>25.626096948703719</v>
      </c>
    </row>
    <row r="62" spans="1:9">
      <c r="A62" s="21">
        <v>44896</v>
      </c>
      <c r="B62" s="22">
        <v>932.79998799999998</v>
      </c>
      <c r="C62" s="22">
        <v>974.79998799999998</v>
      </c>
      <c r="D62" s="22">
        <v>905.15002400000003</v>
      </c>
      <c r="E62" s="22">
        <v>961.40002400000003</v>
      </c>
      <c r="F62" s="22">
        <v>961.40002400000003</v>
      </c>
      <c r="G62" s="22"/>
      <c r="H62">
        <f t="shared" si="1"/>
        <v>3.3474847618275461E-2</v>
      </c>
      <c r="I62">
        <f>$B$65*F62</f>
        <v>26.498446057015414</v>
      </c>
    </row>
    <row r="65" spans="1:2">
      <c r="A65" t="s">
        <v>57</v>
      </c>
      <c r="B65" s="17">
        <f>'Weight&amp;Market CAP'!D13</f>
        <v>2.7562352190055088E-2</v>
      </c>
    </row>
    <row r="66" spans="1:2">
      <c r="A66" t="s">
        <v>63</v>
      </c>
      <c r="B66" s="17">
        <f>AVERAGE(H3:H62)</f>
        <v>9.6851795534785238E-3</v>
      </c>
    </row>
    <row r="67" spans="1:2">
      <c r="A67" t="s">
        <v>64</v>
      </c>
      <c r="B67" s="17">
        <f>12*B66</f>
        <v>0.11622215464174229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89720-624B-4367-B233-D5F7CD5435ED}">
  <dimension ref="A1:W66"/>
  <sheetViews>
    <sheetView topLeftCell="A3" workbookViewId="0">
      <selection activeCell="N20" sqref="N20"/>
    </sheetView>
  </sheetViews>
  <sheetFormatPr defaultColWidth="8.875" defaultRowHeight="15.95"/>
  <cols>
    <col min="1" max="1" width="10.125" customWidth="1"/>
    <col min="7" max="7" width="9.125" bestFit="1" customWidth="1"/>
  </cols>
  <sheetData>
    <row r="1" spans="1:23">
      <c r="A1" s="25" t="s">
        <v>23</v>
      </c>
      <c r="B1" s="25" t="s">
        <v>24</v>
      </c>
      <c r="C1" s="25" t="s">
        <v>25</v>
      </c>
      <c r="D1" s="25" t="s">
        <v>26</v>
      </c>
      <c r="E1" s="25" t="s">
        <v>27</v>
      </c>
      <c r="F1" s="25" t="s">
        <v>28</v>
      </c>
      <c r="G1" s="25" t="s">
        <v>65</v>
      </c>
      <c r="H1" t="s">
        <v>29</v>
      </c>
      <c r="I1" t="s">
        <v>30</v>
      </c>
    </row>
    <row r="2" spans="1:23">
      <c r="A2" s="26">
        <v>42747</v>
      </c>
      <c r="B2" s="25">
        <v>144</v>
      </c>
      <c r="C2" s="25">
        <v>156.39999399999999</v>
      </c>
      <c r="D2" s="25">
        <v>141</v>
      </c>
      <c r="E2" s="25">
        <v>152.449997</v>
      </c>
      <c r="F2" s="25">
        <v>137.114746</v>
      </c>
      <c r="G2" s="25">
        <v>11211812</v>
      </c>
      <c r="I2">
        <f>$B$64*F2</f>
        <v>1.6955088516972596</v>
      </c>
      <c r="M2" s="13" t="s">
        <v>31</v>
      </c>
      <c r="N2" s="13"/>
      <c r="O2" s="13"/>
      <c r="P2" s="13"/>
      <c r="Q2" s="13"/>
      <c r="R2" s="13"/>
      <c r="S2" s="13"/>
      <c r="T2" s="13"/>
      <c r="U2" s="13"/>
      <c r="V2" s="13"/>
    </row>
    <row r="3" spans="1:23">
      <c r="A3" s="26">
        <v>43101</v>
      </c>
      <c r="B3" s="25">
        <v>153.949997</v>
      </c>
      <c r="C3" s="25">
        <v>164.5</v>
      </c>
      <c r="D3" s="25">
        <v>150</v>
      </c>
      <c r="E3" s="25">
        <v>160.35000600000001</v>
      </c>
      <c r="F3" s="25">
        <v>144.22010800000001</v>
      </c>
      <c r="G3" s="25">
        <v>16152441</v>
      </c>
      <c r="H3">
        <f t="shared" ref="H3:H34" si="0">LN(F3/F2)</f>
        <v>5.0522523031686008E-2</v>
      </c>
      <c r="I3">
        <f t="shared" ref="I3:I62" si="1">$B$64*F3</f>
        <v>1.783371058476342</v>
      </c>
      <c r="M3" s="25" t="s">
        <v>31</v>
      </c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 ht="17.100000000000001" thickBot="1">
      <c r="A4" s="26">
        <v>43102</v>
      </c>
      <c r="B4" s="25">
        <v>162.35000600000001</v>
      </c>
      <c r="C4" s="25">
        <v>173.199997</v>
      </c>
      <c r="D4" s="25">
        <v>126</v>
      </c>
      <c r="E4" s="25">
        <v>168.75</v>
      </c>
      <c r="F4" s="25">
        <v>151.77513099999999</v>
      </c>
      <c r="G4" s="25">
        <v>19846621</v>
      </c>
      <c r="H4">
        <f t="shared" si="0"/>
        <v>5.1059363791627184E-2</v>
      </c>
      <c r="I4">
        <f t="shared" si="1"/>
        <v>1.876793602330789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6">
        <v>43103</v>
      </c>
      <c r="B5" s="25">
        <v>168.10000600000001</v>
      </c>
      <c r="C5" s="25">
        <v>171</v>
      </c>
      <c r="D5" s="25">
        <v>150.64999399999999</v>
      </c>
      <c r="E5" s="25">
        <v>164.64999399999999</v>
      </c>
      <c r="F5" s="25">
        <v>148.08753999999999</v>
      </c>
      <c r="G5" s="25">
        <v>13970203</v>
      </c>
      <c r="H5">
        <f t="shared" si="0"/>
        <v>-2.4596438744457282E-2</v>
      </c>
      <c r="I5">
        <f t="shared" si="1"/>
        <v>1.8311942531408838</v>
      </c>
      <c r="M5" s="30" t="s">
        <v>32</v>
      </c>
      <c r="N5" s="31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6">
        <v>43104</v>
      </c>
      <c r="B6" s="25">
        <v>162.10000600000001</v>
      </c>
      <c r="C6" s="25">
        <v>209.35000600000001</v>
      </c>
      <c r="D6" s="25">
        <v>162.10000600000001</v>
      </c>
      <c r="E6" s="25">
        <v>195.550003</v>
      </c>
      <c r="F6" s="25">
        <v>175.879257</v>
      </c>
      <c r="G6" s="25">
        <v>26022672</v>
      </c>
      <c r="H6">
        <f t="shared" si="0"/>
        <v>0.17199413444103845</v>
      </c>
      <c r="I6">
        <f t="shared" si="1"/>
        <v>2.1748560659802205</v>
      </c>
      <c r="M6" s="25" t="s">
        <v>33</v>
      </c>
      <c r="N6" s="25">
        <v>0.49874000000000002</v>
      </c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6">
        <v>43105</v>
      </c>
      <c r="B7" s="25">
        <v>195.550003</v>
      </c>
      <c r="C7" s="25">
        <v>202.300003</v>
      </c>
      <c r="D7" s="25">
        <v>155.14999399999999</v>
      </c>
      <c r="E7" s="25">
        <v>169</v>
      </c>
      <c r="F7" s="25">
        <v>151.99996899999999</v>
      </c>
      <c r="G7" s="25">
        <v>17222290</v>
      </c>
      <c r="H7">
        <f t="shared" si="0"/>
        <v>-0.14591740293356878</v>
      </c>
      <c r="I7">
        <f t="shared" si="1"/>
        <v>1.8795738636106218</v>
      </c>
      <c r="M7" s="25" t="s">
        <v>34</v>
      </c>
      <c r="N7" s="25">
        <v>0.24874099999999999</v>
      </c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6">
        <v>43106</v>
      </c>
      <c r="B8" s="25">
        <v>169</v>
      </c>
      <c r="C8" s="25">
        <v>172.25</v>
      </c>
      <c r="D8" s="25">
        <v>150.10000600000001</v>
      </c>
      <c r="E8" s="25">
        <v>154.64999399999999</v>
      </c>
      <c r="F8" s="25">
        <v>139.09347500000001</v>
      </c>
      <c r="G8" s="25">
        <v>9484188</v>
      </c>
      <c r="H8">
        <f t="shared" si="0"/>
        <v>-8.873412776851515E-2</v>
      </c>
      <c r="I8">
        <f t="shared" si="1"/>
        <v>1.7199770626846473</v>
      </c>
      <c r="M8" s="25" t="s">
        <v>35</v>
      </c>
      <c r="N8" s="25">
        <v>0.235789</v>
      </c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6">
        <v>43107</v>
      </c>
      <c r="B9" s="25">
        <v>154.5</v>
      </c>
      <c r="C9" s="25">
        <v>157.75</v>
      </c>
      <c r="D9" s="25">
        <v>135.10000600000001</v>
      </c>
      <c r="E9" s="25">
        <v>146.5</v>
      </c>
      <c r="F9" s="25">
        <v>131.76329000000001</v>
      </c>
      <c r="G9" s="25">
        <v>8692775</v>
      </c>
      <c r="H9">
        <f t="shared" si="0"/>
        <v>-5.4139133930950434E-2</v>
      </c>
      <c r="I9">
        <f t="shared" si="1"/>
        <v>1.6293347801100331</v>
      </c>
      <c r="M9" s="25" t="s">
        <v>36</v>
      </c>
      <c r="N9" s="25">
        <v>0.108212</v>
      </c>
      <c r="O9" s="25"/>
      <c r="P9" s="25"/>
      <c r="Q9" s="25"/>
      <c r="R9" s="25"/>
      <c r="S9" s="25"/>
      <c r="T9" s="25"/>
      <c r="U9" s="25"/>
      <c r="V9" s="25"/>
      <c r="W9" s="25"/>
    </row>
    <row r="10" spans="1:23" ht="17.100000000000001" thickBot="1">
      <c r="A10" s="26">
        <v>43108</v>
      </c>
      <c r="B10" s="25">
        <v>147.39999399999999</v>
      </c>
      <c r="C10" s="25">
        <v>174.800003</v>
      </c>
      <c r="D10" s="25">
        <v>136</v>
      </c>
      <c r="E10" s="25">
        <v>165.14999399999999</v>
      </c>
      <c r="F10" s="25">
        <v>148.537262</v>
      </c>
      <c r="G10" s="25">
        <v>18602100</v>
      </c>
      <c r="H10">
        <f t="shared" si="0"/>
        <v>0.11982879412645527</v>
      </c>
      <c r="I10">
        <f t="shared" si="1"/>
        <v>1.8367553445190716</v>
      </c>
      <c r="M10" s="32" t="s">
        <v>37</v>
      </c>
      <c r="N10" s="32">
        <v>60</v>
      </c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6">
        <v>43109</v>
      </c>
      <c r="B11" s="25">
        <v>166</v>
      </c>
      <c r="C11" s="25">
        <v>174</v>
      </c>
      <c r="D11" s="25">
        <v>145</v>
      </c>
      <c r="E11" s="25">
        <v>151.550003</v>
      </c>
      <c r="F11" s="25">
        <v>138.055756</v>
      </c>
      <c r="G11" s="25">
        <v>9910744</v>
      </c>
      <c r="H11">
        <f t="shared" si="0"/>
        <v>-7.3178216780897545E-2</v>
      </c>
      <c r="I11">
        <f t="shared" si="1"/>
        <v>1.7071450238164541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 ht="17.100000000000001" thickBot="1">
      <c r="A12" s="26">
        <v>43110</v>
      </c>
      <c r="B12" s="25">
        <v>150</v>
      </c>
      <c r="C12" s="25">
        <v>152.5</v>
      </c>
      <c r="D12" s="25">
        <v>128.10000600000001</v>
      </c>
      <c r="E12" s="25">
        <v>143.800003</v>
      </c>
      <c r="F12" s="25">
        <v>130.995834</v>
      </c>
      <c r="G12" s="25">
        <v>5260304</v>
      </c>
      <c r="H12">
        <f t="shared" si="0"/>
        <v>-5.2492111376224442E-2</v>
      </c>
      <c r="I12">
        <f t="shared" si="1"/>
        <v>1.619844710812248</v>
      </c>
      <c r="M12" s="25" t="s">
        <v>38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6">
        <v>43111</v>
      </c>
      <c r="B13" s="25">
        <v>145</v>
      </c>
      <c r="C13" s="25">
        <v>155.60000600000001</v>
      </c>
      <c r="D13" s="25">
        <v>140.050003</v>
      </c>
      <c r="E13" s="25">
        <v>153.10000600000001</v>
      </c>
      <c r="F13" s="25">
        <v>139.46774300000001</v>
      </c>
      <c r="G13" s="25">
        <v>4203104</v>
      </c>
      <c r="H13">
        <f t="shared" si="0"/>
        <v>6.2667820379289071E-2</v>
      </c>
      <c r="I13">
        <f t="shared" si="1"/>
        <v>1.7246051185679077</v>
      </c>
      <c r="M13" s="30" t="s">
        <v>39</v>
      </c>
      <c r="N13" s="30" t="s">
        <v>40</v>
      </c>
      <c r="O13" s="30" t="s">
        <v>41</v>
      </c>
      <c r="P13" s="30" t="s">
        <v>42</v>
      </c>
      <c r="Q13" s="30" t="s">
        <v>43</v>
      </c>
      <c r="R13" s="30" t="s">
        <v>44</v>
      </c>
      <c r="S13" s="25"/>
      <c r="T13" s="25"/>
      <c r="U13" s="25"/>
      <c r="V13" s="25"/>
      <c r="W13" s="25"/>
    </row>
    <row r="14" spans="1:23">
      <c r="A14" s="26">
        <v>43112</v>
      </c>
      <c r="B14" s="25">
        <v>155</v>
      </c>
      <c r="C14" s="25">
        <v>160.85000600000001</v>
      </c>
      <c r="D14" s="25">
        <v>138.35000600000001</v>
      </c>
      <c r="E14" s="25">
        <v>148.199997</v>
      </c>
      <c r="F14" s="25">
        <v>135.00405900000001</v>
      </c>
      <c r="G14" s="25">
        <v>5882206</v>
      </c>
      <c r="H14">
        <f t="shared" si="0"/>
        <v>-3.2528496894940681E-2</v>
      </c>
      <c r="I14">
        <f t="shared" si="1"/>
        <v>1.6694088982198829</v>
      </c>
      <c r="M14" s="25" t="s">
        <v>45</v>
      </c>
      <c r="N14" s="25">
        <v>1</v>
      </c>
      <c r="O14" s="25">
        <v>0.22487099999999999</v>
      </c>
      <c r="P14" s="25">
        <v>0.22487099999999999</v>
      </c>
      <c r="Q14" s="25">
        <v>19.203779999999998</v>
      </c>
      <c r="R14" s="33">
        <v>5.0000000000000002E-5</v>
      </c>
      <c r="S14" s="25"/>
      <c r="T14" s="25"/>
      <c r="U14" s="25"/>
      <c r="V14" s="25"/>
      <c r="W14" s="25"/>
    </row>
    <row r="15" spans="1:23">
      <c r="A15" s="26">
        <v>43466</v>
      </c>
      <c r="B15" s="25">
        <v>147</v>
      </c>
      <c r="C15" s="25">
        <v>179.949997</v>
      </c>
      <c r="D15" s="25">
        <v>146.550003</v>
      </c>
      <c r="E15" s="25">
        <v>176.050003</v>
      </c>
      <c r="F15" s="25">
        <v>160.37425200000001</v>
      </c>
      <c r="G15" s="25">
        <v>8199157</v>
      </c>
      <c r="H15">
        <f t="shared" si="0"/>
        <v>0.17220531420323143</v>
      </c>
      <c r="I15">
        <f t="shared" si="1"/>
        <v>1.983127065343701</v>
      </c>
      <c r="M15" s="25" t="s">
        <v>46</v>
      </c>
      <c r="N15" s="25">
        <v>58</v>
      </c>
      <c r="O15" s="25">
        <v>0.67916500000000002</v>
      </c>
      <c r="P15" s="25">
        <v>1.171E-2</v>
      </c>
      <c r="Q15" s="25"/>
      <c r="R15" s="25"/>
      <c r="S15" s="25"/>
      <c r="T15" s="25"/>
      <c r="U15" s="25"/>
      <c r="V15" s="25"/>
      <c r="W15" s="25"/>
    </row>
    <row r="16" spans="1:23" ht="17.100000000000001" thickBot="1">
      <c r="A16" s="26">
        <v>43467</v>
      </c>
      <c r="B16" s="25">
        <v>179.5</v>
      </c>
      <c r="C16" s="25">
        <v>181.75</v>
      </c>
      <c r="D16" s="25">
        <v>154.35000600000001</v>
      </c>
      <c r="E16" s="25">
        <v>158.14999399999999</v>
      </c>
      <c r="F16" s="25">
        <v>144.068085</v>
      </c>
      <c r="G16" s="25">
        <v>6032492</v>
      </c>
      <c r="H16">
        <f t="shared" si="0"/>
        <v>-0.10722415852094379</v>
      </c>
      <c r="I16">
        <f t="shared" si="1"/>
        <v>1.7814911998201359</v>
      </c>
      <c r="M16" s="32" t="s">
        <v>47</v>
      </c>
      <c r="N16" s="32">
        <v>59</v>
      </c>
      <c r="O16" s="32">
        <v>0.90403699999999998</v>
      </c>
      <c r="P16" s="32" t="s">
        <v>39</v>
      </c>
      <c r="Q16" s="32" t="s">
        <v>39</v>
      </c>
      <c r="R16" s="32" t="s">
        <v>39</v>
      </c>
      <c r="S16" s="25"/>
      <c r="T16" s="25"/>
      <c r="U16" s="25"/>
      <c r="V16" s="25"/>
      <c r="W16" s="25"/>
    </row>
    <row r="17" spans="1:23" ht="17.100000000000001" thickBot="1">
      <c r="A17" s="26">
        <v>43468</v>
      </c>
      <c r="B17" s="25">
        <v>158.5</v>
      </c>
      <c r="C17" s="25">
        <v>174</v>
      </c>
      <c r="D17" s="25">
        <v>156.449997</v>
      </c>
      <c r="E17" s="25">
        <v>167.050003</v>
      </c>
      <c r="F17" s="25">
        <v>152.17562899999999</v>
      </c>
      <c r="G17" s="25">
        <v>3786931</v>
      </c>
      <c r="H17">
        <f t="shared" si="0"/>
        <v>5.4749307435101931E-2</v>
      </c>
      <c r="I17">
        <f t="shared" si="1"/>
        <v>1.8817460084278474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6">
        <v>43469</v>
      </c>
      <c r="B18" s="25">
        <v>168</v>
      </c>
      <c r="C18" s="25">
        <v>173.25</v>
      </c>
      <c r="D18" s="25">
        <v>154.5</v>
      </c>
      <c r="E18" s="25">
        <v>155.199997</v>
      </c>
      <c r="F18" s="25">
        <v>141.38076799999999</v>
      </c>
      <c r="G18" s="25">
        <v>5396766</v>
      </c>
      <c r="H18">
        <f t="shared" si="0"/>
        <v>-7.3578574873815472E-2</v>
      </c>
      <c r="I18">
        <f t="shared" si="1"/>
        <v>1.7482608588558131</v>
      </c>
      <c r="M18" s="30" t="s">
        <v>39</v>
      </c>
      <c r="N18" s="30" t="s">
        <v>48</v>
      </c>
      <c r="O18" s="30" t="s">
        <v>36</v>
      </c>
      <c r="P18" s="30" t="s">
        <v>49</v>
      </c>
      <c r="Q18" s="30" t="s">
        <v>50</v>
      </c>
      <c r="R18" s="30" t="s">
        <v>51</v>
      </c>
      <c r="S18" s="30" t="s">
        <v>52</v>
      </c>
      <c r="T18" s="30" t="s">
        <v>53</v>
      </c>
      <c r="U18" s="30" t="s">
        <v>54</v>
      </c>
      <c r="V18" s="25"/>
      <c r="W18" s="25"/>
    </row>
    <row r="19" spans="1:23">
      <c r="A19" s="26">
        <v>43470</v>
      </c>
      <c r="B19" s="25">
        <v>155.199997</v>
      </c>
      <c r="C19" s="25">
        <v>192.39999399999999</v>
      </c>
      <c r="D19" s="25">
        <v>136.25</v>
      </c>
      <c r="E19" s="25">
        <v>189.39999399999999</v>
      </c>
      <c r="F19" s="25">
        <v>172.535538</v>
      </c>
      <c r="G19" s="25">
        <v>10894372</v>
      </c>
      <c r="H19">
        <f t="shared" si="0"/>
        <v>0.19914649974737306</v>
      </c>
      <c r="I19">
        <f t="shared" si="1"/>
        <v>2.1335089072866671</v>
      </c>
      <c r="M19" s="25" t="s">
        <v>55</v>
      </c>
      <c r="N19" s="25">
        <v>-3.7100000000000002E-3</v>
      </c>
      <c r="O19" s="25">
        <v>1.4503E-2</v>
      </c>
      <c r="P19" s="25">
        <v>-0.25557000000000002</v>
      </c>
      <c r="Q19" s="25">
        <v>0.79918800000000001</v>
      </c>
      <c r="R19" s="25">
        <v>-3.2739999999999998E-2</v>
      </c>
      <c r="S19" s="25">
        <v>2.5323999999999999E-2</v>
      </c>
      <c r="T19" s="25">
        <v>-3.2739999999999998E-2</v>
      </c>
      <c r="U19" s="25">
        <v>2.5323999999999999E-2</v>
      </c>
      <c r="V19" s="25"/>
      <c r="W19" s="25"/>
    </row>
    <row r="20" spans="1:23" ht="17.100000000000001" thickBot="1">
      <c r="A20" s="26">
        <v>43471</v>
      </c>
      <c r="B20" s="25">
        <v>191.199997</v>
      </c>
      <c r="C20" s="25">
        <v>195</v>
      </c>
      <c r="D20" s="25">
        <v>166.050003</v>
      </c>
      <c r="E20" s="25">
        <v>175.10000600000001</v>
      </c>
      <c r="F20" s="25">
        <v>159.508835</v>
      </c>
      <c r="G20" s="25">
        <v>4808419</v>
      </c>
      <c r="H20">
        <f t="shared" si="0"/>
        <v>-7.8503920103693087E-2</v>
      </c>
      <c r="I20">
        <f t="shared" si="1"/>
        <v>1.9724256475406201</v>
      </c>
      <c r="M20" s="32" t="s">
        <v>67</v>
      </c>
      <c r="N20" s="32">
        <v>0.99287300000000001</v>
      </c>
      <c r="O20" s="32">
        <v>0.22656899999999999</v>
      </c>
      <c r="P20" s="32">
        <v>4.382212</v>
      </c>
      <c r="Q20" s="34">
        <v>5.0000000000000002E-5</v>
      </c>
      <c r="R20" s="32">
        <v>0.53934599999999999</v>
      </c>
      <c r="S20" s="32">
        <v>1.446399</v>
      </c>
      <c r="T20" s="32">
        <v>0.53934599999999999</v>
      </c>
      <c r="U20" s="32">
        <v>1.446399</v>
      </c>
      <c r="V20" s="25"/>
      <c r="W20" s="25"/>
    </row>
    <row r="21" spans="1:23">
      <c r="A21" s="26">
        <v>43472</v>
      </c>
      <c r="B21" s="25">
        <v>176.60000600000001</v>
      </c>
      <c r="C21" s="25">
        <v>190.5</v>
      </c>
      <c r="D21" s="25">
        <v>144.25</v>
      </c>
      <c r="E21" s="25">
        <v>149.85000600000001</v>
      </c>
      <c r="F21" s="25">
        <v>136.507126</v>
      </c>
      <c r="G21" s="25">
        <v>4972602</v>
      </c>
      <c r="H21">
        <f t="shared" si="0"/>
        <v>-0.15572249414977798</v>
      </c>
      <c r="I21">
        <f t="shared" si="1"/>
        <v>1.6879952536450975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6">
        <v>43473</v>
      </c>
      <c r="B22" s="25">
        <v>149.949997</v>
      </c>
      <c r="C22" s="25">
        <v>157.5</v>
      </c>
      <c r="D22" s="25">
        <v>133.800003</v>
      </c>
      <c r="E22" s="25">
        <v>154.89999399999999</v>
      </c>
      <c r="F22" s="25">
        <v>141.10746800000001</v>
      </c>
      <c r="G22" s="25">
        <v>3469674</v>
      </c>
      <c r="H22">
        <f t="shared" si="0"/>
        <v>3.3144966069730983E-2</v>
      </c>
      <c r="I22">
        <f t="shared" si="1"/>
        <v>1.7448813348973262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6">
        <v>43474</v>
      </c>
      <c r="B23" s="25">
        <v>154.89999399999999</v>
      </c>
      <c r="C23" s="25">
        <v>180.5</v>
      </c>
      <c r="D23" s="25">
        <v>150</v>
      </c>
      <c r="E23" s="25">
        <v>153.800003</v>
      </c>
      <c r="F23" s="25">
        <v>140.10540800000001</v>
      </c>
      <c r="G23" s="25">
        <v>6224396</v>
      </c>
      <c r="H23">
        <f t="shared" si="0"/>
        <v>-7.1267308630620146E-3</v>
      </c>
      <c r="I23">
        <f t="shared" si="1"/>
        <v>1.7324902416743424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6">
        <v>43475</v>
      </c>
      <c r="B24" s="25">
        <v>159.800003</v>
      </c>
      <c r="C24" s="25">
        <v>171.5</v>
      </c>
      <c r="D24" s="25">
        <v>144.14999399999999</v>
      </c>
      <c r="E24" s="25">
        <v>170.35000600000001</v>
      </c>
      <c r="F24" s="25">
        <v>157.12582399999999</v>
      </c>
      <c r="G24" s="25">
        <v>4325943</v>
      </c>
      <c r="H24">
        <f t="shared" si="0"/>
        <v>0.11465185753171141</v>
      </c>
      <c r="I24">
        <f t="shared" si="1"/>
        <v>1.9429582389499209</v>
      </c>
    </row>
    <row r="25" spans="1:23">
      <c r="A25" s="26">
        <v>43476</v>
      </c>
      <c r="B25" s="25">
        <v>171</v>
      </c>
      <c r="C25" s="25">
        <v>185</v>
      </c>
      <c r="D25" s="25">
        <v>147.60000600000001</v>
      </c>
      <c r="E25" s="25">
        <v>148.949997</v>
      </c>
      <c r="F25" s="25">
        <v>137.38706999999999</v>
      </c>
      <c r="G25" s="25">
        <v>11461446</v>
      </c>
      <c r="H25">
        <f t="shared" si="0"/>
        <v>-0.13424464057233906</v>
      </c>
      <c r="I25">
        <f t="shared" si="1"/>
        <v>1.6988763068105819</v>
      </c>
    </row>
    <row r="26" spans="1:23">
      <c r="A26" s="26">
        <v>43477</v>
      </c>
      <c r="B26" s="25">
        <v>149.800003</v>
      </c>
      <c r="C26" s="25">
        <v>153.300003</v>
      </c>
      <c r="D26" s="25">
        <v>142.25</v>
      </c>
      <c r="E26" s="25">
        <v>152.25</v>
      </c>
      <c r="F26" s="25">
        <v>140.43090799999999</v>
      </c>
      <c r="G26" s="25">
        <v>7807103</v>
      </c>
      <c r="H26">
        <f t="shared" si="0"/>
        <v>2.1913339257438994E-2</v>
      </c>
      <c r="I26">
        <f t="shared" si="1"/>
        <v>1.7365152509992141</v>
      </c>
    </row>
    <row r="27" spans="1:23">
      <c r="A27" s="26">
        <v>43831</v>
      </c>
      <c r="B27" s="25">
        <v>152.800003</v>
      </c>
      <c r="C27" s="25">
        <v>185</v>
      </c>
      <c r="D27" s="25">
        <v>149</v>
      </c>
      <c r="E27" s="25">
        <v>180.949997</v>
      </c>
      <c r="F27" s="25">
        <v>166.90292400000001</v>
      </c>
      <c r="G27" s="25">
        <v>16694267</v>
      </c>
      <c r="H27">
        <f t="shared" si="0"/>
        <v>0.17269674017300393</v>
      </c>
      <c r="I27">
        <f t="shared" si="1"/>
        <v>2.0638581426986344</v>
      </c>
    </row>
    <row r="28" spans="1:23">
      <c r="A28" s="26">
        <v>43832</v>
      </c>
      <c r="B28" s="25">
        <v>182.60000600000001</v>
      </c>
      <c r="C28" s="25">
        <v>184.800003</v>
      </c>
      <c r="D28" s="25">
        <v>139</v>
      </c>
      <c r="E28" s="25">
        <v>140.89999399999999</v>
      </c>
      <c r="F28" s="25">
        <v>129.962006</v>
      </c>
      <c r="G28" s="25">
        <v>9500039</v>
      </c>
      <c r="H28">
        <f t="shared" si="0"/>
        <v>-0.25017020378666921</v>
      </c>
      <c r="I28">
        <f t="shared" si="1"/>
        <v>1.6070607865716526</v>
      </c>
    </row>
    <row r="29" spans="1:23">
      <c r="A29" s="26">
        <v>43833</v>
      </c>
      <c r="B29" s="25">
        <v>143</v>
      </c>
      <c r="C29" s="25">
        <v>146.800003</v>
      </c>
      <c r="D29" s="25">
        <v>93.800003000000004</v>
      </c>
      <c r="E29" s="25">
        <v>108.449997</v>
      </c>
      <c r="F29" s="25">
        <v>100.031075</v>
      </c>
      <c r="G29" s="25">
        <v>9870582</v>
      </c>
      <c r="H29">
        <f t="shared" si="0"/>
        <v>-0.26176125848508386</v>
      </c>
      <c r="I29">
        <f t="shared" si="1"/>
        <v>1.2369462662118957</v>
      </c>
    </row>
    <row r="30" spans="1:23">
      <c r="A30" s="26">
        <v>43834</v>
      </c>
      <c r="B30" s="25">
        <v>107.699997</v>
      </c>
      <c r="C30" s="25">
        <v>139.89999399999999</v>
      </c>
      <c r="D30" s="25">
        <v>103.199997</v>
      </c>
      <c r="E30" s="25">
        <v>129.5</v>
      </c>
      <c r="F30" s="25">
        <v>123.016548</v>
      </c>
      <c r="G30" s="25">
        <v>19326627</v>
      </c>
      <c r="H30">
        <f t="shared" si="0"/>
        <v>0.20683799519323812</v>
      </c>
      <c r="I30">
        <f t="shared" si="1"/>
        <v>1.5211758919003564</v>
      </c>
    </row>
    <row r="31" spans="1:23">
      <c r="A31" s="26">
        <v>43835</v>
      </c>
      <c r="B31" s="25">
        <v>129.5</v>
      </c>
      <c r="C31" s="25">
        <v>145</v>
      </c>
      <c r="D31" s="25">
        <v>124.550003</v>
      </c>
      <c r="E31" s="25">
        <v>129.800003</v>
      </c>
      <c r="F31" s="25">
        <v>123.301537</v>
      </c>
      <c r="G31" s="25">
        <v>21976840</v>
      </c>
      <c r="H31">
        <f t="shared" si="0"/>
        <v>2.3139927152805309E-3</v>
      </c>
      <c r="I31">
        <f t="shared" si="1"/>
        <v>1.5246999575915574</v>
      </c>
    </row>
    <row r="32" spans="1:23">
      <c r="A32" s="26">
        <v>43836</v>
      </c>
      <c r="B32" s="25">
        <v>136</v>
      </c>
      <c r="C32" s="25">
        <v>153</v>
      </c>
      <c r="D32" s="25">
        <v>133.64999399999999</v>
      </c>
      <c r="E32" s="25">
        <v>141.949997</v>
      </c>
      <c r="F32" s="25">
        <v>134.843231</v>
      </c>
      <c r="G32" s="25">
        <v>37620664</v>
      </c>
      <c r="H32">
        <f t="shared" si="0"/>
        <v>8.9479976187376686E-2</v>
      </c>
      <c r="I32">
        <f t="shared" si="1"/>
        <v>1.6674201602791747</v>
      </c>
    </row>
    <row r="33" spans="1:9">
      <c r="A33" s="26">
        <v>43837</v>
      </c>
      <c r="B33" s="25">
        <v>142.5</v>
      </c>
      <c r="C33" s="25">
        <v>172.949997</v>
      </c>
      <c r="D33" s="25">
        <v>142.10000600000001</v>
      </c>
      <c r="E33" s="25">
        <v>158.25</v>
      </c>
      <c r="F33" s="25">
        <v>150.32716400000001</v>
      </c>
      <c r="G33" s="25">
        <v>32262100</v>
      </c>
      <c r="H33">
        <f t="shared" si="0"/>
        <v>0.10870116048728035</v>
      </c>
      <c r="I33">
        <f t="shared" si="1"/>
        <v>1.858888592570092</v>
      </c>
    </row>
    <row r="34" spans="1:9">
      <c r="A34" s="26">
        <v>43838</v>
      </c>
      <c r="B34" s="25">
        <v>159.699997</v>
      </c>
      <c r="C34" s="25">
        <v>162</v>
      </c>
      <c r="D34" s="25">
        <v>147.050003</v>
      </c>
      <c r="E34" s="25">
        <v>148.39999399999999</v>
      </c>
      <c r="F34" s="25">
        <v>140.97030599999999</v>
      </c>
      <c r="G34" s="25">
        <v>25495540</v>
      </c>
      <c r="H34">
        <f t="shared" si="0"/>
        <v>-6.4264739843396465E-2</v>
      </c>
      <c r="I34">
        <f t="shared" si="1"/>
        <v>1.7431852417206191</v>
      </c>
    </row>
    <row r="35" spans="1:9">
      <c r="A35" s="26">
        <v>43839</v>
      </c>
      <c r="B35" s="25">
        <v>148</v>
      </c>
      <c r="C35" s="25">
        <v>159.39999399999999</v>
      </c>
      <c r="D35" s="25">
        <v>133.25</v>
      </c>
      <c r="E35" s="25">
        <v>157.800003</v>
      </c>
      <c r="F35" s="25">
        <v>149.89970400000001</v>
      </c>
      <c r="G35" s="25">
        <v>21479381</v>
      </c>
      <c r="H35">
        <f t="shared" ref="H35:H62" si="2">LN(F35/F34)</f>
        <v>6.1417158001746359E-2</v>
      </c>
      <c r="I35">
        <f t="shared" si="1"/>
        <v>1.8536027846253613</v>
      </c>
    </row>
    <row r="36" spans="1:9">
      <c r="A36" s="26">
        <v>43840</v>
      </c>
      <c r="B36" s="25">
        <v>160</v>
      </c>
      <c r="C36" s="25">
        <v>174.449997</v>
      </c>
      <c r="D36" s="25">
        <v>157.64999399999999</v>
      </c>
      <c r="E36" s="25">
        <v>162.60000600000001</v>
      </c>
      <c r="F36" s="25">
        <v>154.459396</v>
      </c>
      <c r="G36" s="25">
        <v>13611392</v>
      </c>
      <c r="H36">
        <f t="shared" si="2"/>
        <v>2.9964822279122342E-2</v>
      </c>
      <c r="I36">
        <f t="shared" si="1"/>
        <v>1.9099862034227324</v>
      </c>
    </row>
    <row r="37" spans="1:9">
      <c r="A37" s="26">
        <v>43841</v>
      </c>
      <c r="B37" s="25">
        <v>163</v>
      </c>
      <c r="C37" s="25">
        <v>205</v>
      </c>
      <c r="D37" s="25">
        <v>156.050003</v>
      </c>
      <c r="E37" s="25">
        <v>203.85000600000001</v>
      </c>
      <c r="F37" s="25">
        <v>193.64421100000001</v>
      </c>
      <c r="G37" s="25">
        <v>19786178</v>
      </c>
      <c r="H37">
        <f t="shared" si="2"/>
        <v>0.22609125863905391</v>
      </c>
      <c r="I37">
        <f t="shared" si="1"/>
        <v>2.3945307372733775</v>
      </c>
    </row>
    <row r="38" spans="1:9">
      <c r="A38" s="26">
        <v>43842</v>
      </c>
      <c r="B38" s="25">
        <v>206.64999399999999</v>
      </c>
      <c r="C38" s="25">
        <v>242.800003</v>
      </c>
      <c r="D38" s="25">
        <v>194</v>
      </c>
      <c r="E38" s="25">
        <v>227.75</v>
      </c>
      <c r="F38" s="25">
        <v>220.28242499999999</v>
      </c>
      <c r="G38" s="25">
        <v>33784341</v>
      </c>
      <c r="H38">
        <f t="shared" si="2"/>
        <v>0.12888796167485247</v>
      </c>
      <c r="I38">
        <f t="shared" si="1"/>
        <v>2.7239287702931505</v>
      </c>
    </row>
    <row r="39" spans="1:9">
      <c r="A39" s="26">
        <v>44197</v>
      </c>
      <c r="B39" s="25">
        <v>229.14999399999999</v>
      </c>
      <c r="C39" s="25">
        <v>248</v>
      </c>
      <c r="D39" s="25">
        <v>220.5</v>
      </c>
      <c r="E39" s="25">
        <v>237.75</v>
      </c>
      <c r="F39" s="25">
        <v>229.954544</v>
      </c>
      <c r="G39" s="25">
        <v>16528730</v>
      </c>
      <c r="H39">
        <f t="shared" si="2"/>
        <v>4.2971181558394841E-2</v>
      </c>
      <c r="I39">
        <f t="shared" si="1"/>
        <v>2.8435305188838473</v>
      </c>
    </row>
    <row r="40" spans="1:9">
      <c r="A40" s="26">
        <v>44198</v>
      </c>
      <c r="B40" s="25">
        <v>239.89999399999999</v>
      </c>
      <c r="C40" s="25">
        <v>267</v>
      </c>
      <c r="D40" s="25">
        <v>200.35000600000001</v>
      </c>
      <c r="E40" s="25">
        <v>244.300003</v>
      </c>
      <c r="F40" s="25">
        <v>236.28978000000001</v>
      </c>
      <c r="G40" s="25">
        <v>26667650</v>
      </c>
      <c r="H40">
        <f t="shared" si="2"/>
        <v>2.7177278543492268E-2</v>
      </c>
      <c r="I40">
        <f t="shared" si="1"/>
        <v>2.9218696401596231</v>
      </c>
    </row>
    <row r="41" spans="1:9">
      <c r="A41" s="26">
        <v>44199</v>
      </c>
      <c r="B41" s="25">
        <v>246.25</v>
      </c>
      <c r="C41" s="25">
        <v>264.5</v>
      </c>
      <c r="D41" s="25">
        <v>207</v>
      </c>
      <c r="E41" s="25">
        <v>229.050003</v>
      </c>
      <c r="F41" s="25">
        <v>221.539795</v>
      </c>
      <c r="G41" s="25">
        <v>20742706</v>
      </c>
      <c r="H41">
        <f t="shared" si="2"/>
        <v>-6.4456698404189328E-2</v>
      </c>
      <c r="I41">
        <f t="shared" si="1"/>
        <v>2.7394769299699995</v>
      </c>
    </row>
    <row r="42" spans="1:9">
      <c r="A42" s="26">
        <v>44200</v>
      </c>
      <c r="B42" s="25">
        <v>229.800003</v>
      </c>
      <c r="C42" s="25">
        <v>239.39999399999999</v>
      </c>
      <c r="D42" s="25">
        <v>209.800003</v>
      </c>
      <c r="E42" s="25">
        <v>217.35000600000001</v>
      </c>
      <c r="F42" s="25">
        <v>210.223434</v>
      </c>
      <c r="G42" s="25">
        <v>13082820</v>
      </c>
      <c r="H42">
        <f t="shared" si="2"/>
        <v>-5.2431298217958444E-2</v>
      </c>
      <c r="I42">
        <f t="shared" si="1"/>
        <v>2.5995431095441379</v>
      </c>
    </row>
    <row r="43" spans="1:9">
      <c r="A43" s="26">
        <v>44201</v>
      </c>
      <c r="B43" s="25">
        <v>215.39999399999999</v>
      </c>
      <c r="C43" s="25">
        <v>310.45001200000002</v>
      </c>
      <c r="D43" s="25">
        <v>212.39999399999999</v>
      </c>
      <c r="E43" s="25">
        <v>287.60000600000001</v>
      </c>
      <c r="F43" s="25">
        <v>278.17004400000002</v>
      </c>
      <c r="G43" s="25">
        <v>54651049</v>
      </c>
      <c r="H43">
        <f t="shared" si="2"/>
        <v>0.28006165923250709</v>
      </c>
      <c r="I43">
        <f t="shared" si="1"/>
        <v>3.4397450721968021</v>
      </c>
    </row>
    <row r="44" spans="1:9">
      <c r="A44" s="26">
        <v>44202</v>
      </c>
      <c r="B44" s="25">
        <v>289</v>
      </c>
      <c r="C44" s="25">
        <v>321</v>
      </c>
      <c r="D44" s="25">
        <v>279.04998799999998</v>
      </c>
      <c r="E44" s="25">
        <v>306.60000600000001</v>
      </c>
      <c r="F44" s="25">
        <v>296.54705799999999</v>
      </c>
      <c r="G44" s="25">
        <v>48005483</v>
      </c>
      <c r="H44">
        <f t="shared" si="2"/>
        <v>6.3973321718060222E-2</v>
      </c>
      <c r="I44">
        <f t="shared" si="1"/>
        <v>3.6669882448951232</v>
      </c>
    </row>
    <row r="45" spans="1:9">
      <c r="A45" s="26">
        <v>44203</v>
      </c>
      <c r="B45" s="25">
        <v>309</v>
      </c>
      <c r="C45" s="25">
        <v>321.95001200000002</v>
      </c>
      <c r="D45" s="25">
        <v>293</v>
      </c>
      <c r="E45" s="25">
        <v>304.95001200000002</v>
      </c>
      <c r="F45" s="25">
        <v>294.95117199999999</v>
      </c>
      <c r="G45" s="25">
        <v>28295060</v>
      </c>
      <c r="H45">
        <f t="shared" si="2"/>
        <v>-5.3960934841418883E-3</v>
      </c>
      <c r="I45">
        <f t="shared" si="1"/>
        <v>3.6472541249828874</v>
      </c>
    </row>
    <row r="46" spans="1:9">
      <c r="A46" s="26">
        <v>44204</v>
      </c>
      <c r="B46" s="25">
        <v>308.70001200000002</v>
      </c>
      <c r="C46" s="25">
        <v>348.89999399999999</v>
      </c>
      <c r="D46" s="25">
        <v>307.10000600000001</v>
      </c>
      <c r="E46" s="25">
        <v>321</v>
      </c>
      <c r="F46" s="25">
        <v>310.47488399999997</v>
      </c>
      <c r="G46" s="25">
        <v>35557034</v>
      </c>
      <c r="H46">
        <f t="shared" si="2"/>
        <v>5.1293185216932505E-2</v>
      </c>
      <c r="I46">
        <f t="shared" si="1"/>
        <v>3.839214449273602</v>
      </c>
    </row>
    <row r="47" spans="1:9">
      <c r="A47" s="26">
        <v>44205</v>
      </c>
      <c r="B47" s="25">
        <v>323.29998799999998</v>
      </c>
      <c r="C47" s="25">
        <v>358.70001200000002</v>
      </c>
      <c r="D47" s="25">
        <v>302.14999399999999</v>
      </c>
      <c r="E47" s="25">
        <v>338.95001200000002</v>
      </c>
      <c r="F47" s="25">
        <v>332.26724200000001</v>
      </c>
      <c r="G47" s="25">
        <v>25208698</v>
      </c>
      <c r="H47">
        <f t="shared" si="2"/>
        <v>6.7836581691549047E-2</v>
      </c>
      <c r="I47">
        <f t="shared" si="1"/>
        <v>4.1086904682012504</v>
      </c>
    </row>
    <row r="48" spans="1:9">
      <c r="A48" s="26">
        <v>44206</v>
      </c>
      <c r="B48" s="25">
        <v>334</v>
      </c>
      <c r="C48" s="25">
        <v>451</v>
      </c>
      <c r="D48" s="25">
        <v>315.20001200000002</v>
      </c>
      <c r="E48" s="25">
        <v>369.70001200000002</v>
      </c>
      <c r="F48" s="25">
        <v>362.41098</v>
      </c>
      <c r="G48" s="25">
        <v>39316838</v>
      </c>
      <c r="H48">
        <f t="shared" si="2"/>
        <v>8.6839280818582845E-2</v>
      </c>
      <c r="I48">
        <f t="shared" si="1"/>
        <v>4.4814364790660699</v>
      </c>
    </row>
    <row r="49" spans="1:9">
      <c r="A49" s="26">
        <v>44207</v>
      </c>
      <c r="B49" s="25">
        <v>371.04998799999998</v>
      </c>
      <c r="C49" s="25">
        <v>403.95001200000002</v>
      </c>
      <c r="D49" s="25">
        <v>344.25</v>
      </c>
      <c r="E49" s="25">
        <v>364</v>
      </c>
      <c r="F49" s="25">
        <v>356.82333399999999</v>
      </c>
      <c r="G49" s="25">
        <v>39888184</v>
      </c>
      <c r="H49">
        <f t="shared" si="2"/>
        <v>-1.553807517353145E-2</v>
      </c>
      <c r="I49">
        <f t="shared" si="1"/>
        <v>4.4123417716802518</v>
      </c>
    </row>
    <row r="50" spans="1:9">
      <c r="A50" s="26">
        <v>44208</v>
      </c>
      <c r="B50" s="25">
        <v>373.70001200000002</v>
      </c>
      <c r="C50" s="25">
        <v>424.10000600000001</v>
      </c>
      <c r="D50" s="25">
        <v>353.75</v>
      </c>
      <c r="E50" s="25">
        <v>394.79998799999998</v>
      </c>
      <c r="F50" s="25">
        <v>387.016052</v>
      </c>
      <c r="G50" s="25">
        <v>57360879</v>
      </c>
      <c r="H50">
        <f t="shared" si="2"/>
        <v>8.122537365620533E-2</v>
      </c>
      <c r="I50">
        <f t="shared" si="1"/>
        <v>4.78569345061491</v>
      </c>
    </row>
    <row r="51" spans="1:9">
      <c r="A51" s="26">
        <v>44562</v>
      </c>
      <c r="B51" s="25">
        <v>392</v>
      </c>
      <c r="C51" s="25">
        <v>484.95001200000002</v>
      </c>
      <c r="D51" s="25">
        <v>392</v>
      </c>
      <c r="E51" s="25">
        <v>432.45001200000002</v>
      </c>
      <c r="F51" s="25">
        <v>423.923767</v>
      </c>
      <c r="G51" s="25">
        <v>62986672</v>
      </c>
      <c r="H51">
        <f t="shared" si="2"/>
        <v>9.1087474049844672E-2</v>
      </c>
      <c r="I51">
        <f t="shared" si="1"/>
        <v>5.2420802310595143</v>
      </c>
    </row>
    <row r="52" spans="1:9">
      <c r="A52" s="26">
        <v>44563</v>
      </c>
      <c r="B52" s="25">
        <v>436</v>
      </c>
      <c r="C52" s="25">
        <v>442.89999399999999</v>
      </c>
      <c r="D52" s="25">
        <v>348.75</v>
      </c>
      <c r="E52" s="25">
        <v>377.70001200000002</v>
      </c>
      <c r="F52" s="25">
        <v>370.25323500000002</v>
      </c>
      <c r="G52" s="25">
        <v>32743825</v>
      </c>
      <c r="H52">
        <f t="shared" si="2"/>
        <v>-0.13536645380623899</v>
      </c>
      <c r="I52">
        <f t="shared" si="1"/>
        <v>4.5784108246974808</v>
      </c>
    </row>
    <row r="53" spans="1:9">
      <c r="A53" s="26">
        <v>44564</v>
      </c>
      <c r="B53" s="25">
        <v>377.70001200000002</v>
      </c>
      <c r="C53" s="25">
        <v>441</v>
      </c>
      <c r="D53" s="25">
        <v>373</v>
      </c>
      <c r="E53" s="25">
        <v>422.10000600000001</v>
      </c>
      <c r="F53" s="25">
        <v>418.40277099999997</v>
      </c>
      <c r="G53" s="25">
        <v>47164017</v>
      </c>
      <c r="H53">
        <f t="shared" si="2"/>
        <v>0.12225734512835727</v>
      </c>
      <c r="I53">
        <f t="shared" si="1"/>
        <v>5.1738096922497414</v>
      </c>
    </row>
    <row r="54" spans="1:9">
      <c r="A54" s="26">
        <v>44565</v>
      </c>
      <c r="B54" s="25">
        <v>423.95001200000002</v>
      </c>
      <c r="C54" s="25">
        <v>516</v>
      </c>
      <c r="D54" s="25">
        <v>419</v>
      </c>
      <c r="E54" s="25">
        <v>457.54998799999998</v>
      </c>
      <c r="F54" s="25">
        <v>453.542236</v>
      </c>
      <c r="G54" s="25">
        <v>72669486</v>
      </c>
      <c r="H54">
        <f t="shared" si="2"/>
        <v>8.0643863047650144E-2</v>
      </c>
      <c r="I54">
        <f t="shared" si="1"/>
        <v>5.6083309650485553</v>
      </c>
    </row>
    <row r="55" spans="1:9">
      <c r="A55" s="26">
        <v>44566</v>
      </c>
      <c r="B55" s="25">
        <v>456</v>
      </c>
      <c r="C55" s="25">
        <v>466.29998799999998</v>
      </c>
      <c r="D55" s="25">
        <v>335.29998799999998</v>
      </c>
      <c r="E55" s="25">
        <v>363.39999399999999</v>
      </c>
      <c r="F55" s="25">
        <v>360.21691900000002</v>
      </c>
      <c r="G55" s="25">
        <v>48774828</v>
      </c>
      <c r="H55">
        <f t="shared" si="2"/>
        <v>-0.23038199585948202</v>
      </c>
      <c r="I55">
        <f t="shared" si="1"/>
        <v>4.4543055543830041</v>
      </c>
    </row>
    <row r="56" spans="1:9">
      <c r="A56" s="26">
        <v>44567</v>
      </c>
      <c r="B56" s="25">
        <v>365</v>
      </c>
      <c r="C56" s="25">
        <v>370.79998799999998</v>
      </c>
      <c r="D56" s="25">
        <v>264</v>
      </c>
      <c r="E56" s="25">
        <v>266.14999399999999</v>
      </c>
      <c r="F56" s="25">
        <v>263.81875600000001</v>
      </c>
      <c r="G56" s="25">
        <v>43182468</v>
      </c>
      <c r="H56">
        <f t="shared" si="2"/>
        <v>-0.31144406569245597</v>
      </c>
      <c r="I56">
        <f t="shared" si="1"/>
        <v>3.2622824976225351</v>
      </c>
    </row>
    <row r="57" spans="1:9">
      <c r="A57" s="26">
        <v>44568</v>
      </c>
      <c r="B57" s="25">
        <v>267.70001200000002</v>
      </c>
      <c r="C57" s="25">
        <v>324.89999399999999</v>
      </c>
      <c r="D57" s="25">
        <v>260.79998799999998</v>
      </c>
      <c r="E57" s="25">
        <v>322.14999399999999</v>
      </c>
      <c r="F57" s="25">
        <v>319.32824699999998</v>
      </c>
      <c r="G57" s="25">
        <v>48101651</v>
      </c>
      <c r="H57">
        <f t="shared" si="2"/>
        <v>0.1909572241275089</v>
      </c>
      <c r="I57">
        <f t="shared" si="1"/>
        <v>3.94869177225817</v>
      </c>
    </row>
    <row r="58" spans="1:9">
      <c r="A58" s="26">
        <v>44569</v>
      </c>
      <c r="B58" s="25">
        <v>323.70001200000002</v>
      </c>
      <c r="C58" s="25">
        <v>357.79998799999998</v>
      </c>
      <c r="D58" s="25">
        <v>310.5</v>
      </c>
      <c r="E58" s="25">
        <v>350.25</v>
      </c>
      <c r="F58" s="25">
        <v>347.182098</v>
      </c>
      <c r="G58" s="25">
        <v>63237630</v>
      </c>
      <c r="H58">
        <f t="shared" si="2"/>
        <v>8.3629859196018674E-2</v>
      </c>
      <c r="I58">
        <f t="shared" si="1"/>
        <v>4.2931219105334257</v>
      </c>
    </row>
    <row r="59" spans="1:9">
      <c r="A59" s="26">
        <v>44570</v>
      </c>
      <c r="B59" s="25">
        <v>349.95001200000002</v>
      </c>
      <c r="C59" s="25">
        <v>366.79998799999998</v>
      </c>
      <c r="D59" s="25">
        <v>302</v>
      </c>
      <c r="E59" s="25">
        <v>319.45001200000002</v>
      </c>
      <c r="F59" s="25">
        <v>319.45001200000002</v>
      </c>
      <c r="G59" s="25">
        <v>38291621</v>
      </c>
      <c r="H59">
        <f t="shared" si="2"/>
        <v>-8.3248615784054444E-2</v>
      </c>
      <c r="I59">
        <f t="shared" si="1"/>
        <v>3.9501974719830342</v>
      </c>
    </row>
    <row r="60" spans="1:9">
      <c r="A60" s="26">
        <v>44571</v>
      </c>
      <c r="B60" s="25">
        <v>318.5</v>
      </c>
      <c r="C60" s="25">
        <v>332.45001200000002</v>
      </c>
      <c r="D60" s="25">
        <v>310.64999399999999</v>
      </c>
      <c r="E60" s="25">
        <v>326.39999399999999</v>
      </c>
      <c r="F60" s="25">
        <v>326.39999399999999</v>
      </c>
      <c r="G60" s="25">
        <v>21275419</v>
      </c>
      <c r="H60">
        <f t="shared" si="2"/>
        <v>2.1522800094683193E-2</v>
      </c>
      <c r="I60">
        <f t="shared" si="1"/>
        <v>4.0361383087194165</v>
      </c>
    </row>
    <row r="61" spans="1:9">
      <c r="A61" s="26">
        <v>44572</v>
      </c>
      <c r="B61" s="25">
        <v>329</v>
      </c>
      <c r="C61" s="25">
        <v>329.29998799999998</v>
      </c>
      <c r="D61" s="25">
        <v>279.75</v>
      </c>
      <c r="E61" s="25">
        <v>304.79998799999998</v>
      </c>
      <c r="F61" s="25">
        <v>304.79998799999998</v>
      </c>
      <c r="G61" s="25">
        <v>44915262</v>
      </c>
      <c r="H61">
        <f t="shared" si="2"/>
        <v>-6.8467820265187149E-2</v>
      </c>
      <c r="I61">
        <f t="shared" si="1"/>
        <v>3.7690408415387977</v>
      </c>
    </row>
    <row r="62" spans="1:9">
      <c r="A62" s="26">
        <v>44573</v>
      </c>
      <c r="B62" s="25">
        <v>306.95001200000002</v>
      </c>
      <c r="C62" s="25">
        <v>315</v>
      </c>
      <c r="D62" s="25">
        <v>300.60000600000001</v>
      </c>
      <c r="E62" s="25">
        <v>305.64999399999999</v>
      </c>
      <c r="F62" s="25">
        <v>305.64999399999999</v>
      </c>
      <c r="G62" s="25">
        <v>12305646</v>
      </c>
      <c r="H62">
        <f t="shared" si="2"/>
        <v>2.7848524020264221E-3</v>
      </c>
      <c r="I62">
        <f t="shared" si="1"/>
        <v>3.7795516927713542</v>
      </c>
    </row>
    <row r="64" spans="1:9">
      <c r="A64" t="s">
        <v>57</v>
      </c>
      <c r="B64" s="17">
        <f>'Weight&amp;Market CAP'!D18</f>
        <v>1.2365620045689758E-2</v>
      </c>
    </row>
    <row r="65" spans="1:2">
      <c r="A65" t="s">
        <v>63</v>
      </c>
      <c r="B65" s="17">
        <f>AVERAGE(H3:H62)</f>
        <v>1.3360374992197947E-2</v>
      </c>
    </row>
    <row r="66" spans="1:2">
      <c r="A66" t="s">
        <v>64</v>
      </c>
      <c r="B66" s="17">
        <f>12*B65</f>
        <v>0.16032449990637537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6D415-9251-6046-9324-DAE68C49DFDD}">
  <dimension ref="A1:Y67"/>
  <sheetViews>
    <sheetView topLeftCell="K1" workbookViewId="0">
      <selection activeCell="V4" sqref="V4:V9"/>
    </sheetView>
  </sheetViews>
  <sheetFormatPr defaultColWidth="8.875" defaultRowHeight="15.95"/>
  <cols>
    <col min="1" max="1" width="11.625" customWidth="1"/>
    <col min="2" max="2" width="12.125" customWidth="1"/>
    <col min="3" max="3" width="11.625" customWidth="1"/>
    <col min="4" max="4" width="10.5" customWidth="1"/>
    <col min="5" max="5" width="10.625" customWidth="1"/>
    <col min="6" max="6" width="11.125" customWidth="1"/>
    <col min="7" max="7" width="10.875" customWidth="1"/>
    <col min="8" max="8" width="11" customWidth="1"/>
    <col min="9" max="9" width="12.375" customWidth="1"/>
    <col min="10" max="10" width="10.125" customWidth="1"/>
    <col min="11" max="11" width="13.375" customWidth="1"/>
    <col min="12" max="12" width="10.375" customWidth="1"/>
    <col min="13" max="13" width="10.875" customWidth="1"/>
    <col min="15" max="15" width="10.625" customWidth="1"/>
    <col min="17" max="17" width="9" style="43"/>
    <col min="18" max="18" width="19.625" customWidth="1"/>
    <col min="19" max="19" width="12.625" customWidth="1"/>
    <col min="20" max="20" width="13.125" customWidth="1"/>
    <col min="21" max="21" width="15.125" customWidth="1"/>
  </cols>
  <sheetData>
    <row r="1" spans="1:25">
      <c r="A1" s="37" t="s">
        <v>23</v>
      </c>
      <c r="B1" s="42" t="s">
        <v>7</v>
      </c>
      <c r="C1" s="42" t="s">
        <v>68</v>
      </c>
      <c r="D1" s="42" t="s">
        <v>69</v>
      </c>
      <c r="E1" s="42" t="s">
        <v>70</v>
      </c>
      <c r="F1" s="42" t="s">
        <v>12</v>
      </c>
      <c r="G1" s="42" t="s">
        <v>71</v>
      </c>
      <c r="H1" s="42" t="s">
        <v>72</v>
      </c>
      <c r="I1" s="42" t="s">
        <v>73</v>
      </c>
      <c r="J1" s="42" t="s">
        <v>74</v>
      </c>
      <c r="K1" s="42" t="s">
        <v>75</v>
      </c>
      <c r="L1" s="42" t="s">
        <v>76</v>
      </c>
      <c r="M1" s="42" t="s">
        <v>77</v>
      </c>
      <c r="N1" s="42" t="s">
        <v>15</v>
      </c>
      <c r="O1" s="42" t="s">
        <v>78</v>
      </c>
      <c r="P1" s="42" t="s">
        <v>79</v>
      </c>
      <c r="Q1" s="44"/>
      <c r="R1" s="42" t="s">
        <v>80</v>
      </c>
      <c r="S1" s="42" t="s">
        <v>81</v>
      </c>
      <c r="T1" s="42" t="s">
        <v>82</v>
      </c>
      <c r="U1" s="42" t="s">
        <v>83</v>
      </c>
    </row>
    <row r="2" spans="1:25">
      <c r="A2" s="41">
        <v>43070</v>
      </c>
      <c r="B2" s="38">
        <f>'Asian paints'!I2</f>
        <v>381.61922335202155</v>
      </c>
      <c r="C2" s="38">
        <f>Berger!I2</f>
        <v>9.6644830124172607</v>
      </c>
      <c r="D2" s="38">
        <f>Nerolac!I2</f>
        <v>7.78868672114272</v>
      </c>
      <c r="E2" s="38">
        <f>Akzo!I2</f>
        <v>10.714222206522855</v>
      </c>
      <c r="F2" s="38">
        <f>ONGC!I2</f>
        <v>25.631748788481932</v>
      </c>
      <c r="G2" s="38">
        <f>'alkyl amines'!I2</f>
        <v>2.4716693038418716</v>
      </c>
      <c r="H2" s="38">
        <f>Shalimaar!I2</f>
        <v>0.23676354879436382</v>
      </c>
      <c r="I2" s="38">
        <f>TATA_CHEMICALS!I2</f>
        <v>24.797757398049569</v>
      </c>
      <c r="J2" s="38">
        <f>piddilite!I2</f>
        <v>87.676185292963225</v>
      </c>
      <c r="K2" s="38">
        <f>'deepak nitrate'!I2</f>
        <v>8.5062839736872711</v>
      </c>
      <c r="L2" s="38">
        <f>AARTI!I2</f>
        <v>8.7684447007515374</v>
      </c>
      <c r="M2" s="38">
        <f>'PI industries'!I2</f>
        <v>63.310953995945773</v>
      </c>
      <c r="N2" s="38">
        <f>UPL!I2</f>
        <v>47.609627669079806</v>
      </c>
      <c r="O2" s="38">
        <f>coromandel!I2</f>
        <v>14.81996589682227</v>
      </c>
      <c r="P2" s="38">
        <f>'chambal fert'!I2</f>
        <v>1.6955088516972596</v>
      </c>
      <c r="Q2" s="45"/>
      <c r="R2" s="38">
        <f>SUM(B2:P2)</f>
        <v>695.31152471221912</v>
      </c>
      <c r="S2" s="38"/>
      <c r="T2" s="38">
        <f>R2/$R$2</f>
        <v>1</v>
      </c>
      <c r="U2" s="39">
        <f>1000*T2</f>
        <v>1000</v>
      </c>
    </row>
    <row r="3" spans="1:25">
      <c r="A3" s="41">
        <v>43101</v>
      </c>
      <c r="B3" s="38">
        <f>'Asian paints'!I3</f>
        <v>371.67110556983766</v>
      </c>
      <c r="C3" s="38">
        <f>Berger!I3</f>
        <v>8.8383680530956461</v>
      </c>
      <c r="D3" s="38">
        <f>Nerolac!I3</f>
        <v>6.9113849008340358</v>
      </c>
      <c r="E3" s="38">
        <f>Akzo!I3</f>
        <v>10.754525333209703</v>
      </c>
      <c r="F3" s="38">
        <f>ONGC!I3</f>
        <v>26.715051375302323</v>
      </c>
      <c r="G3" s="38">
        <f>'alkyl amines'!I3</f>
        <v>2.6010670989489082</v>
      </c>
      <c r="H3" s="38">
        <f>Shalimaar!I3</f>
        <v>0.22194385118482965</v>
      </c>
      <c r="I3" s="38">
        <f>TATA_CHEMICALS!I3</f>
        <v>24.372342120135762</v>
      </c>
      <c r="J3" s="38">
        <f>piddilite!I3</f>
        <v>87.102818163065834</v>
      </c>
      <c r="K3" s="38">
        <f>'deepak nitrate'!I3</f>
        <v>10.218563572983186</v>
      </c>
      <c r="L3" s="38">
        <f>AARTI!I3</f>
        <v>8.1718434319527216</v>
      </c>
      <c r="M3" s="38">
        <f>'PI industries'!I3</f>
        <v>58.597986582600967</v>
      </c>
      <c r="N3" s="38">
        <f>UPL!I3</f>
        <v>46.944828797832564</v>
      </c>
      <c r="O3" s="38">
        <f>coromandel!I3</f>
        <v>14.189298762056088</v>
      </c>
      <c r="P3" s="38">
        <f>'chambal fert'!I3</f>
        <v>1.783371058476342</v>
      </c>
      <c r="Q3" s="45"/>
      <c r="R3" s="38">
        <f>SUM(B3:P3)</f>
        <v>679.09449867151648</v>
      </c>
      <c r="S3" s="40">
        <f>LN(R3/R2)</f>
        <v>-2.3599690956404649E-2</v>
      </c>
      <c r="T3" s="38">
        <f>R3/$R$2</f>
        <v>0.97667660399068656</v>
      </c>
      <c r="U3" s="39">
        <f>1000*T3</f>
        <v>976.67660399068654</v>
      </c>
      <c r="Y3" s="17"/>
    </row>
    <row r="4" spans="1:25">
      <c r="A4" s="41">
        <v>43132</v>
      </c>
      <c r="B4" s="38">
        <f>'Asian paints'!I4</f>
        <v>368.19584631173063</v>
      </c>
      <c r="C4" s="38">
        <f>Berger!I4</f>
        <v>8.7801163861357541</v>
      </c>
      <c r="D4" s="38">
        <f>Nerolac!I4</f>
        <v>6.6607266845754474</v>
      </c>
      <c r="E4" s="38">
        <f>Akzo!I4</f>
        <v>10.514471190190537</v>
      </c>
      <c r="F4" s="38">
        <f>ONGC!I4</f>
        <v>24.725714217402484</v>
      </c>
      <c r="G4" s="38">
        <f>'alkyl amines'!I4</f>
        <v>2.3142134087962272</v>
      </c>
      <c r="H4" s="38">
        <f>Shalimaar!I4</f>
        <v>0.19542119404759617</v>
      </c>
      <c r="I4" s="38">
        <f>TATA_CHEMICALS!I4</f>
        <v>23.885912445064207</v>
      </c>
      <c r="J4" s="38">
        <f>piddilite!I4</f>
        <v>87.554715768264415</v>
      </c>
      <c r="K4" s="38">
        <f>'deepak nitrate'!I4</f>
        <v>9.5810529393400614</v>
      </c>
      <c r="L4" s="38">
        <f>AARTI!I4</f>
        <v>9.0711906052256257</v>
      </c>
      <c r="M4" s="38">
        <f>'PI industries'!I4</f>
        <v>57.397549622736229</v>
      </c>
      <c r="N4" s="38">
        <f>UPL!I4</f>
        <v>45.490382145188157</v>
      </c>
      <c r="O4" s="38">
        <f>coromandel!I4</f>
        <v>14.295477073586078</v>
      </c>
      <c r="P4" s="38">
        <f>'chambal fert'!I4</f>
        <v>1.876793602330789</v>
      </c>
      <c r="Q4" s="45"/>
      <c r="R4" s="38">
        <f t="shared" ref="R4:R62" si="0">SUM(B4:P4)</f>
        <v>670.53958359461421</v>
      </c>
      <c r="S4" s="40">
        <f t="shared" ref="S4:S62" si="1">LN(R4/R3)</f>
        <v>-1.2677554261718817E-2</v>
      </c>
      <c r="T4" s="38">
        <f>R4/$R$2</f>
        <v>0.96437288864461479</v>
      </c>
      <c r="U4" s="39">
        <f>1000*T4</f>
        <v>964.37288864461482</v>
      </c>
      <c r="Y4" s="17"/>
    </row>
    <row r="5" spans="1:25">
      <c r="A5" s="41">
        <v>43160</v>
      </c>
      <c r="B5" s="38">
        <f>'Asian paints'!I5</f>
        <v>369.06874870724329</v>
      </c>
      <c r="C5" s="38">
        <f>Berger!I5</f>
        <v>9.0625491447284645</v>
      </c>
      <c r="D5" s="38">
        <f>Nerolac!I5</f>
        <v>6.8531240687044237</v>
      </c>
      <c r="E5" s="38">
        <f>Akzo!I5</f>
        <v>10.45226694629241</v>
      </c>
      <c r="F5" s="38">
        <f>ONGC!I5</f>
        <v>23.346959076224465</v>
      </c>
      <c r="G5" s="38">
        <f>'alkyl amines'!I5</f>
        <v>2.1931219823058576</v>
      </c>
      <c r="H5" s="38">
        <f>Shalimaar!I5</f>
        <v>0.16566397601668292</v>
      </c>
      <c r="I5" s="38">
        <f>TATA_CHEMICALS!I5</f>
        <v>22.95372805613361</v>
      </c>
      <c r="J5" s="38">
        <f>piddilite!I5</f>
        <v>89.192190422176708</v>
      </c>
      <c r="K5" s="38">
        <f>'deepak nitrate'!I5</f>
        <v>9.1088890167835856</v>
      </c>
      <c r="L5" s="38">
        <f>AARTI!I5</f>
        <v>8.868200243987296</v>
      </c>
      <c r="M5" s="38">
        <f>'PI industries'!I5</f>
        <v>58.226342509843114</v>
      </c>
      <c r="N5" s="38">
        <f>UPL!I5</f>
        <v>45.584014138057178</v>
      </c>
      <c r="O5" s="38">
        <f>coromandel!I5</f>
        <v>13.435829937469407</v>
      </c>
      <c r="P5" s="38">
        <f>'chambal fert'!I5</f>
        <v>1.8311942531408838</v>
      </c>
      <c r="Q5" s="45"/>
      <c r="R5" s="38">
        <f t="shared" si="0"/>
        <v>670.34282247910744</v>
      </c>
      <c r="S5" s="40">
        <f t="shared" si="1"/>
        <v>-2.9348004870192676E-4</v>
      </c>
      <c r="T5" s="38">
        <f t="shared" ref="T5:T62" si="2">R5/$R$2</f>
        <v>0.9640899059692043</v>
      </c>
      <c r="U5" s="39">
        <f>1000*T5</f>
        <v>964.08990596920432</v>
      </c>
      <c r="Y5" s="17"/>
    </row>
    <row r="6" spans="1:25">
      <c r="A6" s="41">
        <v>43191</v>
      </c>
      <c r="B6" s="38">
        <f>'Asian paints'!I6</f>
        <v>395.84955958274674</v>
      </c>
      <c r="C6" s="38">
        <f>Berger!I6</f>
        <v>10.11813926205876</v>
      </c>
      <c r="D6" s="38">
        <f>Nerolac!I6</f>
        <v>6.7874110312714695</v>
      </c>
      <c r="E6" s="38">
        <f>Akzo!I6</f>
        <v>11.253321151237015</v>
      </c>
      <c r="F6" s="38">
        <f>ONGC!I6</f>
        <v>24.001800947684899</v>
      </c>
      <c r="G6" s="38">
        <f>'alkyl amines'!I6</f>
        <v>2.6407538884673536</v>
      </c>
      <c r="H6" s="38">
        <f>Shalimaar!I6</f>
        <v>0.17795496724181825</v>
      </c>
      <c r="I6" s="38">
        <f>TATA_CHEMICALS!I6</f>
        <v>25.889254984737654</v>
      </c>
      <c r="J6" s="38">
        <f>piddilite!I6</f>
        <v>105.5573643985956</v>
      </c>
      <c r="K6" s="38">
        <f>'deepak nitrate'!I6</f>
        <v>9.8915413263725736</v>
      </c>
      <c r="L6" s="38">
        <f>AARTI!I6</f>
        <v>10.388893241793358</v>
      </c>
      <c r="M6" s="38">
        <f>'PI industries'!I6</f>
        <v>57.08180593048688</v>
      </c>
      <c r="N6" s="38">
        <f>UPL!I6</f>
        <v>45.559049219464818</v>
      </c>
      <c r="O6" s="38">
        <f>coromandel!I6</f>
        <v>12.235570588032653</v>
      </c>
      <c r="P6" s="38">
        <f>'chambal fert'!I6</f>
        <v>2.1748560659802205</v>
      </c>
      <c r="Q6" s="45"/>
      <c r="R6" s="38">
        <f t="shared" si="0"/>
        <v>719.60727658617168</v>
      </c>
      <c r="S6" s="40">
        <f t="shared" si="1"/>
        <v>7.0916357146933576E-2</v>
      </c>
      <c r="T6" s="38">
        <f>R6/$R$2</f>
        <v>1.0349422539544535</v>
      </c>
      <c r="U6" s="39">
        <f>1000*T6</f>
        <v>1034.9422539544535</v>
      </c>
      <c r="Y6" s="17"/>
    </row>
    <row r="7" spans="1:25">
      <c r="A7" s="41">
        <v>43221</v>
      </c>
      <c r="B7" s="38">
        <f>'Asian paints'!I7</f>
        <v>429.76216002262032</v>
      </c>
      <c r="C7" s="38">
        <f>Berger!I7</f>
        <v>10.527666285897132</v>
      </c>
      <c r="D7" s="38">
        <f>Nerolac!I7</f>
        <v>6.6417589439307854</v>
      </c>
      <c r="E7" s="38">
        <f>Akzo!I7</f>
        <v>11.291871556781215</v>
      </c>
      <c r="F7" s="38">
        <f>ONGC!I7</f>
        <v>23.64951571533156</v>
      </c>
      <c r="G7" s="38">
        <f>'alkyl amines'!I7</f>
        <v>2.4057700725454865</v>
      </c>
      <c r="H7" s="38">
        <f>Shalimaar!I7</f>
        <v>0.16378205811252991</v>
      </c>
      <c r="I7" s="38">
        <f>TATA_CHEMICALS!I7</f>
        <v>25.131647169548824</v>
      </c>
      <c r="J7" s="38">
        <f>piddilite!I7</f>
        <v>112.49606762487169</v>
      </c>
      <c r="K7" s="38">
        <f>'deepak nitrate'!I7</f>
        <v>8.9710976185407336</v>
      </c>
      <c r="L7" s="38">
        <f>AARTI!I7</f>
        <v>9.6237130557208204</v>
      </c>
      <c r="M7" s="38">
        <f>'PI industries'!I7</f>
        <v>55.710347107173867</v>
      </c>
      <c r="N7" s="38">
        <f>UPL!I7</f>
        <v>44.170146917129159</v>
      </c>
      <c r="O7" s="38">
        <f>coromandel!I7</f>
        <v>11.603850378476347</v>
      </c>
      <c r="P7" s="38">
        <f>'chambal fert'!I7</f>
        <v>1.8795738636106218</v>
      </c>
      <c r="Q7" s="45"/>
      <c r="R7" s="38">
        <f t="shared" si="0"/>
        <v>754.02896839029108</v>
      </c>
      <c r="S7" s="40">
        <f t="shared" si="1"/>
        <v>4.6725172873006315E-2</v>
      </c>
      <c r="T7" s="38">
        <f>R7/$R$2</f>
        <v>1.0844476778985856</v>
      </c>
      <c r="U7" s="39">
        <f>1000*T7</f>
        <v>1084.4476778985857</v>
      </c>
      <c r="Y7" s="17"/>
    </row>
    <row r="8" spans="1:25">
      <c r="A8" s="41">
        <v>43252</v>
      </c>
      <c r="B8" s="38">
        <f>'Asian paints'!I8</f>
        <v>416.51997018791377</v>
      </c>
      <c r="C8" s="38">
        <f>Berger!I8</f>
        <v>9.9204383881775975</v>
      </c>
      <c r="D8" s="38">
        <f>Nerolac!I8</f>
        <v>5.991402867938425</v>
      </c>
      <c r="E8" s="38">
        <f>Akzo!I8</f>
        <v>10.755985411155507</v>
      </c>
      <c r="F8" s="38">
        <f>ONGC!I8</f>
        <v>21.057228156505122</v>
      </c>
      <c r="G8" s="38">
        <f>'alkyl amines'!I8</f>
        <v>2.3786356893873593</v>
      </c>
      <c r="H8" s="38">
        <f>Shalimaar!I8</f>
        <v>0.13714176371118669</v>
      </c>
      <c r="I8" s="38">
        <f>TATA_CHEMICALS!I8</f>
        <v>23.655405355481516</v>
      </c>
      <c r="J8" s="38">
        <f>piddilite!I8</f>
        <v>103.35137871304545</v>
      </c>
      <c r="K8" s="38">
        <f>'deepak nitrate'!I8</f>
        <v>8.9600750329067989</v>
      </c>
      <c r="L8" s="38">
        <f>AARTI!I8</f>
        <v>9.5038523138456252</v>
      </c>
      <c r="M8" s="38">
        <f>'PI industries'!I8</f>
        <v>49.533827752921887</v>
      </c>
      <c r="N8" s="38">
        <f>UPL!I8</f>
        <v>38.627028901419656</v>
      </c>
      <c r="O8" s="38">
        <f>coromandel!I8</f>
        <v>10.128118907139619</v>
      </c>
      <c r="P8" s="38">
        <f>'chambal fert'!I8</f>
        <v>1.7199770626846473</v>
      </c>
      <c r="Q8" s="45"/>
      <c r="R8" s="38">
        <f t="shared" si="0"/>
        <v>712.24046650423418</v>
      </c>
      <c r="S8" s="40">
        <f t="shared" si="1"/>
        <v>-5.7015198638715237E-2</v>
      </c>
      <c r="T8" s="38">
        <f>R8/$R$2</f>
        <v>1.0243472762788186</v>
      </c>
      <c r="U8" s="39">
        <f>1000*T8</f>
        <v>1024.3472762788185</v>
      </c>
      <c r="Y8" s="17"/>
    </row>
    <row r="9" spans="1:25">
      <c r="A9" s="41">
        <v>43282</v>
      </c>
      <c r="B9" s="38">
        <f>'Asian paints'!I9</f>
        <v>480.36204599727176</v>
      </c>
      <c r="C9" s="38">
        <f>Berger!I9</f>
        <v>11.136660011222348</v>
      </c>
      <c r="D9" s="38">
        <f>Nerolac!I9</f>
        <v>6.5173465335212928</v>
      </c>
      <c r="E9" s="38">
        <f>Akzo!I9</f>
        <v>10.847392727764653</v>
      </c>
      <c r="F9" s="38">
        <f>ONGC!I9</f>
        <v>22.027674268270918</v>
      </c>
      <c r="G9" s="38">
        <f>'alkyl amines'!I9</f>
        <v>2.3396870729236525</v>
      </c>
      <c r="H9" s="38">
        <f>Shalimaar!I9</f>
        <v>0.14702162396678786</v>
      </c>
      <c r="I9" s="38">
        <f>TATA_CHEMICALS!I9</f>
        <v>23.352022782561139</v>
      </c>
      <c r="J9" s="38">
        <f>piddilite!I9</f>
        <v>109.17735266151617</v>
      </c>
      <c r="K9" s="38">
        <f>'deepak nitrate'!I9</f>
        <v>8.8792378313289362</v>
      </c>
      <c r="L9" s="38">
        <f>AARTI!I9</f>
        <v>9.4690537004653201</v>
      </c>
      <c r="M9" s="38">
        <f>'PI industries'!I9</f>
        <v>53.043070141613072</v>
      </c>
      <c r="N9" s="38">
        <f>UPL!I9</f>
        <v>40.203198365615883</v>
      </c>
      <c r="O9" s="38">
        <f>coromandel!I9</f>
        <v>10.938677301069337</v>
      </c>
      <c r="P9" s="38">
        <f>'chambal fert'!I9</f>
        <v>1.6293347801100331</v>
      </c>
      <c r="Q9" s="45"/>
      <c r="R9" s="38">
        <f t="shared" si="0"/>
        <v>790.06977579922136</v>
      </c>
      <c r="S9" s="40">
        <f t="shared" si="1"/>
        <v>0.10370567711023604</v>
      </c>
      <c r="T9" s="38">
        <f>R9/$R$2</f>
        <v>1.1362817208102822</v>
      </c>
      <c r="U9" s="39">
        <f>1000*T9</f>
        <v>1136.2817208102822</v>
      </c>
      <c r="Y9" s="17"/>
    </row>
    <row r="10" spans="1:25">
      <c r="A10" s="41">
        <v>43313</v>
      </c>
      <c r="B10" s="38">
        <f>'Asian paints'!I10</f>
        <v>454.23230268314592</v>
      </c>
      <c r="C10" s="38">
        <f>Berger!I10</f>
        <v>11.883850127217569</v>
      </c>
      <c r="D10" s="38">
        <f>Nerolac!I10</f>
        <v>7.0590331278767815</v>
      </c>
      <c r="E10" s="38">
        <f>Akzo!I10</f>
        <v>10.268834502828925</v>
      </c>
      <c r="F10" s="38">
        <f>ONGC!I10</f>
        <v>23.935332035920116</v>
      </c>
      <c r="G10" s="38">
        <f>'alkyl amines'!I10</f>
        <v>2.4306583056239099</v>
      </c>
      <c r="H10" s="38">
        <f>Shalimaar!I10</f>
        <v>0.14502213064777017</v>
      </c>
      <c r="I10" s="38">
        <f>TATA_CHEMICALS!I10</f>
        <v>26.594768659140794</v>
      </c>
      <c r="J10" s="38">
        <f>piddilite!I10</f>
        <v>113.56989953962574</v>
      </c>
      <c r="K10" s="38">
        <f>'deepak nitrate'!I10</f>
        <v>9.6535405859933476</v>
      </c>
      <c r="L10" s="38">
        <f>AARTI!I10</f>
        <v>10.632869376173954</v>
      </c>
      <c r="M10" s="38">
        <f>'PI industries'!I10</f>
        <v>50.911200930408725</v>
      </c>
      <c r="N10" s="38">
        <f>UPL!I10</f>
        <v>44.650801648245235</v>
      </c>
      <c r="O10" s="38">
        <f>coromandel!I10</f>
        <v>10.912308536540872</v>
      </c>
      <c r="P10" s="38">
        <f>'chambal fert'!I10</f>
        <v>1.8367553445190716</v>
      </c>
      <c r="Q10" s="45"/>
      <c r="R10" s="38">
        <f t="shared" si="0"/>
        <v>778.71717753390874</v>
      </c>
      <c r="S10" s="40">
        <f t="shared" si="1"/>
        <v>-1.4473343772816042E-2</v>
      </c>
      <c r="T10" s="38">
        <f>R10/$R$2</f>
        <v>1.1199543655719071</v>
      </c>
      <c r="U10" s="39">
        <f>1000*T10</f>
        <v>1119.9543655719071</v>
      </c>
      <c r="Y10" s="17"/>
    </row>
    <row r="11" spans="1:25">
      <c r="A11" s="41">
        <v>43344</v>
      </c>
      <c r="B11" s="38">
        <f>'Asian paints'!I11</f>
        <v>428.03649142255455</v>
      </c>
      <c r="C11" s="38">
        <f>Berger!I11</f>
        <v>10.405024806558282</v>
      </c>
      <c r="D11" s="38">
        <f>Nerolac!I11</f>
        <v>6.3002619660386889</v>
      </c>
      <c r="E11" s="38">
        <f>Akzo!I11</f>
        <v>9.593319726926957</v>
      </c>
      <c r="F11" s="38">
        <f>ONGC!I11</f>
        <v>23.556459238860867</v>
      </c>
      <c r="G11" s="38">
        <f>'alkyl amines'!I11</f>
        <v>2.1423607639854896</v>
      </c>
      <c r="H11" s="38">
        <f>Shalimaar!I11</f>
        <v>9.773997541520299E-2</v>
      </c>
      <c r="I11" s="38">
        <f>TATA_CHEMICALS!I11</f>
        <v>24.240391935896589</v>
      </c>
      <c r="J11" s="38">
        <f>piddilite!I11</f>
        <v>102.71081323447183</v>
      </c>
      <c r="K11" s="38">
        <f>'deepak nitrate'!I11</f>
        <v>10.922819576215542</v>
      </c>
      <c r="L11" s="38">
        <f>AARTI!I11</f>
        <v>8.987287586841342</v>
      </c>
      <c r="M11" s="38">
        <f>'PI industries'!I11</f>
        <v>46.972106339962465</v>
      </c>
      <c r="N11" s="38">
        <f>UPL!I11</f>
        <v>41.985711478352115</v>
      </c>
      <c r="O11" s="38">
        <f>coromandel!I11</f>
        <v>10.487812316382064</v>
      </c>
      <c r="P11" s="38">
        <f>'chambal fert'!I11</f>
        <v>1.7071450238164541</v>
      </c>
      <c r="Q11" s="45"/>
      <c r="R11" s="38">
        <f t="shared" si="0"/>
        <v>728.14574539227829</v>
      </c>
      <c r="S11" s="40">
        <f t="shared" si="1"/>
        <v>-6.7146693710351618E-2</v>
      </c>
      <c r="T11" s="38">
        <f t="shared" si="2"/>
        <v>1.0472223162037315</v>
      </c>
      <c r="U11" s="39">
        <f>1000*T11</f>
        <v>1047.2223162037315</v>
      </c>
      <c r="Y11" s="17"/>
    </row>
    <row r="12" spans="1:25">
      <c r="A12" s="41">
        <v>43374</v>
      </c>
      <c r="B12" s="38">
        <f>'Asian paints'!I12</f>
        <v>407.2188014563925</v>
      </c>
      <c r="C12" s="38">
        <f>Berger!I12</f>
        <v>9.938121815056741</v>
      </c>
      <c r="D12" s="38">
        <f>Nerolac!I12</f>
        <v>5.2073033970784603</v>
      </c>
      <c r="E12" s="38">
        <f>Akzo!I12</f>
        <v>9.1607276964476085</v>
      </c>
      <c r="F12" s="38">
        <f>ONGC!I12</f>
        <v>20.532000662986011</v>
      </c>
      <c r="G12" s="38">
        <f>'alkyl amines'!I12</f>
        <v>2.2757800998683342</v>
      </c>
      <c r="H12" s="38">
        <f>Shalimaar!I12</f>
        <v>0.10756101703874929</v>
      </c>
      <c r="I12" s="38">
        <f>TATA_CHEMICALS!I12</f>
        <v>24.007585367687522</v>
      </c>
      <c r="J12" s="38">
        <f>piddilite!I12</f>
        <v>94.166712350118445</v>
      </c>
      <c r="K12" s="38">
        <f>'deepak nitrate'!I12</f>
        <v>9.1824116102578301</v>
      </c>
      <c r="L12" s="38">
        <f>AARTI!I12</f>
        <v>10.04712771203425</v>
      </c>
      <c r="M12" s="38">
        <f>'PI industries'!I12</f>
        <v>51.188309359486013</v>
      </c>
      <c r="N12" s="38">
        <f>UPL!I12</f>
        <v>42.620908192862416</v>
      </c>
      <c r="O12" s="38">
        <f>coromandel!I12</f>
        <v>10.940868480506094</v>
      </c>
      <c r="P12" s="38">
        <f>'chambal fert'!I12</f>
        <v>1.619844710812248</v>
      </c>
      <c r="Q12" s="45"/>
      <c r="R12" s="38">
        <f t="shared" si="0"/>
        <v>698.21406392863321</v>
      </c>
      <c r="S12" s="40">
        <f t="shared" si="1"/>
        <v>-4.1975490282778222E-2</v>
      </c>
      <c r="T12" s="38">
        <f>R12/$R$2</f>
        <v>1.0041744442789373</v>
      </c>
      <c r="U12" s="39">
        <f>1000*T12</f>
        <v>1004.1744442789374</v>
      </c>
      <c r="Y12" s="17"/>
    </row>
    <row r="13" spans="1:25">
      <c r="A13" s="41">
        <v>43405</v>
      </c>
      <c r="B13" s="38">
        <f>'Asian paints'!I13</f>
        <v>446.53094871681151</v>
      </c>
      <c r="C13" s="38">
        <f>Berger!I13</f>
        <v>11.354809448634715</v>
      </c>
      <c r="D13" s="38">
        <f>Nerolac!I13</f>
        <v>6.2947831945465165</v>
      </c>
      <c r="E13" s="38">
        <f>Akzo!I13</f>
        <v>9.4497201072012906</v>
      </c>
      <c r="F13" s="38">
        <f>ONGC!I13</f>
        <v>18.797003806611517</v>
      </c>
      <c r="G13" s="38">
        <f>'alkyl amines'!I13</f>
        <v>2.8557346819501528</v>
      </c>
      <c r="H13" s="38">
        <f>Shalimaar!I13</f>
        <v>0.11774550028859679</v>
      </c>
      <c r="I13" s="38">
        <f>TATA_CHEMICALS!I13</f>
        <v>24.417193685383946</v>
      </c>
      <c r="J13" s="38">
        <f>piddilite!I13</f>
        <v>114.24533618962394</v>
      </c>
      <c r="K13" s="38">
        <f>'deepak nitrate'!I13</f>
        <v>9.520515740852268</v>
      </c>
      <c r="L13" s="38">
        <f>AARTI!I13</f>
        <v>11.112396375673967</v>
      </c>
      <c r="M13" s="38">
        <f>'PI industries'!I13</f>
        <v>54.233357157189538</v>
      </c>
      <c r="N13" s="38">
        <f>UPL!I13</f>
        <v>47.895191456010771</v>
      </c>
      <c r="O13" s="38">
        <f>coromandel!I13</f>
        <v>10.555316017314237</v>
      </c>
      <c r="P13" s="38">
        <f>'chambal fert'!I13</f>
        <v>1.7246051185679077</v>
      </c>
      <c r="Q13" s="45"/>
      <c r="R13" s="38">
        <f t="shared" si="0"/>
        <v>769.10465719666081</v>
      </c>
      <c r="S13" s="40">
        <f t="shared" si="1"/>
        <v>9.6701317838461753E-2</v>
      </c>
      <c r="T13" s="38">
        <f t="shared" si="2"/>
        <v>1.1061295978302441</v>
      </c>
      <c r="U13" s="39">
        <f>1000*T13</f>
        <v>1106.1295978302442</v>
      </c>
      <c r="Y13" s="17"/>
    </row>
    <row r="14" spans="1:25">
      <c r="A14" s="41">
        <v>43435</v>
      </c>
      <c r="B14" s="38">
        <f>'Asian paints'!I14</f>
        <v>455.52162386619943</v>
      </c>
      <c r="C14" s="38">
        <f>Berger!I14</f>
        <v>11.727622014393228</v>
      </c>
      <c r="D14" s="38">
        <f>Nerolac!I14</f>
        <v>6.7214204851905803</v>
      </c>
      <c r="E14" s="38">
        <f>Akzo!I14</f>
        <v>10.466582969879969</v>
      </c>
      <c r="F14" s="38">
        <f>ONGC!I14</f>
        <v>20.083177249260018</v>
      </c>
      <c r="G14" s="38">
        <f>'alkyl amines'!I14</f>
        <v>2.9977375984110686</v>
      </c>
      <c r="H14" s="38">
        <f>Shalimaar!I14</f>
        <v>0.11310680690887531</v>
      </c>
      <c r="I14" s="38">
        <f>TATA_CHEMICALS!I14</f>
        <v>24.7410291039097</v>
      </c>
      <c r="J14" s="38">
        <f>piddilite!I14</f>
        <v>108.79971175940663</v>
      </c>
      <c r="K14" s="38">
        <f>'deepak nitrate'!I14</f>
        <v>8.1699445634954859</v>
      </c>
      <c r="L14" s="38">
        <f>AARTI!I14</f>
        <v>11.172761392648509</v>
      </c>
      <c r="M14" s="38">
        <f>'PI industries'!I14</f>
        <v>57.08090324180008</v>
      </c>
      <c r="N14" s="38">
        <f>UPL!I14</f>
        <v>47.923630556379528</v>
      </c>
      <c r="O14" s="38">
        <f>coromandel!I14</f>
        <v>11.689905333985319</v>
      </c>
      <c r="P14" s="38">
        <f>'chambal fert'!I14</f>
        <v>1.6694088982198829</v>
      </c>
      <c r="Q14" s="45"/>
      <c r="R14" s="38">
        <f t="shared" si="0"/>
        <v>778.8785658400883</v>
      </c>
      <c r="S14" s="40">
        <f t="shared" si="1"/>
        <v>1.2628093617177118E-2</v>
      </c>
      <c r="T14" s="38">
        <f t="shared" si="2"/>
        <v>1.1201864749220956</v>
      </c>
      <c r="U14" s="39">
        <f>1000*T14</f>
        <v>1120.1864749220956</v>
      </c>
      <c r="Y14" s="17"/>
    </row>
    <row r="15" spans="1:25">
      <c r="A15" s="41">
        <v>43466</v>
      </c>
      <c r="B15" s="38">
        <f>'Asian paints'!I15</f>
        <v>468.64266152568575</v>
      </c>
      <c r="C15" s="38">
        <f>Berger!I15</f>
        <v>11.317530441821727</v>
      </c>
      <c r="D15" s="38">
        <f>Nerolac!I15</f>
        <v>6.1133086630667277</v>
      </c>
      <c r="E15" s="38">
        <f>Akzo!I15</f>
        <v>10.529705613019249</v>
      </c>
      <c r="F15" s="38">
        <f>ONGC!I15</f>
        <v>18.924279463583336</v>
      </c>
      <c r="G15" s="38">
        <f>'alkyl amines'!I15</f>
        <v>2.8049794712005061</v>
      </c>
      <c r="H15" s="38">
        <f>Shalimaar!I15</f>
        <v>9.6484822298206679E-2</v>
      </c>
      <c r="I15" s="38">
        <f>TATA_CHEMICALS!I15</f>
        <v>23.606729147211905</v>
      </c>
      <c r="J15" s="38">
        <f>piddilite!I15</f>
        <v>109.96838392086245</v>
      </c>
      <c r="K15" s="38">
        <f>'deepak nitrate'!I15</f>
        <v>8.105279505335929</v>
      </c>
      <c r="L15" s="38">
        <f>AARTI!I15</f>
        <v>12.580869659533946</v>
      </c>
      <c r="M15" s="38">
        <f>'PI industries'!I15</f>
        <v>56.422368389194091</v>
      </c>
      <c r="N15" s="38">
        <f>UPL!I15</f>
        <v>49.709112152633409</v>
      </c>
      <c r="O15" s="38">
        <f>coromandel!I15</f>
        <v>11.679520666550673</v>
      </c>
      <c r="P15" s="38">
        <f>'chambal fert'!I15</f>
        <v>1.983127065343701</v>
      </c>
      <c r="Q15" s="45"/>
      <c r="R15" s="38">
        <f t="shared" si="0"/>
        <v>792.48434050734159</v>
      </c>
      <c r="S15" s="40">
        <f t="shared" si="1"/>
        <v>1.7317596897098789E-2</v>
      </c>
      <c r="T15" s="38">
        <f t="shared" si="2"/>
        <v>1.1397543580704219</v>
      </c>
      <c r="U15" s="39">
        <f>1000*T15</f>
        <v>1139.7543580704219</v>
      </c>
      <c r="Y15" s="17"/>
    </row>
    <row r="16" spans="1:25">
      <c r="A16" s="41">
        <v>43497</v>
      </c>
      <c r="B16" s="38">
        <f>'Asian paints'!I16</f>
        <v>466.18766752583463</v>
      </c>
      <c r="C16" s="38">
        <f>Berger!I16</f>
        <v>10.827546809617516</v>
      </c>
      <c r="D16" s="38">
        <f>Nerolac!I16</f>
        <v>6.1660384777018296</v>
      </c>
      <c r="E16" s="38">
        <f>Akzo!I16</f>
        <v>10.689460426210267</v>
      </c>
      <c r="F16" s="38">
        <f>ONGC!I16</f>
        <v>19.915703726601876</v>
      </c>
      <c r="G16" s="38">
        <f>'alkyl amines'!I16</f>
        <v>2.6525263758741549</v>
      </c>
      <c r="H16" s="38">
        <f>Shalimaar!I16</f>
        <v>9.9731907664011715E-2</v>
      </c>
      <c r="I16" s="38">
        <f>TATA_CHEMICALS!I16</f>
        <v>19.477385654401814</v>
      </c>
      <c r="J16" s="38">
        <f>piddilite!I16</f>
        <v>113.17978904797295</v>
      </c>
      <c r="K16" s="38">
        <f>'deepak nitrate'!I16</f>
        <v>8.5930373463444401</v>
      </c>
      <c r="L16" s="38">
        <f>AARTI!I16</f>
        <v>10.757950990837982</v>
      </c>
      <c r="M16" s="38">
        <f>'PI industries'!I16</f>
        <v>61.042050030353884</v>
      </c>
      <c r="N16" s="38">
        <f>UPL!I16</f>
        <v>55.466897342236464</v>
      </c>
      <c r="O16" s="38">
        <f>coromandel!I16</f>
        <v>11.549152973242238</v>
      </c>
      <c r="P16" s="38">
        <f>'chambal fert'!I16</f>
        <v>1.7814911998201359</v>
      </c>
      <c r="Q16" s="45"/>
      <c r="R16" s="38">
        <f t="shared" si="0"/>
        <v>798.38642983471414</v>
      </c>
      <c r="S16" s="40">
        <f t="shared" si="1"/>
        <v>7.4199822087767167E-3</v>
      </c>
      <c r="T16" s="38">
        <f t="shared" si="2"/>
        <v>1.1482427681105336</v>
      </c>
      <c r="U16" s="39">
        <f>1000*T16</f>
        <v>1148.2427681105337</v>
      </c>
      <c r="Y16" s="17"/>
    </row>
    <row r="17" spans="1:25">
      <c r="A17" s="41">
        <v>43525</v>
      </c>
      <c r="B17" s="38">
        <f>'Asian paints'!I17</f>
        <v>495.21657347363021</v>
      </c>
      <c r="C17" s="38">
        <f>Berger!I17</f>
        <v>11.495060065429513</v>
      </c>
      <c r="D17" s="38">
        <f>Nerolac!I17</f>
        <v>6.2797173447749355</v>
      </c>
      <c r="E17" s="38">
        <f>Akzo!I17</f>
        <v>10.786987203584617</v>
      </c>
      <c r="F17" s="38">
        <f>ONGC!I17</f>
        <v>22.189995571048875</v>
      </c>
      <c r="G17" s="38">
        <f>'alkyl amines'!I17</f>
        <v>3.1087651347526952</v>
      </c>
      <c r="H17" s="38">
        <f>Shalimaar!I17</f>
        <v>0.12609514837209543</v>
      </c>
      <c r="I17" s="38">
        <f>TATA_CHEMICALS!I17</f>
        <v>20.613433684137007</v>
      </c>
      <c r="J17" s="38">
        <f>piddilite!I17</f>
        <v>122.39168240558543</v>
      </c>
      <c r="K17" s="38">
        <f>'deepak nitrate'!I17</f>
        <v>10.130213636606229</v>
      </c>
      <c r="L17" s="38">
        <f>AARTI!I17</f>
        <v>12.242078013477959</v>
      </c>
      <c r="M17" s="38">
        <f>'PI industries'!I17</f>
        <v>68.299183639576896</v>
      </c>
      <c r="N17" s="38">
        <f>UPL!I17</f>
        <v>60.602144154410375</v>
      </c>
      <c r="O17" s="38">
        <f>coromandel!I17</f>
        <v>13.265124714168477</v>
      </c>
      <c r="P17" s="38">
        <f>'chambal fert'!I17</f>
        <v>1.8817460084278474</v>
      </c>
      <c r="Q17" s="45"/>
      <c r="R17" s="38">
        <f t="shared" si="0"/>
        <v>858.62880019798308</v>
      </c>
      <c r="S17" s="40">
        <f t="shared" si="1"/>
        <v>7.274397028262565E-2</v>
      </c>
      <c r="T17" s="38">
        <f t="shared" si="2"/>
        <v>1.2348836020708256</v>
      </c>
      <c r="U17" s="39">
        <f>1000*T17</f>
        <v>1234.8836020708256</v>
      </c>
      <c r="Y17" s="17"/>
    </row>
    <row r="18" spans="1:25">
      <c r="A18" s="41">
        <v>43556</v>
      </c>
      <c r="B18" s="38">
        <f>'Asian paints'!I18</f>
        <v>485.413114460842</v>
      </c>
      <c r="C18" s="38">
        <f>Berger!I18</f>
        <v>11.324631296752358</v>
      </c>
      <c r="D18" s="38">
        <f>Nerolac!I18</f>
        <v>6.0407181544227804</v>
      </c>
      <c r="E18" s="38">
        <f>Akzo!I18</f>
        <v>10.283194147099467</v>
      </c>
      <c r="F18" s="38">
        <f>ONGC!I18</f>
        <v>23.651731345723718</v>
      </c>
      <c r="G18" s="38">
        <f>'alkyl amines'!I18</f>
        <v>3.1539224412016402</v>
      </c>
      <c r="H18" s="38">
        <f>Shalimaar!I18</f>
        <v>0.12887836439992831</v>
      </c>
      <c r="I18" s="38">
        <f>TATA_CHEMICALS!I18</f>
        <v>20.205577350155917</v>
      </c>
      <c r="J18" s="38">
        <f>piddilite!I18</f>
        <v>121.24266652725424</v>
      </c>
      <c r="K18" s="38">
        <f>'deepak nitrate'!I18</f>
        <v>9.758852303904316</v>
      </c>
      <c r="L18" s="38">
        <f>AARTI!I18</f>
        <v>12.59126298868012</v>
      </c>
      <c r="M18" s="38">
        <f>'PI industries'!I18</f>
        <v>69.106631007539278</v>
      </c>
      <c r="N18" s="38">
        <f>UPL!I18</f>
        <v>61.253133840429221</v>
      </c>
      <c r="O18" s="38">
        <f>coromandel!I18</f>
        <v>11.353116900909264</v>
      </c>
      <c r="P18" s="38">
        <f>'chambal fert'!I18</f>
        <v>1.7482608588558131</v>
      </c>
      <c r="Q18" s="45"/>
      <c r="R18" s="38">
        <f t="shared" si="0"/>
        <v>847.25569198816993</v>
      </c>
      <c r="S18" s="40">
        <f t="shared" si="1"/>
        <v>-1.3334169778835525E-2</v>
      </c>
      <c r="T18" s="38">
        <f t="shared" si="2"/>
        <v>1.2185267493428051</v>
      </c>
      <c r="U18" s="39">
        <f>1000*T18</f>
        <v>1218.526749342805</v>
      </c>
      <c r="Y18" s="17"/>
    </row>
    <row r="19" spans="1:25">
      <c r="A19" s="41">
        <v>43586</v>
      </c>
      <c r="B19" s="38">
        <f>'Asian paints'!I19</f>
        <v>466.88437509783449</v>
      </c>
      <c r="C19" s="38">
        <f>Berger!I19</f>
        <v>11.727622014393228</v>
      </c>
      <c r="D19" s="38">
        <f>Nerolac!I19</f>
        <v>6.3187517603100822</v>
      </c>
      <c r="E19" s="38">
        <f>Akzo!I19</f>
        <v>10.400465637564125</v>
      </c>
      <c r="F19" s="38">
        <f>ONGC!I19</f>
        <v>24.036143218763367</v>
      </c>
      <c r="G19" s="38">
        <f>'alkyl amines'!I19</f>
        <v>3.0873059769772144</v>
      </c>
      <c r="H19" s="38">
        <f>Shalimaar!I19</f>
        <v>0.13684145470178352</v>
      </c>
      <c r="I19" s="38">
        <f>TATA_CHEMICALS!I19</f>
        <v>22.094329204948174</v>
      </c>
      <c r="J19" s="38">
        <f>piddilite!I19</f>
        <v>126.65391994897487</v>
      </c>
      <c r="K19" s="38">
        <f>'deepak nitrate'!I19</f>
        <v>11.645218081340287</v>
      </c>
      <c r="L19" s="38">
        <f>AARTI!I19</f>
        <v>14.504026545047115</v>
      </c>
      <c r="M19" s="38">
        <f>'PI industries'!I19</f>
        <v>75.278351034594934</v>
      </c>
      <c r="N19" s="38">
        <f>UPL!I19</f>
        <v>63.136581943518273</v>
      </c>
      <c r="O19" s="38">
        <f>coromandel!I19</f>
        <v>11.406700649303133</v>
      </c>
      <c r="P19" s="38">
        <f>'chambal fert'!I19</f>
        <v>2.1335089072866671</v>
      </c>
      <c r="Q19" s="45"/>
      <c r="R19" s="38">
        <f t="shared" si="0"/>
        <v>849.44414147555779</v>
      </c>
      <c r="S19" s="40">
        <f t="shared" si="1"/>
        <v>2.5796557031883987E-3</v>
      </c>
      <c r="T19" s="38">
        <f t="shared" si="2"/>
        <v>1.2216741867282184</v>
      </c>
      <c r="U19" s="39">
        <f>1000*T19</f>
        <v>1221.6741867282183</v>
      </c>
      <c r="Y19" s="17"/>
    </row>
    <row r="20" spans="1:25">
      <c r="A20" s="41">
        <v>43617</v>
      </c>
      <c r="B20" s="38">
        <f>'Asian paints'!I20</f>
        <v>450.57839399095269</v>
      </c>
      <c r="C20" s="38">
        <f>Berger!I20</f>
        <v>11.273147199982043</v>
      </c>
      <c r="D20" s="38">
        <f>Nerolac!I20</f>
        <v>6.0441421129558988</v>
      </c>
      <c r="E20" s="38">
        <f>Akzo!I20</f>
        <v>10.750789098919402</v>
      </c>
      <c r="F20" s="38">
        <f>ONGC!I20</f>
        <v>23.449036333577521</v>
      </c>
      <c r="G20" s="38">
        <f>'alkyl amines'!I20</f>
        <v>3.0606223151712735</v>
      </c>
      <c r="H20" s="38">
        <f>Shalimaar!I20</f>
        <v>0.12099258565440181</v>
      </c>
      <c r="I20" s="38">
        <f>TATA_CHEMICALS!I20</f>
        <v>21.936787544295708</v>
      </c>
      <c r="J20" s="38">
        <f>piddilite!I20</f>
        <v>119.26867537868769</v>
      </c>
      <c r="K20" s="38">
        <f>'deepak nitrate'!I20</f>
        <v>10.719587900519619</v>
      </c>
      <c r="L20" s="38">
        <f>AARTI!I20</f>
        <v>13.797119649998134</v>
      </c>
      <c r="M20" s="38">
        <f>'PI industries'!I20</f>
        <v>77.644457821590052</v>
      </c>
      <c r="N20" s="38">
        <f>UPL!I20</f>
        <v>59.715923290683342</v>
      </c>
      <c r="O20" s="38">
        <f>coromandel!I20</f>
        <v>10.929677145709899</v>
      </c>
      <c r="P20" s="38">
        <f>'chambal fert'!I20</f>
        <v>1.9724256475406201</v>
      </c>
      <c r="Q20" s="45"/>
      <c r="R20" s="38">
        <f t="shared" si="0"/>
        <v>821.26177801623828</v>
      </c>
      <c r="S20" s="40">
        <f t="shared" si="1"/>
        <v>-3.3740273091514721E-2</v>
      </c>
      <c r="T20" s="38">
        <f t="shared" si="2"/>
        <v>1.1811421914172189</v>
      </c>
      <c r="U20" s="39">
        <f>1000*T20</f>
        <v>1181.1421914172188</v>
      </c>
      <c r="Y20" s="17"/>
    </row>
    <row r="21" spans="1:25">
      <c r="A21" s="41">
        <v>43647</v>
      </c>
      <c r="B21" s="38">
        <f>'Asian paints'!I21</f>
        <v>507.36140480544265</v>
      </c>
      <c r="C21" s="38">
        <f>Berger!I21</f>
        <v>11.745376423289743</v>
      </c>
      <c r="D21" s="38">
        <f>Nerolac!I21</f>
        <v>5.883368505714361</v>
      </c>
      <c r="E21" s="38">
        <f>Akzo!I21</f>
        <v>10.456410826715134</v>
      </c>
      <c r="F21" s="38">
        <f>ONGC!I21</f>
        <v>19.409238753943356</v>
      </c>
      <c r="G21" s="38">
        <f>'alkyl amines'!I21</f>
        <v>2.6618563251385861</v>
      </c>
      <c r="H21" s="38">
        <f>Shalimaar!I21</f>
        <v>0.10452522415639057</v>
      </c>
      <c r="I21" s="38">
        <f>TATA_CHEMICALS!I21</f>
        <v>20.59296519581989</v>
      </c>
      <c r="J21" s="38">
        <f>piddilite!I21</f>
        <v>121.83681850534811</v>
      </c>
      <c r="K21" s="38">
        <f>'deepak nitrate'!I21</f>
        <v>10.339741619397861</v>
      </c>
      <c r="L21" s="38">
        <f>AARTI!I21</f>
        <v>13.30036242863482</v>
      </c>
      <c r="M21" s="38">
        <f>'PI industries'!I21</f>
        <v>72.779882140174024</v>
      </c>
      <c r="N21" s="38">
        <f>UPL!I21</f>
        <v>56.876478584320722</v>
      </c>
      <c r="O21" s="38">
        <f>coromandel!I21</f>
        <v>9.7521545594041168</v>
      </c>
      <c r="P21" s="38">
        <f>'chambal fert'!I21</f>
        <v>1.6879952536450975</v>
      </c>
      <c r="Q21" s="45"/>
      <c r="R21" s="38">
        <f t="shared" si="0"/>
        <v>864.78857915114475</v>
      </c>
      <c r="S21" s="40">
        <f t="shared" si="1"/>
        <v>5.1643148622564035E-2</v>
      </c>
      <c r="T21" s="38">
        <f t="shared" si="2"/>
        <v>1.2437426224296657</v>
      </c>
      <c r="U21" s="39">
        <f>1000*T21</f>
        <v>1243.7426224296657</v>
      </c>
      <c r="Y21" s="17"/>
    </row>
    <row r="22" spans="1:25">
      <c r="A22" s="41">
        <v>43678</v>
      </c>
      <c r="B22" s="38">
        <f>'Asian paints'!I22</f>
        <v>539.08195109323685</v>
      </c>
      <c r="C22" s="38">
        <f>Berger!I22</f>
        <v>13.260456981450567</v>
      </c>
      <c r="D22" s="38">
        <f>Nerolac!I22</f>
        <v>6.3440937798729928</v>
      </c>
      <c r="E22" s="38">
        <f>Akzo!I22</f>
        <v>10.440746557594071</v>
      </c>
      <c r="F22" s="38">
        <f>ONGC!I22</f>
        <v>16.942020013880676</v>
      </c>
      <c r="G22" s="38">
        <f>'alkyl amines'!I22</f>
        <v>2.8729984824627759</v>
      </c>
      <c r="H22" s="38">
        <f>Shalimaar!I22</f>
        <v>0.11395723402849091</v>
      </c>
      <c r="I22" s="38">
        <f>TATA_CHEMICALS!I22</f>
        <v>20.862539957983397</v>
      </c>
      <c r="J22" s="38">
        <f>piddilite!I22</f>
        <v>136.01185018661329</v>
      </c>
      <c r="K22" s="38">
        <f>'deepak nitrate'!I22</f>
        <v>10.254134392122305</v>
      </c>
      <c r="L22" s="38">
        <f>AARTI!I22</f>
        <v>12.705599201834019</v>
      </c>
      <c r="M22" s="38">
        <f>'PI industries'!I22</f>
        <v>75.54309164493381</v>
      </c>
      <c r="N22" s="38">
        <f>UPL!I22</f>
        <v>53.814082383973464</v>
      </c>
      <c r="O22" s="38">
        <f>coromandel!I22</f>
        <v>10.148968145267911</v>
      </c>
      <c r="P22" s="38">
        <f>'chambal fert'!I22</f>
        <v>1.7448813348973262</v>
      </c>
      <c r="Q22" s="45"/>
      <c r="R22" s="38">
        <f t="shared" si="0"/>
        <v>910.14137139015179</v>
      </c>
      <c r="S22" s="40">
        <f t="shared" si="1"/>
        <v>5.1114880730002636E-2</v>
      </c>
      <c r="T22" s="38">
        <f t="shared" si="2"/>
        <v>1.3089692016349765</v>
      </c>
      <c r="U22" s="39">
        <f>1000*T22</f>
        <v>1308.9692016349766</v>
      </c>
      <c r="Y22" s="17"/>
    </row>
    <row r="23" spans="1:25">
      <c r="A23" s="41">
        <v>43709</v>
      </c>
      <c r="B23" s="38">
        <f>'Asian paints'!I23</f>
        <v>587.76341541805471</v>
      </c>
      <c r="C23" s="38">
        <f>Berger!I23</f>
        <v>15.618711480322943</v>
      </c>
      <c r="D23" s="38">
        <f>Nerolac!I23</f>
        <v>7.2304207988780425</v>
      </c>
      <c r="E23" s="38">
        <f>Akzo!I23</f>
        <v>11.648833957446421</v>
      </c>
      <c r="F23" s="38">
        <f>ONGC!I23</f>
        <v>18.538460841088348</v>
      </c>
      <c r="G23" s="38">
        <f>'alkyl amines'!I23</f>
        <v>3.318827771924759</v>
      </c>
      <c r="H23" s="38">
        <f>Shalimaar!I23</f>
        <v>0.13088846486447431</v>
      </c>
      <c r="I23" s="38">
        <f>TATA_CHEMICALS!I23</f>
        <v>21.028571700434963</v>
      </c>
      <c r="J23" s="38">
        <f>piddilite!I23</f>
        <v>142.53256313596711</v>
      </c>
      <c r="K23" s="38">
        <f>'deepak nitrate'!I23</f>
        <v>11.123224483341435</v>
      </c>
      <c r="L23" s="38">
        <f>AARTI!I23</f>
        <v>12.84428243098656</v>
      </c>
      <c r="M23" s="38">
        <f>'PI industries'!I23</f>
        <v>86.858358309840725</v>
      </c>
      <c r="N23" s="38">
        <f>UPL!I23</f>
        <v>57.707771882811521</v>
      </c>
      <c r="O23" s="38">
        <f>coromandel!I23</f>
        <v>10.953185213704559</v>
      </c>
      <c r="P23" s="38">
        <f>'chambal fert'!I23</f>
        <v>1.7324902416743424</v>
      </c>
      <c r="Q23" s="45"/>
      <c r="R23" s="38">
        <f t="shared" si="0"/>
        <v>989.030006131341</v>
      </c>
      <c r="S23" s="40">
        <f t="shared" si="1"/>
        <v>8.3124730411545833E-2</v>
      </c>
      <c r="T23" s="38">
        <f t="shared" si="2"/>
        <v>1.4224271725406656</v>
      </c>
      <c r="U23" s="39">
        <f>1000*T23</f>
        <v>1422.4271725406657</v>
      </c>
      <c r="Y23" s="17"/>
    </row>
    <row r="24" spans="1:25">
      <c r="A24" s="41">
        <v>43739</v>
      </c>
      <c r="B24" s="38">
        <f>'Asian paints'!I24</f>
        <v>603.59027985332261</v>
      </c>
      <c r="C24" s="38">
        <f>Berger!I24</f>
        <v>18.928888005028771</v>
      </c>
      <c r="D24" s="38">
        <f>Nerolac!I24</f>
        <v>7.6498251686755339</v>
      </c>
      <c r="E24" s="38">
        <f>Akzo!I24</f>
        <v>12.851761525571295</v>
      </c>
      <c r="F24" s="38">
        <f>ONGC!I24</f>
        <v>19.930949373824117</v>
      </c>
      <c r="G24" s="38">
        <f>'alkyl amines'!I24</f>
        <v>3.3482483044513502</v>
      </c>
      <c r="H24" s="38">
        <f>Shalimaar!I24</f>
        <v>0.14233057520112061</v>
      </c>
      <c r="I24" s="38">
        <f>TATA_CHEMICALS!I24</f>
        <v>22.380012049530137</v>
      </c>
      <c r="J24" s="38">
        <f>piddilite!I24</f>
        <v>138.3713519071471</v>
      </c>
      <c r="K24" s="38">
        <f>'deepak nitrate'!I24</f>
        <v>12.699495220724041</v>
      </c>
      <c r="L24" s="38">
        <f>AARTI!I24</f>
        <v>14.060213955405038</v>
      </c>
      <c r="M24" s="38">
        <f>'PI industries'!I24</f>
        <v>94.929155920449588</v>
      </c>
      <c r="N24" s="38">
        <f>UPL!I24</f>
        <v>56.991137897878126</v>
      </c>
      <c r="O24" s="38">
        <f>coromandel!I24</f>
        <v>12.535253976218707</v>
      </c>
      <c r="P24" s="38">
        <f>'chambal fert'!I24</f>
        <v>1.9429582389499209</v>
      </c>
      <c r="Q24" s="45"/>
      <c r="R24" s="38">
        <f t="shared" si="0"/>
        <v>1020.3518619723774</v>
      </c>
      <c r="S24" s="40">
        <f t="shared" si="1"/>
        <v>3.1178138477997712E-2</v>
      </c>
      <c r="T24" s="38">
        <f t="shared" si="2"/>
        <v>1.4674743991834285</v>
      </c>
      <c r="U24" s="39">
        <f>1000*T24</f>
        <v>1467.4743991834284</v>
      </c>
      <c r="Y24" s="17"/>
    </row>
    <row r="25" spans="1:25">
      <c r="A25" s="41">
        <v>43770</v>
      </c>
      <c r="B25" s="38">
        <f>'Asian paints'!I25</f>
        <v>570.13740868324953</v>
      </c>
      <c r="C25" s="38">
        <f>Berger!I25</f>
        <v>17.836869574740355</v>
      </c>
      <c r="D25" s="38">
        <f>Nerolac!I25</f>
        <v>7.2304207988780425</v>
      </c>
      <c r="E25" s="38">
        <f>Akzo!I25</f>
        <v>11.741366660389236</v>
      </c>
      <c r="F25" s="38">
        <f>ONGC!I25</f>
        <v>18.531427093811654</v>
      </c>
      <c r="G25" s="38">
        <f>'alkyl amines'!I25</f>
        <v>4.0422639677827634</v>
      </c>
      <c r="H25" s="38">
        <f>Shalimaar!I25</f>
        <v>0.14310369076440752</v>
      </c>
      <c r="I25" s="38">
        <f>TATA_CHEMICALS!I25</f>
        <v>24.168846083057144</v>
      </c>
      <c r="J25" s="38">
        <f>piddilite!I25</f>
        <v>128.63718400228032</v>
      </c>
      <c r="K25" s="38">
        <f>'deepak nitrate'!I25</f>
        <v>12.53944848366895</v>
      </c>
      <c r="L25" s="38">
        <f>AARTI!I25</f>
        <v>13.533256903879328</v>
      </c>
      <c r="M25" s="38">
        <f>'PI industries'!I25</f>
        <v>98.474464365991849</v>
      </c>
      <c r="N25" s="38">
        <f>UPL!I25</f>
        <v>54.774361988475938</v>
      </c>
      <c r="O25" s="38">
        <f>coromandel!I25</f>
        <v>12.522070848041498</v>
      </c>
      <c r="P25" s="38">
        <f>'chambal fert'!I25</f>
        <v>1.6988763068105819</v>
      </c>
      <c r="Q25" s="45"/>
      <c r="R25" s="38">
        <f t="shared" si="0"/>
        <v>976.01136945182157</v>
      </c>
      <c r="S25" s="40">
        <f t="shared" si="1"/>
        <v>-4.4428574136626549E-2</v>
      </c>
      <c r="T25" s="38">
        <f t="shared" si="2"/>
        <v>1.4037037137501505</v>
      </c>
      <c r="U25" s="39">
        <f>1000*T25</f>
        <v>1403.7037137501504</v>
      </c>
      <c r="Y25" s="17"/>
    </row>
    <row r="26" spans="1:25">
      <c r="A26" s="41">
        <v>43800</v>
      </c>
      <c r="B26" s="38">
        <f>'Asian paints'!I26</f>
        <v>596.46968224979844</v>
      </c>
      <c r="C26" s="38">
        <f>Berger!I26</f>
        <v>18.519379844307149</v>
      </c>
      <c r="D26" s="38">
        <f>Nerolac!I26</f>
        <v>7.1849680117737336</v>
      </c>
      <c r="E26" s="38">
        <f>Akzo!I26</f>
        <v>11.960411122996458</v>
      </c>
      <c r="F26" s="38">
        <f>ONGC!I26</f>
        <v>18.116488757591142</v>
      </c>
      <c r="G26" s="38">
        <f>'alkyl amines'!I26</f>
        <v>4.0924293521680886</v>
      </c>
      <c r="H26" s="38">
        <f>Shalimaar!I26</f>
        <v>0.12849180661828485</v>
      </c>
      <c r="I26" s="38">
        <f>TATA_CHEMICALS!I26</f>
        <v>23.818930353376096</v>
      </c>
      <c r="J26" s="38">
        <f>piddilite!I26</f>
        <v>136.92011108032264</v>
      </c>
      <c r="K26" s="38">
        <f>'deepak nitrate'!I26</f>
        <v>13.886815096666982</v>
      </c>
      <c r="L26" s="38">
        <f>AARTI!I26</f>
        <v>13.326322450687503</v>
      </c>
      <c r="M26" s="38">
        <f>'PI industries'!I26</f>
        <v>96.085451744823573</v>
      </c>
      <c r="N26" s="38">
        <f>UPL!I26</f>
        <v>55.849312916249119</v>
      </c>
      <c r="O26" s="38">
        <f>coromandel!I26</f>
        <v>14.030308034558272</v>
      </c>
      <c r="P26" s="38">
        <f>'chambal fert'!I26</f>
        <v>1.7365152509992141</v>
      </c>
      <c r="Q26" s="45"/>
      <c r="R26" s="38">
        <f t="shared" si="0"/>
        <v>1012.1256180729367</v>
      </c>
      <c r="S26" s="40">
        <f t="shared" si="1"/>
        <v>3.6333735300923271E-2</v>
      </c>
      <c r="T26" s="38">
        <f t="shared" si="2"/>
        <v>1.4556433801264017</v>
      </c>
      <c r="U26" s="39">
        <f>1000*T26</f>
        <v>1455.6433801264018</v>
      </c>
      <c r="Y26" s="17"/>
    </row>
    <row r="27" spans="1:25">
      <c r="A27" s="41">
        <v>43831</v>
      </c>
      <c r="B27" s="38">
        <f>'Asian paints'!I27</f>
        <v>600.04529152312125</v>
      </c>
      <c r="C27" s="38">
        <f>Berger!I27</f>
        <v>20.121484428453165</v>
      </c>
      <c r="D27" s="38">
        <f>Nerolac!I27</f>
        <v>6.8778181143452235</v>
      </c>
      <c r="E27" s="38">
        <f>Akzo!I27</f>
        <v>12.417615042102797</v>
      </c>
      <c r="F27" s="38">
        <f>ONGC!I27</f>
        <v>15.324476186406093</v>
      </c>
      <c r="G27" s="38">
        <f>'alkyl amines'!I27</f>
        <v>4.9514622252313458</v>
      </c>
      <c r="H27" s="38">
        <f>Shalimaar!I27</f>
        <v>0.15454580110105381</v>
      </c>
      <c r="I27" s="38">
        <f>TATA_CHEMICALS!I27</f>
        <v>26.821740495869321</v>
      </c>
      <c r="J27" s="38">
        <f>piddilite!I27</f>
        <v>149.27542418941209</v>
      </c>
      <c r="K27" s="38">
        <f>'deepak nitrate'!I27</f>
        <v>14.277627495993368</v>
      </c>
      <c r="L27" s="38">
        <f>AARTI!I27</f>
        <v>15.802300451911828</v>
      </c>
      <c r="M27" s="38">
        <f>'PI industries'!I27</f>
        <v>103.4584869945007</v>
      </c>
      <c r="N27" s="38">
        <f>UPL!I27</f>
        <v>50.312156085509194</v>
      </c>
      <c r="O27" s="38">
        <f>coromandel!I27</f>
        <v>16.660494773779995</v>
      </c>
      <c r="P27" s="38">
        <f>'chambal fert'!I27</f>
        <v>2.0638581426986344</v>
      </c>
      <c r="Q27" s="45"/>
      <c r="R27" s="38">
        <f t="shared" si="0"/>
        <v>1038.5647819504361</v>
      </c>
      <c r="S27" s="40">
        <f t="shared" si="1"/>
        <v>2.5787051004480921E-2</v>
      </c>
      <c r="T27" s="38">
        <f t="shared" si="2"/>
        <v>1.4936682983649454</v>
      </c>
      <c r="U27" s="39">
        <f>1000*T27</f>
        <v>1493.6682983649455</v>
      </c>
      <c r="Y27" s="17"/>
    </row>
    <row r="28" spans="1:25">
      <c r="A28" s="41">
        <v>43862</v>
      </c>
      <c r="B28" s="38">
        <f>'Asian paints'!I28</f>
        <v>600.81385013408999</v>
      </c>
      <c r="C28" s="38">
        <f>Berger!I28</f>
        <v>20.351381044461544</v>
      </c>
      <c r="D28" s="38">
        <f>Nerolac!I28</f>
        <v>6.9074316059570435</v>
      </c>
      <c r="E28" s="38">
        <f>Akzo!I28</f>
        <v>14.262507402560507</v>
      </c>
      <c r="F28" s="38">
        <f>ONGC!I28</f>
        <v>12.933322147830424</v>
      </c>
      <c r="G28" s="38">
        <f>'alkyl amines'!I28</f>
        <v>5.6997926521417357</v>
      </c>
      <c r="H28" s="38">
        <f>Shalimaar!I28</f>
        <v>0.12972879151954395</v>
      </c>
      <c r="I28" s="38">
        <f>TATA_CHEMICALS!I28</f>
        <v>11.240015774210864</v>
      </c>
      <c r="J28" s="38">
        <f>piddilite!I28</f>
        <v>149.37906156636492</v>
      </c>
      <c r="K28" s="38">
        <f>'deepak nitrate'!I28</f>
        <v>17.191958629019098</v>
      </c>
      <c r="L28" s="38">
        <f>AARTI!I28</f>
        <v>15.657125499661865</v>
      </c>
      <c r="M28" s="38">
        <f>'PI industries'!I28</f>
        <v>101.75727055327444</v>
      </c>
      <c r="N28" s="38">
        <f>UPL!I28</f>
        <v>49.657634451985473</v>
      </c>
      <c r="O28" s="38">
        <f>coromandel!I28</f>
        <v>16.229385546022577</v>
      </c>
      <c r="P28" s="38">
        <f>'chambal fert'!I28</f>
        <v>1.6070607865716526</v>
      </c>
      <c r="Q28" s="45"/>
      <c r="R28" s="38">
        <f t="shared" si="0"/>
        <v>1023.8175265856718</v>
      </c>
      <c r="S28" s="40">
        <f t="shared" si="1"/>
        <v>-1.4301428652297225E-2</v>
      </c>
      <c r="T28" s="38">
        <f t="shared" si="2"/>
        <v>1.4724587328096097</v>
      </c>
      <c r="U28" s="39">
        <f>1000*T28</f>
        <v>1472.4587328096097</v>
      </c>
      <c r="Y28" s="17"/>
    </row>
    <row r="29" spans="1:25">
      <c r="A29" s="41">
        <v>43891</v>
      </c>
      <c r="B29" s="38">
        <f>'Asian paints'!I29</f>
        <v>556.88777185589788</v>
      </c>
      <c r="C29" s="38">
        <f>Berger!I29</f>
        <v>17.88715911648513</v>
      </c>
      <c r="D29" s="38">
        <f>Nerolac!I29</f>
        <v>5.3365590245347985</v>
      </c>
      <c r="E29" s="38">
        <f>Akzo!I29</f>
        <v>13.428195071109764</v>
      </c>
      <c r="F29" s="38">
        <f>ONGC!I29</f>
        <v>9.6068063289051207</v>
      </c>
      <c r="G29" s="38">
        <f>'alkyl amines'!I29</f>
        <v>4.5679887271936703</v>
      </c>
      <c r="H29" s="38">
        <f>Shalimaar!I29</f>
        <v>7.6074571427432194E-2</v>
      </c>
      <c r="I29" s="38">
        <f>TATA_CHEMICALS!I29</f>
        <v>7.9818931119867873</v>
      </c>
      <c r="J29" s="38">
        <f>piddilite!I29</f>
        <v>133.90903829774822</v>
      </c>
      <c r="K29" s="38">
        <f>'deepak nitrate'!I29</f>
        <v>14.331595373404051</v>
      </c>
      <c r="L29" s="38">
        <f>AARTI!I29</f>
        <v>12.329302062027322</v>
      </c>
      <c r="M29" s="38">
        <f>'PI industries'!I29</f>
        <v>77.904435910928598</v>
      </c>
      <c r="N29" s="38">
        <f>UPL!I29</f>
        <v>31.197264327981681</v>
      </c>
      <c r="O29" s="38">
        <f>coromandel!I29</f>
        <v>14.402094453386454</v>
      </c>
      <c r="P29" s="38">
        <f>'chambal fert'!I29</f>
        <v>1.2369462662118957</v>
      </c>
      <c r="Q29" s="45"/>
      <c r="R29" s="38">
        <f t="shared" si="0"/>
        <v>901.08312449922869</v>
      </c>
      <c r="S29" s="40">
        <f t="shared" si="1"/>
        <v>-0.12769608162827098</v>
      </c>
      <c r="T29" s="38">
        <f t="shared" si="2"/>
        <v>1.2959415923275195</v>
      </c>
      <c r="U29" s="39">
        <f>1000*T29</f>
        <v>1295.9415923275194</v>
      </c>
      <c r="Y29" s="17"/>
    </row>
    <row r="30" spans="1:25">
      <c r="A30" s="41">
        <v>43922</v>
      </c>
      <c r="B30" s="38">
        <f>'Asian paints'!I30</f>
        <v>590.0589394833213</v>
      </c>
      <c r="C30" s="38">
        <f>Berger!I30</f>
        <v>18.323993791053873</v>
      </c>
      <c r="D30" s="38">
        <f>Nerolac!I30</f>
        <v>5.7008691218169378</v>
      </c>
      <c r="E30" s="38">
        <f>Akzo!I30</f>
        <v>12.65638041938481</v>
      </c>
      <c r="F30" s="38">
        <f>ONGC!I30</f>
        <v>12.072746685400265</v>
      </c>
      <c r="G30" s="38">
        <f>'alkyl amines'!I30</f>
        <v>6.7952288744269653</v>
      </c>
      <c r="H30" s="38">
        <f>Shalimaar!I30</f>
        <v>9.6948691636178835E-2</v>
      </c>
      <c r="I30" s="38">
        <f>TATA_CHEMICALS!I30</f>
        <v>10.093854731333126</v>
      </c>
      <c r="J30" s="38">
        <f>piddilite!I30</f>
        <v>151.41703608747321</v>
      </c>
      <c r="K30" s="38">
        <f>'deepak nitrate'!I30</f>
        <v>19.021574677747672</v>
      </c>
      <c r="L30" s="38">
        <f>AARTI!I30</f>
        <v>17.726536304406356</v>
      </c>
      <c r="M30" s="38">
        <f>'PI industries'!I30</f>
        <v>105.83563001898359</v>
      </c>
      <c r="N30" s="38">
        <f>UPL!I30</f>
        <v>40.136015433844221</v>
      </c>
      <c r="O30" s="38">
        <f>coromandel!I30</f>
        <v>15.669067676991025</v>
      </c>
      <c r="P30" s="38">
        <f>'chambal fert'!I30</f>
        <v>1.5211758919003564</v>
      </c>
      <c r="Q30" s="45"/>
      <c r="R30" s="38">
        <f t="shared" si="0"/>
        <v>1007.1259978897201</v>
      </c>
      <c r="S30" s="40">
        <f t="shared" si="1"/>
        <v>0.11125849552834015</v>
      </c>
      <c r="T30" s="38">
        <f t="shared" si="2"/>
        <v>1.4484529050579984</v>
      </c>
      <c r="U30" s="39">
        <f>1000*T30</f>
        <v>1448.4529050579984</v>
      </c>
      <c r="Y30" s="17"/>
    </row>
    <row r="31" spans="1:25">
      <c r="A31" s="41">
        <v>43952</v>
      </c>
      <c r="B31" s="38">
        <f>'Asian paints'!I31</f>
        <v>564.69450979998226</v>
      </c>
      <c r="C31" s="38">
        <f>Berger!I31</f>
        <v>17.723885611381721</v>
      </c>
      <c r="D31" s="38">
        <f>Nerolac!I31</f>
        <v>5.0080598079467116</v>
      </c>
      <c r="E31" s="38">
        <f>Akzo!I31</f>
        <v>11.400663352796514</v>
      </c>
      <c r="F31" s="38">
        <f>ONGC!I31</f>
        <v>12.571370788282085</v>
      </c>
      <c r="G31" s="38">
        <f>'alkyl amines'!I31</f>
        <v>7.606292024638976</v>
      </c>
      <c r="H31" s="38">
        <f>Shalimaar!I31</f>
        <v>8.6279696862819444E-2</v>
      </c>
      <c r="I31" s="38">
        <f>TATA_CHEMICALS!I31</f>
        <v>10.941857867013004</v>
      </c>
      <c r="J31" s="38">
        <f>piddilite!I31</f>
        <v>145.60627712725505</v>
      </c>
      <c r="K31" s="38">
        <f>'deepak nitrate'!I31</f>
        <v>18.719048839922703</v>
      </c>
      <c r="L31" s="38">
        <f>AARTI!I31</f>
        <v>15.696444794787594</v>
      </c>
      <c r="M31" s="38">
        <f>'PI industries'!I31</f>
        <v>102.48322405120346</v>
      </c>
      <c r="N31" s="38">
        <f>UPL!I31</f>
        <v>38.779202192184862</v>
      </c>
      <c r="O31" s="38">
        <f>coromandel!I31</f>
        <v>16.98877512217026</v>
      </c>
      <c r="P31" s="38">
        <f>'chambal fert'!I31</f>
        <v>1.5246999575915574</v>
      </c>
      <c r="Q31" s="45"/>
      <c r="R31" s="38">
        <f t="shared" si="0"/>
        <v>969.83059103401956</v>
      </c>
      <c r="S31" s="40">
        <f t="shared" si="1"/>
        <v>-3.7734599100844118E-2</v>
      </c>
      <c r="T31" s="38">
        <f t="shared" si="2"/>
        <v>1.3948144918717125</v>
      </c>
      <c r="U31" s="39">
        <f>1000*T31</f>
        <v>1394.8144918717126</v>
      </c>
      <c r="Y31" s="17"/>
    </row>
    <row r="32" spans="1:25">
      <c r="A32" s="41">
        <v>43983</v>
      </c>
      <c r="B32" s="38">
        <f>'Asian paints'!I32</f>
        <v>566.15390972952264</v>
      </c>
      <c r="C32" s="38">
        <f>Berger!I32</f>
        <v>17.801376312658252</v>
      </c>
      <c r="D32" s="38">
        <f>Nerolac!I32</f>
        <v>6.1485088423023315</v>
      </c>
      <c r="E32" s="38">
        <f>Akzo!I32</f>
        <v>11.129434513380971</v>
      </c>
      <c r="F32" s="38">
        <f>ONGC!I32</f>
        <v>12.291835604011622</v>
      </c>
      <c r="G32" s="38">
        <f>'alkyl amines'!I32</f>
        <v>7.9995792925127827</v>
      </c>
      <c r="H32" s="38">
        <f>Shalimaar!I32</f>
        <v>9.7644495643137055E-2</v>
      </c>
      <c r="I32" s="38">
        <f>TATA_CHEMICALS!I32</f>
        <v>11.070394029414034</v>
      </c>
      <c r="J32" s="38">
        <f>piddilite!I32</f>
        <v>136.05717780179145</v>
      </c>
      <c r="K32" s="38">
        <f>'deepak nitrate'!I32</f>
        <v>17.85280740972614</v>
      </c>
      <c r="L32" s="38">
        <f>AARTI!I32</f>
        <v>14.976865984437982</v>
      </c>
      <c r="M32" s="38">
        <f>'PI industries'!I32</f>
        <v>100.13620007226393</v>
      </c>
      <c r="N32" s="38">
        <f>UPL!I32</f>
        <v>40.628104603076096</v>
      </c>
      <c r="O32" s="38">
        <f>coromandel!I32</f>
        <v>19.927467930951725</v>
      </c>
      <c r="P32" s="38">
        <f>'chambal fert'!I32</f>
        <v>1.6674201602791747</v>
      </c>
      <c r="Q32" s="45"/>
      <c r="R32" s="38">
        <f t="shared" si="0"/>
        <v>963.93872678197215</v>
      </c>
      <c r="S32" s="40">
        <f t="shared" si="1"/>
        <v>-6.0936766651381166E-3</v>
      </c>
      <c r="T32" s="38">
        <f t="shared" si="2"/>
        <v>1.3863407875785383</v>
      </c>
      <c r="U32" s="39">
        <f>1000*T32</f>
        <v>1386.3407875785383</v>
      </c>
      <c r="Y32" s="17"/>
    </row>
    <row r="33" spans="1:25">
      <c r="A33" s="41">
        <v>44013</v>
      </c>
      <c r="B33" s="38">
        <f>'Asian paints'!I33</f>
        <v>575.56503901624194</v>
      </c>
      <c r="C33" s="38">
        <f>Berger!I33</f>
        <v>18.976360291220868</v>
      </c>
      <c r="D33" s="38">
        <f>Nerolac!I33</f>
        <v>6.0206060958171284</v>
      </c>
      <c r="E33" s="38">
        <f>Akzo!I33</f>
        <v>11.522320612520376</v>
      </c>
      <c r="F33" s="38">
        <f>ONGC!I33</f>
        <v>11.830986240879296</v>
      </c>
      <c r="G33" s="38">
        <f>'alkyl amines'!I33</f>
        <v>8.5384521482676767</v>
      </c>
      <c r="H33" s="38">
        <f>Shalimaar!I33</f>
        <v>8.867635510900887E-2</v>
      </c>
      <c r="I33" s="38">
        <f>TATA_CHEMICALS!I33</f>
        <v>11.311006310783393</v>
      </c>
      <c r="J33" s="38">
        <f>piddilite!I33</f>
        <v>134.5598772068218</v>
      </c>
      <c r="K33" s="38">
        <f>'deepak nitrate'!I33</f>
        <v>24.170157153361238</v>
      </c>
      <c r="L33" s="38">
        <f>AARTI!I33</f>
        <v>15.925582103096584</v>
      </c>
      <c r="M33" s="38">
        <f>'PI industries'!I33</f>
        <v>117.22119089692589</v>
      </c>
      <c r="N33" s="38">
        <f>UPL!I33</f>
        <v>45.687505510029638</v>
      </c>
      <c r="O33" s="38">
        <f>coromandel!I33</f>
        <v>20.569524022579298</v>
      </c>
      <c r="P33" s="38">
        <f>'chambal fert'!I33</f>
        <v>1.858888592570092</v>
      </c>
      <c r="Q33" s="45"/>
      <c r="R33" s="38">
        <f t="shared" si="0"/>
        <v>1003.8461725562241</v>
      </c>
      <c r="S33" s="40">
        <f t="shared" si="1"/>
        <v>4.0566342766743882E-2</v>
      </c>
      <c r="T33" s="38">
        <f t="shared" si="2"/>
        <v>1.4437358462765357</v>
      </c>
      <c r="U33" s="39">
        <f>1000*T33</f>
        <v>1443.7358462765358</v>
      </c>
      <c r="Y33" s="17"/>
    </row>
    <row r="34" spans="1:25">
      <c r="A34" s="41">
        <v>44044</v>
      </c>
      <c r="B34" s="38">
        <f>'Asian paints'!I34</f>
        <v>637.72850099434731</v>
      </c>
      <c r="C34" s="38">
        <f>Berger!I34</f>
        <v>19.380036441460597</v>
      </c>
      <c r="D34" s="38">
        <f>Nerolac!I34</f>
        <v>6.6350956069528557</v>
      </c>
      <c r="E34" s="38">
        <f>Akzo!I34</f>
        <v>12.742846800312218</v>
      </c>
      <c r="F34" s="38">
        <f>ONGC!I34</f>
        <v>12.382497089534599</v>
      </c>
      <c r="G34" s="38">
        <f>'alkyl amines'!I34</f>
        <v>11.783268203588122</v>
      </c>
      <c r="H34" s="38">
        <f>Shalimaar!I34</f>
        <v>0.10769499796586693</v>
      </c>
      <c r="I34" s="38">
        <f>TATA_CHEMICALS!I34</f>
        <v>11.56260759715296</v>
      </c>
      <c r="J34" s="38">
        <f>piddilite!I34</f>
        <v>139.10140137123503</v>
      </c>
      <c r="K34" s="38">
        <f>'deepak nitrate'!I34</f>
        <v>25.684667394852042</v>
      </c>
      <c r="L34" s="38">
        <f>AARTI!I34</f>
        <v>16.846963516564923</v>
      </c>
      <c r="M34" s="38">
        <f>'PI industries'!I34</f>
        <v>122.41125173302441</v>
      </c>
      <c r="N34" s="38">
        <f>UPL!I34</f>
        <v>48.343814594417537</v>
      </c>
      <c r="O34" s="38">
        <f>coromandel!I34</f>
        <v>20.363787159894219</v>
      </c>
      <c r="P34" s="38">
        <f>'chambal fert'!I34</f>
        <v>1.7431852417206191</v>
      </c>
      <c r="Q34" s="45"/>
      <c r="R34" s="38">
        <f t="shared" si="0"/>
        <v>1086.8176187430231</v>
      </c>
      <c r="S34" s="40">
        <f t="shared" si="1"/>
        <v>7.9415015071148107E-2</v>
      </c>
      <c r="T34" s="38">
        <f t="shared" si="2"/>
        <v>1.5630657340144671</v>
      </c>
      <c r="U34" s="39">
        <f>1000*T34</f>
        <v>1563.0657340144671</v>
      </c>
      <c r="Y34" s="17"/>
    </row>
    <row r="35" spans="1:25">
      <c r="A35" s="41">
        <v>44075</v>
      </c>
      <c r="B35" s="38">
        <f>'Asian paints'!I35</f>
        <v>667.04435269046201</v>
      </c>
      <c r="C35" s="38">
        <f>Berger!I35</f>
        <v>21.037991915732224</v>
      </c>
      <c r="D35" s="38">
        <f>Nerolac!I35</f>
        <v>6.9537966001228808</v>
      </c>
      <c r="E35" s="38">
        <f>Akzo!I35</f>
        <v>13.228141887016818</v>
      </c>
      <c r="F35" s="38">
        <f>ONGC!I35</f>
        <v>10.463551915943119</v>
      </c>
      <c r="G35" s="38">
        <f>'alkyl amines'!I35</f>
        <v>12.231277032030171</v>
      </c>
      <c r="H35" s="38">
        <f>Shalimaar!I35</f>
        <v>0.10197394279754377</v>
      </c>
      <c r="I35" s="38">
        <f>TATA_CHEMICALS!I35</f>
        <v>11.08160203237866</v>
      </c>
      <c r="J35" s="38">
        <f>piddilite!I35</f>
        <v>142.21996710326073</v>
      </c>
      <c r="K35" s="38">
        <f>'deepak nitrate'!I35</f>
        <v>30.86143696929318</v>
      </c>
      <c r="L35" s="38">
        <f>AARTI!I35</f>
        <v>16.320346676349672</v>
      </c>
      <c r="M35" s="38">
        <f>'PI industries'!I35</f>
        <v>131.26667252025726</v>
      </c>
      <c r="N35" s="38">
        <f>UPL!I35</f>
        <v>48.635836133224558</v>
      </c>
      <c r="O35" s="38">
        <f>coromandel!I35</f>
        <v>20.70673186483074</v>
      </c>
      <c r="P35" s="38">
        <f>'chambal fert'!I35</f>
        <v>1.8536027846253613</v>
      </c>
      <c r="Q35" s="45"/>
      <c r="R35" s="38">
        <f t="shared" si="0"/>
        <v>1134.0072820683251</v>
      </c>
      <c r="S35" s="40">
        <f t="shared" si="1"/>
        <v>4.250381684525055E-2</v>
      </c>
      <c r="T35" s="38">
        <f t="shared" si="2"/>
        <v>1.6309341090494318</v>
      </c>
      <c r="U35" s="39">
        <f>1000*T35</f>
        <v>1630.9341090494318</v>
      </c>
      <c r="Y35" s="17"/>
    </row>
    <row r="36" spans="1:25">
      <c r="A36" s="41">
        <v>44105</v>
      </c>
      <c r="B36" s="38">
        <f>'Asian paints'!I36</f>
        <v>742.63427036719077</v>
      </c>
      <c r="C36" s="38">
        <f>Berger!I36</f>
        <v>22.467792104990966</v>
      </c>
      <c r="D36" s="38">
        <f>Nerolac!I36</f>
        <v>7.1468226623767057</v>
      </c>
      <c r="E36" s="38">
        <f>Akzo!I36</f>
        <v>12.117142686313505</v>
      </c>
      <c r="F36" s="38">
        <f>ONGC!I36</f>
        <v>9.8062728510513129</v>
      </c>
      <c r="G36" s="38">
        <f>'alkyl amines'!I36</f>
        <v>11.311536917883734</v>
      </c>
      <c r="H36" s="38">
        <f>Shalimaar!I36</f>
        <v>0.1087000481981399</v>
      </c>
      <c r="I36" s="38">
        <f>TATA_CHEMICALS!I36</f>
        <v>11.927063227400126</v>
      </c>
      <c r="J36" s="38">
        <f>piddilite!I36</f>
        <v>155.72058704872896</v>
      </c>
      <c r="K36" s="38">
        <f>'deepak nitrate'!I36</f>
        <v>27.894425763504547</v>
      </c>
      <c r="L36" s="38">
        <f>AARTI!I36</f>
        <v>16.104704168233209</v>
      </c>
      <c r="M36" s="38">
        <f>'PI industries'!I36</f>
        <v>146.36556975736738</v>
      </c>
      <c r="N36" s="38">
        <f>UPL!I36</f>
        <v>43.834150473115763</v>
      </c>
      <c r="O36" s="38">
        <f>coromandel!I36</f>
        <v>19.466230874824756</v>
      </c>
      <c r="P36" s="38">
        <f>'chambal fert'!I36</f>
        <v>1.9099862034227324</v>
      </c>
      <c r="Q36" s="45"/>
      <c r="R36" s="38">
        <f t="shared" si="0"/>
        <v>1228.8152551546025</v>
      </c>
      <c r="S36" s="40">
        <f t="shared" si="1"/>
        <v>8.0292871148857803E-2</v>
      </c>
      <c r="T36" s="38">
        <f t="shared" si="2"/>
        <v>1.7672873402511111</v>
      </c>
      <c r="U36" s="39">
        <f>1000*T36</f>
        <v>1767.2873402511111</v>
      </c>
      <c r="Y36" s="17"/>
    </row>
    <row r="37" spans="1:25">
      <c r="A37" s="41">
        <v>44136</v>
      </c>
      <c r="B37" s="38">
        <f>'Asian paints'!I37</f>
        <v>745.04599580606839</v>
      </c>
      <c r="C37" s="38">
        <f>Berger!I37</f>
        <v>23.358500409357831</v>
      </c>
      <c r="D37" s="38">
        <f>Nerolac!I37</f>
        <v>7.5259313731632904</v>
      </c>
      <c r="E37" s="38">
        <f>Akzo!I37</f>
        <v>13.153607510571245</v>
      </c>
      <c r="F37" s="38">
        <f>ONGC!I37</f>
        <v>11.861208494490441</v>
      </c>
      <c r="G37" s="38">
        <f>'alkyl amines'!I37</f>
        <v>15.303629071453084</v>
      </c>
      <c r="H37" s="38">
        <f>Shalimaar!I37</f>
        <v>0.10931854064876945</v>
      </c>
      <c r="I37" s="38">
        <f>TATA_CHEMICALS!I37</f>
        <v>14.507836917716263</v>
      </c>
      <c r="J37" s="38">
        <f>piddilite!I37</f>
        <v>152.95898092153428</v>
      </c>
      <c r="K37" s="38">
        <f>'deepak nitrate'!I37</f>
        <v>32.511238415455715</v>
      </c>
      <c r="L37" s="38">
        <f>AARTI!I37</f>
        <v>18.595534801017635</v>
      </c>
      <c r="M37" s="38">
        <f>'PI industries'!I37</f>
        <v>147.11164346271613</v>
      </c>
      <c r="N37" s="38">
        <f>UPL!I37</f>
        <v>40.396084286735984</v>
      </c>
      <c r="O37" s="38">
        <f>coromandel!I37</f>
        <v>22.193726140142889</v>
      </c>
      <c r="P37" s="38">
        <f>'chambal fert'!I37</f>
        <v>2.3945307372733775</v>
      </c>
      <c r="Q37" s="45"/>
      <c r="R37" s="38">
        <f t="shared" si="0"/>
        <v>1247.0277668883452</v>
      </c>
      <c r="S37" s="40">
        <f t="shared" si="1"/>
        <v>1.4712435390547679E-2</v>
      </c>
      <c r="T37" s="38">
        <f t="shared" si="2"/>
        <v>1.793480652293912</v>
      </c>
      <c r="U37" s="39">
        <f>1000*T37</f>
        <v>1793.480652293912</v>
      </c>
      <c r="Y37" s="17"/>
    </row>
    <row r="38" spans="1:25">
      <c r="A38" s="41">
        <v>44166</v>
      </c>
      <c r="B38" s="38">
        <f>'Asian paints'!I38</f>
        <v>929.75192620547284</v>
      </c>
      <c r="C38" s="38">
        <f>Berger!I38</f>
        <v>27.386510770352039</v>
      </c>
      <c r="D38" s="38">
        <f>Nerolac!I38</f>
        <v>8.4599908338780843</v>
      </c>
      <c r="E38" s="38">
        <f>Akzo!I38</f>
        <v>14.659582594564229</v>
      </c>
      <c r="F38" s="38">
        <f>ONGC!I38</f>
        <v>14.059687093915567</v>
      </c>
      <c r="G38" s="38">
        <f>'alkyl amines'!I38</f>
        <v>14.598289588360771</v>
      </c>
      <c r="H38" s="38">
        <f>Shalimaar!I38</f>
        <v>0.13885155516632949</v>
      </c>
      <c r="I38" s="38">
        <f>TATA_CHEMICALS!I38</f>
        <v>17.663965188691062</v>
      </c>
      <c r="J38" s="38">
        <f>piddilite!I38</f>
        <v>175.08153955703926</v>
      </c>
      <c r="K38" s="38">
        <f>'deepak nitrate'!I38</f>
        <v>35.395572811977914</v>
      </c>
      <c r="L38" s="38">
        <f>AARTI!I38</f>
        <v>19.901216259864654</v>
      </c>
      <c r="M38" s="38">
        <f>'PI industries'!I38</f>
        <v>146.22236735525721</v>
      </c>
      <c r="N38" s="38">
        <f>UPL!I38</f>
        <v>45.10106048975387</v>
      </c>
      <c r="O38" s="38">
        <f>coromandel!I38</f>
        <v>21.825326969024751</v>
      </c>
      <c r="P38" s="38">
        <f>'chambal fert'!I38</f>
        <v>2.7239287702931505</v>
      </c>
      <c r="Q38" s="45"/>
      <c r="R38" s="38">
        <f t="shared" si="0"/>
        <v>1472.9698160436114</v>
      </c>
      <c r="S38" s="40">
        <f t="shared" si="1"/>
        <v>0.16651771238487595</v>
      </c>
      <c r="T38" s="38">
        <f t="shared" si="2"/>
        <v>2.1184314709198233</v>
      </c>
      <c r="U38" s="39">
        <f>1000*T38</f>
        <v>2118.4314709198234</v>
      </c>
      <c r="Y38" s="17"/>
    </row>
    <row r="39" spans="1:25">
      <c r="A39" s="41">
        <v>44197</v>
      </c>
      <c r="B39" s="38">
        <f>'Asian paints'!I39</f>
        <v>809.6358693060298</v>
      </c>
      <c r="C39" s="38">
        <f>Berger!I39</f>
        <v>25.489701098393148</v>
      </c>
      <c r="D39" s="38">
        <f>Nerolac!I39</f>
        <v>7.6380042545383748</v>
      </c>
      <c r="E39" s="38">
        <f>Akzo!I39</f>
        <v>13.611815478526092</v>
      </c>
      <c r="F39" s="38">
        <f>ONGC!I39</f>
        <v>13.341972313985565</v>
      </c>
      <c r="G39" s="38">
        <f>'alkyl amines'!I39</f>
        <v>18.232473729803669</v>
      </c>
      <c r="H39" s="38">
        <f>Shalimaar!I39</f>
        <v>0.15810213269217363</v>
      </c>
      <c r="I39" s="38">
        <f>TATA_CHEMICALS!I39</f>
        <v>17.586263928780326</v>
      </c>
      <c r="J39" s="38">
        <f>piddilite!I39</f>
        <v>165.62168013278344</v>
      </c>
      <c r="K39" s="38">
        <f>'deepak nitrate'!I39</f>
        <v>36.511726854707995</v>
      </c>
      <c r="L39" s="38">
        <f>AARTI!I39</f>
        <v>18.68358267426914</v>
      </c>
      <c r="M39" s="38">
        <f>'PI industries'!I39</f>
        <v>134.47487127677664</v>
      </c>
      <c r="N39" s="38">
        <f>UPL!I39</f>
        <v>54.220887402877956</v>
      </c>
      <c r="O39" s="38">
        <f>coromandel!I39</f>
        <v>22.637146257880108</v>
      </c>
      <c r="P39" s="38">
        <f>'chambal fert'!I39</f>
        <v>2.8435305188838473</v>
      </c>
      <c r="Q39" s="45"/>
      <c r="R39" s="38">
        <f t="shared" si="0"/>
        <v>1340.6876273609287</v>
      </c>
      <c r="S39" s="40">
        <f t="shared" si="1"/>
        <v>-9.4098008695320076E-2</v>
      </c>
      <c r="T39" s="38">
        <f t="shared" si="2"/>
        <v>1.9281826630384455</v>
      </c>
      <c r="U39" s="39">
        <f>1000*T39</f>
        <v>1928.1826630384455</v>
      </c>
      <c r="Y39" s="17"/>
    </row>
    <row r="40" spans="1:25">
      <c r="A40" s="41">
        <v>44228</v>
      </c>
      <c r="B40" s="38">
        <f>'Asian paints'!I40</f>
        <v>765.86401875675278</v>
      </c>
      <c r="C40" s="38">
        <f>Berger!I40</f>
        <v>24.516056067431432</v>
      </c>
      <c r="D40" s="38">
        <f>Nerolac!I40</f>
        <v>7.7806867818298917</v>
      </c>
      <c r="E40" s="38">
        <f>Akzo!I40</f>
        <v>13.184766334860305</v>
      </c>
      <c r="F40" s="38">
        <f>ONGC!I40</f>
        <v>16.771898285372856</v>
      </c>
      <c r="G40" s="38">
        <f>'alkyl amines'!I40</f>
        <v>19.253986093807185</v>
      </c>
      <c r="H40" s="38">
        <f>Shalimaar!I40</f>
        <v>0.146737333911856</v>
      </c>
      <c r="I40" s="38">
        <f>TATA_CHEMICALS!I40</f>
        <v>27.361754280020193</v>
      </c>
      <c r="J40" s="38">
        <f>piddilite!I40</f>
        <v>167.17848622276256</v>
      </c>
      <c r="K40" s="38">
        <f>'deepak nitrate'!I40</f>
        <v>51.435103944638136</v>
      </c>
      <c r="L40" s="38">
        <f>AARTI!I40</f>
        <v>19.90444434603674</v>
      </c>
      <c r="M40" s="38">
        <f>'PI industries'!I40</f>
        <v>145.02662345306294</v>
      </c>
      <c r="N40" s="38">
        <f>UPL!I40</f>
        <v>54.307922291495018</v>
      </c>
      <c r="O40" s="38">
        <f>coromandel!I40</f>
        <v>20.666544053535336</v>
      </c>
      <c r="P40" s="38">
        <f>'chambal fert'!I40</f>
        <v>2.9218696401596231</v>
      </c>
      <c r="Q40" s="45"/>
      <c r="R40" s="38">
        <f t="shared" si="0"/>
        <v>1336.3208978856769</v>
      </c>
      <c r="S40" s="40">
        <f t="shared" si="1"/>
        <v>-3.2623977899816393E-3</v>
      </c>
      <c r="T40" s="38">
        <f t="shared" si="2"/>
        <v>1.9219024140852026</v>
      </c>
      <c r="U40" s="39">
        <f>1000*T40</f>
        <v>1921.9024140852025</v>
      </c>
      <c r="Y40" s="17"/>
    </row>
    <row r="41" spans="1:25">
      <c r="A41" s="41">
        <v>44256</v>
      </c>
      <c r="B41" s="38">
        <f>'Asian paints'!I41</f>
        <v>853.37402059467604</v>
      </c>
      <c r="C41" s="38">
        <f>Berger!I41</f>
        <v>27.58664851177063</v>
      </c>
      <c r="D41" s="38">
        <f>Nerolac!I41</f>
        <v>8.3667263870454409</v>
      </c>
      <c r="E41" s="38">
        <f>Akzo!I41</f>
        <v>14.156803098497425</v>
      </c>
      <c r="F41" s="38">
        <f>ONGC!I41</f>
        <v>15.699490973084075</v>
      </c>
      <c r="G41" s="38">
        <f>'alkyl amines'!I41</f>
        <v>21.754368063683746</v>
      </c>
      <c r="H41" s="38">
        <f>Shalimaar!I41</f>
        <v>0.15129871573524878</v>
      </c>
      <c r="I41" s="38">
        <f>TATA_CHEMICALS!I41</f>
        <v>27.816863335502184</v>
      </c>
      <c r="J41" s="38">
        <f>piddilite!I41</f>
        <v>179.41977867646597</v>
      </c>
      <c r="K41" s="38">
        <f>'deepak nitrate'!I41</f>
        <v>62.252768484960789</v>
      </c>
      <c r="L41" s="38">
        <f>AARTI!I41</f>
        <v>21.23328399332355</v>
      </c>
      <c r="M41" s="38">
        <f>'PI industries'!I41</f>
        <v>150.62842583487762</v>
      </c>
      <c r="N41" s="38">
        <f>UPL!I41</f>
        <v>62.073795366519334</v>
      </c>
      <c r="O41" s="38">
        <f>coromandel!I41</f>
        <v>20.915234389059275</v>
      </c>
      <c r="P41" s="38">
        <f>'chambal fert'!I41</f>
        <v>2.7394769299699995</v>
      </c>
      <c r="Q41" s="45"/>
      <c r="R41" s="38">
        <f t="shared" si="0"/>
        <v>1468.1689833551713</v>
      </c>
      <c r="S41" s="40">
        <f t="shared" si="1"/>
        <v>9.4095795543965743E-2</v>
      </c>
      <c r="T41" s="38">
        <f t="shared" si="2"/>
        <v>2.1115268928741378</v>
      </c>
      <c r="U41" s="39">
        <f>1000*T41</f>
        <v>2111.526892874138</v>
      </c>
      <c r="Y41" s="17"/>
    </row>
    <row r="42" spans="1:25">
      <c r="A42" s="41">
        <v>44287</v>
      </c>
      <c r="B42" s="38">
        <f>'Asian paints'!I42</f>
        <v>853.03769054918087</v>
      </c>
      <c r="C42" s="38">
        <f>Berger!I42</f>
        <v>25.386928078141448</v>
      </c>
      <c r="D42" s="38">
        <f>Nerolac!I42</f>
        <v>7.736141486595927</v>
      </c>
      <c r="E42" s="38">
        <f>Akzo!I42</f>
        <v>13.830634704041021</v>
      </c>
      <c r="F42" s="38">
        <f>ONGC!I42</f>
        <v>16.621634583863976</v>
      </c>
      <c r="G42" s="38">
        <f>'alkyl amines'!I42</f>
        <v>32.351447887085762</v>
      </c>
      <c r="H42" s="38">
        <f>Shalimaar!I42</f>
        <v>0.13730532403975568</v>
      </c>
      <c r="I42" s="38">
        <f>TATA_CHEMICALS!I42</f>
        <v>29.320921801728385</v>
      </c>
      <c r="J42" s="38">
        <f>piddilite!I42</f>
        <v>180.05440217147847</v>
      </c>
      <c r="K42" s="38">
        <f>'deepak nitrate'!I42</f>
        <v>70.110932214066224</v>
      </c>
      <c r="L42" s="38">
        <f>AARTI!I42</f>
        <v>25.8652975081603</v>
      </c>
      <c r="M42" s="38">
        <f>'PI industries'!I42</f>
        <v>167.5379548981289</v>
      </c>
      <c r="N42" s="38">
        <f>UPL!I42</f>
        <v>58.693755449917077</v>
      </c>
      <c r="O42" s="38">
        <f>coromandel!I42</f>
        <v>20.033585660431598</v>
      </c>
      <c r="P42" s="38">
        <f>'chambal fert'!I42</f>
        <v>2.5995431095441379</v>
      </c>
      <c r="Q42" s="45"/>
      <c r="R42" s="38">
        <f t="shared" si="0"/>
        <v>1503.3181754264035</v>
      </c>
      <c r="S42" s="40">
        <f t="shared" si="1"/>
        <v>2.365874708583093E-2</v>
      </c>
      <c r="T42" s="38">
        <f t="shared" si="2"/>
        <v>2.1620786108048597</v>
      </c>
      <c r="U42" s="39">
        <f>1000*T42</f>
        <v>2162.0786108048596</v>
      </c>
      <c r="Y42" s="17"/>
    </row>
    <row r="43" spans="1:25">
      <c r="A43" s="41">
        <v>44317</v>
      </c>
      <c r="B43" s="38">
        <f>'Asian paints'!I43</f>
        <v>1001.3877590157173</v>
      </c>
      <c r="C43" s="38">
        <f>Berger!I43</f>
        <v>29.04892062971572</v>
      </c>
      <c r="D43" s="38">
        <f>Nerolac!I43</f>
        <v>7.9602564041370885</v>
      </c>
      <c r="E43" s="38">
        <f>Akzo!I43</f>
        <v>14.043045782251026</v>
      </c>
      <c r="F43" s="38">
        <f>ONGC!I43</f>
        <v>17.466932747209153</v>
      </c>
      <c r="G43" s="38">
        <f>'alkyl amines'!I43</f>
        <v>35.017612907203201</v>
      </c>
      <c r="H43" s="38">
        <f>Shalimaar!I43</f>
        <v>0.19211921747679778</v>
      </c>
      <c r="I43" s="38">
        <f>TATA_CHEMICALS!I43</f>
        <v>26.042690433557308</v>
      </c>
      <c r="J43" s="38">
        <f>piddilite!I43</f>
        <v>207.29856881763988</v>
      </c>
      <c r="K43" s="38">
        <f>'deepak nitrate'!I43</f>
        <v>67.096946335119895</v>
      </c>
      <c r="L43" s="38">
        <f>AARTI!I43</f>
        <v>27.034585245252487</v>
      </c>
      <c r="M43" s="38">
        <f>'PI industries'!I43</f>
        <v>174.42852964555271</v>
      </c>
      <c r="N43" s="38">
        <f>UPL!I43</f>
        <v>78.828936967258585</v>
      </c>
      <c r="O43" s="38">
        <f>coromandel!I43</f>
        <v>21.636217674107716</v>
      </c>
      <c r="P43" s="38">
        <f>'chambal fert'!I43</f>
        <v>3.4397450721968021</v>
      </c>
      <c r="Q43" s="45"/>
      <c r="R43" s="38">
        <f t="shared" si="0"/>
        <v>1710.9228668943954</v>
      </c>
      <c r="S43" s="40">
        <f t="shared" si="1"/>
        <v>0.12935813124685666</v>
      </c>
      <c r="T43" s="38">
        <f t="shared" si="2"/>
        <v>2.4606565634051951</v>
      </c>
      <c r="U43" s="39">
        <f>1000*T43</f>
        <v>2460.6565634051949</v>
      </c>
      <c r="Y43" s="17"/>
    </row>
    <row r="44" spans="1:25">
      <c r="A44" s="41">
        <v>44348</v>
      </c>
      <c r="B44" s="38">
        <f>'Asian paints'!I44</f>
        <v>1006.4996948005459</v>
      </c>
      <c r="C44" s="38">
        <f>Berger!I44</f>
        <v>29.032691334701873</v>
      </c>
      <c r="D44" s="38">
        <f>Nerolac!I44</f>
        <v>8.0068890555692764</v>
      </c>
      <c r="E44" s="38">
        <f>Akzo!I44</f>
        <v>14.517807071736835</v>
      </c>
      <c r="F44" s="38">
        <f>ONGC!I44</f>
        <v>18.089373661839478</v>
      </c>
      <c r="G44" s="38">
        <f>'alkyl amines'!I44</f>
        <v>34.334532711612944</v>
      </c>
      <c r="H44" s="38">
        <f>Shalimaar!I44</f>
        <v>0.17232745905665281</v>
      </c>
      <c r="I44" s="38">
        <f>TATA_CHEMICALS!I44</f>
        <v>26.78085044737032</v>
      </c>
      <c r="J44" s="38">
        <f>piddilite!I44</f>
        <v>213.58528617848788</v>
      </c>
      <c r="K44" s="38">
        <f>'deepak nitrate'!I44</f>
        <v>67.966942962602161</v>
      </c>
      <c r="L44" s="38">
        <f>AARTI!I44</f>
        <v>28.099914251191695</v>
      </c>
      <c r="M44" s="38">
        <f>'PI industries'!I44</f>
        <v>194.13629687105077</v>
      </c>
      <c r="N44" s="38">
        <f>UPL!I44</f>
        <v>76.677114649374943</v>
      </c>
      <c r="O44" s="38">
        <f>coromandel!I44</f>
        <v>24.327074745657242</v>
      </c>
      <c r="P44" s="38">
        <f>'chambal fert'!I44</f>
        <v>3.6669882448951232</v>
      </c>
      <c r="Q44" s="45"/>
      <c r="R44" s="38">
        <f t="shared" si="0"/>
        <v>1745.8937844456927</v>
      </c>
      <c r="S44" s="40">
        <f t="shared" si="1"/>
        <v>2.0233708738581387E-2</v>
      </c>
      <c r="T44" s="38">
        <f t="shared" si="2"/>
        <v>2.5109518861610942</v>
      </c>
      <c r="U44" s="39">
        <f>1000*T44</f>
        <v>2510.9518861610941</v>
      </c>
      <c r="Y44" s="17"/>
    </row>
    <row r="45" spans="1:25">
      <c r="A45" s="41">
        <v>44378</v>
      </c>
      <c r="B45" s="38">
        <f>'Asian paints'!I45</f>
        <v>999.90639165075595</v>
      </c>
      <c r="C45" s="38">
        <f>Berger!I45</f>
        <v>30.419238542630993</v>
      </c>
      <c r="D45" s="38">
        <f>Nerolac!I45</f>
        <v>8.7435811522452003</v>
      </c>
      <c r="E45" s="38">
        <f>Akzo!I45</f>
        <v>14.006976155245328</v>
      </c>
      <c r="F45" s="38">
        <f>ONGC!I45</f>
        <v>17.720523954649522</v>
      </c>
      <c r="G45" s="38">
        <f>'alkyl amines'!I45</f>
        <v>41.877076340031415</v>
      </c>
      <c r="H45" s="38">
        <f>Shalimaar!I45</f>
        <v>0.16815263501490349</v>
      </c>
      <c r="I45" s="38">
        <f>TATA_CHEMICALS!I45</f>
        <v>29.012126850544558</v>
      </c>
      <c r="J45" s="38">
        <f>piddilite!I45</f>
        <v>225.96538014170821</v>
      </c>
      <c r="K45" s="38">
        <f>'deepak nitrate'!I45</f>
        <v>76.634978529213157</v>
      </c>
      <c r="L45" s="38">
        <f>AARTI!I45</f>
        <v>30.132262634107416</v>
      </c>
      <c r="M45" s="38">
        <f>'PI industries'!I45</f>
        <v>196.79115288311021</v>
      </c>
      <c r="N45" s="38">
        <f>UPL!I45</f>
        <v>78.195478981324655</v>
      </c>
      <c r="O45" s="38">
        <f>coromandel!I45</f>
        <v>24.788826583836066</v>
      </c>
      <c r="P45" s="38">
        <f>'chambal fert'!I45</f>
        <v>3.6472541249828874</v>
      </c>
      <c r="Q45" s="45"/>
      <c r="R45" s="38">
        <f t="shared" si="0"/>
        <v>1778.0094011594008</v>
      </c>
      <c r="S45" s="40">
        <f t="shared" si="1"/>
        <v>1.8227802652797814E-2</v>
      </c>
      <c r="T45" s="38">
        <f t="shared" si="2"/>
        <v>2.5571407030759299</v>
      </c>
      <c r="U45" s="39">
        <f>1000*T45</f>
        <v>2557.1407030759301</v>
      </c>
      <c r="Y45" s="17"/>
    </row>
    <row r="46" spans="1:25">
      <c r="A46" s="41">
        <v>44409</v>
      </c>
      <c r="B46" s="38">
        <f>'Asian paints'!I46</f>
        <v>1082.0025760489557</v>
      </c>
      <c r="C46" s="38">
        <f>Berger!I46</f>
        <v>29.598851319644915</v>
      </c>
      <c r="D46" s="38">
        <f>Nerolac!I46</f>
        <v>8.6541813518885906</v>
      </c>
      <c r="E46" s="38">
        <f>Akzo!I46</f>
        <v>13.635183014729733</v>
      </c>
      <c r="F46" s="38">
        <f>ONGC!I46</f>
        <v>18.527400273495743</v>
      </c>
      <c r="G46" s="38">
        <f>'alkyl amines'!I46</f>
        <v>40.900268795321125</v>
      </c>
      <c r="H46" s="38">
        <f>Shalimaar!I46</f>
        <v>0.1466600223555273</v>
      </c>
      <c r="I46" s="38">
        <f>TATA_CHEMICALS!I46</f>
        <v>32.110455301625016</v>
      </c>
      <c r="J46" s="38">
        <f>piddilite!I46</f>
        <v>226.95014277438275</v>
      </c>
      <c r="K46" s="38">
        <f>'deepak nitrate'!I46</f>
        <v>85.863609145560034</v>
      </c>
      <c r="L46" s="38">
        <f>AARTI!I46</f>
        <v>30.238632529474586</v>
      </c>
      <c r="M46" s="38">
        <f>'PI industries'!I46</f>
        <v>226.39455539860424</v>
      </c>
      <c r="N46" s="38">
        <f>UPL!I46</f>
        <v>72.559001623014382</v>
      </c>
      <c r="O46" s="38">
        <f>coromandel!I46</f>
        <v>21.555875705148935</v>
      </c>
      <c r="P46" s="38">
        <f>'chambal fert'!I46</f>
        <v>3.839214449273602</v>
      </c>
      <c r="Q46" s="45"/>
      <c r="R46" s="38">
        <f t="shared" si="0"/>
        <v>1892.9766077534753</v>
      </c>
      <c r="S46" s="40">
        <f t="shared" si="1"/>
        <v>6.265609034652013E-2</v>
      </c>
      <c r="T46" s="38">
        <f t="shared" si="2"/>
        <v>2.7224870298776582</v>
      </c>
      <c r="U46" s="39">
        <f>1000*T46</f>
        <v>2722.4870298776582</v>
      </c>
      <c r="Y46" s="17"/>
    </row>
    <row r="47" spans="1:25">
      <c r="A47" s="41">
        <v>44440</v>
      </c>
      <c r="B47" s="38">
        <f>'Asian paints'!I47</f>
        <v>1096.6372659166661</v>
      </c>
      <c r="C47" s="38">
        <f>Berger!I47</f>
        <v>29.273910327555619</v>
      </c>
      <c r="D47" s="38">
        <f>Nerolac!I47</f>
        <v>8.8455504594729994</v>
      </c>
      <c r="E47" s="38">
        <f>Akzo!I47</f>
        <v>14.276137410670529</v>
      </c>
      <c r="F47" s="38">
        <f>ONGC!I47</f>
        <v>22.208283313968284</v>
      </c>
      <c r="G47" s="38">
        <f>'alkyl amines'!I47</f>
        <v>36.581842348433568</v>
      </c>
      <c r="H47" s="38">
        <f>Shalimaar!I47</f>
        <v>0.14364487165870837</v>
      </c>
      <c r="I47" s="38">
        <f>TATA_CHEMICALS!I47</f>
        <v>34.948367798268123</v>
      </c>
      <c r="J47" s="38">
        <f>piddilite!I47</f>
        <v>237.06178066237294</v>
      </c>
      <c r="K47" s="38">
        <f>'deepak nitrate'!I47</f>
        <v>90.486533792803897</v>
      </c>
      <c r="L47" s="38">
        <f>AARTI!I47</f>
        <v>29.972704793386043</v>
      </c>
      <c r="M47" s="38">
        <f>'PI industries'!I47</f>
        <v>212.00975029394158</v>
      </c>
      <c r="N47" s="38">
        <f>UPL!I47</f>
        <v>69.274883584369945</v>
      </c>
      <c r="O47" s="38">
        <f>coromandel!I47</f>
        <v>21.598013277238262</v>
      </c>
      <c r="P47" s="38">
        <f>'chambal fert'!I47</f>
        <v>4.1086904682012504</v>
      </c>
      <c r="Q47" s="45"/>
      <c r="R47" s="38">
        <f t="shared" si="0"/>
        <v>1907.427359319008</v>
      </c>
      <c r="S47" s="40">
        <f t="shared" si="1"/>
        <v>7.6048869206723118E-3</v>
      </c>
      <c r="T47" s="38">
        <f t="shared" si="2"/>
        <v>2.7432701624044973</v>
      </c>
      <c r="U47" s="39">
        <f>1000*T47</f>
        <v>2743.2701624044971</v>
      </c>
      <c r="Y47" s="17"/>
    </row>
    <row r="48" spans="1:25">
      <c r="A48" s="41">
        <v>44470</v>
      </c>
      <c r="B48" s="38">
        <f>'Asian paints'!I48</f>
        <v>1047.7817703156727</v>
      </c>
      <c r="C48" s="38">
        <f>Berger!I48</f>
        <v>26.831402536498437</v>
      </c>
      <c r="D48" s="38">
        <f>Nerolac!I48</f>
        <v>7.6135290583218271</v>
      </c>
      <c r="E48" s="38">
        <f>Akzo!I48</f>
        <v>13.129657852000223</v>
      </c>
      <c r="F48" s="38">
        <f>ONGC!I48</f>
        <v>23.266422669906291</v>
      </c>
      <c r="G48" s="38">
        <f>'alkyl amines'!I48</f>
        <v>34.468050894106696</v>
      </c>
      <c r="H48" s="38">
        <f>Shalimaar!I48</f>
        <v>0.14047509784923201</v>
      </c>
      <c r="I48" s="38">
        <f>TATA_CHEMICALS!I48</f>
        <v>34.265974051822717</v>
      </c>
      <c r="J48" s="38">
        <f>piddilite!I48</f>
        <v>230.26427021217808</v>
      </c>
      <c r="K48" s="38">
        <f>'deepak nitrate'!I48</f>
        <v>83.861396322630569</v>
      </c>
      <c r="L48" s="38">
        <f>AARTI!I48</f>
        <v>31.127131959141874</v>
      </c>
      <c r="M48" s="38">
        <f>'PI industries'!I48</f>
        <v>200.34417289591647</v>
      </c>
      <c r="N48" s="38">
        <f>UPL!I48</f>
        <v>72.456222000249667</v>
      </c>
      <c r="O48" s="38">
        <f>coromandel!I48</f>
        <v>21.357416350811409</v>
      </c>
      <c r="P48" s="38">
        <f>'chambal fert'!I48</f>
        <v>4.4814364790660699</v>
      </c>
      <c r="Q48" s="45"/>
      <c r="R48" s="38">
        <f t="shared" si="0"/>
        <v>1831.3893286961722</v>
      </c>
      <c r="S48" s="40">
        <f t="shared" si="1"/>
        <v>-4.0680527017497567E-2</v>
      </c>
      <c r="T48" s="38">
        <f t="shared" si="2"/>
        <v>2.6339119424982376</v>
      </c>
      <c r="U48" s="39">
        <f>1000*T48</f>
        <v>2633.9119424982377</v>
      </c>
      <c r="Y48" s="17"/>
    </row>
    <row r="49" spans="1:25">
      <c r="A49" s="41">
        <v>44501</v>
      </c>
      <c r="B49" s="38">
        <f>'Asian paints'!I49</f>
        <v>1063.7555402285977</v>
      </c>
      <c r="C49" s="38">
        <f>Berger!I49</f>
        <v>27.202302876512018</v>
      </c>
      <c r="D49" s="38">
        <f>Nerolac!I49</f>
        <v>8.3287155188303679</v>
      </c>
      <c r="E49" s="38">
        <f>Akzo!I49</f>
        <v>12.865927657473256</v>
      </c>
      <c r="F49" s="38">
        <f>ONGC!I49</f>
        <v>22.181537489948649</v>
      </c>
      <c r="G49" s="38">
        <f>'alkyl amines'!I49</f>
        <v>30.478573482911361</v>
      </c>
      <c r="H49" s="38">
        <f>Shalimaar!I49</f>
        <v>0.15771557491053015</v>
      </c>
      <c r="I49" s="38">
        <f>TATA_CHEMICALS!I49</f>
        <v>33.159701923892364</v>
      </c>
      <c r="J49" s="38">
        <f>piddilite!I49</f>
        <v>219.53559079550476</v>
      </c>
      <c r="K49" s="38">
        <f>'deepak nitrate'!I49</f>
        <v>79.689658853850418</v>
      </c>
      <c r="L49" s="38">
        <f>AARTI!I49</f>
        <v>30.261863925892118</v>
      </c>
      <c r="M49" s="38">
        <f>'PI industries'!I49</f>
        <v>191.63240374714593</v>
      </c>
      <c r="N49" s="38">
        <f>UPL!I49</f>
        <v>66.729807968377784</v>
      </c>
      <c r="O49" s="38">
        <f>coromandel!I49</f>
        <v>20.123166667656246</v>
      </c>
      <c r="P49" s="38">
        <f>'chambal fert'!I49</f>
        <v>4.4123417716802518</v>
      </c>
      <c r="Q49" s="45"/>
      <c r="R49" s="38">
        <f t="shared" si="0"/>
        <v>1810.5148484831839</v>
      </c>
      <c r="S49" s="40">
        <f t="shared" si="1"/>
        <v>-1.1463623312414645E-2</v>
      </c>
      <c r="T49" s="38">
        <f t="shared" si="2"/>
        <v>2.60389017603661</v>
      </c>
      <c r="U49" s="39">
        <f>1000*T49</f>
        <v>2603.8901760366098</v>
      </c>
      <c r="Y49" s="17"/>
    </row>
    <row r="50" spans="1:25">
      <c r="A50" s="41">
        <v>44531</v>
      </c>
      <c r="B50" s="38">
        <f>'Asian paints'!I50</f>
        <v>1144.7304853055666</v>
      </c>
      <c r="C50" s="38">
        <f>Berger!I50</f>
        <v>27.926008630222924</v>
      </c>
      <c r="D50" s="38">
        <f>Nerolac!I50</f>
        <v>8.2761719823137341</v>
      </c>
      <c r="E50" s="38">
        <f>Akzo!I50</f>
        <v>12.783120586664786</v>
      </c>
      <c r="F50" s="38">
        <f>ONGC!I50</f>
        <v>23.049976681834156</v>
      </c>
      <c r="G50" s="38">
        <f>'alkyl amines'!I50</f>
        <v>33.924899208484902</v>
      </c>
      <c r="H50" s="38">
        <f>Shalimaar!I50</f>
        <v>0.17913087601357763</v>
      </c>
      <c r="I50" s="38">
        <f>TATA_CHEMICALS!I50</f>
        <v>33.994158471201878</v>
      </c>
      <c r="J50" s="38">
        <f>piddilite!I50</f>
        <v>245.10833287965997</v>
      </c>
      <c r="K50" s="38">
        <f>'deepak nitrate'!I50</f>
        <v>93.63177689007685</v>
      </c>
      <c r="L50" s="38">
        <f>AARTI!I50</f>
        <v>32.468765210953052</v>
      </c>
      <c r="M50" s="38">
        <f>'PI industries'!I50</f>
        <v>202.63147340130959</v>
      </c>
      <c r="N50" s="38">
        <f>UPL!I50</f>
        <v>73.131637557315599</v>
      </c>
      <c r="O50" s="38">
        <f>coromandel!I50</f>
        <v>20.554065622228801</v>
      </c>
      <c r="P50" s="38">
        <f>'chambal fert'!I50</f>
        <v>4.78569345061491</v>
      </c>
      <c r="Q50" s="45"/>
      <c r="R50" s="38">
        <f t="shared" si="0"/>
        <v>1957.1756967544616</v>
      </c>
      <c r="S50" s="40">
        <f t="shared" si="1"/>
        <v>7.7891211495346668E-2</v>
      </c>
      <c r="T50" s="38">
        <f t="shared" si="2"/>
        <v>2.8148184334561583</v>
      </c>
      <c r="U50" s="39">
        <f>1000*T50</f>
        <v>2814.8184334561583</v>
      </c>
      <c r="Y50" s="17"/>
    </row>
    <row r="51" spans="1:25">
      <c r="A51" s="41">
        <v>44562</v>
      </c>
      <c r="B51" s="38">
        <f>'Asian paints'!I51</f>
        <v>1066.6656034190532</v>
      </c>
      <c r="C51" s="38">
        <f>Berger!I51</f>
        <v>26.140264081066082</v>
      </c>
      <c r="D51" s="38">
        <f>Nerolac!I51</f>
        <v>7.9373974659993589</v>
      </c>
      <c r="E51" s="38">
        <f>Akzo!I51</f>
        <v>12.066611899819568</v>
      </c>
      <c r="F51" s="38">
        <f>ONGC!I51</f>
        <v>27.938395870401735</v>
      </c>
      <c r="G51" s="38">
        <f>'alkyl amines'!I51</f>
        <v>32.041563493205388</v>
      </c>
      <c r="H51" s="38">
        <f>Shalimaar!I51</f>
        <v>0.2142303225868035</v>
      </c>
      <c r="I51" s="38">
        <f>TATA_CHEMICALS!I51</f>
        <v>35.497704638618458</v>
      </c>
      <c r="J51" s="38">
        <f>piddilite!I51</f>
        <v>244.48133517010385</v>
      </c>
      <c r="K51" s="38">
        <f>'deepak nitrate'!I51</f>
        <v>83.904634218359192</v>
      </c>
      <c r="L51" s="38">
        <f>AARTI!I51</f>
        <v>31.896701318339353</v>
      </c>
      <c r="M51" s="38">
        <f>'PI industries'!I51</f>
        <v>162.51523584124229</v>
      </c>
      <c r="N51" s="38">
        <f>UPL!I51</f>
        <v>76.009532105239643</v>
      </c>
      <c r="O51" s="38">
        <f>coromandel!I51</f>
        <v>21.462082288514377</v>
      </c>
      <c r="P51" s="38">
        <f>'chambal fert'!I51</f>
        <v>5.2420802310595143</v>
      </c>
      <c r="Q51" s="45"/>
      <c r="R51" s="38">
        <f t="shared" si="0"/>
        <v>1834.0133723636091</v>
      </c>
      <c r="S51" s="40">
        <f t="shared" si="1"/>
        <v>-6.4995797828787671E-2</v>
      </c>
      <c r="T51" s="38">
        <f t="shared" si="2"/>
        <v>2.6376858532909901</v>
      </c>
      <c r="U51" s="39">
        <f>1000*T51</f>
        <v>2637.6858532909901</v>
      </c>
      <c r="Y51" s="17"/>
    </row>
    <row r="52" spans="1:25">
      <c r="A52" s="41">
        <v>44593</v>
      </c>
      <c r="B52" s="38">
        <f>'Asian paints'!I52</f>
        <v>1074.2454306451828</v>
      </c>
      <c r="C52" s="38">
        <f>Berger!I52</f>
        <v>24.984143655395911</v>
      </c>
      <c r="D52" s="38">
        <f>Nerolac!I52</f>
        <v>6.3646169722768011</v>
      </c>
      <c r="E52" s="38">
        <f>Akzo!I52</f>
        <v>11.787256301069602</v>
      </c>
      <c r="F52" s="38">
        <f>ONGC!I52</f>
        <v>26.004062616205662</v>
      </c>
      <c r="G52" s="38">
        <f>'alkyl amines'!I52</f>
        <v>28.719072504267718</v>
      </c>
      <c r="H52" s="38">
        <f>Shalimaar!I52</f>
        <v>0.19358813704704292</v>
      </c>
      <c r="I52" s="38">
        <f>TATA_CHEMICALS!I52</f>
        <v>31.981195663805824</v>
      </c>
      <c r="J52" s="38">
        <f>piddilite!I52</f>
        <v>239.15180561211517</v>
      </c>
      <c r="K52" s="38">
        <f>'deepak nitrate'!I52</f>
        <v>75.164494047523107</v>
      </c>
      <c r="L52" s="38">
        <f>AARTI!I52</f>
        <v>29.933255934074829</v>
      </c>
      <c r="M52" s="38">
        <f>'PI industries'!I52</f>
        <v>164.84259708031811</v>
      </c>
      <c r="N52" s="38">
        <f>UPL!I52</f>
        <v>65.139141787679705</v>
      </c>
      <c r="O52" s="38">
        <f>coromandel!I52</f>
        <v>21.039339006392506</v>
      </c>
      <c r="P52" s="38">
        <f>'chambal fert'!I52</f>
        <v>4.5784108246974808</v>
      </c>
      <c r="Q52" s="45"/>
      <c r="R52" s="38">
        <f t="shared" si="0"/>
        <v>1804.1284107880522</v>
      </c>
      <c r="S52" s="40">
        <f t="shared" si="1"/>
        <v>-1.642906491925504E-2</v>
      </c>
      <c r="T52" s="38">
        <f t="shared" si="2"/>
        <v>2.5947051741084812</v>
      </c>
      <c r="U52" s="39">
        <f>1000*T52</f>
        <v>2594.7051741084811</v>
      </c>
      <c r="Y52" s="17"/>
    </row>
    <row r="53" spans="1:25">
      <c r="A53" s="41">
        <v>44621</v>
      </c>
      <c r="B53" s="38">
        <f>'Asian paints'!I53</f>
        <v>1042.2006198032723</v>
      </c>
      <c r="C53" s="38">
        <f>Berger!I53</f>
        <v>25.318858613226634</v>
      </c>
      <c r="D53" s="38">
        <f>Nerolac!I53</f>
        <v>6.5480028542171436</v>
      </c>
      <c r="E53" s="38">
        <f>Akzo!I53</f>
        <v>12.18022884244718</v>
      </c>
      <c r="F53" s="38">
        <f>ONGC!I53</f>
        <v>26.80956735433293</v>
      </c>
      <c r="G53" s="38">
        <f>'alkyl amines'!I53</f>
        <v>27.334899439134301</v>
      </c>
      <c r="H53" s="38">
        <f>Shalimaar!I53</f>
        <v>0.18121828803445231</v>
      </c>
      <c r="I53" s="38">
        <f>TATA_CHEMICALS!I53</f>
        <v>37.041163185050038</v>
      </c>
      <c r="J53" s="38">
        <f>piddilite!I53</f>
        <v>244.26237155659703</v>
      </c>
      <c r="K53" s="38">
        <f>'deepak nitrate'!I53</f>
        <v>84.365239378922567</v>
      </c>
      <c r="L53" s="38">
        <f>AARTI!I53</f>
        <v>30.9511370964081</v>
      </c>
      <c r="M53" s="38">
        <f>'PI industries'!I53</f>
        <v>188.52472438489048</v>
      </c>
      <c r="N53" s="38">
        <f>UPL!I53</f>
        <v>75.334104538460394</v>
      </c>
      <c r="O53" s="38">
        <f>coromandel!I53</f>
        <v>21.904403881142709</v>
      </c>
      <c r="P53" s="38">
        <f>'chambal fert'!I53</f>
        <v>5.1738096922497414</v>
      </c>
      <c r="Q53" s="45"/>
      <c r="R53" s="38">
        <f t="shared" si="0"/>
        <v>1828.1303489083862</v>
      </c>
      <c r="S53" s="40">
        <f t="shared" si="1"/>
        <v>1.3216177078863422E-2</v>
      </c>
      <c r="T53" s="38">
        <f t="shared" si="2"/>
        <v>2.6292248638695104</v>
      </c>
      <c r="U53" s="39">
        <f>1000*T53</f>
        <v>2629.2248638695105</v>
      </c>
      <c r="Y53" s="17"/>
    </row>
    <row r="54" spans="1:25">
      <c r="A54" s="41">
        <v>44652</v>
      </c>
      <c r="B54" s="38">
        <f>'Asian paints'!I54</f>
        <v>1095.4112666654446</v>
      </c>
      <c r="C54" s="38">
        <f>Berger!I54</f>
        <v>25.979239939031274</v>
      </c>
      <c r="D54" s="38">
        <f>Nerolac!I54</f>
        <v>6.5732009622157266</v>
      </c>
      <c r="E54" s="38">
        <f>Akzo!I54</f>
        <v>11.988131917601747</v>
      </c>
      <c r="F54" s="38">
        <f>ONGC!I54</f>
        <v>26.245249810323582</v>
      </c>
      <c r="G54" s="38">
        <f>'alkyl amines'!I54</f>
        <v>30.404941327696143</v>
      </c>
      <c r="H54" s="38">
        <f>Shalimaar!I54</f>
        <v>0.22072449331841354</v>
      </c>
      <c r="I54" s="38">
        <f>TATA_CHEMICALS!I54</f>
        <v>35.741007466407801</v>
      </c>
      <c r="J54" s="38">
        <f>piddilite!I54</f>
        <v>241.21691567125848</v>
      </c>
      <c r="K54" s="38">
        <f>'deepak nitrate'!I54</f>
        <v>87.48041315488814</v>
      </c>
      <c r="L54" s="38">
        <f>AARTI!I54</f>
        <v>28.728439675110682</v>
      </c>
      <c r="M54" s="38">
        <f>'PI industries'!I54</f>
        <v>190.41689090248241</v>
      </c>
      <c r="N54" s="38">
        <f>UPL!I54</f>
        <v>80.551503447133854</v>
      </c>
      <c r="O54" s="38">
        <f>coromandel!I54</f>
        <v>24.505484776451734</v>
      </c>
      <c r="P54" s="38">
        <f>'chambal fert'!I54</f>
        <v>5.6083309650485553</v>
      </c>
      <c r="Q54" s="45"/>
      <c r="R54" s="38">
        <f t="shared" si="0"/>
        <v>1891.0717411744131</v>
      </c>
      <c r="S54" s="40">
        <f t="shared" si="1"/>
        <v>3.3849949844484008E-2</v>
      </c>
      <c r="T54" s="38">
        <f t="shared" si="2"/>
        <v>2.7197474426403394</v>
      </c>
      <c r="U54" s="39">
        <f>1000*T54</f>
        <v>2719.7474426403396</v>
      </c>
      <c r="Y54" s="17"/>
    </row>
    <row r="55" spans="1:25">
      <c r="A55" s="41">
        <v>44682</v>
      </c>
      <c r="B55" s="38">
        <f>'Asian paints'!I55</f>
        <v>967.6549732853465</v>
      </c>
      <c r="C55" s="38">
        <f>Berger!I55</f>
        <v>22.250344746241954</v>
      </c>
      <c r="D55" s="38">
        <f>Nerolac!I55</f>
        <v>5.6023747420936498</v>
      </c>
      <c r="E55" s="38">
        <f>Akzo!I55</f>
        <v>11.762850613401282</v>
      </c>
      <c r="F55" s="38">
        <f>ONGC!I55</f>
        <v>24.740379580474396</v>
      </c>
      <c r="G55" s="38">
        <f>'alkyl amines'!I55</f>
        <v>26.103248287681296</v>
      </c>
      <c r="H55" s="38">
        <f>Shalimaar!I55</f>
        <v>0.22072449331841354</v>
      </c>
      <c r="I55" s="38">
        <f>TATA_CHEMICALS!I55</f>
        <v>36.058445015830223</v>
      </c>
      <c r="J55" s="38">
        <f>piddilite!I55</f>
        <v>223.47173780244333</v>
      </c>
      <c r="K55" s="38">
        <f>'deepak nitrate'!I55</f>
        <v>75.087413213344789</v>
      </c>
      <c r="L55" s="38">
        <f>AARTI!I55</f>
        <v>24.613053206419963</v>
      </c>
      <c r="M55" s="38">
        <f>'PI industries'!I55</f>
        <v>184.42614660651918</v>
      </c>
      <c r="N55" s="38">
        <f>UPL!I55</f>
        <v>76.312975973195321</v>
      </c>
      <c r="O55" s="38">
        <f>coromandel!I55</f>
        <v>25.884783350058775</v>
      </c>
      <c r="P55" s="38">
        <f>'chambal fert'!I55</f>
        <v>4.4543055543830041</v>
      </c>
      <c r="Q55" s="45"/>
      <c r="R55" s="38">
        <f t="shared" si="0"/>
        <v>1708.6437564707519</v>
      </c>
      <c r="S55" s="40">
        <f t="shared" si="1"/>
        <v>-0.10144379622316284</v>
      </c>
      <c r="T55" s="38">
        <f t="shared" si="2"/>
        <v>2.4573787370746349</v>
      </c>
      <c r="U55" s="39">
        <f>1000*T55</f>
        <v>2457.378737074635</v>
      </c>
      <c r="Y55" s="17"/>
    </row>
    <row r="56" spans="1:25">
      <c r="A56" s="41">
        <v>44713</v>
      </c>
      <c r="B56" s="38">
        <f>'Asian paints'!I56</f>
        <v>912.00805419691517</v>
      </c>
      <c r="C56" s="38">
        <f>Berger!I56</f>
        <v>20.56410779012198</v>
      </c>
      <c r="D56" s="38">
        <f>Nerolac!I56</f>
        <v>5.186606317966354</v>
      </c>
      <c r="E56" s="38">
        <f>Akzo!I56</f>
        <v>12.030891238277732</v>
      </c>
      <c r="F56" s="38">
        <f>ONGC!I56</f>
        <v>24.789439967729354</v>
      </c>
      <c r="G56" s="38">
        <f>'alkyl amines'!I56</f>
        <v>24.075040417132438</v>
      </c>
      <c r="H56" s="38">
        <f>Shalimaar!I56</f>
        <v>0.26301391463020762</v>
      </c>
      <c r="I56" s="38">
        <f>TATA_CHEMICALS!I56</f>
        <v>30.160215857644754</v>
      </c>
      <c r="J56" s="38">
        <f>piddilite!I56</f>
        <v>207.99572367343265</v>
      </c>
      <c r="K56" s="38">
        <f>'deepak nitrate'!I56</f>
        <v>65.288824824732231</v>
      </c>
      <c r="L56" s="38">
        <f>AARTI!I56</f>
        <v>22.60550871691332</v>
      </c>
      <c r="M56" s="38">
        <f>'PI industries'!I56</f>
        <v>171.13082323940677</v>
      </c>
      <c r="N56" s="38">
        <f>UPL!I56</f>
        <v>61.903966109875292</v>
      </c>
      <c r="O56" s="38">
        <f>coromandel!I56</f>
        <v>26.110786562248034</v>
      </c>
      <c r="P56" s="38">
        <f>'chambal fert'!I56</f>
        <v>3.2622824976225351</v>
      </c>
      <c r="Q56" s="45"/>
      <c r="R56" s="38">
        <f t="shared" si="0"/>
        <v>1587.3752853246485</v>
      </c>
      <c r="S56" s="40">
        <f t="shared" si="1"/>
        <v>-7.361804268046987E-2</v>
      </c>
      <c r="T56" s="38">
        <f t="shared" si="2"/>
        <v>2.2829699047224099</v>
      </c>
      <c r="U56" s="39">
        <f>1000*T56</f>
        <v>2282.9699047224099</v>
      </c>
      <c r="Y56" s="17"/>
    </row>
    <row r="57" spans="1:25">
      <c r="A57" s="41">
        <v>44743</v>
      </c>
      <c r="B57" s="38">
        <f>'Asian paints'!I57</f>
        <v>1134.5829159292923</v>
      </c>
      <c r="C57" s="38">
        <f>Berger!I57</f>
        <v>22.604960328590124</v>
      </c>
      <c r="D57" s="38">
        <f>Nerolac!I57</f>
        <v>5.6133228406623141</v>
      </c>
      <c r="E57" s="38">
        <f>Akzo!I57</f>
        <v>12.412849381783811</v>
      </c>
      <c r="F57" s="38">
        <f>ONGC!I57</f>
        <v>21.943286885318752</v>
      </c>
      <c r="G57" s="38">
        <f>'alkyl amines'!I57</f>
        <v>28.015749146554462</v>
      </c>
      <c r="H57" s="38">
        <f>Shalimaar!I57</f>
        <v>0.26177692972894862</v>
      </c>
      <c r="I57" s="38">
        <f>TATA_CHEMICALS!I57</f>
        <v>35.583258539824719</v>
      </c>
      <c r="J57" s="38">
        <f>piddilite!I57</f>
        <v>243.9588289326683</v>
      </c>
      <c r="K57" s="38">
        <f>'deepak nitrate'!I57</f>
        <v>72.169643644174229</v>
      </c>
      <c r="L57" s="38">
        <f>AARTI!I57</f>
        <v>25.239096234989269</v>
      </c>
      <c r="M57" s="38">
        <f>'PI industries'!I57</f>
        <v>206.59392312920153</v>
      </c>
      <c r="N57" s="38">
        <f>UPL!I57</f>
        <v>72.544317118268083</v>
      </c>
      <c r="O57" s="38">
        <f>coromandel!I57</f>
        <v>28.181786784308549</v>
      </c>
      <c r="P57" s="38">
        <f>'chambal fert'!I57</f>
        <v>3.94869177225817</v>
      </c>
      <c r="Q57" s="45"/>
      <c r="R57" s="38">
        <f t="shared" si="0"/>
        <v>1913.6544075976235</v>
      </c>
      <c r="S57" s="40">
        <f t="shared" si="1"/>
        <v>0.186932828160708</v>
      </c>
      <c r="T57" s="38">
        <f t="shared" si="2"/>
        <v>2.7522259297940752</v>
      </c>
      <c r="U57" s="39">
        <f>1000*T57</f>
        <v>2752.225929794075</v>
      </c>
      <c r="Y57" s="17"/>
    </row>
    <row r="58" spans="1:25">
      <c r="A58" s="41">
        <v>44774</v>
      </c>
      <c r="B58" s="38">
        <f>'Asian paints'!I58</f>
        <v>1154.271212372895</v>
      </c>
      <c r="C58" s="38">
        <f>Berger!I58</f>
        <v>24.378040457383236</v>
      </c>
      <c r="D58" s="38">
        <f>Nerolac!I58</f>
        <v>7.0910299100669825</v>
      </c>
      <c r="E58" s="38">
        <f>Akzo!I58</f>
        <v>12.608352618086277</v>
      </c>
      <c r="F58" s="38">
        <f>ONGC!I58</f>
        <v>22.671191806615866</v>
      </c>
      <c r="G58" s="38">
        <f>'alkyl amines'!I58</f>
        <v>28.478380373340446</v>
      </c>
      <c r="H58" s="38">
        <f>Shalimaar!I58</f>
        <v>0.25682899012391236</v>
      </c>
      <c r="I58" s="38">
        <f>TATA_CHEMICALS!I58</f>
        <v>44.173062626287511</v>
      </c>
      <c r="J58" s="38">
        <f>piddilite!I58</f>
        <v>273.50036854775061</v>
      </c>
      <c r="K58" s="38">
        <f>'deepak nitrate'!I58</f>
        <v>74.700447015964571</v>
      </c>
      <c r="L58" s="38">
        <f>AARTI!I58</f>
        <v>26.876192445168464</v>
      </c>
      <c r="M58" s="38">
        <f>'PI industries'!I58</f>
        <v>229.74789263006335</v>
      </c>
      <c r="N58" s="38">
        <f>UPL!I58</f>
        <v>76.351007956136655</v>
      </c>
      <c r="O58" s="38">
        <f>coromandel!I58</f>
        <v>29.02591242985056</v>
      </c>
      <c r="P58" s="38">
        <f>'chambal fert'!I58</f>
        <v>4.2931219105334257</v>
      </c>
      <c r="Q58" s="45"/>
      <c r="R58" s="38">
        <f t="shared" si="0"/>
        <v>2008.423042090267</v>
      </c>
      <c r="S58" s="40">
        <f t="shared" si="1"/>
        <v>4.8335141537758204E-2</v>
      </c>
      <c r="T58" s="38">
        <f t="shared" si="2"/>
        <v>2.8885225840626307</v>
      </c>
      <c r="U58" s="39">
        <f>1000*T58</f>
        <v>2888.5225840626308</v>
      </c>
      <c r="Y58" s="17"/>
    </row>
    <row r="59" spans="1:25">
      <c r="A59" s="41">
        <v>44805</v>
      </c>
      <c r="B59" s="38">
        <f>'Asian paints'!I59</f>
        <v>1137.543819755577</v>
      </c>
      <c r="C59" s="38">
        <f>Berger!I59</f>
        <v>22.42493841113847</v>
      </c>
      <c r="D59" s="38">
        <f>Nerolac!I59</f>
        <v>6.8714087381259121</v>
      </c>
      <c r="E59" s="38">
        <f>Akzo!I59</f>
        <v>14.330049917575165</v>
      </c>
      <c r="F59" s="38">
        <f>ONGC!I59</f>
        <v>21.235217131341923</v>
      </c>
      <c r="G59" s="38">
        <f>'alkyl amines'!I59</f>
        <v>27.532619368712531</v>
      </c>
      <c r="H59" s="38">
        <f>Shalimaar!I59</f>
        <v>0.26077187949667563</v>
      </c>
      <c r="I59" s="38">
        <f>TATA_CHEMICALS!I59</f>
        <v>43.203214498155134</v>
      </c>
      <c r="J59" s="38">
        <f>piddilite!I59</f>
        <v>268.90254786730503</v>
      </c>
      <c r="K59" s="38">
        <f>'deepak nitrate'!I59</f>
        <v>76.850057532074004</v>
      </c>
      <c r="L59" s="38">
        <f>AARTI!I59</f>
        <v>24.105099604255575</v>
      </c>
      <c r="M59" s="38">
        <f>'PI industries'!I59</f>
        <v>200.65065701921876</v>
      </c>
      <c r="N59" s="38">
        <f>UPL!I59</f>
        <v>66.703534586557751</v>
      </c>
      <c r="O59" s="38">
        <f>coromandel!I59</f>
        <v>27.402490878100995</v>
      </c>
      <c r="P59" s="38">
        <f>'chambal fert'!I59</f>
        <v>3.9501974719830342</v>
      </c>
      <c r="Q59" s="45"/>
      <c r="R59" s="38">
        <f t="shared" si="0"/>
        <v>1941.966624659618</v>
      </c>
      <c r="S59" s="40">
        <f t="shared" si="1"/>
        <v>-3.3648674316382916E-2</v>
      </c>
      <c r="T59" s="38">
        <f t="shared" si="2"/>
        <v>2.7929446811102032</v>
      </c>
      <c r="U59" s="39">
        <f>1000*T59</f>
        <v>2792.9446811102034</v>
      </c>
      <c r="Y59" s="17"/>
    </row>
    <row r="60" spans="1:25">
      <c r="A60" s="41">
        <v>44835</v>
      </c>
      <c r="B60" s="38">
        <f>'Asian paints'!I60</f>
        <v>1057.6507563880921</v>
      </c>
      <c r="C60" s="38">
        <f>Berger!I60</f>
        <v>21.290970262796847</v>
      </c>
      <c r="D60" s="38">
        <f>Nerolac!I60</f>
        <v>6.820187251404711</v>
      </c>
      <c r="E60" s="38">
        <f>Akzo!I60</f>
        <v>13.853497834679462</v>
      </c>
      <c r="F60" s="38">
        <f>ONGC!I60</f>
        <v>22.449382586245246</v>
      </c>
      <c r="G60" s="38">
        <f>'alkyl amines'!I60</f>
        <v>28.34066595068208</v>
      </c>
      <c r="H60" s="38">
        <f>Shalimaar!I60</f>
        <v>0.25056675406128837</v>
      </c>
      <c r="I60" s="38">
        <f>TATA_CHEMICALS!I60</f>
        <v>44.300159659208084</v>
      </c>
      <c r="J60" s="38">
        <f>piddilite!I60</f>
        <v>258.3175503468957</v>
      </c>
      <c r="K60" s="38">
        <f>'deepak nitrate'!I60</f>
        <v>87.341447377549031</v>
      </c>
      <c r="L60" s="38">
        <f>AARTI!I60</f>
        <v>22.655907694332882</v>
      </c>
      <c r="M60" s="38">
        <f>'PI industries'!I60</f>
        <v>216.95244598870525</v>
      </c>
      <c r="N60" s="38">
        <f>UPL!I60</f>
        <v>72.475147124839893</v>
      </c>
      <c r="O60" s="38">
        <f>coromandel!I60</f>
        <v>26.524628968603061</v>
      </c>
      <c r="P60" s="38">
        <f>'chambal fert'!I60</f>
        <v>4.0361383087194165</v>
      </c>
      <c r="Q60" s="45"/>
      <c r="R60" s="38">
        <f t="shared" si="0"/>
        <v>1883.2594524968151</v>
      </c>
      <c r="S60" s="40">
        <f t="shared" si="1"/>
        <v>-3.0697156697324028E-2</v>
      </c>
      <c r="T60" s="38">
        <f t="shared" si="2"/>
        <v>2.7085117757486805</v>
      </c>
      <c r="U60" s="39">
        <f>1000*T60</f>
        <v>2708.5117757486805</v>
      </c>
      <c r="Y60" s="17"/>
    </row>
    <row r="61" spans="1:25">
      <c r="A61" s="41">
        <v>44866</v>
      </c>
      <c r="B61" s="38">
        <f>'Asian paints'!I61</f>
        <v>1082.1655820269586</v>
      </c>
      <c r="C61" s="38">
        <f>Berger!I61</f>
        <v>22.621202925917515</v>
      </c>
      <c r="D61" s="38">
        <f>Nerolac!I61</f>
        <v>6.2925348201826115</v>
      </c>
      <c r="E61" s="38">
        <f>Akzo!I61</f>
        <v>14.84396119234151</v>
      </c>
      <c r="F61" s="38">
        <f>ONGC!I61</f>
        <v>23.630049819743302</v>
      </c>
      <c r="G61" s="38">
        <f>'alkyl amines'!I61</f>
        <v>27.077733963888583</v>
      </c>
      <c r="H61" s="38">
        <f>Shalimaar!I61</f>
        <v>0.22760522183166704</v>
      </c>
      <c r="I61" s="38">
        <f>TATA_CHEMICALS!I61</f>
        <v>40.495070027462901</v>
      </c>
      <c r="J61" s="38">
        <f>piddilite!I61</f>
        <v>274.73977128364407</v>
      </c>
      <c r="K61" s="38">
        <f>'deepak nitrate'!I61</f>
        <v>82.117458953613166</v>
      </c>
      <c r="L61" s="38">
        <f>AARTI!I61</f>
        <v>21.861930069434273</v>
      </c>
      <c r="M61" s="38">
        <f>'PI industries'!I61</f>
        <v>233.74945543247165</v>
      </c>
      <c r="N61" s="38">
        <f>UPL!I61</f>
        <v>78.380749950176423</v>
      </c>
      <c r="O61" s="38">
        <f>coromandel!I61</f>
        <v>25.626096948703719</v>
      </c>
      <c r="P61" s="38">
        <f>'chambal fert'!I61</f>
        <v>3.7690408415387977</v>
      </c>
      <c r="Q61" s="45"/>
      <c r="R61" s="38">
        <f t="shared" si="0"/>
        <v>1937.5982434779087</v>
      </c>
      <c r="S61" s="40">
        <f t="shared" si="1"/>
        <v>2.8445160313003353E-2</v>
      </c>
      <c r="T61" s="38">
        <f t="shared" si="2"/>
        <v>2.7866620566656892</v>
      </c>
      <c r="U61" s="39">
        <f>1000*T61</f>
        <v>2786.6620566656893</v>
      </c>
      <c r="Y61" s="17"/>
    </row>
    <row r="62" spans="1:25">
      <c r="A62" s="41">
        <v>44896</v>
      </c>
      <c r="B62" s="38">
        <f>'Asian paints'!I62</f>
        <v>1099.8202540598602</v>
      </c>
      <c r="C62" s="38">
        <f>Berger!I62</f>
        <v>22.357700813306892</v>
      </c>
      <c r="D62" s="38">
        <f>Nerolac!I62</f>
        <v>6.2679765327547132</v>
      </c>
      <c r="E62" s="38">
        <f>Akzo!I62</f>
        <v>14.625662231505151</v>
      </c>
      <c r="F62" s="38">
        <f>ONGC!I62</f>
        <v>24.741206045779407</v>
      </c>
      <c r="G62" s="38">
        <f>'alkyl amines'!I62</f>
        <v>26.792230403279696</v>
      </c>
      <c r="H62" s="38">
        <f>Shalimaar!I62</f>
        <v>0.22806909116963919</v>
      </c>
      <c r="I62" s="38">
        <f>TATA_CHEMICALS!I62</f>
        <v>40.426633163582594</v>
      </c>
      <c r="J62" s="38">
        <f>piddilite!I62</f>
        <v>273.83519514339963</v>
      </c>
      <c r="K62" s="38">
        <f>'deepak nitrate'!I62</f>
        <v>82.719499548890056</v>
      </c>
      <c r="L62" s="38">
        <f>AARTI!I62</f>
        <v>21.306146898666245</v>
      </c>
      <c r="M62" s="38">
        <f>'PI industries'!I62</f>
        <v>231.0659589801424</v>
      </c>
      <c r="N62" s="38">
        <f>UPL!I62</f>
        <v>75.800150396247858</v>
      </c>
      <c r="O62" s="38">
        <f>coromandel!I62</f>
        <v>26.498446057015414</v>
      </c>
      <c r="P62" s="38">
        <f>'chambal fert'!I62</f>
        <v>3.7795516927713542</v>
      </c>
      <c r="Q62" s="45"/>
      <c r="R62" s="38">
        <f t="shared" si="0"/>
        <v>1950.264681058371</v>
      </c>
      <c r="S62" s="40">
        <f t="shared" si="1"/>
        <v>6.5159099697119005E-3</v>
      </c>
      <c r="T62" s="38">
        <f t="shared" si="2"/>
        <v>2.8048789812099857</v>
      </c>
      <c r="U62" s="39">
        <f>1000*T62</f>
        <v>2804.8789812099858</v>
      </c>
      <c r="Y62" s="17"/>
    </row>
    <row r="64" spans="1:25">
      <c r="R64" t="s">
        <v>84</v>
      </c>
      <c r="S64" s="17">
        <f>AVERAGE(S3:S62)</f>
        <v>1.7189339901504563E-2</v>
      </c>
    </row>
    <row r="66" spans="1:2">
      <c r="A66" t="s">
        <v>85</v>
      </c>
      <c r="B66" s="17">
        <f>AVERAGE(S3:S62)</f>
        <v>1.7189339901504563E-2</v>
      </c>
    </row>
    <row r="67" spans="1:2">
      <c r="A67" t="s">
        <v>86</v>
      </c>
      <c r="B67" s="17">
        <f>12*B66</f>
        <v>0.20627207881805476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A13A5-CEBB-4D97-A92C-C37B07860E28}">
  <dimension ref="A1:X26"/>
  <sheetViews>
    <sheetView topLeftCell="C5" workbookViewId="0">
      <selection activeCell="D16" sqref="D16:X17"/>
    </sheetView>
  </sheetViews>
  <sheetFormatPr defaultColWidth="11" defaultRowHeight="15.95"/>
  <cols>
    <col min="1" max="1" width="13.125" customWidth="1"/>
    <col min="2" max="2" width="13.5" customWidth="1"/>
    <col min="4" max="4" width="25.875" customWidth="1"/>
    <col min="5" max="5" width="14.125" customWidth="1"/>
  </cols>
  <sheetData>
    <row r="1" spans="1:24">
      <c r="A1" t="s">
        <v>87</v>
      </c>
      <c r="B1" s="17">
        <v>6.6400000000000001E-2</v>
      </c>
      <c r="D1" s="49" t="s">
        <v>88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>
      <c r="D2" s="51" t="s">
        <v>89</v>
      </c>
      <c r="E2" s="52">
        <v>43281</v>
      </c>
      <c r="F2" s="52">
        <v>43373</v>
      </c>
      <c r="G2" s="52">
        <v>43465</v>
      </c>
      <c r="H2" s="52">
        <v>43555</v>
      </c>
      <c r="I2" s="52">
        <v>43646</v>
      </c>
      <c r="J2" s="52">
        <v>43738</v>
      </c>
      <c r="K2" s="52">
        <v>43830</v>
      </c>
      <c r="L2" s="52">
        <v>43921</v>
      </c>
      <c r="M2" s="52">
        <v>44012</v>
      </c>
      <c r="N2" s="52">
        <v>44104</v>
      </c>
      <c r="O2" s="52">
        <v>44196</v>
      </c>
      <c r="P2" s="52">
        <v>44286</v>
      </c>
      <c r="Q2" s="52">
        <v>44377</v>
      </c>
      <c r="R2" s="52">
        <v>44469</v>
      </c>
      <c r="S2" s="52">
        <v>44561</v>
      </c>
      <c r="T2" s="52">
        <v>44651</v>
      </c>
      <c r="U2" s="52">
        <v>44742</v>
      </c>
      <c r="V2" s="52">
        <v>44834</v>
      </c>
      <c r="W2" s="52">
        <v>44926</v>
      </c>
      <c r="X2" s="52">
        <v>45016</v>
      </c>
    </row>
    <row r="3" spans="1:24">
      <c r="A3" t="s">
        <v>90</v>
      </c>
      <c r="B3">
        <v>3226</v>
      </c>
      <c r="D3" s="53" t="s">
        <v>91</v>
      </c>
      <c r="E3" s="54" t="s">
        <v>92</v>
      </c>
      <c r="F3" s="55" t="s">
        <v>92</v>
      </c>
      <c r="G3" s="55" t="s">
        <v>92</v>
      </c>
      <c r="H3" s="55" t="s">
        <v>92</v>
      </c>
      <c r="I3" s="55" t="s">
        <v>92</v>
      </c>
      <c r="J3" s="55" t="s">
        <v>92</v>
      </c>
      <c r="K3" s="55" t="s">
        <v>92</v>
      </c>
      <c r="L3" s="55" t="s">
        <v>92</v>
      </c>
      <c r="M3" s="55" t="s">
        <v>92</v>
      </c>
      <c r="N3" s="55" t="s">
        <v>92</v>
      </c>
      <c r="O3" s="55" t="s">
        <v>92</v>
      </c>
      <c r="P3" s="55" t="s">
        <v>92</v>
      </c>
      <c r="Q3" s="55" t="s">
        <v>92</v>
      </c>
      <c r="R3" s="55" t="s">
        <v>92</v>
      </c>
      <c r="S3" s="55" t="s">
        <v>92</v>
      </c>
      <c r="T3" s="55" t="s">
        <v>92</v>
      </c>
      <c r="U3" s="55" t="s">
        <v>92</v>
      </c>
      <c r="V3" s="55"/>
      <c r="W3" s="55"/>
      <c r="X3" s="55"/>
    </row>
    <row r="4" spans="1:24">
      <c r="A4" t="s">
        <v>0</v>
      </c>
      <c r="B4" s="69">
        <v>2804.8789809999998</v>
      </c>
      <c r="D4" s="53" t="s">
        <v>93</v>
      </c>
      <c r="E4" s="54">
        <v>0.69</v>
      </c>
      <c r="F4" s="55">
        <v>0.67</v>
      </c>
      <c r="G4" s="55">
        <v>0.65</v>
      </c>
      <c r="H4" s="55">
        <v>0.6</v>
      </c>
      <c r="I4" s="55">
        <v>0.77</v>
      </c>
      <c r="J4" s="55">
        <v>0.6</v>
      </c>
      <c r="K4" s="55">
        <v>0.62</v>
      </c>
      <c r="L4" s="55">
        <v>1.0900000000000001</v>
      </c>
      <c r="M4" s="55">
        <v>0.62</v>
      </c>
      <c r="N4" s="55">
        <v>0.23</v>
      </c>
      <c r="O4" s="55">
        <v>0.26</v>
      </c>
      <c r="P4" s="55">
        <v>0.28999999999999998</v>
      </c>
      <c r="Q4" s="55">
        <v>0.65</v>
      </c>
      <c r="R4" s="55">
        <v>0.55000000000000004</v>
      </c>
      <c r="S4" s="55">
        <v>0.54</v>
      </c>
      <c r="T4" s="55">
        <v>0.59</v>
      </c>
      <c r="U4" s="55">
        <v>1.1499999999999999</v>
      </c>
      <c r="V4" s="55">
        <v>0.93</v>
      </c>
      <c r="W4" s="55">
        <v>0.3</v>
      </c>
      <c r="X4" s="55">
        <v>1.2</v>
      </c>
    </row>
    <row r="6" spans="1:24">
      <c r="D6" s="69" t="s">
        <v>94</v>
      </c>
      <c r="E6">
        <f>($B$3*E4)/100</f>
        <v>22.259399999999999</v>
      </c>
      <c r="F6">
        <f t="shared" ref="F6:X6" si="0">($B$3*F4)/100</f>
        <v>21.6142</v>
      </c>
      <c r="G6">
        <f t="shared" si="0"/>
        <v>20.969000000000001</v>
      </c>
      <c r="H6">
        <f t="shared" si="0"/>
        <v>19.355999999999998</v>
      </c>
      <c r="I6">
        <f t="shared" si="0"/>
        <v>24.840199999999999</v>
      </c>
      <c r="J6">
        <f t="shared" si="0"/>
        <v>19.355999999999998</v>
      </c>
      <c r="K6">
        <f t="shared" si="0"/>
        <v>20.001199999999997</v>
      </c>
      <c r="L6">
        <f t="shared" si="0"/>
        <v>35.163400000000003</v>
      </c>
      <c r="M6">
        <f t="shared" si="0"/>
        <v>20.001199999999997</v>
      </c>
      <c r="N6">
        <f t="shared" si="0"/>
        <v>7.4198000000000004</v>
      </c>
      <c r="O6">
        <f t="shared" si="0"/>
        <v>8.3875999999999991</v>
      </c>
      <c r="P6">
        <f t="shared" si="0"/>
        <v>9.3553999999999995</v>
      </c>
      <c r="Q6">
        <f t="shared" si="0"/>
        <v>20.969000000000001</v>
      </c>
      <c r="R6">
        <f t="shared" si="0"/>
        <v>17.743000000000002</v>
      </c>
      <c r="S6">
        <f t="shared" si="0"/>
        <v>17.420400000000001</v>
      </c>
      <c r="T6">
        <f t="shared" si="0"/>
        <v>19.0334</v>
      </c>
      <c r="U6">
        <f>($B$3*U4)/100</f>
        <v>37.098999999999997</v>
      </c>
      <c r="V6">
        <f t="shared" si="0"/>
        <v>30.001800000000003</v>
      </c>
      <c r="W6">
        <f t="shared" si="0"/>
        <v>9.677999999999999</v>
      </c>
      <c r="X6">
        <f t="shared" si="0"/>
        <v>38.711999999999996</v>
      </c>
    </row>
    <row r="7" spans="1:24">
      <c r="D7" s="71"/>
      <c r="E7" s="63"/>
    </row>
    <row r="9" spans="1:24">
      <c r="E9" s="71"/>
    </row>
    <row r="12" spans="1:24">
      <c r="D12" s="53" t="s">
        <v>95</v>
      </c>
      <c r="E12" s="56">
        <v>7938.9</v>
      </c>
      <c r="F12" s="57">
        <v>7010.9</v>
      </c>
      <c r="G12" s="57">
        <v>9394.4</v>
      </c>
      <c r="H12" s="57">
        <v>7078.5</v>
      </c>
      <c r="I12" s="57">
        <v>9636.2000000000007</v>
      </c>
      <c r="J12" s="57">
        <v>7576.5</v>
      </c>
      <c r="K12" s="57">
        <v>9923.1</v>
      </c>
      <c r="L12" s="57">
        <v>5735.9</v>
      </c>
      <c r="M12" s="57">
        <v>2930.8</v>
      </c>
      <c r="N12" s="57">
        <v>10716.2</v>
      </c>
      <c r="O12" s="57">
        <v>15947.2</v>
      </c>
      <c r="P12" s="57">
        <v>9911</v>
      </c>
      <c r="Q12" s="57">
        <v>7129.7</v>
      </c>
      <c r="R12" s="57">
        <v>7017</v>
      </c>
      <c r="S12" s="57">
        <v>13344</v>
      </c>
      <c r="T12" s="57">
        <v>12381.8</v>
      </c>
      <c r="U12" s="57">
        <v>13478.5</v>
      </c>
      <c r="V12" s="57">
        <v>10120</v>
      </c>
      <c r="W12" s="55" t="s">
        <v>39</v>
      </c>
      <c r="X12" s="55" t="s">
        <v>39</v>
      </c>
    </row>
    <row r="13" spans="1:24">
      <c r="D13" s="59" t="s">
        <v>96</v>
      </c>
      <c r="E13" s="64" t="s">
        <v>97</v>
      </c>
      <c r="F13" s="55" t="s">
        <v>92</v>
      </c>
      <c r="G13" s="55" t="s">
        <v>98</v>
      </c>
      <c r="H13" s="55" t="s">
        <v>92</v>
      </c>
      <c r="I13" s="55" t="s">
        <v>99</v>
      </c>
      <c r="J13" s="55" t="s">
        <v>92</v>
      </c>
      <c r="K13" s="55" t="s">
        <v>100</v>
      </c>
      <c r="L13" s="55" t="s">
        <v>92</v>
      </c>
      <c r="M13" s="55" t="s">
        <v>101</v>
      </c>
      <c r="N13" s="55" t="s">
        <v>92</v>
      </c>
      <c r="O13" s="55" t="s">
        <v>102</v>
      </c>
      <c r="P13" s="55" t="s">
        <v>92</v>
      </c>
      <c r="Q13" s="55" t="s">
        <v>103</v>
      </c>
      <c r="R13" s="55" t="s">
        <v>92</v>
      </c>
      <c r="S13" s="55" t="s">
        <v>104</v>
      </c>
      <c r="T13" s="55" t="s">
        <v>92</v>
      </c>
      <c r="U13" s="55" t="s">
        <v>105</v>
      </c>
      <c r="V13" s="55" t="s">
        <v>92</v>
      </c>
      <c r="W13" s="55" t="s">
        <v>106</v>
      </c>
      <c r="X13" s="58" t="s">
        <v>107</v>
      </c>
    </row>
    <row r="14" spans="1:24">
      <c r="D14" s="59" t="s">
        <v>108</v>
      </c>
      <c r="E14" s="54">
        <v>6.59</v>
      </c>
      <c r="F14" s="55" t="s">
        <v>92</v>
      </c>
      <c r="G14" s="55">
        <v>6.98</v>
      </c>
      <c r="H14" s="55" t="s">
        <v>92</v>
      </c>
      <c r="I14" s="55">
        <v>7.4</v>
      </c>
      <c r="J14" s="55" t="s">
        <v>92</v>
      </c>
      <c r="K14" s="55">
        <v>8.2799999999999994</v>
      </c>
      <c r="L14" s="55" t="s">
        <v>92</v>
      </c>
      <c r="M14" s="55">
        <v>7.91</v>
      </c>
      <c r="N14" s="55" t="s">
        <v>92</v>
      </c>
      <c r="O14" s="55">
        <v>10.34</v>
      </c>
      <c r="P14" s="55" t="s">
        <v>92</v>
      </c>
      <c r="Q14" s="55">
        <v>11.1</v>
      </c>
      <c r="R14" s="55" t="s">
        <v>92</v>
      </c>
      <c r="S14" s="55">
        <v>11.91</v>
      </c>
      <c r="T14" s="55" t="s">
        <v>92</v>
      </c>
      <c r="U14" s="55">
        <v>10.119999999999999</v>
      </c>
      <c r="V14" s="55" t="s">
        <v>92</v>
      </c>
      <c r="W14" s="55">
        <v>9.58</v>
      </c>
      <c r="X14" s="58">
        <v>9.11</v>
      </c>
    </row>
    <row r="15" spans="1:24">
      <c r="D15" t="s">
        <v>109</v>
      </c>
      <c r="E15" s="65">
        <v>162167</v>
      </c>
      <c r="G15" s="65">
        <v>177559.89</v>
      </c>
      <c r="I15">
        <v>192632.26</v>
      </c>
      <c r="K15">
        <v>204393.93</v>
      </c>
      <c r="M15">
        <v>202372.98</v>
      </c>
      <c r="O15">
        <v>183220.67</v>
      </c>
      <c r="Q15">
        <v>217139.6</v>
      </c>
      <c r="S15">
        <v>261263.28</v>
      </c>
      <c r="U15">
        <v>290867.09000000003</v>
      </c>
      <c r="W15">
        <v>334404.13</v>
      </c>
      <c r="X15">
        <v>334393.39</v>
      </c>
    </row>
    <row r="16" spans="1:24" ht="15.75">
      <c r="D16" s="59" t="s">
        <v>110</v>
      </c>
      <c r="E16" s="60">
        <v>5.81</v>
      </c>
      <c r="F16" s="61">
        <v>5.13</v>
      </c>
      <c r="G16" s="61">
        <v>6.63</v>
      </c>
      <c r="H16" s="61">
        <v>4.95</v>
      </c>
      <c r="I16" s="61">
        <v>6.83</v>
      </c>
      <c r="J16" s="61">
        <v>8.61</v>
      </c>
      <c r="K16" s="61">
        <v>7.97</v>
      </c>
      <c r="L16" s="61">
        <v>3.48</v>
      </c>
      <c r="M16" s="61">
        <v>2.2799999999999998</v>
      </c>
      <c r="N16" s="61">
        <v>8.66</v>
      </c>
      <c r="O16" s="61">
        <v>12.91</v>
      </c>
      <c r="P16" s="61">
        <v>7.21</v>
      </c>
      <c r="Q16" s="61">
        <v>5.93</v>
      </c>
      <c r="R16" s="61">
        <v>6.21</v>
      </c>
      <c r="S16" s="61">
        <v>10.59</v>
      </c>
      <c r="T16" s="61">
        <v>8.8699999999999992</v>
      </c>
      <c r="U16" s="61">
        <v>10.6</v>
      </c>
      <c r="V16" s="61">
        <v>8.16</v>
      </c>
      <c r="W16" s="61">
        <v>12.28</v>
      </c>
      <c r="X16" s="61">
        <v>12.53</v>
      </c>
    </row>
    <row r="17" spans="4:24">
      <c r="D17" t="s">
        <v>111</v>
      </c>
      <c r="E17" s="65"/>
      <c r="F17" s="17">
        <f>(F16-E16)/E16</f>
        <v>-0.11703958691910495</v>
      </c>
      <c r="G17" s="17">
        <f t="shared" ref="G17:X17" si="1">(G16-F16)/F16</f>
        <v>0.29239766081871343</v>
      </c>
      <c r="H17" s="17">
        <f t="shared" si="1"/>
        <v>-0.25339366515837103</v>
      </c>
      <c r="I17" s="17">
        <f t="shared" si="1"/>
        <v>0.37979797979797975</v>
      </c>
      <c r="J17" s="17">
        <f t="shared" si="1"/>
        <v>0.26061493411420195</v>
      </c>
      <c r="K17" s="17">
        <f t="shared" si="1"/>
        <v>-7.4332171893147475E-2</v>
      </c>
      <c r="L17" s="17">
        <f t="shared" si="1"/>
        <v>-0.56336260978670016</v>
      </c>
      <c r="M17" s="17">
        <f t="shared" si="1"/>
        <v>-0.34482758620689663</v>
      </c>
      <c r="N17" s="17">
        <f t="shared" si="1"/>
        <v>2.7982456140350882</v>
      </c>
      <c r="O17" s="17">
        <f t="shared" si="1"/>
        <v>0.49076212471131642</v>
      </c>
      <c r="P17" s="17">
        <f t="shared" si="1"/>
        <v>-0.44151820294345467</v>
      </c>
      <c r="Q17" s="17">
        <f t="shared" si="1"/>
        <v>-0.17753120665742028</v>
      </c>
      <c r="R17" s="17">
        <f t="shared" si="1"/>
        <v>4.7217537942664464E-2</v>
      </c>
      <c r="S17" s="17">
        <f t="shared" si="1"/>
        <v>0.70531400966183577</v>
      </c>
      <c r="T17" s="17">
        <f t="shared" si="1"/>
        <v>-0.16241737488196417</v>
      </c>
      <c r="U17" s="17">
        <f t="shared" si="1"/>
        <v>0.19503945885005644</v>
      </c>
      <c r="V17" s="17">
        <f t="shared" si="1"/>
        <v>-0.23018867924528297</v>
      </c>
      <c r="W17" s="17">
        <f t="shared" si="1"/>
        <v>0.5049019607843136</v>
      </c>
      <c r="X17" s="17">
        <f t="shared" si="1"/>
        <v>2.0358306188925084E-2</v>
      </c>
    </row>
    <row r="18" spans="4:24">
      <c r="D18" t="s">
        <v>112</v>
      </c>
      <c r="F18" s="17">
        <f>(F12-E12)/E12</f>
        <v>-0.1168927685195682</v>
      </c>
      <c r="G18" s="17">
        <f>(G12-F12)/F12</f>
        <v>0.33997061718181693</v>
      </c>
      <c r="H18" s="17">
        <f>(H12-G12)/G12</f>
        <v>-0.24651920292940471</v>
      </c>
      <c r="I18" s="17">
        <f>(I12-H12)/H12</f>
        <v>0.36133361587907054</v>
      </c>
      <c r="J18" s="17">
        <f>(J12-I12)/I12</f>
        <v>-0.21374608248064594</v>
      </c>
      <c r="K18" s="17">
        <f>(K12-J12)/J12</f>
        <v>0.30972084735695904</v>
      </c>
      <c r="L18" s="17">
        <f>(L12-K12)/K12</f>
        <v>-0.42196491015912374</v>
      </c>
      <c r="M18" s="17">
        <f>(M12-L12)/L12</f>
        <v>-0.48904269600237099</v>
      </c>
      <c r="N18" s="17">
        <f>(N12-M12)/M12</f>
        <v>2.6564078067421866</v>
      </c>
      <c r="O18" s="17">
        <f>(O12-N12)/N12</f>
        <v>0.48813945241783463</v>
      </c>
      <c r="P18" s="17">
        <f>(P12-O12)/O12</f>
        <v>-0.37851158824119596</v>
      </c>
      <c r="Q18" s="17">
        <f>(Q12-P12)/P12</f>
        <v>-0.28062758551104833</v>
      </c>
      <c r="R18" s="17">
        <f>(R12-Q12)/Q12</f>
        <v>-1.5807116708977911E-2</v>
      </c>
      <c r="S18" s="17">
        <f>(S12-R12)/R12</f>
        <v>0.90166737922188966</v>
      </c>
      <c r="T18" s="17">
        <f>(T12-S12)/S12</f>
        <v>-7.2107314148681115E-2</v>
      </c>
      <c r="U18" s="17">
        <f>(U12-T12)/T12</f>
        <v>8.8573551503012549E-2</v>
      </c>
      <c r="V18" s="17">
        <f>(V12-U12)/U12</f>
        <v>-0.24917461141818451</v>
      </c>
      <c r="W18" s="17" t="e">
        <f>(W12-V12)/V12</f>
        <v>#VALUE!</v>
      </c>
      <c r="X18" s="17" t="e">
        <f>(X12-W12)/W12</f>
        <v>#VALUE!</v>
      </c>
    </row>
    <row r="19" spans="4:24">
      <c r="D19" t="s">
        <v>113</v>
      </c>
      <c r="G19" s="17">
        <f>(G15-E15)/E15</f>
        <v>9.4919989886968453E-2</v>
      </c>
      <c r="H19" s="17">
        <v>9.4899999999999998E-2</v>
      </c>
      <c r="I19" s="17">
        <f>(I15-G15)/G15</f>
        <v>8.4886119269391269E-2</v>
      </c>
      <c r="J19" s="17">
        <v>8.4900000000000003E-2</v>
      </c>
      <c r="K19" s="17">
        <f>(K15-I15)/I15</f>
        <v>6.10576338563436E-2</v>
      </c>
      <c r="L19" s="17">
        <v>6.1100000000000002E-2</v>
      </c>
      <c r="M19" s="17">
        <f>(M15-K15)/K15</f>
        <v>-9.8875245463501907E-3</v>
      </c>
      <c r="N19" s="17">
        <v>-9.9000000000000008E-3</v>
      </c>
      <c r="O19" s="17">
        <f>(O15-M15)/M15</f>
        <v>-9.4638671625036086E-2</v>
      </c>
      <c r="P19" s="17">
        <v>-9.4600000000000004E-2</v>
      </c>
      <c r="Q19" s="17">
        <f>(Q15-O15)/O15</f>
        <v>0.18512611049834055</v>
      </c>
      <c r="R19" s="17">
        <v>0.18509999999999999</v>
      </c>
      <c r="S19" s="17">
        <f>(S15-Q15)/Q15</f>
        <v>0.20320420595782618</v>
      </c>
      <c r="T19" s="17">
        <v>0.20319999999999999</v>
      </c>
      <c r="U19" s="17">
        <f>(U15-S15)/S15</f>
        <v>0.11331025929093452</v>
      </c>
      <c r="V19" s="17">
        <v>0.1133</v>
      </c>
      <c r="W19" s="17">
        <f>(W15-U15)/U15</f>
        <v>0.14968018554453849</v>
      </c>
    </row>
    <row r="21" spans="4:24">
      <c r="D21" t="s">
        <v>114</v>
      </c>
      <c r="E21" s="70"/>
      <c r="F21" s="70"/>
      <c r="G21">
        <f>G18/G19</f>
        <v>3.5816545870543908</v>
      </c>
      <c r="H21">
        <f>H18/H19</f>
        <v>-2.597673371226604</v>
      </c>
      <c r="I21">
        <f>I18/I19</f>
        <v>4.2566867114322458</v>
      </c>
      <c r="J21">
        <f>J18/J19</f>
        <v>-2.5176217017743925</v>
      </c>
      <c r="K21">
        <f>K18/K19</f>
        <v>5.0725982615977268</v>
      </c>
      <c r="L21">
        <f>L18/L19</f>
        <v>-6.9061360091509609</v>
      </c>
      <c r="M21">
        <f>M18/M19</f>
        <v>49.460579714352534</v>
      </c>
      <c r="N21">
        <f>N18/N19</f>
        <v>-268.32402088304912</v>
      </c>
      <c r="O21">
        <f>O18/O19</f>
        <v>-5.1579279805603306</v>
      </c>
      <c r="P21">
        <f>P18/P19</f>
        <v>4.0011795797166592</v>
      </c>
      <c r="Q21">
        <f>Q18/Q19</f>
        <v>-1.51587253011273</v>
      </c>
      <c r="R21">
        <f>R18/R19</f>
        <v>-8.5397713176541934E-2</v>
      </c>
      <c r="S21">
        <f>S18/S19</f>
        <v>4.4372476198107105</v>
      </c>
      <c r="T21">
        <f>T18/T19</f>
        <v>-0.35485882947185587</v>
      </c>
      <c r="U21">
        <f>U18/U19</f>
        <v>0.78169048466822233</v>
      </c>
      <c r="V21">
        <f>V18/V19</f>
        <v>-2.1992463496750618</v>
      </c>
      <c r="W21" t="e">
        <f>W18/W19</f>
        <v>#VALUE!</v>
      </c>
      <c r="X21" t="e">
        <f>X18/X19</f>
        <v>#VALUE!</v>
      </c>
    </row>
    <row r="22" spans="4:24">
      <c r="D22" t="s">
        <v>115</v>
      </c>
      <c r="E22" s="70"/>
      <c r="F22" s="70"/>
      <c r="G22" s="65">
        <f>G17/G18</f>
        <v>0.86006744712981653</v>
      </c>
      <c r="H22" s="65">
        <f t="shared" ref="H22:X22" si="2">H17/H18</f>
        <v>1.027886112510817</v>
      </c>
      <c r="I22" s="65">
        <f t="shared" si="2"/>
        <v>1.0511005981936892</v>
      </c>
      <c r="J22" s="65">
        <f t="shared" si="2"/>
        <v>-1.2192735000782988</v>
      </c>
      <c r="K22" s="65">
        <f t="shared" si="2"/>
        <v>-0.23999731541312189</v>
      </c>
      <c r="L22" s="65">
        <f t="shared" si="2"/>
        <v>1.3350935023821178</v>
      </c>
      <c r="M22" s="65">
        <f t="shared" si="2"/>
        <v>0.70510732299174306</v>
      </c>
      <c r="N22" s="65">
        <f t="shared" si="2"/>
        <v>1.0533945905944506</v>
      </c>
      <c r="O22" s="65">
        <f t="shared" si="2"/>
        <v>1.0053727931239551</v>
      </c>
      <c r="P22" s="65">
        <f t="shared" si="2"/>
        <v>1.1664588790927835</v>
      </c>
      <c r="Q22" s="65">
        <f t="shared" si="2"/>
        <v>0.63262207930884562</v>
      </c>
      <c r="R22" s="65">
        <f t="shared" si="2"/>
        <v>-2.9871063023053717</v>
      </c>
      <c r="S22" s="65">
        <f t="shared" si="2"/>
        <v>0.78223303394928112</v>
      </c>
      <c r="T22" s="65">
        <f t="shared" si="2"/>
        <v>2.2524396699490001</v>
      </c>
      <c r="U22" s="65">
        <f t="shared" si="2"/>
        <v>2.2020056274182793</v>
      </c>
      <c r="V22" s="65">
        <f t="shared" si="2"/>
        <v>0.92380470841374029</v>
      </c>
      <c r="W22" s="65" t="e">
        <f t="shared" si="2"/>
        <v>#VALUE!</v>
      </c>
      <c r="X22" s="65" t="e">
        <f t="shared" si="2"/>
        <v>#VALUE!</v>
      </c>
    </row>
    <row r="23" spans="4:24">
      <c r="D23" t="s">
        <v>116</v>
      </c>
      <c r="G23">
        <f>G21*G22</f>
        <v>3.0804645171886671</v>
      </c>
      <c r="H23">
        <f>H21*H22</f>
        <v>-2.6701123831229823</v>
      </c>
      <c r="I23">
        <f>I21*I22</f>
        <v>4.4742059487095611</v>
      </c>
      <c r="J23">
        <f>J21*J22</f>
        <v>3.0696694241955464</v>
      </c>
      <c r="K23">
        <f>K21*K22</f>
        <v>-1.2174099649527235</v>
      </c>
      <c r="L23">
        <f>L21*L22</f>
        <v>-9.2203373123846184</v>
      </c>
      <c r="M23">
        <f>M21*M22</f>
        <v>34.875016956006824</v>
      </c>
      <c r="N23">
        <f>N21*N22</f>
        <v>-282.65107212475635</v>
      </c>
      <c r="O23">
        <f>O21*O22</f>
        <v>-5.1856404605481412</v>
      </c>
      <c r="P23">
        <f>P21*P22</f>
        <v>4.6672114476052284</v>
      </c>
      <c r="Q23">
        <f>Q21*Q22</f>
        <v>-0.95897443196707599</v>
      </c>
      <c r="R23">
        <f>R21*R22</f>
        <v>0.25509204723211487</v>
      </c>
      <c r="S23">
        <f>S21*S22</f>
        <v>3.4709616680287585</v>
      </c>
      <c r="T23">
        <f>T21*T22</f>
        <v>-0.79929810473407559</v>
      </c>
      <c r="U23">
        <f>U21*U22</f>
        <v>1.7212868461387478</v>
      </c>
      <c r="V23">
        <f>V21*V22</f>
        <v>-2.0316741327915531</v>
      </c>
    </row>
    <row r="26" spans="4:24">
      <c r="E26" s="65"/>
      <c r="G26" s="6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F16A-D6CB-413A-A91E-E7A5D6328CD2}">
  <dimension ref="A1:X27"/>
  <sheetViews>
    <sheetView topLeftCell="A12" workbookViewId="0">
      <selection activeCell="G26" sqref="G26"/>
    </sheetView>
  </sheetViews>
  <sheetFormatPr defaultColWidth="11" defaultRowHeight="15.95"/>
  <cols>
    <col min="1" max="1" width="12.5" customWidth="1"/>
    <col min="4" max="4" width="37.875" customWidth="1"/>
  </cols>
  <sheetData>
    <row r="1" spans="1:24">
      <c r="A1" t="s">
        <v>117</v>
      </c>
      <c r="B1" s="17">
        <v>6.6400000000000001E-2</v>
      </c>
      <c r="D1" s="49" t="s">
        <v>88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>
      <c r="D2" s="51" t="s">
        <v>89</v>
      </c>
      <c r="E2" s="52">
        <v>43100</v>
      </c>
      <c r="F2" s="52">
        <v>43190</v>
      </c>
      <c r="G2" s="52">
        <v>43281</v>
      </c>
      <c r="H2" s="52">
        <v>43373</v>
      </c>
      <c r="I2" s="52">
        <v>43465</v>
      </c>
      <c r="J2" s="52">
        <v>43555</v>
      </c>
      <c r="K2" s="52">
        <v>43646</v>
      </c>
      <c r="L2" s="52">
        <v>43738</v>
      </c>
      <c r="M2" s="52">
        <v>43830</v>
      </c>
      <c r="N2" s="52">
        <v>43921</v>
      </c>
      <c r="O2" s="52">
        <v>44012</v>
      </c>
      <c r="P2" s="52">
        <v>44104</v>
      </c>
      <c r="Q2" s="52">
        <v>44196</v>
      </c>
      <c r="R2" s="52">
        <v>44286</v>
      </c>
      <c r="S2" s="52">
        <v>44377</v>
      </c>
      <c r="T2" s="52">
        <v>44469</v>
      </c>
      <c r="U2" s="52">
        <v>44561</v>
      </c>
      <c r="V2" s="52">
        <v>44651</v>
      </c>
      <c r="W2" s="52">
        <v>44742</v>
      </c>
      <c r="X2" s="52">
        <v>44834</v>
      </c>
    </row>
    <row r="3" spans="1:24">
      <c r="A3" t="s">
        <v>118</v>
      </c>
      <c r="B3">
        <v>615.15</v>
      </c>
      <c r="D3" s="53" t="s">
        <v>93</v>
      </c>
      <c r="E3" s="54">
        <v>0.64</v>
      </c>
      <c r="F3" s="55">
        <v>0.68</v>
      </c>
      <c r="G3" s="55">
        <v>0.62</v>
      </c>
      <c r="H3" s="55">
        <v>0.61</v>
      </c>
      <c r="I3" s="55">
        <v>0.55000000000000004</v>
      </c>
      <c r="J3" s="55">
        <v>0.56000000000000005</v>
      </c>
      <c r="K3" s="55">
        <v>0.56999999999999995</v>
      </c>
      <c r="L3" s="55">
        <v>0.44</v>
      </c>
      <c r="M3" s="55">
        <v>0.37</v>
      </c>
      <c r="N3" s="55">
        <v>0.76</v>
      </c>
      <c r="O3" s="55">
        <v>0.77</v>
      </c>
      <c r="P3" s="55">
        <v>0.38</v>
      </c>
      <c r="Q3" s="55">
        <v>0.28999999999999998</v>
      </c>
      <c r="R3" s="55">
        <v>0.04</v>
      </c>
      <c r="S3" s="55">
        <v>0.04</v>
      </c>
      <c r="T3" s="55">
        <v>0.35</v>
      </c>
      <c r="U3" s="55">
        <v>0.36</v>
      </c>
      <c r="V3" s="55">
        <v>0.4</v>
      </c>
      <c r="W3" s="55">
        <v>0.49</v>
      </c>
      <c r="X3" s="55">
        <v>0.5</v>
      </c>
    </row>
    <row r="4" spans="1:24">
      <c r="D4" s="53"/>
      <c r="E4" s="54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</row>
    <row r="6" spans="1:24">
      <c r="D6" s="69" t="s">
        <v>94</v>
      </c>
      <c r="E6">
        <f>($B$3*E3)/100</f>
        <v>3.9369599999999996</v>
      </c>
      <c r="F6">
        <f>($B$3*F3)/100</f>
        <v>4.18302</v>
      </c>
      <c r="G6">
        <f>($B$3*G3)/100</f>
        <v>3.8139299999999996</v>
      </c>
      <c r="H6">
        <f>($B$3*H3)/100</f>
        <v>3.7524149999999996</v>
      </c>
      <c r="I6">
        <f>($B$3*I3)/100</f>
        <v>3.3833250000000006</v>
      </c>
      <c r="J6">
        <f>($B$3*J3)/100</f>
        <v>3.4448400000000006</v>
      </c>
      <c r="K6">
        <f>($B$3*K3)/100</f>
        <v>3.5063549999999997</v>
      </c>
      <c r="L6">
        <f>($B$3*L3)/100</f>
        <v>2.7066599999999998</v>
      </c>
      <c r="M6">
        <f>($B$3*M3)/100</f>
        <v>2.2760549999999999</v>
      </c>
      <c r="N6">
        <f>($B$3*N3)/100</f>
        <v>4.6751399999999999</v>
      </c>
      <c r="O6">
        <f>($B$3*O3)/100</f>
        <v>4.7366549999999998</v>
      </c>
      <c r="P6">
        <f>($B$3*P3)/100</f>
        <v>2.3375699999999999</v>
      </c>
      <c r="Q6">
        <f>($B$3*Q3)/100</f>
        <v>1.7839349999999998</v>
      </c>
      <c r="R6">
        <f>($B$3*R3)/100</f>
        <v>0.24605999999999997</v>
      </c>
      <c r="S6">
        <f>($B$3*S3)/100</f>
        <v>0.24605999999999997</v>
      </c>
      <c r="T6">
        <f>($B$3*T3)/100</f>
        <v>2.153025</v>
      </c>
      <c r="U6">
        <f>($B$3*U3)/100</f>
        <v>2.21454</v>
      </c>
      <c r="V6">
        <f>($B$3*V3)/100</f>
        <v>2.4605999999999999</v>
      </c>
      <c r="W6">
        <f>($B$3*W3)/100</f>
        <v>3.0142349999999998</v>
      </c>
      <c r="X6">
        <f>($B$3*X3)/100</f>
        <v>3.0757499999999998</v>
      </c>
    </row>
    <row r="7" spans="1:24">
      <c r="D7" s="59"/>
      <c r="E7" s="60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</row>
    <row r="8" spans="1:24">
      <c r="D8" s="53"/>
      <c r="E8" s="56"/>
      <c r="F8" s="57"/>
      <c r="G8" s="57"/>
      <c r="H8" s="57"/>
      <c r="I8" s="57"/>
      <c r="J8" s="57"/>
      <c r="K8" s="57"/>
      <c r="L8" s="57"/>
      <c r="M8" s="55"/>
      <c r="N8" s="57"/>
      <c r="O8" s="57"/>
      <c r="P8" s="57"/>
      <c r="Q8" s="57"/>
      <c r="R8" s="57"/>
      <c r="S8" s="57"/>
      <c r="T8" s="57"/>
      <c r="U8" s="57"/>
      <c r="V8" s="57"/>
      <c r="W8" s="55"/>
      <c r="X8" s="55"/>
    </row>
    <row r="9" spans="1:24">
      <c r="D9" s="59"/>
      <c r="E9" s="60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75">
        <v>127</v>
      </c>
      <c r="U9" s="75">
        <v>179</v>
      </c>
      <c r="V9" s="75">
        <v>39</v>
      </c>
      <c r="W9" s="76">
        <v>216</v>
      </c>
      <c r="X9" s="75">
        <v>158</v>
      </c>
    </row>
    <row r="12" spans="1:24">
      <c r="D12" s="71"/>
    </row>
    <row r="13" spans="1:24">
      <c r="E13" s="71"/>
    </row>
    <row r="17" spans="4:24">
      <c r="D17" s="59" t="s">
        <v>119</v>
      </c>
      <c r="E17" s="60" t="s">
        <v>92</v>
      </c>
      <c r="F17" s="61" t="s">
        <v>120</v>
      </c>
      <c r="G17" s="61" t="s">
        <v>120</v>
      </c>
      <c r="H17" s="61" t="s">
        <v>121</v>
      </c>
      <c r="I17" s="61" t="s">
        <v>121</v>
      </c>
      <c r="J17" s="61" t="s">
        <v>122</v>
      </c>
      <c r="K17" s="61" t="s">
        <v>122</v>
      </c>
      <c r="L17" s="61" t="s">
        <v>123</v>
      </c>
      <c r="M17" s="61" t="s">
        <v>123</v>
      </c>
      <c r="N17" s="61" t="s">
        <v>124</v>
      </c>
      <c r="O17" s="61" t="s">
        <v>124</v>
      </c>
      <c r="P17" s="61" t="s">
        <v>125</v>
      </c>
      <c r="Q17" s="61" t="s">
        <v>125</v>
      </c>
      <c r="R17" s="61" t="s">
        <v>126</v>
      </c>
      <c r="S17" s="61" t="s">
        <v>126</v>
      </c>
      <c r="T17" s="61" t="s">
        <v>127</v>
      </c>
      <c r="U17" s="61" t="s">
        <v>127</v>
      </c>
      <c r="V17" s="61" t="s">
        <v>128</v>
      </c>
      <c r="W17" s="61" t="s">
        <v>39</v>
      </c>
      <c r="X17" s="61" t="s">
        <v>39</v>
      </c>
    </row>
    <row r="18" spans="4:24">
      <c r="D18" s="53" t="s">
        <v>129</v>
      </c>
      <c r="E18" s="56">
        <v>1929.9</v>
      </c>
      <c r="F18" s="57">
        <v>1731.7</v>
      </c>
      <c r="G18" s="57">
        <v>2032.8</v>
      </c>
      <c r="H18" s="57">
        <v>2480</v>
      </c>
      <c r="I18" s="57">
        <v>2589.9</v>
      </c>
      <c r="J18" s="57">
        <v>2038.9</v>
      </c>
      <c r="K18" s="57">
        <v>2480</v>
      </c>
      <c r="L18" s="57">
        <v>1591</v>
      </c>
      <c r="M18" s="55">
        <v>417.3</v>
      </c>
      <c r="N18" s="57">
        <v>2814.9</v>
      </c>
      <c r="O18" s="57">
        <v>3621.2</v>
      </c>
      <c r="P18" s="57">
        <v>2813.8</v>
      </c>
      <c r="Q18" s="57">
        <v>1837.1</v>
      </c>
      <c r="R18" s="57">
        <v>2981</v>
      </c>
      <c r="S18" s="57">
        <v>3360.6</v>
      </c>
      <c r="T18" s="57">
        <v>2866.9</v>
      </c>
      <c r="U18" s="57">
        <v>3420.4</v>
      </c>
      <c r="V18" s="57">
        <v>3014.8</v>
      </c>
      <c r="W18" s="55" t="s">
        <v>39</v>
      </c>
      <c r="X18" s="55" t="s">
        <v>39</v>
      </c>
    </row>
    <row r="19" spans="4:24">
      <c r="D19" s="53" t="s">
        <v>130</v>
      </c>
      <c r="E19" s="56"/>
      <c r="F19" s="72">
        <f>(F18-E18)/E18</f>
        <v>-0.1026996217420592</v>
      </c>
      <c r="G19" s="72">
        <f>(G18-F18)/F18</f>
        <v>0.17387538257203897</v>
      </c>
      <c r="H19" s="72">
        <f>(H18-G18)/G18</f>
        <v>0.2199921290830382</v>
      </c>
      <c r="I19" s="72">
        <f>(I18-H18)/H18</f>
        <v>4.4314516129032297E-2</v>
      </c>
      <c r="J19" s="72">
        <f>(J18-I18)/I18</f>
        <v>-0.21274952700876482</v>
      </c>
      <c r="K19" s="72">
        <f>(K18-J18)/J18</f>
        <v>0.21634214527441262</v>
      </c>
      <c r="L19" s="72">
        <f>(L18-K18)/K18</f>
        <v>-0.35846774193548386</v>
      </c>
      <c r="M19" s="72">
        <f>(M18-L18)/L18</f>
        <v>-0.73771213073538655</v>
      </c>
      <c r="N19" s="72">
        <f>(N18-M18)/M18</f>
        <v>5.7455068296189786</v>
      </c>
      <c r="O19" s="72">
        <f>(O18-N18)/N18</f>
        <v>0.28644001563110577</v>
      </c>
      <c r="P19" s="72">
        <f>(P18-O18)/O18</f>
        <v>-0.22296476306196833</v>
      </c>
      <c r="Q19" s="72">
        <f>(Q18-P18)/P18</f>
        <v>-0.34711066884639996</v>
      </c>
      <c r="R19" s="72">
        <f>(R18-Q18)/Q18</f>
        <v>0.62266615861956354</v>
      </c>
      <c r="S19" s="72">
        <f>(S18-R18)/R18</f>
        <v>0.12733981885273396</v>
      </c>
      <c r="T19" s="72">
        <f>(T18-S18)/S18</f>
        <v>-0.14690829018627621</v>
      </c>
      <c r="U19" s="72">
        <f>(U18-T18)/T18</f>
        <v>0.19306568070040811</v>
      </c>
      <c r="V19" s="72">
        <f>(V18-U18)/U18</f>
        <v>-0.1185826219155654</v>
      </c>
      <c r="W19" s="55"/>
      <c r="X19" s="55"/>
    </row>
    <row r="20" spans="4:24">
      <c r="D20" s="59" t="s">
        <v>108</v>
      </c>
      <c r="E20" s="60">
        <v>5.12</v>
      </c>
      <c r="F20" s="61">
        <v>5.12</v>
      </c>
      <c r="G20" s="61">
        <v>5.01</v>
      </c>
      <c r="H20" s="61">
        <v>5.01</v>
      </c>
      <c r="I20" s="61">
        <v>6.4</v>
      </c>
      <c r="J20" s="61">
        <v>6.4</v>
      </c>
      <c r="K20" s="61">
        <v>7.66</v>
      </c>
      <c r="L20" s="61">
        <v>7.66</v>
      </c>
      <c r="M20" s="61">
        <v>9.92</v>
      </c>
      <c r="N20" s="61">
        <v>9.92</v>
      </c>
      <c r="O20" s="61">
        <v>10.9</v>
      </c>
      <c r="P20" s="61">
        <v>10.9</v>
      </c>
      <c r="Q20" s="61">
        <v>9.69</v>
      </c>
      <c r="R20" s="61">
        <v>9.69</v>
      </c>
      <c r="S20" s="61">
        <v>7.83</v>
      </c>
      <c r="T20" s="61">
        <v>7.83</v>
      </c>
      <c r="U20" s="61">
        <v>6.03</v>
      </c>
      <c r="V20" s="62">
        <v>5.97</v>
      </c>
      <c r="W20" s="61">
        <v>5.51</v>
      </c>
      <c r="X20" s="61">
        <v>5.41</v>
      </c>
    </row>
    <row r="21" spans="4:24">
      <c r="D21" t="s">
        <v>109</v>
      </c>
      <c r="F21">
        <v>56102.285000000003</v>
      </c>
      <c r="G21">
        <v>57334.072</v>
      </c>
      <c r="H21">
        <v>62909.201999999997</v>
      </c>
      <c r="I21">
        <v>49246.108999999997</v>
      </c>
      <c r="J21">
        <v>66247.797000000006</v>
      </c>
      <c r="K21">
        <v>55350.64</v>
      </c>
      <c r="L21">
        <v>63630.77</v>
      </c>
      <c r="M21">
        <v>49134.243999999999</v>
      </c>
      <c r="N21">
        <v>57230.402999999998</v>
      </c>
      <c r="O21">
        <v>52084.9</v>
      </c>
      <c r="P21">
        <v>68167.430999999997</v>
      </c>
      <c r="Q21">
        <v>76679.566999999995</v>
      </c>
      <c r="R21">
        <v>81657.255000000005</v>
      </c>
      <c r="S21">
        <v>101054</v>
      </c>
      <c r="T21">
        <v>87599.475999999995</v>
      </c>
      <c r="U21">
        <v>113748.57</v>
      </c>
      <c r="V21">
        <v>102654.59</v>
      </c>
    </row>
    <row r="22" spans="4:24">
      <c r="D22" t="s">
        <v>131</v>
      </c>
      <c r="G22" s="17">
        <f>(G21-F21)/F21</f>
        <v>2.1956093232209643E-2</v>
      </c>
      <c r="H22" s="17">
        <f>(H21-G21)/G21</f>
        <v>9.7239386729761623E-2</v>
      </c>
      <c r="I22" s="17">
        <f>(I21-H21)/H21</f>
        <v>-0.21718751097812369</v>
      </c>
      <c r="J22" s="17">
        <f>(J21-I21)/I21</f>
        <v>0.34523921473674213</v>
      </c>
      <c r="K22" s="17">
        <f>(K21-J21)/J21</f>
        <v>-0.16449085846582953</v>
      </c>
      <c r="L22" s="17">
        <f>(L21-K21)/K21</f>
        <v>0.14959411490092975</v>
      </c>
      <c r="M22" s="17">
        <f>(M21-L21)/L21</f>
        <v>-0.22782257703309261</v>
      </c>
      <c r="N22" s="17">
        <f>(N21-M21)/M21</f>
        <v>0.16477630143245919</v>
      </c>
      <c r="O22" s="17">
        <f>(O21-N21)/N21</f>
        <v>-8.9908557869145131E-2</v>
      </c>
      <c r="P22" s="17">
        <f>(P21-O21)/O21</f>
        <v>0.30877530723875818</v>
      </c>
      <c r="Q22" s="17">
        <f>(Q21-P21)/P21</f>
        <v>0.12487101061502522</v>
      </c>
      <c r="R22" s="17">
        <f>(R21-Q21)/Q21</f>
        <v>6.4915442206396515E-2</v>
      </c>
      <c r="S22" s="17">
        <f>(S21-R21)/R21</f>
        <v>0.23753853836992186</v>
      </c>
      <c r="T22" s="17">
        <f>(T21-S21)/S21</f>
        <v>-0.1331419241197776</v>
      </c>
      <c r="U22" s="17">
        <f>(U21-T21)/T21</f>
        <v>0.29850742486176529</v>
      </c>
      <c r="V22" s="17">
        <f>(V21-U21)/U21</f>
        <v>-9.753072060598221E-2</v>
      </c>
      <c r="W22">
        <f>(W21-V21)/V21</f>
        <v>-1</v>
      </c>
      <c r="X22" t="e">
        <f>(X21-W21)/W21</f>
        <v>#DIV/0!</v>
      </c>
    </row>
    <row r="23" spans="4:24" ht="15.75">
      <c r="D23" s="59" t="s">
        <v>110</v>
      </c>
      <c r="E23" s="60">
        <v>1.39</v>
      </c>
      <c r="F23" s="61">
        <v>1.2</v>
      </c>
      <c r="G23" s="61">
        <v>1.38</v>
      </c>
      <c r="H23" s="61">
        <v>1.88</v>
      </c>
      <c r="I23" s="61">
        <v>1.82</v>
      </c>
      <c r="J23" s="61">
        <v>2.0099999999999998</v>
      </c>
      <c r="K23" s="61">
        <v>1.88</v>
      </c>
      <c r="L23" s="61">
        <v>1.06</v>
      </c>
      <c r="M23" s="61">
        <v>0.16</v>
      </c>
      <c r="N23" s="61">
        <v>2.2799999999999998</v>
      </c>
      <c r="O23" s="61">
        <v>2.83</v>
      </c>
      <c r="P23" s="61">
        <v>2.15</v>
      </c>
      <c r="Q23" s="61">
        <v>1.45</v>
      </c>
      <c r="R23" s="61">
        <v>2.25</v>
      </c>
      <c r="S23" s="61">
        <v>2.6</v>
      </c>
      <c r="T23" s="61">
        <v>2.27</v>
      </c>
      <c r="U23" s="61">
        <v>2.61</v>
      </c>
      <c r="V23" s="61">
        <v>2.2599999999999998</v>
      </c>
      <c r="W23" s="61">
        <v>2.85</v>
      </c>
      <c r="X23" s="61">
        <v>2.61</v>
      </c>
    </row>
    <row r="24" spans="4:24">
      <c r="D24" s="59" t="s">
        <v>111</v>
      </c>
      <c r="E24" s="60"/>
      <c r="F24" s="148">
        <f>(F23-E23)/E23</f>
        <v>-0.13669064748201437</v>
      </c>
      <c r="G24" s="148">
        <f t="shared" ref="G24:X24" si="0">(G23-F23)/F23</f>
        <v>0.14999999999999997</v>
      </c>
      <c r="H24" s="148">
        <f t="shared" si="0"/>
        <v>0.3623188405797102</v>
      </c>
      <c r="I24" s="148">
        <f t="shared" si="0"/>
        <v>-3.1914893617021191E-2</v>
      </c>
      <c r="J24" s="148">
        <f t="shared" si="0"/>
        <v>0.10439560439560425</v>
      </c>
      <c r="K24" s="148">
        <f t="shared" si="0"/>
        <v>-6.4676616915422841E-2</v>
      </c>
      <c r="L24" s="148">
        <f t="shared" si="0"/>
        <v>-0.43617021276595741</v>
      </c>
      <c r="M24" s="148">
        <f t="shared" si="0"/>
        <v>-0.84905660377358494</v>
      </c>
      <c r="N24" s="148">
        <f t="shared" si="0"/>
        <v>13.249999999999998</v>
      </c>
      <c r="O24" s="148">
        <f t="shared" si="0"/>
        <v>0.24122807017543874</v>
      </c>
      <c r="P24" s="148">
        <f t="shared" si="0"/>
        <v>-0.24028268551236753</v>
      </c>
      <c r="Q24" s="148">
        <f t="shared" si="0"/>
        <v>-0.32558139534883718</v>
      </c>
      <c r="R24" s="148">
        <f t="shared" si="0"/>
        <v>0.55172413793103448</v>
      </c>
      <c r="S24" s="148">
        <f t="shared" si="0"/>
        <v>0.15555555555555559</v>
      </c>
      <c r="T24" s="148">
        <f t="shared" si="0"/>
        <v>-0.12692307692307694</v>
      </c>
      <c r="U24" s="148">
        <f t="shared" si="0"/>
        <v>0.14977973568281933</v>
      </c>
      <c r="V24" s="148">
        <f t="shared" si="0"/>
        <v>-0.1340996168582376</v>
      </c>
      <c r="W24" s="148">
        <f t="shared" si="0"/>
        <v>0.26106194690265505</v>
      </c>
      <c r="X24" s="148">
        <f t="shared" si="0"/>
        <v>-8.4210526315789541E-2</v>
      </c>
    </row>
    <row r="25" spans="4:24">
      <c r="D25" s="53" t="s">
        <v>114</v>
      </c>
      <c r="E25" s="56"/>
      <c r="F25" s="57" t="e">
        <f>F19/F22</f>
        <v>#DIV/0!</v>
      </c>
      <c r="G25" s="57">
        <f>G19/G22</f>
        <v>7.9192313829749708</v>
      </c>
      <c r="H25" s="57">
        <f>H19/H22</f>
        <v>2.2623767640001597</v>
      </c>
      <c r="I25" s="57">
        <f>I19/I22</f>
        <v>-0.20403804956121946</v>
      </c>
      <c r="J25" s="57">
        <f>J19/J22</f>
        <v>-0.61623801100055886</v>
      </c>
      <c r="K25" s="57">
        <f>K19/K22</f>
        <v>-1.3152229083864524</v>
      </c>
      <c r="L25" s="57">
        <f>L19/L22</f>
        <v>-2.3962690121391663</v>
      </c>
      <c r="M25" s="57">
        <f>M19/M22</f>
        <v>3.2380993154520827</v>
      </c>
      <c r="N25" s="57">
        <f>N19/N22</f>
        <v>34.868526479058197</v>
      </c>
      <c r="O25" s="57">
        <f>O19/O22</f>
        <v>-3.185903794030339</v>
      </c>
      <c r="P25" s="57">
        <f>P19/P22</f>
        <v>-0.72209389104279154</v>
      </c>
      <c r="Q25" s="57">
        <f>Q19/Q22</f>
        <v>-2.7797538206568624</v>
      </c>
      <c r="R25" s="57">
        <f>R19/R22</f>
        <v>9.5919574365652007</v>
      </c>
      <c r="S25" s="57">
        <f>S19/S22</f>
        <v>0.53608067022129269</v>
      </c>
      <c r="T25" s="57">
        <f>T19/T22</f>
        <v>1.1033961778569015</v>
      </c>
      <c r="U25" s="57">
        <f>U19/U22</f>
        <v>0.64677011230060422</v>
      </c>
      <c r="V25" s="57">
        <f>V19/V22</f>
        <v>1.2158489261514995</v>
      </c>
      <c r="W25" s="55"/>
      <c r="X25" s="55"/>
    </row>
    <row r="26" spans="4:24">
      <c r="D26" s="59" t="s">
        <v>115</v>
      </c>
      <c r="E26" s="60"/>
      <c r="F26" s="73">
        <f>F24/F19</f>
        <v>1.3309751794931357</v>
      </c>
      <c r="G26" s="73">
        <f t="shared" ref="G26:W26" si="1">G24/G19</f>
        <v>0.86268681501162425</v>
      </c>
      <c r="H26" s="73">
        <f t="shared" si="1"/>
        <v>1.6469627440304893</v>
      </c>
      <c r="I26" s="73">
        <f t="shared" si="1"/>
        <v>-0.72019050200375323</v>
      </c>
      <c r="J26" s="73">
        <f t="shared" si="1"/>
        <v>-0.49069723380068136</v>
      </c>
      <c r="K26" s="73">
        <f t="shared" si="1"/>
        <v>-0.29895523515950051</v>
      </c>
      <c r="L26" s="73">
        <f t="shared" si="1"/>
        <v>1.2167627982672378</v>
      </c>
      <c r="M26" s="73">
        <f t="shared" si="1"/>
        <v>1.1509321433107043</v>
      </c>
      <c r="N26" s="73">
        <f t="shared" si="1"/>
        <v>2.3061498998998999</v>
      </c>
      <c r="O26" s="73">
        <f t="shared" si="1"/>
        <v>0.84215911538737787</v>
      </c>
      <c r="P26" s="73">
        <f t="shared" si="1"/>
        <v>1.0776711181290384</v>
      </c>
      <c r="Q26" s="73">
        <f t="shared" si="1"/>
        <v>0.9379757655703469</v>
      </c>
      <c r="R26" s="73">
        <f t="shared" si="1"/>
        <v>0.886067325634324</v>
      </c>
      <c r="S26" s="73">
        <f t="shared" si="1"/>
        <v>1.2215782695234754</v>
      </c>
      <c r="T26" s="73">
        <f t="shared" si="1"/>
        <v>0.86396129695704382</v>
      </c>
      <c r="U26" s="73">
        <f t="shared" si="1"/>
        <v>0.77579679174177907</v>
      </c>
      <c r="V26" s="73">
        <f t="shared" si="1"/>
        <v>1.1308538695806607</v>
      </c>
      <c r="W26" s="73" t="e">
        <f t="shared" si="1"/>
        <v>#DIV/0!</v>
      </c>
      <c r="X26" s="61"/>
    </row>
    <row r="27" spans="4:24">
      <c r="D27" t="s">
        <v>116</v>
      </c>
      <c r="F27" t="e">
        <f>F25*F26</f>
        <v>#DIV/0!</v>
      </c>
      <c r="G27">
        <f>G25*G26</f>
        <v>6.8318164991187782</v>
      </c>
      <c r="H27">
        <f>H25*H26</f>
        <v>3.7260502432685216</v>
      </c>
      <c r="I27">
        <f>I25*I26</f>
        <v>0.14694626534136132</v>
      </c>
      <c r="J27">
        <f>J25*J26</f>
        <v>0.30238628736080808</v>
      </c>
      <c r="K27">
        <f>K25*K26</f>
        <v>0.39319277386383406</v>
      </c>
      <c r="L27">
        <f>L25*L26</f>
        <v>-2.9156909886115217</v>
      </c>
      <c r="M27">
        <f>M25*M26</f>
        <v>3.7268325853861897</v>
      </c>
      <c r="N27">
        <f>N25*N26</f>
        <v>80.412048849337069</v>
      </c>
      <c r="O27">
        <f>O25*O26</f>
        <v>-2.6830379208898814</v>
      </c>
      <c r="P27">
        <f>P25*P26</f>
        <v>-0.77817973095423321</v>
      </c>
      <c r="Q27">
        <f>Q25*Q26</f>
        <v>-2.6073417180277172</v>
      </c>
      <c r="R27">
        <f>R25*R26</f>
        <v>8.4991200734155932</v>
      </c>
      <c r="S27">
        <f>S25*S26</f>
        <v>0.65486449745391162</v>
      </c>
      <c r="T27">
        <f>T25*T26</f>
        <v>0.95329159287869358</v>
      </c>
      <c r="U27">
        <f>U25*U26</f>
        <v>0.50176217811727886</v>
      </c>
      <c r="V27">
        <f>V25*V26</f>
        <v>1.3749474629639142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41D3-F2CD-4E22-8FE7-DDDA5730E8D2}">
  <dimension ref="A1:S67"/>
  <sheetViews>
    <sheetView topLeftCell="A2" zoomScaleNormal="100" workbookViewId="0">
      <selection activeCell="AH9" sqref="AH9"/>
    </sheetView>
  </sheetViews>
  <sheetFormatPr defaultColWidth="11" defaultRowHeight="15.95"/>
  <cols>
    <col min="8" max="8" width="10.875" style="47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H1" s="47" t="s">
        <v>29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 ht="17.100000000000001" thickBot="1">
      <c r="A2" s="8">
        <v>43070</v>
      </c>
      <c r="B2">
        <v>1147.1999510000001</v>
      </c>
      <c r="C2">
        <v>1172.5</v>
      </c>
      <c r="D2">
        <v>1099</v>
      </c>
      <c r="E2">
        <v>1158.5</v>
      </c>
      <c r="F2">
        <v>1119.6976320000001</v>
      </c>
      <c r="I2">
        <f>$B$65*F2</f>
        <v>381.61922335202155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8">
        <v>43101</v>
      </c>
      <c r="B3">
        <v>1163</v>
      </c>
      <c r="C3">
        <v>1208.1999510000001</v>
      </c>
      <c r="D3">
        <v>1123.4499510000001</v>
      </c>
      <c r="E3">
        <v>1128.3000489999999</v>
      </c>
      <c r="F3">
        <v>1090.509155</v>
      </c>
      <c r="H3" s="47">
        <f>LN(F3/F2)</f>
        <v>-2.6413975573733376E-2</v>
      </c>
      <c r="I3">
        <f t="shared" ref="I3:I33" si="0">$B$65*F3</f>
        <v>371.67110556983766</v>
      </c>
      <c r="J3" s="12"/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1126</v>
      </c>
      <c r="C4">
        <v>1157.349976</v>
      </c>
      <c r="D4">
        <v>1090.099976</v>
      </c>
      <c r="E4">
        <v>1117.75</v>
      </c>
      <c r="F4">
        <v>1080.3125</v>
      </c>
      <c r="H4" s="47">
        <f t="shared" ref="H4:H62" si="1">LN(F4/F3)</f>
        <v>-9.3943507220454331E-3</v>
      </c>
      <c r="I4">
        <f t="shared" si="0"/>
        <v>368.19584631173063</v>
      </c>
      <c r="K4" s="13" t="s">
        <v>33</v>
      </c>
      <c r="L4" s="13">
        <v>0.93784800000000001</v>
      </c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1120</v>
      </c>
      <c r="C5">
        <v>1163.75</v>
      </c>
      <c r="D5">
        <v>1092.150024</v>
      </c>
      <c r="E5">
        <v>1120.400024</v>
      </c>
      <c r="F5">
        <v>1082.8736570000001</v>
      </c>
      <c r="H5" s="47">
        <f t="shared" si="1"/>
        <v>2.3679498765768201E-3</v>
      </c>
      <c r="I5">
        <f t="shared" si="0"/>
        <v>369.06874870724329</v>
      </c>
      <c r="K5" s="13" t="s">
        <v>34</v>
      </c>
      <c r="L5" s="13">
        <v>0.87956000000000001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1120.400024</v>
      </c>
      <c r="C6">
        <v>1207</v>
      </c>
      <c r="D6">
        <v>1111.5</v>
      </c>
      <c r="E6">
        <v>1201.6999510000001</v>
      </c>
      <c r="F6">
        <v>1161.450439</v>
      </c>
      <c r="H6" s="47">
        <f t="shared" si="1"/>
        <v>7.0051301484056347E-2</v>
      </c>
      <c r="I6">
        <f t="shared" si="0"/>
        <v>395.84955958274674</v>
      </c>
      <c r="K6" s="13" t="s">
        <v>35</v>
      </c>
      <c r="L6" s="13">
        <v>0.87748300000000001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1201.6999510000001</v>
      </c>
      <c r="C7">
        <v>1332</v>
      </c>
      <c r="D7">
        <v>1178.099976</v>
      </c>
      <c r="E7">
        <v>1304.650024</v>
      </c>
      <c r="F7">
        <v>1260.952393</v>
      </c>
      <c r="H7" s="47">
        <f t="shared" si="1"/>
        <v>8.21977004053253E-2</v>
      </c>
      <c r="I7">
        <f t="shared" si="0"/>
        <v>429.76216002262032</v>
      </c>
      <c r="K7" s="13" t="s">
        <v>36</v>
      </c>
      <c r="L7" s="13">
        <v>2.545E-2</v>
      </c>
      <c r="M7" s="13"/>
      <c r="N7" s="13"/>
      <c r="O7" s="13"/>
      <c r="P7" s="13"/>
      <c r="Q7" s="13"/>
      <c r="R7" s="13"/>
      <c r="S7" s="13"/>
    </row>
    <row r="8" spans="1:19" ht="17.100000000000001" thickBot="1">
      <c r="A8" s="8">
        <v>43252</v>
      </c>
      <c r="B8">
        <v>1307</v>
      </c>
      <c r="C8">
        <v>1310</v>
      </c>
      <c r="D8">
        <v>1240.1999510000001</v>
      </c>
      <c r="E8">
        <v>1264.4499510000001</v>
      </c>
      <c r="F8">
        <v>1222.0988769999999</v>
      </c>
      <c r="H8" s="47">
        <f t="shared" si="1"/>
        <v>-3.1297531348442417E-2</v>
      </c>
      <c r="I8">
        <f t="shared" si="0"/>
        <v>416.51997018791377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8">
        <v>43282</v>
      </c>
      <c r="B9">
        <v>1266.5</v>
      </c>
      <c r="C9">
        <v>1490.599976</v>
      </c>
      <c r="D9">
        <v>1261</v>
      </c>
      <c r="E9">
        <v>1451.400024</v>
      </c>
      <c r="F9">
        <v>1409.4160159999999</v>
      </c>
      <c r="H9" s="47">
        <f t="shared" si="1"/>
        <v>0.14260567399576146</v>
      </c>
      <c r="I9">
        <f t="shared" si="0"/>
        <v>480.36204599727176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 ht="17.100000000000001" thickBot="1">
      <c r="A10" s="8">
        <v>43313</v>
      </c>
      <c r="B10">
        <v>1458</v>
      </c>
      <c r="C10">
        <v>1459.9499510000001</v>
      </c>
      <c r="D10">
        <v>1364.1999510000001</v>
      </c>
      <c r="E10">
        <v>1372.4499510000001</v>
      </c>
      <c r="F10">
        <v>1332.7495120000001</v>
      </c>
      <c r="H10" s="47">
        <f t="shared" si="1"/>
        <v>-5.5931334986612881E-2</v>
      </c>
      <c r="I10">
        <f t="shared" si="0"/>
        <v>454.23230268314592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8">
        <v>43344</v>
      </c>
      <c r="B11">
        <v>1384</v>
      </c>
      <c r="C11">
        <v>1387.5</v>
      </c>
      <c r="D11">
        <v>1211.900024</v>
      </c>
      <c r="E11">
        <v>1293.3000489999999</v>
      </c>
      <c r="F11">
        <v>1255.8891599999999</v>
      </c>
      <c r="H11" s="47">
        <f t="shared" si="1"/>
        <v>-5.9400294816227571E-2</v>
      </c>
      <c r="I11">
        <f t="shared" si="0"/>
        <v>428.03649142255455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8">
        <v>43374</v>
      </c>
      <c r="B12">
        <v>1299</v>
      </c>
      <c r="C12">
        <v>1307.900024</v>
      </c>
      <c r="D12">
        <v>1118</v>
      </c>
      <c r="E12">
        <v>1230.400024</v>
      </c>
      <c r="F12">
        <v>1194.8085940000001</v>
      </c>
      <c r="H12" s="47">
        <f t="shared" si="1"/>
        <v>-4.985781557467333E-2</v>
      </c>
      <c r="I12">
        <f t="shared" si="0"/>
        <v>407.2188014563925</v>
      </c>
      <c r="K12" s="13" t="s">
        <v>45</v>
      </c>
      <c r="L12" s="13">
        <v>1</v>
      </c>
      <c r="M12" s="13">
        <v>0.27434900000000001</v>
      </c>
      <c r="N12" s="13">
        <v>0.27434900000000001</v>
      </c>
      <c r="O12" s="13">
        <v>423.56670000000003</v>
      </c>
      <c r="P12" s="15">
        <v>2.44E-28</v>
      </c>
      <c r="Q12" s="13"/>
      <c r="R12" s="13"/>
      <c r="S12" s="13"/>
    </row>
    <row r="13" spans="1:19">
      <c r="A13" s="8">
        <v>43405</v>
      </c>
      <c r="B13">
        <v>1233</v>
      </c>
      <c r="C13">
        <v>1361.75</v>
      </c>
      <c r="D13">
        <v>1213.8000489999999</v>
      </c>
      <c r="E13">
        <v>1345.9499510000001</v>
      </c>
      <c r="F13">
        <v>1310.153198</v>
      </c>
      <c r="H13" s="47">
        <f t="shared" si="1"/>
        <v>9.2158075244119675E-2</v>
      </c>
      <c r="I13">
        <f t="shared" si="0"/>
        <v>446.53094871681151</v>
      </c>
      <c r="K13" s="13" t="s">
        <v>46</v>
      </c>
      <c r="L13" s="13">
        <v>58</v>
      </c>
      <c r="M13" s="13">
        <v>3.7567000000000003E-2</v>
      </c>
      <c r="N13" s="13">
        <v>6.4800000000000003E-4</v>
      </c>
      <c r="O13" s="13"/>
      <c r="P13" s="13"/>
      <c r="Q13" s="13"/>
      <c r="R13" s="13"/>
      <c r="S13" s="13"/>
    </row>
    <row r="14" spans="1:19" ht="17.100000000000001" thickBot="1">
      <c r="A14" s="8">
        <v>43435</v>
      </c>
      <c r="B14">
        <v>1345</v>
      </c>
      <c r="C14">
        <v>1433.900024</v>
      </c>
      <c r="D14">
        <v>1252.150024</v>
      </c>
      <c r="E14">
        <v>1373.0500489999999</v>
      </c>
      <c r="F14">
        <v>1336.532471</v>
      </c>
      <c r="H14" s="47">
        <f t="shared" si="1"/>
        <v>1.9934476436087714E-2</v>
      </c>
      <c r="I14">
        <f t="shared" si="0"/>
        <v>455.52162386619943</v>
      </c>
      <c r="K14" s="35" t="s">
        <v>47</v>
      </c>
      <c r="L14" s="35">
        <v>59</v>
      </c>
      <c r="M14" s="35">
        <v>0.311917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 ht="17.100000000000001" thickBot="1">
      <c r="A15" s="8">
        <v>43466</v>
      </c>
      <c r="B15">
        <v>1373.1999510000001</v>
      </c>
      <c r="C15">
        <v>1432.0500489999999</v>
      </c>
      <c r="D15">
        <v>1353.3000489999999</v>
      </c>
      <c r="E15">
        <v>1412.599976</v>
      </c>
      <c r="F15">
        <v>1375.030518</v>
      </c>
      <c r="H15" s="47">
        <f t="shared" si="1"/>
        <v>2.8397373931544317E-2</v>
      </c>
      <c r="I15">
        <f t="shared" si="0"/>
        <v>468.64266152568575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8">
        <v>43497</v>
      </c>
      <c r="B16">
        <v>1412.400024</v>
      </c>
      <c r="C16">
        <v>1480</v>
      </c>
      <c r="D16">
        <v>1345</v>
      </c>
      <c r="E16">
        <v>1405.1999510000001</v>
      </c>
      <c r="F16">
        <v>1367.827393</v>
      </c>
      <c r="H16" s="47">
        <f t="shared" si="1"/>
        <v>-5.2522892492638936E-3</v>
      </c>
      <c r="I16">
        <f t="shared" si="0"/>
        <v>466.18766752583463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8">
        <v>43525</v>
      </c>
      <c r="B17">
        <v>1409</v>
      </c>
      <c r="C17">
        <v>1508.9499510000001</v>
      </c>
      <c r="D17">
        <v>1380</v>
      </c>
      <c r="E17">
        <v>1492.6999510000001</v>
      </c>
      <c r="F17">
        <v>1453.0002440000001</v>
      </c>
      <c r="H17" s="47">
        <f t="shared" si="1"/>
        <v>6.0406915984497468E-2</v>
      </c>
      <c r="I17">
        <f t="shared" si="0"/>
        <v>495.21657347363021</v>
      </c>
      <c r="K17" s="13" t="s">
        <v>55</v>
      </c>
      <c r="L17" s="13">
        <v>-1.1999999999999999E-3</v>
      </c>
      <c r="M17" s="13">
        <v>3.411E-3</v>
      </c>
      <c r="N17" s="13">
        <v>-0.35278999999999999</v>
      </c>
      <c r="O17" s="13">
        <v>0.725522</v>
      </c>
      <c r="P17" s="13">
        <v>-8.0300000000000007E-3</v>
      </c>
      <c r="Q17" s="13">
        <v>5.6239999999999997E-3</v>
      </c>
      <c r="R17" s="13">
        <v>-8.0300000000000007E-3</v>
      </c>
      <c r="S17" s="13">
        <v>5.6239999999999997E-3</v>
      </c>
    </row>
    <row r="18" spans="1:19" ht="17.100000000000001" thickBot="1">
      <c r="A18" s="8">
        <v>43556</v>
      </c>
      <c r="B18">
        <v>1496.75</v>
      </c>
      <c r="C18">
        <v>1529.849976</v>
      </c>
      <c r="D18">
        <v>1405.349976</v>
      </c>
      <c r="E18">
        <v>1463.150024</v>
      </c>
      <c r="F18">
        <v>1424.236206</v>
      </c>
      <c r="H18" s="47">
        <f t="shared" si="1"/>
        <v>-1.9994878282508417E-2</v>
      </c>
      <c r="I18">
        <f t="shared" si="0"/>
        <v>485.413114460842</v>
      </c>
      <c r="K18" s="35" t="s">
        <v>56</v>
      </c>
      <c r="L18" s="35">
        <v>1.096781</v>
      </c>
      <c r="M18" s="35">
        <v>5.3291999999999999E-2</v>
      </c>
      <c r="N18" s="35">
        <v>20.580739999999999</v>
      </c>
      <c r="O18" s="36">
        <v>2.44E-28</v>
      </c>
      <c r="P18" s="35">
        <v>0.99010600000000004</v>
      </c>
      <c r="Q18" s="35">
        <v>1.2034549999999999</v>
      </c>
      <c r="R18" s="35">
        <v>0.99010600000000004</v>
      </c>
      <c r="S18" s="35">
        <v>1.2034549999999999</v>
      </c>
    </row>
    <row r="19" spans="1:19">
      <c r="A19" s="8">
        <v>43586</v>
      </c>
      <c r="B19">
        <v>1463.150024</v>
      </c>
      <c r="C19">
        <v>1472.900024</v>
      </c>
      <c r="D19">
        <v>1295.849976</v>
      </c>
      <c r="E19">
        <v>1407.3000489999999</v>
      </c>
      <c r="F19">
        <v>1369.871582</v>
      </c>
      <c r="H19" s="47">
        <f t="shared" si="1"/>
        <v>-3.8918674553908753E-2</v>
      </c>
      <c r="I19">
        <f t="shared" si="0"/>
        <v>466.88437509783449</v>
      </c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8">
        <v>43617</v>
      </c>
      <c r="B20">
        <v>1431.9499510000001</v>
      </c>
      <c r="C20">
        <v>1464.9499510000001</v>
      </c>
      <c r="D20">
        <v>1350.099976</v>
      </c>
      <c r="E20">
        <v>1358.150024</v>
      </c>
      <c r="F20">
        <v>1322.028687</v>
      </c>
      <c r="H20" s="47">
        <f t="shared" si="1"/>
        <v>-3.5549558788650987E-2</v>
      </c>
      <c r="I20">
        <f t="shared" si="0"/>
        <v>450.57839399095269</v>
      </c>
    </row>
    <row r="21" spans="1:19">
      <c r="A21" s="8">
        <v>43647</v>
      </c>
      <c r="B21">
        <v>1368</v>
      </c>
      <c r="C21">
        <v>1538.25</v>
      </c>
      <c r="D21">
        <v>1291.25</v>
      </c>
      <c r="E21">
        <v>1521.099976</v>
      </c>
      <c r="F21">
        <v>1488.634033</v>
      </c>
      <c r="H21" s="47">
        <f t="shared" si="1"/>
        <v>0.11869150221191123</v>
      </c>
      <c r="I21">
        <f t="shared" si="0"/>
        <v>507.36140480544265</v>
      </c>
    </row>
    <row r="22" spans="1:19">
      <c r="A22" s="8">
        <v>43678</v>
      </c>
      <c r="B22">
        <v>1515</v>
      </c>
      <c r="C22">
        <v>1622.5</v>
      </c>
      <c r="D22">
        <v>1493.650024</v>
      </c>
      <c r="E22">
        <v>1616.1999510000001</v>
      </c>
      <c r="F22">
        <v>1581.704346</v>
      </c>
      <c r="H22" s="47">
        <f t="shared" si="1"/>
        <v>6.0644022556682851E-2</v>
      </c>
      <c r="I22">
        <f t="shared" si="0"/>
        <v>539.08195109323685</v>
      </c>
    </row>
    <row r="23" spans="1:19">
      <c r="A23" s="8">
        <v>43709</v>
      </c>
      <c r="B23">
        <v>1616.1999510000001</v>
      </c>
      <c r="C23">
        <v>1820</v>
      </c>
      <c r="D23">
        <v>1502.099976</v>
      </c>
      <c r="E23">
        <v>1762.150024</v>
      </c>
      <c r="F23">
        <v>1724.5391850000001</v>
      </c>
      <c r="H23" s="47">
        <f t="shared" si="1"/>
        <v>8.6456910004793136E-2</v>
      </c>
      <c r="I23">
        <f t="shared" si="0"/>
        <v>587.76341541805471</v>
      </c>
    </row>
    <row r="24" spans="1:19">
      <c r="A24" s="8">
        <v>43739</v>
      </c>
      <c r="B24">
        <v>1768.9499510000001</v>
      </c>
      <c r="C24">
        <v>1834.8000489999999</v>
      </c>
      <c r="D24">
        <v>1717.099976</v>
      </c>
      <c r="E24">
        <v>1809.599976</v>
      </c>
      <c r="F24">
        <v>1770.976318</v>
      </c>
      <c r="H24" s="47">
        <f t="shared" si="1"/>
        <v>2.6571110940259442E-2</v>
      </c>
      <c r="I24">
        <f t="shared" si="0"/>
        <v>603.59027985332261</v>
      </c>
    </row>
    <row r="25" spans="1:19">
      <c r="A25" s="8">
        <v>43770</v>
      </c>
      <c r="B25">
        <v>1816</v>
      </c>
      <c r="C25">
        <v>1830.900024</v>
      </c>
      <c r="D25">
        <v>1666.150024</v>
      </c>
      <c r="E25">
        <v>1706.150024</v>
      </c>
      <c r="F25">
        <v>1672.8232419999999</v>
      </c>
      <c r="H25" s="47">
        <f t="shared" si="1"/>
        <v>-5.7018223499546272E-2</v>
      </c>
      <c r="I25">
        <f t="shared" si="0"/>
        <v>570.13740868324953</v>
      </c>
    </row>
    <row r="26" spans="1:19">
      <c r="A26" s="8">
        <v>43800</v>
      </c>
      <c r="B26">
        <v>1706.1999510000001</v>
      </c>
      <c r="C26">
        <v>1826</v>
      </c>
      <c r="D26">
        <v>1698.349976</v>
      </c>
      <c r="E26">
        <v>1784.9499510000001</v>
      </c>
      <c r="F26">
        <v>1750.0839840000001</v>
      </c>
      <c r="H26" s="47">
        <f t="shared" si="1"/>
        <v>4.5151014535453143E-2</v>
      </c>
      <c r="I26">
        <f t="shared" si="0"/>
        <v>596.46968224979844</v>
      </c>
    </row>
    <row r="27" spans="1:19">
      <c r="A27" s="8">
        <v>43831</v>
      </c>
      <c r="B27">
        <v>1790.1999510000001</v>
      </c>
      <c r="C27">
        <v>1862.25</v>
      </c>
      <c r="D27">
        <v>1694</v>
      </c>
      <c r="E27">
        <v>1795.650024</v>
      </c>
      <c r="F27">
        <v>1760.575073</v>
      </c>
      <c r="H27" s="47">
        <f t="shared" si="1"/>
        <v>5.9767240618899195E-3</v>
      </c>
      <c r="I27">
        <f t="shared" si="0"/>
        <v>600.04529152312125</v>
      </c>
    </row>
    <row r="28" spans="1:19">
      <c r="A28" s="8">
        <v>43862</v>
      </c>
      <c r="B28">
        <v>1802</v>
      </c>
      <c r="C28">
        <v>1916.6999510000001</v>
      </c>
      <c r="D28">
        <v>1747</v>
      </c>
      <c r="E28">
        <v>1797.9499510000001</v>
      </c>
      <c r="F28">
        <v>1762.830078</v>
      </c>
      <c r="H28" s="47">
        <f t="shared" si="1"/>
        <v>1.2800147648363623E-3</v>
      </c>
      <c r="I28">
        <f t="shared" si="0"/>
        <v>600.81385013408999</v>
      </c>
    </row>
    <row r="29" spans="1:19">
      <c r="A29" s="8">
        <v>43891</v>
      </c>
      <c r="B29">
        <v>1815.099976</v>
      </c>
      <c r="C29">
        <v>1915.900024</v>
      </c>
      <c r="D29">
        <v>1431.1999510000001</v>
      </c>
      <c r="E29">
        <v>1666.5</v>
      </c>
      <c r="F29">
        <v>1633.947876</v>
      </c>
      <c r="H29" s="47">
        <f t="shared" si="1"/>
        <v>-7.5921420171563697E-2</v>
      </c>
      <c r="I29">
        <f t="shared" si="0"/>
        <v>556.88777185589788</v>
      </c>
    </row>
    <row r="30" spans="1:19">
      <c r="A30" s="8">
        <v>43922</v>
      </c>
      <c r="B30">
        <v>1650.0500489999999</v>
      </c>
      <c r="C30">
        <v>1864</v>
      </c>
      <c r="D30">
        <v>1517.25</v>
      </c>
      <c r="E30">
        <v>1758.6999510000001</v>
      </c>
      <c r="F30">
        <v>1731.274414</v>
      </c>
      <c r="H30" s="47">
        <f t="shared" si="1"/>
        <v>5.7858696507334502E-2</v>
      </c>
      <c r="I30">
        <f t="shared" si="0"/>
        <v>590.0589394833213</v>
      </c>
    </row>
    <row r="31" spans="1:19">
      <c r="A31" s="8">
        <v>43952</v>
      </c>
      <c r="B31">
        <v>1758.6999510000001</v>
      </c>
      <c r="C31">
        <v>1758.6999510000001</v>
      </c>
      <c r="D31">
        <v>1482.9499510000001</v>
      </c>
      <c r="E31">
        <v>1683.099976</v>
      </c>
      <c r="F31">
        <v>1656.853394</v>
      </c>
      <c r="H31" s="47">
        <f t="shared" si="1"/>
        <v>-4.3937535038650881E-2</v>
      </c>
      <c r="I31">
        <f t="shared" si="0"/>
        <v>564.69450979998226</v>
      </c>
    </row>
    <row r="32" spans="1:19">
      <c r="A32" s="8">
        <v>43983</v>
      </c>
      <c r="B32">
        <v>1706.5</v>
      </c>
      <c r="C32">
        <v>1813.75</v>
      </c>
      <c r="D32">
        <v>1577.5</v>
      </c>
      <c r="E32">
        <v>1687.4499510000001</v>
      </c>
      <c r="F32">
        <v>1661.135376</v>
      </c>
      <c r="H32" s="47">
        <f t="shared" si="1"/>
        <v>2.5810722543161352E-3</v>
      </c>
      <c r="I32">
        <f t="shared" si="0"/>
        <v>566.15390972952264</v>
      </c>
    </row>
    <row r="33" spans="1:9">
      <c r="A33" s="8">
        <v>44013</v>
      </c>
      <c r="B33">
        <v>1698</v>
      </c>
      <c r="C33">
        <v>1792.650024</v>
      </c>
      <c r="D33">
        <v>1645.099976</v>
      </c>
      <c r="E33">
        <v>1715.5</v>
      </c>
      <c r="F33">
        <v>1688.7482910000001</v>
      </c>
      <c r="H33" s="47">
        <f t="shared" si="1"/>
        <v>1.6486268281438027E-2</v>
      </c>
      <c r="I33">
        <f t="shared" si="0"/>
        <v>575.56503901624194</v>
      </c>
    </row>
    <row r="34" spans="1:9">
      <c r="A34" s="8">
        <v>44044</v>
      </c>
      <c r="B34">
        <v>1729</v>
      </c>
      <c r="C34">
        <v>2016.849976</v>
      </c>
      <c r="D34">
        <v>1697.5</v>
      </c>
      <c r="E34">
        <v>1899.099976</v>
      </c>
      <c r="F34">
        <v>1871.140259</v>
      </c>
      <c r="H34" s="47">
        <f t="shared" si="1"/>
        <v>0.10256041090634224</v>
      </c>
      <c r="I34">
        <f t="shared" ref="I34:I62" si="2">$B$65*F34</f>
        <v>637.72850099434731</v>
      </c>
    </row>
    <row r="35" spans="1:9">
      <c r="A35" s="8">
        <v>44075</v>
      </c>
      <c r="B35">
        <v>1925</v>
      </c>
      <c r="C35">
        <v>2069.9499510000001</v>
      </c>
      <c r="D35">
        <v>1907.75</v>
      </c>
      <c r="E35">
        <v>1986.400024</v>
      </c>
      <c r="F35">
        <v>1957.155029</v>
      </c>
      <c r="H35" s="47">
        <f t="shared" si="1"/>
        <v>4.4943893749523046E-2</v>
      </c>
      <c r="I35">
        <f t="shared" si="2"/>
        <v>667.04435269046201</v>
      </c>
    </row>
    <row r="36" spans="1:9">
      <c r="A36" s="8">
        <v>44105</v>
      </c>
      <c r="B36">
        <v>2007</v>
      </c>
      <c r="C36">
        <v>2242.8500979999999</v>
      </c>
      <c r="D36">
        <v>1992.0500489999999</v>
      </c>
      <c r="E36">
        <v>2211.5</v>
      </c>
      <c r="F36">
        <v>2178.9411620000001</v>
      </c>
      <c r="H36" s="47">
        <f t="shared" si="1"/>
        <v>0.10734715034677668</v>
      </c>
      <c r="I36">
        <f t="shared" si="2"/>
        <v>742.63427036719077</v>
      </c>
    </row>
    <row r="37" spans="1:9">
      <c r="A37" s="8">
        <v>44136</v>
      </c>
      <c r="B37">
        <v>2198</v>
      </c>
      <c r="C37">
        <v>2249</v>
      </c>
      <c r="D37">
        <v>2117.1499020000001</v>
      </c>
      <c r="E37">
        <v>2215.3000489999999</v>
      </c>
      <c r="F37">
        <v>2186.0173340000001</v>
      </c>
      <c r="H37" s="47">
        <f t="shared" si="1"/>
        <v>3.2422659713169807E-3</v>
      </c>
      <c r="I37">
        <f t="shared" si="2"/>
        <v>745.04599580606839</v>
      </c>
    </row>
    <row r="38" spans="1:9">
      <c r="A38" s="8">
        <v>44166</v>
      </c>
      <c r="B38">
        <v>2275</v>
      </c>
      <c r="C38">
        <v>2772</v>
      </c>
      <c r="D38">
        <v>2206.1999510000001</v>
      </c>
      <c r="E38">
        <v>2764.5</v>
      </c>
      <c r="F38">
        <v>2727.9575199999999</v>
      </c>
      <c r="H38" s="47">
        <f t="shared" si="1"/>
        <v>0.22147184873786516</v>
      </c>
      <c r="I38">
        <f t="shared" si="2"/>
        <v>929.75192620547284</v>
      </c>
    </row>
    <row r="39" spans="1:9">
      <c r="A39" s="8">
        <v>44197</v>
      </c>
      <c r="B39">
        <v>2759</v>
      </c>
      <c r="C39">
        <v>2873.4499510000001</v>
      </c>
      <c r="D39">
        <v>2400</v>
      </c>
      <c r="E39">
        <v>2407.3500979999999</v>
      </c>
      <c r="F39">
        <v>2375.5285640000002</v>
      </c>
      <c r="H39" s="47">
        <f t="shared" si="1"/>
        <v>-0.13833320202400706</v>
      </c>
      <c r="I39">
        <f t="shared" si="2"/>
        <v>809.6358693060298</v>
      </c>
    </row>
    <row r="40" spans="1:9">
      <c r="A40" s="8">
        <v>44228</v>
      </c>
      <c r="B40">
        <v>2426.6000979999999</v>
      </c>
      <c r="C40">
        <v>2555</v>
      </c>
      <c r="D40">
        <v>2260</v>
      </c>
      <c r="E40">
        <v>2277.1999510000001</v>
      </c>
      <c r="F40">
        <v>2247.0988769999999</v>
      </c>
      <c r="H40" s="47">
        <f t="shared" si="1"/>
        <v>-5.5579969748074103E-2</v>
      </c>
      <c r="I40">
        <f t="shared" si="2"/>
        <v>765.86401875675278</v>
      </c>
    </row>
    <row r="41" spans="1:9">
      <c r="A41" s="8">
        <v>44256</v>
      </c>
      <c r="B41">
        <v>2300</v>
      </c>
      <c r="C41">
        <v>2583.4499510000001</v>
      </c>
      <c r="D41">
        <v>2300</v>
      </c>
      <c r="E41">
        <v>2537.3999020000001</v>
      </c>
      <c r="F41">
        <v>2503.859375</v>
      </c>
      <c r="H41" s="47">
        <f t="shared" si="1"/>
        <v>0.10819329527665751</v>
      </c>
      <c r="I41">
        <f t="shared" si="2"/>
        <v>853.37402059467604</v>
      </c>
    </row>
    <row r="42" spans="1:9">
      <c r="A42" s="8">
        <v>44287</v>
      </c>
      <c r="B42">
        <v>2532</v>
      </c>
      <c r="C42">
        <v>2693.5</v>
      </c>
      <c r="D42">
        <v>2484.5</v>
      </c>
      <c r="E42">
        <v>2536.3999020000001</v>
      </c>
      <c r="F42">
        <v>2502.8725589999999</v>
      </c>
      <c r="H42" s="47">
        <f t="shared" si="1"/>
        <v>-3.9419566527105397E-4</v>
      </c>
      <c r="I42">
        <f t="shared" si="2"/>
        <v>853.03769054918087</v>
      </c>
    </row>
    <row r="43" spans="1:9">
      <c r="A43" s="8">
        <v>44317</v>
      </c>
      <c r="B43">
        <v>2510</v>
      </c>
      <c r="C43">
        <v>2989.9499510000001</v>
      </c>
      <c r="D43">
        <v>2505.6000979999999</v>
      </c>
      <c r="E43">
        <v>2977.5</v>
      </c>
      <c r="F43">
        <v>2938.1420899999998</v>
      </c>
      <c r="H43" s="47">
        <f t="shared" si="1"/>
        <v>0.16033834356232879</v>
      </c>
      <c r="I43">
        <f t="shared" si="2"/>
        <v>1001.3877590157173</v>
      </c>
    </row>
    <row r="44" spans="1:9">
      <c r="A44" s="8">
        <v>44348</v>
      </c>
      <c r="B44">
        <v>2965</v>
      </c>
      <c r="C44">
        <v>3092.8500979999999</v>
      </c>
      <c r="D44">
        <v>2877.1499020000001</v>
      </c>
      <c r="E44">
        <v>2992.6999510000001</v>
      </c>
      <c r="F44">
        <v>2953.1408689999998</v>
      </c>
      <c r="H44" s="47">
        <f t="shared" si="1"/>
        <v>5.0918659010624444E-3</v>
      </c>
      <c r="I44">
        <f t="shared" si="2"/>
        <v>1006.4996948005459</v>
      </c>
    </row>
    <row r="45" spans="1:9">
      <c r="A45" s="8">
        <v>44378</v>
      </c>
      <c r="B45">
        <v>3008</v>
      </c>
      <c r="C45">
        <v>3179.5</v>
      </c>
      <c r="D45">
        <v>2951.8999020000001</v>
      </c>
      <c r="E45">
        <v>2958.4499510000001</v>
      </c>
      <c r="F45">
        <v>2933.795654</v>
      </c>
      <c r="H45" s="47">
        <f t="shared" si="1"/>
        <v>-6.5722755999729323E-3</v>
      </c>
      <c r="I45">
        <f t="shared" si="2"/>
        <v>999.90639165075595</v>
      </c>
    </row>
    <row r="46" spans="1:9">
      <c r="A46" s="8">
        <v>44409</v>
      </c>
      <c r="B46">
        <v>2985.6000979999999</v>
      </c>
      <c r="C46">
        <v>3210</v>
      </c>
      <c r="D46">
        <v>2952.5500489999999</v>
      </c>
      <c r="E46">
        <v>3201.3500979999999</v>
      </c>
      <c r="F46">
        <v>3174.6716310000002</v>
      </c>
      <c r="H46" s="47">
        <f t="shared" si="1"/>
        <v>7.8907173973820105E-2</v>
      </c>
      <c r="I46">
        <f t="shared" si="2"/>
        <v>1082.0025760489557</v>
      </c>
    </row>
    <row r="47" spans="1:9">
      <c r="A47" s="8">
        <v>44440</v>
      </c>
      <c r="B47">
        <v>3230.0500489999999</v>
      </c>
      <c r="C47">
        <v>3505</v>
      </c>
      <c r="D47">
        <v>3215</v>
      </c>
      <c r="E47">
        <v>3244.6499020000001</v>
      </c>
      <c r="F47">
        <v>3217.6108399999998</v>
      </c>
      <c r="H47" s="47">
        <f t="shared" si="1"/>
        <v>1.3434905312227434E-2</v>
      </c>
      <c r="I47">
        <f t="shared" si="2"/>
        <v>1096.6372659166661</v>
      </c>
    </row>
    <row r="48" spans="1:9">
      <c r="A48" s="8">
        <v>44470</v>
      </c>
      <c r="B48">
        <v>3248</v>
      </c>
      <c r="C48">
        <v>3358.8999020000001</v>
      </c>
      <c r="D48">
        <v>2857.25</v>
      </c>
      <c r="E48">
        <v>3100.1000979999999</v>
      </c>
      <c r="F48">
        <v>3074.2653810000002</v>
      </c>
      <c r="H48" s="47">
        <f t="shared" si="1"/>
        <v>-4.557313677182781E-2</v>
      </c>
      <c r="I48">
        <f t="shared" si="2"/>
        <v>1047.7817703156727</v>
      </c>
    </row>
    <row r="49" spans="1:9">
      <c r="A49" s="8">
        <v>44501</v>
      </c>
      <c r="B49">
        <v>3128</v>
      </c>
      <c r="C49">
        <v>3308.3500979999999</v>
      </c>
      <c r="D49">
        <v>3052</v>
      </c>
      <c r="E49">
        <v>3143.6499020000001</v>
      </c>
      <c r="F49">
        <v>3121.1335450000001</v>
      </c>
      <c r="H49" s="47">
        <f t="shared" si="1"/>
        <v>1.5130279313940655E-2</v>
      </c>
      <c r="I49">
        <f t="shared" si="2"/>
        <v>1063.7555402285977</v>
      </c>
    </row>
    <row r="50" spans="1:9">
      <c r="A50" s="8">
        <v>44531</v>
      </c>
      <c r="B50">
        <v>3155.8999020000001</v>
      </c>
      <c r="C50">
        <v>3405</v>
      </c>
      <c r="D50">
        <v>3016.4499510000001</v>
      </c>
      <c r="E50">
        <v>3382.9499510000001</v>
      </c>
      <c r="F50">
        <v>3358.7197270000001</v>
      </c>
      <c r="H50" s="47">
        <f t="shared" si="1"/>
        <v>7.3363616189051295E-2</v>
      </c>
      <c r="I50">
        <f t="shared" si="2"/>
        <v>1144.7304853055666</v>
      </c>
    </row>
    <row r="51" spans="1:9">
      <c r="A51" s="8">
        <v>44562</v>
      </c>
      <c r="B51">
        <v>3383</v>
      </c>
      <c r="C51">
        <v>3590</v>
      </c>
      <c r="D51">
        <v>3010.75</v>
      </c>
      <c r="E51">
        <v>3152.25</v>
      </c>
      <c r="F51">
        <v>3129.671875</v>
      </c>
      <c r="H51" s="47">
        <f t="shared" si="1"/>
        <v>-7.0631700943995984E-2</v>
      </c>
      <c r="I51">
        <f t="shared" si="2"/>
        <v>1066.6656034190532</v>
      </c>
    </row>
    <row r="52" spans="1:9">
      <c r="A52" s="8">
        <v>44593</v>
      </c>
      <c r="B52">
        <v>3194</v>
      </c>
      <c r="C52">
        <v>3296.8999020000001</v>
      </c>
      <c r="D52">
        <v>3015</v>
      </c>
      <c r="E52">
        <v>3174.6499020000001</v>
      </c>
      <c r="F52">
        <v>3151.9116210000002</v>
      </c>
      <c r="H52" s="47">
        <f t="shared" si="1"/>
        <v>7.080965791284451E-3</v>
      </c>
      <c r="I52">
        <f t="shared" si="2"/>
        <v>1074.2454306451828</v>
      </c>
    </row>
    <row r="53" spans="1:9">
      <c r="A53" s="8">
        <v>44621</v>
      </c>
      <c r="B53">
        <v>3174.6499020000001</v>
      </c>
      <c r="C53">
        <v>3174.6499020000001</v>
      </c>
      <c r="D53">
        <v>2599.3500979999999</v>
      </c>
      <c r="E53">
        <v>3079.9499510000001</v>
      </c>
      <c r="F53">
        <v>3057.889893</v>
      </c>
      <c r="H53" s="47">
        <f t="shared" si="1"/>
        <v>-3.0284031934269331E-2</v>
      </c>
      <c r="I53">
        <f t="shared" si="2"/>
        <v>1042.2006198032723</v>
      </c>
    </row>
    <row r="54" spans="1:9">
      <c r="A54" s="8">
        <v>44652</v>
      </c>
      <c r="B54">
        <v>3110</v>
      </c>
      <c r="C54">
        <v>3278</v>
      </c>
      <c r="D54">
        <v>2970</v>
      </c>
      <c r="E54">
        <v>3237.1999510000001</v>
      </c>
      <c r="F54">
        <v>3214.013672</v>
      </c>
      <c r="H54" s="47">
        <f t="shared" si="1"/>
        <v>4.9795420550087691E-2</v>
      </c>
      <c r="I54">
        <f t="shared" si="2"/>
        <v>1095.4112666654446</v>
      </c>
    </row>
    <row r="55" spans="1:9">
      <c r="A55" s="8">
        <v>44682</v>
      </c>
      <c r="B55">
        <v>3195</v>
      </c>
      <c r="C55">
        <v>3211.5</v>
      </c>
      <c r="D55">
        <v>2718.5500489999999</v>
      </c>
      <c r="E55">
        <v>2859.6499020000001</v>
      </c>
      <c r="F55">
        <v>2839.1677249999998</v>
      </c>
      <c r="H55" s="47">
        <f t="shared" si="1"/>
        <v>-0.12400956654874168</v>
      </c>
      <c r="I55">
        <f t="shared" si="2"/>
        <v>967.6549732853465</v>
      </c>
    </row>
    <row r="56" spans="1:9">
      <c r="A56" s="8">
        <v>44713</v>
      </c>
      <c r="B56">
        <v>2859.6499020000001</v>
      </c>
      <c r="C56">
        <v>2939.8999020000001</v>
      </c>
      <c r="D56">
        <v>2560</v>
      </c>
      <c r="E56">
        <v>2695.1999510000001</v>
      </c>
      <c r="F56">
        <v>2675.8957519999999</v>
      </c>
      <c r="H56" s="47">
        <f t="shared" si="1"/>
        <v>-5.9226769791333019E-2</v>
      </c>
      <c r="I56">
        <f t="shared" si="2"/>
        <v>912.00805419691517</v>
      </c>
    </row>
    <row r="57" spans="1:9">
      <c r="A57" s="8">
        <v>44743</v>
      </c>
      <c r="B57">
        <v>2704.8999020000001</v>
      </c>
      <c r="C57">
        <v>3354.3500979999999</v>
      </c>
      <c r="D57">
        <v>2685</v>
      </c>
      <c r="E57">
        <v>3333.75</v>
      </c>
      <c r="F57">
        <v>3328.9460450000001</v>
      </c>
      <c r="H57" s="47">
        <f t="shared" si="1"/>
        <v>0.21837156603627014</v>
      </c>
      <c r="I57">
        <f t="shared" si="2"/>
        <v>1134.5829159292923</v>
      </c>
    </row>
    <row r="58" spans="1:9">
      <c r="A58" s="8">
        <v>44774</v>
      </c>
      <c r="B58">
        <v>3340.0500489999999</v>
      </c>
      <c r="C58">
        <v>3545.6499020000001</v>
      </c>
      <c r="D58">
        <v>3236.6999510000001</v>
      </c>
      <c r="E58">
        <v>3391.6000979999999</v>
      </c>
      <c r="F58">
        <v>3386.7128910000001</v>
      </c>
      <c r="H58" s="47">
        <f t="shared" si="1"/>
        <v>1.7204051414700258E-2</v>
      </c>
      <c r="I58">
        <f t="shared" si="2"/>
        <v>1154.271212372895</v>
      </c>
    </row>
    <row r="59" spans="1:9">
      <c r="A59" s="8">
        <v>44805</v>
      </c>
      <c r="B59">
        <v>3315</v>
      </c>
      <c r="C59">
        <v>3582.8999020000001</v>
      </c>
      <c r="D59">
        <v>3231.3000489999999</v>
      </c>
      <c r="E59">
        <v>3342.4499510000001</v>
      </c>
      <c r="F59">
        <v>3337.6335450000001</v>
      </c>
      <c r="H59" s="47">
        <f t="shared" si="1"/>
        <v>-1.459776589740739E-2</v>
      </c>
      <c r="I59">
        <f t="shared" si="2"/>
        <v>1137.543819755577</v>
      </c>
    </row>
    <row r="60" spans="1:9">
      <c r="A60" s="8">
        <v>44835</v>
      </c>
      <c r="B60">
        <v>3348</v>
      </c>
      <c r="C60">
        <v>3368.3500979999999</v>
      </c>
      <c r="D60">
        <v>3033</v>
      </c>
      <c r="E60">
        <v>3107.6999510000001</v>
      </c>
      <c r="F60">
        <v>3103.2216800000001</v>
      </c>
      <c r="H60" s="47">
        <f t="shared" si="1"/>
        <v>-7.2821212953095169E-2</v>
      </c>
      <c r="I60">
        <f t="shared" si="2"/>
        <v>1057.6507563880921</v>
      </c>
    </row>
    <row r="61" spans="1:9">
      <c r="A61" s="8">
        <v>44866</v>
      </c>
      <c r="B61">
        <v>3110.5</v>
      </c>
      <c r="C61">
        <v>3199.9499510000001</v>
      </c>
      <c r="D61">
        <v>3033.5</v>
      </c>
      <c r="E61">
        <v>3175.1499020000001</v>
      </c>
      <c r="F61">
        <v>3175.1499020000001</v>
      </c>
      <c r="H61" s="47">
        <f t="shared" si="1"/>
        <v>2.291402100259126E-2</v>
      </c>
      <c r="I61">
        <f t="shared" si="2"/>
        <v>1082.1655820269586</v>
      </c>
    </row>
    <row r="62" spans="1:9">
      <c r="A62" s="8">
        <v>44896</v>
      </c>
      <c r="B62">
        <v>3191</v>
      </c>
      <c r="C62">
        <v>3242.3500979999999</v>
      </c>
      <c r="D62">
        <v>3112.5</v>
      </c>
      <c r="E62">
        <v>3226.9499510000001</v>
      </c>
      <c r="F62">
        <v>3226.9499510000001</v>
      </c>
      <c r="H62" s="47">
        <f t="shared" si="1"/>
        <v>1.6182559039557034E-2</v>
      </c>
      <c r="I62">
        <f t="shared" si="2"/>
        <v>1099.8202540598602</v>
      </c>
    </row>
    <row r="65" spans="1:2">
      <c r="A65" t="s">
        <v>57</v>
      </c>
      <c r="B65" s="17">
        <f>'Weight&amp;Market CAP'!D4</f>
        <v>0.34082346201837954</v>
      </c>
    </row>
    <row r="66" spans="1:2">
      <c r="A66" t="s">
        <v>58</v>
      </c>
      <c r="B66" s="17">
        <f>AVERAGE(H3:H62)</f>
        <v>1.7641312101141057E-2</v>
      </c>
    </row>
    <row r="67" spans="1:2">
      <c r="A67" t="s">
        <v>59</v>
      </c>
      <c r="B67" s="17">
        <f>B66*12</f>
        <v>0.21169574521369267</v>
      </c>
    </row>
  </sheetData>
  <phoneticPr fontId="2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FB93F-3892-4BA3-86DA-1B2FE0AED7F9}">
  <dimension ref="A1:X32"/>
  <sheetViews>
    <sheetView topLeftCell="B10" zoomScale="110" workbookViewId="0">
      <selection activeCell="I23" sqref="I23"/>
    </sheetView>
  </sheetViews>
  <sheetFormatPr defaultColWidth="11" defaultRowHeight="15.95"/>
  <cols>
    <col min="1" max="1" width="12.5" bestFit="1" customWidth="1"/>
    <col min="4" max="4" width="24.125" customWidth="1"/>
  </cols>
  <sheetData>
    <row r="1" spans="1:24">
      <c r="A1" t="s">
        <v>117</v>
      </c>
      <c r="B1" s="17">
        <v>6.6400000000000001E-2</v>
      </c>
      <c r="D1" s="49" t="s">
        <v>88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</row>
    <row r="2" spans="1:24">
      <c r="D2" s="51" t="s">
        <v>89</v>
      </c>
      <c r="E2" s="52">
        <v>43281</v>
      </c>
      <c r="F2" s="52">
        <v>43373</v>
      </c>
      <c r="G2" s="52">
        <v>43465</v>
      </c>
      <c r="H2" s="52">
        <v>43555</v>
      </c>
      <c r="I2" s="52">
        <v>43646</v>
      </c>
      <c r="J2" s="52">
        <v>43738</v>
      </c>
      <c r="K2" s="52">
        <v>43830</v>
      </c>
      <c r="L2" s="52">
        <v>43921</v>
      </c>
      <c r="M2" s="52">
        <v>44012</v>
      </c>
      <c r="N2" s="52">
        <v>44104</v>
      </c>
      <c r="O2" s="52">
        <v>44196</v>
      </c>
      <c r="P2" s="52">
        <v>44286</v>
      </c>
      <c r="Q2" s="52">
        <v>44377</v>
      </c>
      <c r="R2" s="52">
        <v>44469</v>
      </c>
      <c r="S2" s="52">
        <v>44561</v>
      </c>
      <c r="T2" s="52">
        <v>44651</v>
      </c>
      <c r="U2" s="52">
        <v>44742</v>
      </c>
      <c r="V2" s="52">
        <v>44834</v>
      </c>
      <c r="W2" s="52">
        <v>44926</v>
      </c>
      <c r="X2" s="52">
        <v>45016</v>
      </c>
    </row>
    <row r="3" spans="1:24">
      <c r="A3" t="s">
        <v>90</v>
      </c>
      <c r="B3">
        <v>439.9</v>
      </c>
      <c r="D3" s="53" t="s">
        <v>91</v>
      </c>
      <c r="E3" s="54" t="s">
        <v>92</v>
      </c>
      <c r="F3" s="55" t="s">
        <v>92</v>
      </c>
      <c r="G3" s="55" t="s">
        <v>92</v>
      </c>
      <c r="H3" s="55" t="s">
        <v>92</v>
      </c>
      <c r="I3" s="55" t="s">
        <v>92</v>
      </c>
      <c r="J3" s="55" t="s">
        <v>92</v>
      </c>
      <c r="K3" s="55" t="s">
        <v>92</v>
      </c>
      <c r="L3" s="55" t="s">
        <v>92</v>
      </c>
      <c r="M3" s="55" t="s">
        <v>92</v>
      </c>
      <c r="N3" s="55" t="s">
        <v>92</v>
      </c>
      <c r="O3" s="55" t="s">
        <v>92</v>
      </c>
      <c r="P3" s="55" t="s">
        <v>92</v>
      </c>
      <c r="Q3" s="55" t="s">
        <v>92</v>
      </c>
      <c r="R3" s="55" t="s">
        <v>92</v>
      </c>
      <c r="S3" s="55" t="s">
        <v>92</v>
      </c>
      <c r="T3" s="55" t="s">
        <v>92</v>
      </c>
      <c r="U3" s="55" t="s">
        <v>92</v>
      </c>
      <c r="V3" s="55" t="s">
        <v>92</v>
      </c>
      <c r="W3" s="55">
        <v>0.6</v>
      </c>
      <c r="X3" s="55">
        <v>0.6</v>
      </c>
    </row>
    <row r="4" spans="1:24">
      <c r="D4" s="53" t="s">
        <v>93</v>
      </c>
      <c r="E4" s="54">
        <v>0.59</v>
      </c>
      <c r="F4" s="55">
        <v>0.56999999999999995</v>
      </c>
      <c r="G4" s="55">
        <v>0.53</v>
      </c>
      <c r="H4" s="55">
        <v>0.56999999999999995</v>
      </c>
      <c r="I4" s="55">
        <v>0.59</v>
      </c>
      <c r="J4" s="55">
        <v>0.5</v>
      </c>
      <c r="K4" s="55">
        <v>0.5</v>
      </c>
      <c r="L4" s="55">
        <v>0.67</v>
      </c>
      <c r="M4" s="55">
        <v>0.71</v>
      </c>
      <c r="N4" s="55">
        <v>0.63</v>
      </c>
      <c r="O4" s="55">
        <v>0.72</v>
      </c>
      <c r="P4" s="55">
        <v>0.73</v>
      </c>
      <c r="Q4" s="55">
        <v>1.04</v>
      </c>
      <c r="R4" s="55">
        <v>0.95</v>
      </c>
      <c r="S4" s="55">
        <v>0.89</v>
      </c>
      <c r="T4" s="55">
        <v>1.1200000000000001</v>
      </c>
      <c r="U4" s="55">
        <v>0.61</v>
      </c>
      <c r="V4" s="55">
        <v>0.46</v>
      </c>
      <c r="W4" s="55" t="s">
        <v>39</v>
      </c>
      <c r="X4" s="55" t="s">
        <v>39</v>
      </c>
    </row>
    <row r="6" spans="1:24">
      <c r="D6" s="69" t="s">
        <v>94</v>
      </c>
      <c r="E6">
        <f>($B$3*E4)/100</f>
        <v>2.5954099999999998</v>
      </c>
      <c r="F6">
        <f>($B$3*F4)/100</f>
        <v>2.5074299999999998</v>
      </c>
      <c r="G6">
        <f>($B$3*G4)/100</f>
        <v>2.3314699999999999</v>
      </c>
      <c r="H6">
        <f>($B$3*H4)/100</f>
        <v>2.5074299999999998</v>
      </c>
      <c r="I6">
        <f>($B$3*I4)/100</f>
        <v>2.5954099999999998</v>
      </c>
      <c r="J6">
        <f>($B$3*J4)/100</f>
        <v>2.1995</v>
      </c>
      <c r="K6">
        <f>($B$3*K4)/100</f>
        <v>2.1995</v>
      </c>
      <c r="L6">
        <f>($B$3*L4)/100</f>
        <v>2.94733</v>
      </c>
      <c r="M6">
        <f>($B$3*M4)/100</f>
        <v>3.1232899999999995</v>
      </c>
      <c r="N6">
        <f>($B$3*N4)/100</f>
        <v>2.7713700000000001</v>
      </c>
      <c r="O6">
        <f>($B$3*O4)/100</f>
        <v>3.1672799999999994</v>
      </c>
      <c r="P6">
        <f>($B$3*P4)/100</f>
        <v>3.2112699999999994</v>
      </c>
      <c r="Q6">
        <f>($B$3*Q4)/100</f>
        <v>4.5749599999999999</v>
      </c>
      <c r="R6">
        <f>($B$3*R4)/100</f>
        <v>4.1790500000000002</v>
      </c>
      <c r="S6">
        <f>($B$3*S4)/100</f>
        <v>3.9151099999999999</v>
      </c>
      <c r="T6">
        <f>($B$3*T4)/100</f>
        <v>4.9268800000000006</v>
      </c>
      <c r="U6">
        <f>($B$3*U4)/100</f>
        <v>2.6833900000000002</v>
      </c>
      <c r="V6">
        <f>($B$3*V4)/100</f>
        <v>2.0235399999999997</v>
      </c>
      <c r="W6">
        <v>0.6</v>
      </c>
      <c r="X6">
        <v>0.6</v>
      </c>
    </row>
    <row r="8" spans="1:24">
      <c r="D8" s="71"/>
    </row>
    <row r="18" spans="4:24">
      <c r="D18" s="53" t="s">
        <v>132</v>
      </c>
      <c r="E18" s="54" t="s">
        <v>92</v>
      </c>
      <c r="F18" s="55" t="s">
        <v>92</v>
      </c>
      <c r="G18" s="55" t="s">
        <v>92</v>
      </c>
      <c r="H18" s="55" t="s">
        <v>92</v>
      </c>
      <c r="I18" s="55" t="s">
        <v>92</v>
      </c>
      <c r="J18" s="55" t="s">
        <v>92</v>
      </c>
      <c r="K18" s="55">
        <v>5.14</v>
      </c>
      <c r="L18" s="55">
        <v>5.18</v>
      </c>
      <c r="M18" s="55">
        <v>3.92</v>
      </c>
      <c r="N18" s="55">
        <v>3.87</v>
      </c>
      <c r="O18" s="55">
        <v>6.05</v>
      </c>
      <c r="P18" s="55">
        <v>6.36</v>
      </c>
      <c r="Q18" s="55">
        <v>6.31</v>
      </c>
      <c r="R18" s="55">
        <v>6.02</v>
      </c>
      <c r="S18" s="55">
        <v>5.59</v>
      </c>
      <c r="T18" s="55">
        <v>5.2</v>
      </c>
      <c r="U18" s="55">
        <v>3.96</v>
      </c>
      <c r="V18" s="55">
        <v>3.58</v>
      </c>
      <c r="W18" s="55">
        <v>3.62</v>
      </c>
      <c r="X18" s="58" t="s">
        <v>39</v>
      </c>
    </row>
    <row r="19" spans="4:24">
      <c r="D19" s="66" t="s">
        <v>133</v>
      </c>
      <c r="E19" s="67" t="s">
        <v>92</v>
      </c>
      <c r="F19" s="68" t="s">
        <v>92</v>
      </c>
      <c r="G19" s="68" t="s">
        <v>92</v>
      </c>
      <c r="H19" s="68" t="s">
        <v>92</v>
      </c>
      <c r="I19" s="68">
        <v>5.4</v>
      </c>
      <c r="J19" s="68">
        <v>59.5</v>
      </c>
      <c r="K19" s="68">
        <v>9</v>
      </c>
      <c r="L19" s="68">
        <v>-20.9</v>
      </c>
      <c r="M19" s="68">
        <v>-77.099999999999994</v>
      </c>
      <c r="N19" s="68">
        <v>-11.9</v>
      </c>
      <c r="O19" s="68">
        <v>74.2</v>
      </c>
      <c r="P19" s="68">
        <v>84.8</v>
      </c>
      <c r="Q19" s="68">
        <v>241.9</v>
      </c>
      <c r="R19" s="68">
        <v>-45.2</v>
      </c>
      <c r="S19" s="68">
        <v>-37</v>
      </c>
      <c r="T19" s="68">
        <v>-80.099999999999994</v>
      </c>
      <c r="U19" s="68">
        <v>36.799999999999997</v>
      </c>
      <c r="V19" s="68">
        <v>23.4</v>
      </c>
      <c r="W19" s="68" t="s">
        <v>39</v>
      </c>
      <c r="X19" s="68" t="s">
        <v>39</v>
      </c>
    </row>
    <row r="20" spans="4:24">
      <c r="D20" s="53" t="s">
        <v>134</v>
      </c>
      <c r="E20" s="54" t="s">
        <v>92</v>
      </c>
      <c r="F20" s="55" t="s">
        <v>92</v>
      </c>
      <c r="G20" s="55" t="s">
        <v>92</v>
      </c>
      <c r="H20" s="55" t="s">
        <v>92</v>
      </c>
      <c r="I20" s="55" t="s">
        <v>92</v>
      </c>
      <c r="J20" s="55" t="s">
        <v>92</v>
      </c>
      <c r="K20" s="55" t="s">
        <v>135</v>
      </c>
      <c r="L20" s="55" t="s">
        <v>136</v>
      </c>
      <c r="M20" s="55" t="s">
        <v>137</v>
      </c>
      <c r="N20" s="55" t="s">
        <v>138</v>
      </c>
      <c r="O20" s="55" t="s">
        <v>139</v>
      </c>
      <c r="P20" s="55" t="s">
        <v>140</v>
      </c>
      <c r="Q20" s="55" t="s">
        <v>141</v>
      </c>
      <c r="R20" s="55" t="s">
        <v>142</v>
      </c>
      <c r="S20" s="55" t="s">
        <v>143</v>
      </c>
      <c r="T20" s="55" t="s">
        <v>144</v>
      </c>
      <c r="U20" s="55" t="s">
        <v>145</v>
      </c>
      <c r="V20" s="55" t="s">
        <v>146</v>
      </c>
      <c r="W20" s="55" t="s">
        <v>147</v>
      </c>
      <c r="X20" s="58" t="s">
        <v>39</v>
      </c>
    </row>
    <row r="22" spans="4:24" ht="18">
      <c r="D22" t="s">
        <v>148</v>
      </c>
      <c r="G22" s="74"/>
      <c r="H22" s="78">
        <v>1.25</v>
      </c>
      <c r="I22" s="78">
        <v>2.17</v>
      </c>
      <c r="J22" s="78">
        <v>3.54</v>
      </c>
      <c r="K22" s="78">
        <v>2.71</v>
      </c>
      <c r="L22" s="78">
        <v>1.62</v>
      </c>
      <c r="M22" s="78">
        <v>2.12</v>
      </c>
      <c r="N22" s="78">
        <v>2.31</v>
      </c>
      <c r="O22" s="78">
        <v>3.78</v>
      </c>
      <c r="P22" s="78">
        <v>3.12</v>
      </c>
      <c r="Q22" s="78">
        <v>0.62</v>
      </c>
      <c r="R22" s="78">
        <v>2.11</v>
      </c>
      <c r="S22" s="78">
        <v>2.9</v>
      </c>
      <c r="T22" s="78">
        <v>0.46</v>
      </c>
      <c r="U22" s="78">
        <v>2.38</v>
      </c>
      <c r="V22" s="78">
        <v>1.71</v>
      </c>
    </row>
    <row r="23" spans="4:24" ht="18">
      <c r="D23" t="s">
        <v>149</v>
      </c>
      <c r="G23" s="74"/>
      <c r="H23" s="78"/>
      <c r="I23" s="79">
        <f>(I22-H22)/H22</f>
        <v>0.73599999999999999</v>
      </c>
      <c r="J23" s="79">
        <f>(J22-I22)/I22</f>
        <v>0.63133640552995396</v>
      </c>
      <c r="K23" s="79">
        <f>(K22-J22)/J22</f>
        <v>-0.2344632768361582</v>
      </c>
      <c r="L23" s="79">
        <f>(L22-K22)/K22</f>
        <v>-0.40221402214022134</v>
      </c>
      <c r="M23" s="79">
        <f>(M22-L22)/L22</f>
        <v>0.30864197530864196</v>
      </c>
      <c r="N23" s="79">
        <f>(N22-M22)/M22</f>
        <v>8.9622641509433928E-2</v>
      </c>
      <c r="O23" s="79">
        <f>(O22-N22)/N22</f>
        <v>0.63636363636363624</v>
      </c>
      <c r="P23" s="79">
        <f>(P22-O22)/O22</f>
        <v>-0.17460317460317454</v>
      </c>
      <c r="Q23" s="79">
        <f>(Q22-P22)/P22</f>
        <v>-0.80128205128205121</v>
      </c>
      <c r="R23" s="79">
        <f>(R22-Q22)/Q22</f>
        <v>2.4032258064516125</v>
      </c>
      <c r="S23" s="79">
        <f>(S22-R22)/R22</f>
        <v>0.37440758293838866</v>
      </c>
      <c r="T23" s="79">
        <f>(T22-S22)/S22</f>
        <v>-0.8413793103448276</v>
      </c>
      <c r="U23" s="79">
        <f>(U22-T22)/T22</f>
        <v>4.1739130434782608</v>
      </c>
      <c r="V23" s="79">
        <f>(V22-U22)/U22</f>
        <v>-0.28151260504201681</v>
      </c>
    </row>
    <row r="24" spans="4:24">
      <c r="D24" t="s">
        <v>150</v>
      </c>
      <c r="H24" s="80">
        <v>1208.03</v>
      </c>
      <c r="I24" s="80">
        <v>1533.3</v>
      </c>
      <c r="J24" s="80">
        <v>1319.57</v>
      </c>
      <c r="K24" s="80">
        <v>1324.81</v>
      </c>
      <c r="L24" s="80">
        <v>1072.72</v>
      </c>
      <c r="M24" s="78">
        <v>631.37</v>
      </c>
      <c r="N24" s="80">
        <v>1373.54</v>
      </c>
      <c r="O24" s="80">
        <v>1585.65</v>
      </c>
      <c r="P24" s="80">
        <v>1450.83</v>
      </c>
      <c r="Q24" s="80">
        <v>1402.76</v>
      </c>
      <c r="R24" s="80">
        <v>1619.64</v>
      </c>
      <c r="S24" s="80">
        <v>1810.35</v>
      </c>
      <c r="T24" s="80">
        <v>1536.6</v>
      </c>
      <c r="U24" s="80">
        <v>2051.37</v>
      </c>
      <c r="V24" s="80">
        <v>1930.96</v>
      </c>
    </row>
    <row r="25" spans="4:24">
      <c r="D25" t="s">
        <v>151</v>
      </c>
      <c r="H25" s="78">
        <f>H24*10</f>
        <v>12080.3</v>
      </c>
      <c r="I25" s="78">
        <f>I24*10</f>
        <v>15333</v>
      </c>
      <c r="J25" s="78">
        <f>J24*10</f>
        <v>13195.699999999999</v>
      </c>
      <c r="K25" s="78">
        <f>K24*10</f>
        <v>13248.099999999999</v>
      </c>
      <c r="L25" s="78">
        <f>L24*10</f>
        <v>10727.2</v>
      </c>
      <c r="M25" s="78">
        <f>M24*10</f>
        <v>6313.7</v>
      </c>
      <c r="N25" s="78">
        <f>N24*10</f>
        <v>13735.4</v>
      </c>
      <c r="O25" s="78">
        <f>O24*10</f>
        <v>15856.5</v>
      </c>
      <c r="P25" s="78">
        <f>P24*10</f>
        <v>14508.3</v>
      </c>
      <c r="Q25" s="78">
        <f>Q24*10</f>
        <v>14027.6</v>
      </c>
      <c r="R25" s="78">
        <f>R24*10</f>
        <v>16196.400000000001</v>
      </c>
      <c r="S25" s="78">
        <f>S24*10</f>
        <v>18103.5</v>
      </c>
      <c r="T25" s="78">
        <f>T24*10</f>
        <v>15366</v>
      </c>
      <c r="U25" s="78">
        <f>U24*10</f>
        <v>20513.699999999997</v>
      </c>
      <c r="V25" s="78">
        <f>V24*10</f>
        <v>19309.599999999999</v>
      </c>
    </row>
    <row r="26" spans="4:24">
      <c r="D26" t="s">
        <v>152</v>
      </c>
      <c r="H26" s="78"/>
      <c r="I26" s="79">
        <f>(I25-H25)/H25</f>
        <v>0.26925655819805805</v>
      </c>
      <c r="J26" s="79">
        <f>(J25-I25)/I25</f>
        <v>-0.1393921606991457</v>
      </c>
      <c r="K26" s="79">
        <f>(K25-J25)/J25</f>
        <v>3.9709905499518512E-3</v>
      </c>
      <c r="L26" s="79">
        <f>(L25-K25)/K25</f>
        <v>-0.1902838897653247</v>
      </c>
      <c r="M26" s="79">
        <f>(M25-L25)/L25</f>
        <v>-0.41143075546274893</v>
      </c>
      <c r="N26" s="79">
        <f>(N25-M25)/M25</f>
        <v>1.1754913917354324</v>
      </c>
      <c r="O26" s="79">
        <f>(O25-N25)/N25</f>
        <v>0.15442579029369369</v>
      </c>
      <c r="P26" s="79">
        <f>(P25-O25)/O25</f>
        <v>-8.5025068583861552E-2</v>
      </c>
      <c r="Q26" s="79">
        <f>(Q25-P25)/P25</f>
        <v>-3.3132758489967738E-2</v>
      </c>
      <c r="R26" s="79">
        <f>(R25-Q25)/Q25</f>
        <v>0.15460948415979933</v>
      </c>
      <c r="S26" s="79">
        <f>(S25-R25)/R25</f>
        <v>0.11774838853078452</v>
      </c>
      <c r="T26" s="79">
        <f>(T25-S25)/S25</f>
        <v>-0.15121385367470377</v>
      </c>
      <c r="U26" s="79">
        <f>(U25-T25)/T25</f>
        <v>0.3350058570870752</v>
      </c>
      <c r="V26" s="79">
        <f>(V25-U25)/U25</f>
        <v>-5.8697358350760648E-2</v>
      </c>
    </row>
    <row r="27" spans="4:24">
      <c r="D27" s="53" t="s">
        <v>129</v>
      </c>
      <c r="E27" s="56">
        <v>2009.9</v>
      </c>
      <c r="F27" s="57">
        <v>1684.8</v>
      </c>
      <c r="G27" s="57">
        <v>1527.4</v>
      </c>
      <c r="H27" s="57">
        <v>1240.3</v>
      </c>
      <c r="I27" s="57">
        <v>2206.8000000000002</v>
      </c>
      <c r="J27" s="57">
        <v>1850.4</v>
      </c>
      <c r="K27" s="57">
        <v>1607.7</v>
      </c>
      <c r="L27" s="55">
        <v>958.5</v>
      </c>
      <c r="M27" s="55">
        <v>389</v>
      </c>
      <c r="N27" s="57">
        <v>2292.6999999999998</v>
      </c>
      <c r="O27" s="57">
        <v>2645.2</v>
      </c>
      <c r="P27" s="57">
        <v>1652.9</v>
      </c>
      <c r="Q27" s="57">
        <v>1488</v>
      </c>
      <c r="R27" s="57">
        <v>1206.9000000000001</v>
      </c>
      <c r="S27" s="57">
        <v>1692</v>
      </c>
      <c r="T27" s="55">
        <v>408.8</v>
      </c>
      <c r="U27" s="57">
        <v>2119.1</v>
      </c>
      <c r="V27" s="57">
        <v>1542.1</v>
      </c>
      <c r="W27" s="55" t="s">
        <v>39</v>
      </c>
      <c r="X27" s="55" t="s">
        <v>39</v>
      </c>
    </row>
    <row r="28" spans="4:24">
      <c r="D28" t="s">
        <v>153</v>
      </c>
      <c r="F28" s="17">
        <f>(F27-E27)/E27</f>
        <v>-0.16174934076322212</v>
      </c>
      <c r="G28" s="17">
        <f>(G27-F27)/F27</f>
        <v>-9.3423551756885007E-2</v>
      </c>
      <c r="H28" s="17">
        <f>(H27-G27)/G27</f>
        <v>-0.18796647898389426</v>
      </c>
      <c r="I28" s="17">
        <f>(I27-H27)/H27</f>
        <v>0.77924695638152086</v>
      </c>
      <c r="J28" s="17">
        <f>(J27-I27)/I27</f>
        <v>-0.16150081566068519</v>
      </c>
      <c r="K28" s="17">
        <f>(K27-J27)/J27</f>
        <v>-0.13116083009079119</v>
      </c>
      <c r="L28" s="17">
        <f>(L27-K27)/K27</f>
        <v>-0.40380668035081174</v>
      </c>
      <c r="M28" s="17">
        <f>(M27-L27)/L27</f>
        <v>-0.59415753781950964</v>
      </c>
      <c r="N28" s="17">
        <f>(N27-M27)/M27</f>
        <v>4.8938303341902305</v>
      </c>
      <c r="O28" s="17">
        <f>(O27-N27)/N27</f>
        <v>0.15374885506171765</v>
      </c>
      <c r="P28" s="17">
        <f>(P27-O27)/O27</f>
        <v>-0.37513231513685158</v>
      </c>
      <c r="Q28" s="17">
        <f>(Q27-P27)/P27</f>
        <v>-9.9764051061770276E-2</v>
      </c>
      <c r="R28" s="17">
        <f>(R27-Q27)/Q27</f>
        <v>-0.18891129032258058</v>
      </c>
      <c r="S28" s="17">
        <f>(S27-R27)/R27</f>
        <v>0.40193885160328102</v>
      </c>
      <c r="T28" s="17">
        <f>(T27-S27)/S27</f>
        <v>-0.75839243498817965</v>
      </c>
      <c r="U28" s="17">
        <f>(U27-T27)/T27</f>
        <v>4.1837084148727985</v>
      </c>
      <c r="V28" s="17">
        <f>(V27-U27)/U27</f>
        <v>-0.27228540418102026</v>
      </c>
    </row>
    <row r="30" spans="4:24">
      <c r="D30" t="s">
        <v>114</v>
      </c>
      <c r="F30" t="e">
        <f>F28/F26</f>
        <v>#DIV/0!</v>
      </c>
      <c r="G30" t="e">
        <f>G28/G26</f>
        <v>#DIV/0!</v>
      </c>
      <c r="H30" t="e">
        <f>H28/H26</f>
        <v>#DIV/0!</v>
      </c>
      <c r="I30">
        <f>I28/I26</f>
        <v>2.8940686221218326</v>
      </c>
      <c r="J30">
        <f>J28/J26</f>
        <v>1.1586075920672272</v>
      </c>
      <c r="K30">
        <f>K28/K26</f>
        <v>-33.029751252463072</v>
      </c>
      <c r="L30">
        <f>L28/L26</f>
        <v>2.1221275266593649</v>
      </c>
      <c r="M30">
        <f>M28/M26</f>
        <v>1.4441252384043148</v>
      </c>
      <c r="N30">
        <f>N28/N26</f>
        <v>4.1632209036981909</v>
      </c>
      <c r="O30">
        <f>O28/O26</f>
        <v>0.99561643666716149</v>
      </c>
      <c r="P30">
        <f>P28/P26</f>
        <v>4.4120201416462574</v>
      </c>
      <c r="Q30">
        <f>Q28/Q26</f>
        <v>3.0110396963167982</v>
      </c>
      <c r="R30">
        <f>R28/R26</f>
        <v>-1.2218609443604898</v>
      </c>
      <c r="S30">
        <f>S28/S26</f>
        <v>3.4135401479247998</v>
      </c>
      <c r="T30">
        <f>T28/T26</f>
        <v>5.0153634508889535</v>
      </c>
      <c r="U30">
        <f>U28/U26</f>
        <v>12.48846348911853</v>
      </c>
      <c r="V30">
        <f>V28/V26</f>
        <v>4.638801674070427</v>
      </c>
    </row>
    <row r="31" spans="4:24">
      <c r="D31" t="s">
        <v>115</v>
      </c>
      <c r="F31">
        <f>F23/F28</f>
        <v>0</v>
      </c>
      <c r="G31">
        <f>G23/G28</f>
        <v>0</v>
      </c>
      <c r="H31">
        <f>H23/H28</f>
        <v>0</v>
      </c>
      <c r="I31">
        <f>I23/I28</f>
        <v>0.94450160372477976</v>
      </c>
      <c r="J31">
        <f>J23/J28</f>
        <v>-3.909184005958199</v>
      </c>
      <c r="K31">
        <f>K23/K28</f>
        <v>1.787601349227965</v>
      </c>
      <c r="L31">
        <f>L23/L28</f>
        <v>0.99605588939438361</v>
      </c>
      <c r="M31">
        <f>M23/M28</f>
        <v>-0.51946151594966339</v>
      </c>
      <c r="N31">
        <f>N23/N28</f>
        <v>1.8313393679240324E-2</v>
      </c>
      <c r="O31">
        <f>O23/O28</f>
        <v>4.1389813023855559</v>
      </c>
      <c r="P31">
        <f>P23/P28</f>
        <v>0.46544423809363838</v>
      </c>
      <c r="Q31">
        <f>Q23/Q28</f>
        <v>8.0317713921413088</v>
      </c>
      <c r="R31">
        <f>R23/R28</f>
        <v>-12.721451440768412</v>
      </c>
      <c r="S31">
        <f>S23/S28</f>
        <v>0.93150383807120474</v>
      </c>
      <c r="T31">
        <f>T23/T28</f>
        <v>1.1094247140768769</v>
      </c>
      <c r="U31">
        <f>U23/U28</f>
        <v>0.99765868688178272</v>
      </c>
      <c r="V31">
        <f>V23/V28</f>
        <v>1.0338879746005853</v>
      </c>
    </row>
    <row r="32" spans="4:24">
      <c r="D32" t="s">
        <v>116</v>
      </c>
      <c r="E32">
        <f>E30*E31</f>
        <v>0</v>
      </c>
      <c r="F32" t="e">
        <f>F30*F31</f>
        <v>#DIV/0!</v>
      </c>
      <c r="G32" t="e">
        <f>G30*G31</f>
        <v>#DIV/0!</v>
      </c>
      <c r="H32" t="e">
        <f>H30*H31</f>
        <v>#DIV/0!</v>
      </c>
      <c r="I32">
        <f>I30*I31</f>
        <v>2.7334524548836345</v>
      </c>
      <c r="J32">
        <f>J30*J31</f>
        <v>-4.5292102680909458</v>
      </c>
      <c r="K32">
        <f>K30*K31</f>
        <v>-59.044027903567056</v>
      </c>
      <c r="L32">
        <f>L30*L31</f>
        <v>2.1137576209749973</v>
      </c>
      <c r="M32">
        <f>M30*M31</f>
        <v>-0.75016748556267443</v>
      </c>
      <c r="N32">
        <f>N30*N31</f>
        <v>7.6242703383067642E-2</v>
      </c>
      <c r="O32">
        <f>O30*O31</f>
        <v>4.1208378157131147</v>
      </c>
      <c r="P32">
        <f>P30*P31</f>
        <v>2.053549353282329</v>
      </c>
      <c r="Q32">
        <f>Q30*Q31</f>
        <v>24.183982493479114</v>
      </c>
      <c r="R32">
        <f>R30*R31</f>
        <v>15.543844671053405</v>
      </c>
      <c r="S32">
        <f>S30*S31</f>
        <v>3.1797257492020989</v>
      </c>
      <c r="T32">
        <f>T30*T31</f>
        <v>5.564168162494096</v>
      </c>
      <c r="U32">
        <f>U30*U31</f>
        <v>12.459224085725079</v>
      </c>
      <c r="V32">
        <f>V30*V31</f>
        <v>4.796001267378478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E264D-1015-4DB3-92F8-1540FC012FA1}">
  <dimension ref="A1:U46"/>
  <sheetViews>
    <sheetView topLeftCell="A7" workbookViewId="0">
      <selection activeCell="C28" sqref="C28:S28"/>
    </sheetView>
  </sheetViews>
  <sheetFormatPr defaultColWidth="11" defaultRowHeight="15.95"/>
  <sheetData>
    <row r="1" spans="1:21">
      <c r="A1" s="18" t="s">
        <v>7</v>
      </c>
    </row>
    <row r="2" spans="1:21">
      <c r="A2" s="100" t="s">
        <v>88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2"/>
    </row>
    <row r="3" spans="1:21">
      <c r="A3" s="103" t="s">
        <v>89</v>
      </c>
      <c r="B3" s="104">
        <v>43281</v>
      </c>
      <c r="C3" s="104">
        <v>43373</v>
      </c>
      <c r="D3" s="104">
        <v>43465</v>
      </c>
      <c r="E3" s="104">
        <v>43555</v>
      </c>
      <c r="F3" s="104">
        <v>43646</v>
      </c>
      <c r="G3" s="104">
        <v>43738</v>
      </c>
      <c r="H3" s="104">
        <v>43830</v>
      </c>
      <c r="I3" s="104">
        <v>43921</v>
      </c>
      <c r="J3" s="104">
        <v>44012</v>
      </c>
      <c r="K3" s="104">
        <v>44104</v>
      </c>
      <c r="L3" s="104">
        <v>44196</v>
      </c>
      <c r="M3" s="104">
        <v>44286</v>
      </c>
      <c r="N3" s="104">
        <v>44377</v>
      </c>
      <c r="O3" s="104">
        <v>44469</v>
      </c>
      <c r="P3" s="104">
        <v>44561</v>
      </c>
      <c r="Q3" s="104">
        <v>44651</v>
      </c>
      <c r="R3" s="104">
        <v>44742</v>
      </c>
      <c r="S3" s="105">
        <v>44834</v>
      </c>
    </row>
    <row r="4" spans="1:21">
      <c r="A4" s="93" t="s">
        <v>95</v>
      </c>
      <c r="B4" s="81">
        <v>7938.9</v>
      </c>
      <c r="C4" s="82">
        <v>7010.9</v>
      </c>
      <c r="D4" s="82">
        <v>9394.4</v>
      </c>
      <c r="E4" s="82">
        <v>7078.5</v>
      </c>
      <c r="F4" s="82">
        <v>9636.2000000000007</v>
      </c>
      <c r="G4" s="82">
        <v>7576.5</v>
      </c>
      <c r="H4" s="82">
        <v>9923.1</v>
      </c>
      <c r="I4" s="82">
        <v>5735.9</v>
      </c>
      <c r="J4" s="82">
        <v>2930.8</v>
      </c>
      <c r="K4" s="82">
        <v>10716.2</v>
      </c>
      <c r="L4" s="82">
        <v>15947.2</v>
      </c>
      <c r="M4" s="82">
        <v>9911</v>
      </c>
      <c r="N4" s="82">
        <v>7129.7</v>
      </c>
      <c r="O4" s="82">
        <v>7017</v>
      </c>
      <c r="P4" s="82">
        <v>13344</v>
      </c>
      <c r="Q4" s="82">
        <v>12381.8</v>
      </c>
      <c r="R4" s="82">
        <v>13478.5</v>
      </c>
      <c r="S4" s="94">
        <v>10120</v>
      </c>
    </row>
    <row r="5" spans="1:21">
      <c r="A5" s="95" t="s">
        <v>96</v>
      </c>
      <c r="B5" s="83" t="s">
        <v>97</v>
      </c>
      <c r="C5" s="84" t="s">
        <v>92</v>
      </c>
      <c r="D5" s="84" t="s">
        <v>98</v>
      </c>
      <c r="E5" s="84" t="s">
        <v>92</v>
      </c>
      <c r="F5" s="84" t="s">
        <v>99</v>
      </c>
      <c r="G5" s="84" t="s">
        <v>92</v>
      </c>
      <c r="H5" s="84" t="s">
        <v>100</v>
      </c>
      <c r="I5" s="84" t="s">
        <v>92</v>
      </c>
      <c r="J5" s="84" t="s">
        <v>101</v>
      </c>
      <c r="K5" s="84" t="s">
        <v>92</v>
      </c>
      <c r="L5" s="84" t="s">
        <v>102</v>
      </c>
      <c r="M5" s="84" t="s">
        <v>92</v>
      </c>
      <c r="N5" s="84" t="s">
        <v>103</v>
      </c>
      <c r="O5" s="84" t="s">
        <v>92</v>
      </c>
      <c r="P5" s="84" t="s">
        <v>104</v>
      </c>
      <c r="Q5" s="84" t="s">
        <v>92</v>
      </c>
      <c r="R5" s="84" t="s">
        <v>105</v>
      </c>
      <c r="S5" s="96" t="s">
        <v>92</v>
      </c>
    </row>
    <row r="6" spans="1:21">
      <c r="A6" s="95" t="s">
        <v>108</v>
      </c>
      <c r="B6" s="85">
        <v>6.59</v>
      </c>
      <c r="C6" s="84" t="s">
        <v>92</v>
      </c>
      <c r="D6" s="84">
        <v>6.98</v>
      </c>
      <c r="E6" s="84" t="s">
        <v>92</v>
      </c>
      <c r="F6" s="84">
        <v>7.4</v>
      </c>
      <c r="G6" s="84" t="s">
        <v>92</v>
      </c>
      <c r="H6" s="84">
        <v>8.2799999999999994</v>
      </c>
      <c r="I6" s="84" t="s">
        <v>92</v>
      </c>
      <c r="J6" s="84">
        <v>7.91</v>
      </c>
      <c r="K6" s="84" t="s">
        <v>92</v>
      </c>
      <c r="L6" s="84">
        <v>10.34</v>
      </c>
      <c r="M6" s="84" t="s">
        <v>92</v>
      </c>
      <c r="N6" s="84">
        <v>11.1</v>
      </c>
      <c r="O6" s="84" t="s">
        <v>92</v>
      </c>
      <c r="P6" s="84">
        <v>11.91</v>
      </c>
      <c r="Q6" s="84" t="s">
        <v>92</v>
      </c>
      <c r="R6" s="84">
        <v>10.119999999999999</v>
      </c>
      <c r="S6" s="96" t="s">
        <v>92</v>
      </c>
    </row>
    <row r="7" spans="1:21">
      <c r="A7" s="97" t="s">
        <v>109</v>
      </c>
      <c r="B7">
        <v>162167</v>
      </c>
      <c r="D7">
        <v>177559.89</v>
      </c>
      <c r="F7">
        <v>192632.26</v>
      </c>
      <c r="H7">
        <v>204393.93</v>
      </c>
      <c r="J7">
        <v>202372.98</v>
      </c>
      <c r="L7">
        <v>183220.67</v>
      </c>
      <c r="N7">
        <v>217139.6</v>
      </c>
      <c r="P7">
        <v>261263.28</v>
      </c>
      <c r="R7">
        <v>290867.09000000003</v>
      </c>
      <c r="S7" s="98"/>
    </row>
    <row r="8" spans="1:21" ht="15.75">
      <c r="A8" s="59" t="s">
        <v>110</v>
      </c>
      <c r="B8" s="60">
        <v>5.81</v>
      </c>
      <c r="C8" s="61">
        <v>5.13</v>
      </c>
      <c r="D8" s="61">
        <v>6.63</v>
      </c>
      <c r="E8" s="61">
        <v>4.95</v>
      </c>
      <c r="F8" s="61">
        <v>6.83</v>
      </c>
      <c r="G8" s="61">
        <v>8.61</v>
      </c>
      <c r="H8" s="61">
        <v>7.97</v>
      </c>
      <c r="I8" s="61">
        <v>3.48</v>
      </c>
      <c r="J8" s="61">
        <v>2.2799999999999998</v>
      </c>
      <c r="K8" s="61">
        <v>8.66</v>
      </c>
      <c r="L8" s="61">
        <v>12.91</v>
      </c>
      <c r="M8" s="61">
        <v>7.21</v>
      </c>
      <c r="N8" s="61">
        <v>5.93</v>
      </c>
      <c r="O8" s="61">
        <v>6.21</v>
      </c>
      <c r="P8" s="61">
        <v>10.59</v>
      </c>
      <c r="Q8" s="61">
        <v>8.8699999999999992</v>
      </c>
      <c r="R8" s="61">
        <v>10.6</v>
      </c>
      <c r="S8" s="61">
        <v>8.16</v>
      </c>
      <c r="T8" s="61">
        <v>12.28</v>
      </c>
      <c r="U8" s="61">
        <v>12.53</v>
      </c>
    </row>
    <row r="9" spans="1:21" ht="15.75">
      <c r="A9" t="s">
        <v>111</v>
      </c>
      <c r="B9" s="65"/>
      <c r="C9" s="17">
        <f>(C8-B8)/B8</f>
        <v>-0.11703958691910495</v>
      </c>
      <c r="D9" s="17">
        <f t="shared" ref="D9:U9" si="0">(D8-C8)/C8</f>
        <v>0.29239766081871343</v>
      </c>
      <c r="E9" s="17">
        <f t="shared" si="0"/>
        <v>-0.25339366515837103</v>
      </c>
      <c r="F9" s="17">
        <f t="shared" si="0"/>
        <v>0.37979797979797975</v>
      </c>
      <c r="G9" s="17">
        <f t="shared" si="0"/>
        <v>0.26061493411420195</v>
      </c>
      <c r="H9" s="17">
        <f t="shared" si="0"/>
        <v>-7.4332171893147475E-2</v>
      </c>
      <c r="I9" s="17">
        <f t="shared" si="0"/>
        <v>-0.56336260978670016</v>
      </c>
      <c r="J9" s="17">
        <f t="shared" si="0"/>
        <v>-0.34482758620689663</v>
      </c>
      <c r="K9" s="17">
        <f t="shared" si="0"/>
        <v>2.7982456140350882</v>
      </c>
      <c r="L9" s="17">
        <f t="shared" si="0"/>
        <v>0.49076212471131642</v>
      </c>
      <c r="M9" s="17">
        <f t="shared" si="0"/>
        <v>-0.44151820294345467</v>
      </c>
      <c r="N9" s="17">
        <f t="shared" si="0"/>
        <v>-0.17753120665742028</v>
      </c>
      <c r="O9" s="17">
        <f t="shared" si="0"/>
        <v>4.7217537942664464E-2</v>
      </c>
      <c r="P9" s="17">
        <f t="shared" si="0"/>
        <v>0.70531400966183577</v>
      </c>
      <c r="Q9" s="17">
        <f t="shared" si="0"/>
        <v>-0.16241737488196417</v>
      </c>
      <c r="R9" s="17">
        <f t="shared" si="0"/>
        <v>0.19503945885005644</v>
      </c>
      <c r="S9" s="17">
        <f t="shared" si="0"/>
        <v>-0.23018867924528297</v>
      </c>
      <c r="T9" s="17">
        <f t="shared" si="0"/>
        <v>0.5049019607843136</v>
      </c>
      <c r="U9" s="17">
        <f t="shared" si="0"/>
        <v>2.0358306188925084E-2</v>
      </c>
    </row>
    <row r="10" spans="1:21">
      <c r="A10" s="97" t="s">
        <v>112</v>
      </c>
      <c r="C10" s="17">
        <f>(C4-B4)/B4</f>
        <v>-0.1168927685195682</v>
      </c>
      <c r="D10" s="17">
        <f>(D4-C4)/C4</f>
        <v>0.33997061718181693</v>
      </c>
      <c r="E10" s="17">
        <f>(E4-D4)/D4</f>
        <v>-0.24651920292940471</v>
      </c>
      <c r="F10" s="17">
        <f>(F4-E4)/E4</f>
        <v>0.36133361587907054</v>
      </c>
      <c r="G10" s="17">
        <f>(G4-F4)/F4</f>
        <v>-0.21374608248064594</v>
      </c>
      <c r="H10" s="17">
        <f>(H4-G4)/G4</f>
        <v>0.30972084735695904</v>
      </c>
      <c r="I10" s="17">
        <f>(I4-H4)/H4</f>
        <v>-0.42196491015912374</v>
      </c>
      <c r="J10" s="17">
        <f>(J4-I4)/I4</f>
        <v>-0.48904269600237099</v>
      </c>
      <c r="K10" s="17">
        <f>(K4-J4)/J4</f>
        <v>2.6564078067421866</v>
      </c>
      <c r="L10" s="17">
        <f>(L4-K4)/K4</f>
        <v>0.48813945241783463</v>
      </c>
      <c r="M10" s="17">
        <f>(M4-L4)/L4</f>
        <v>-0.37851158824119596</v>
      </c>
      <c r="N10" s="17">
        <f>(N4-M4)/M4</f>
        <v>-0.28062758551104833</v>
      </c>
      <c r="O10" s="17">
        <f>(O4-N4)/N4</f>
        <v>-1.5807116708977911E-2</v>
      </c>
      <c r="P10" s="17">
        <f>(P4-O4)/O4</f>
        <v>0.90166737922188966</v>
      </c>
      <c r="Q10" s="17">
        <f>(Q4-P4)/P4</f>
        <v>-7.2107314148681115E-2</v>
      </c>
      <c r="R10" s="17">
        <f>(R4-Q4)/Q4</f>
        <v>8.8573551503012549E-2</v>
      </c>
      <c r="S10" s="99">
        <f>(S4-R4)/R4</f>
        <v>-0.24917461141818451</v>
      </c>
    </row>
    <row r="11" spans="1:21" ht="17.100000000000001" thickBot="1">
      <c r="A11" s="97" t="s">
        <v>113</v>
      </c>
      <c r="D11" s="17">
        <f>(D7-B7)/B7</f>
        <v>9.4919989886968453E-2</v>
      </c>
      <c r="E11" s="17">
        <v>9.4899999999999998E-2</v>
      </c>
      <c r="F11" s="17">
        <f>(F7-D7)/D7</f>
        <v>8.4886119269391269E-2</v>
      </c>
      <c r="G11" s="17">
        <v>8.4900000000000003E-2</v>
      </c>
      <c r="H11" s="17">
        <f>(H7-F7)/F7</f>
        <v>6.10576338563436E-2</v>
      </c>
      <c r="I11" s="17">
        <v>6.1100000000000002E-2</v>
      </c>
      <c r="J11" s="17">
        <f>(J7-H7)/H7</f>
        <v>-9.8875245463501907E-3</v>
      </c>
      <c r="K11" s="17">
        <v>-9.9000000000000008E-3</v>
      </c>
      <c r="L11" s="17">
        <f>(L7-J7)/J7</f>
        <v>-9.4638671625036086E-2</v>
      </c>
      <c r="M11" s="17">
        <v>-9.4600000000000004E-2</v>
      </c>
      <c r="N11" s="17">
        <f>(N7-L7)/L7</f>
        <v>0.18512611049834055</v>
      </c>
      <c r="O11" s="17">
        <v>0.18509999999999999</v>
      </c>
      <c r="P11" s="17">
        <f>(P7-N7)/N7</f>
        <v>0.20320420595782618</v>
      </c>
      <c r="Q11" s="17">
        <v>0.20319999999999999</v>
      </c>
      <c r="R11" s="17">
        <f>(R7-P7)/P7</f>
        <v>0.11331025929093452</v>
      </c>
      <c r="S11" s="99">
        <v>0.1133</v>
      </c>
    </row>
    <row r="12" spans="1:21">
      <c r="A12" s="122" t="s">
        <v>114</v>
      </c>
      <c r="B12" s="123" t="s">
        <v>92</v>
      </c>
      <c r="C12" s="123" t="s">
        <v>92</v>
      </c>
      <c r="D12" s="124">
        <f>D10/D11</f>
        <v>3.5816545870543908</v>
      </c>
      <c r="E12" s="124">
        <f>E10/E11</f>
        <v>-2.597673371226604</v>
      </c>
      <c r="F12" s="124">
        <f>F10/F11</f>
        <v>4.2566867114322458</v>
      </c>
      <c r="G12" s="124">
        <f>G10/G11</f>
        <v>-2.5176217017743925</v>
      </c>
      <c r="H12" s="124">
        <f>H10/H11</f>
        <v>5.0725982615977268</v>
      </c>
      <c r="I12" s="124">
        <f>I10/I11</f>
        <v>-6.9061360091509609</v>
      </c>
      <c r="J12" s="124">
        <f>J10/J11</f>
        <v>49.460579714352534</v>
      </c>
      <c r="K12" s="124">
        <f>K10/K11</f>
        <v>-268.32402088304912</v>
      </c>
      <c r="L12" s="124">
        <f>L10/L11</f>
        <v>-5.1579279805603306</v>
      </c>
      <c r="M12" s="124">
        <f>M10/M11</f>
        <v>4.0011795797166592</v>
      </c>
      <c r="N12" s="124">
        <f>N10/N11</f>
        <v>-1.51587253011273</v>
      </c>
      <c r="O12" s="124">
        <f>O10/O11</f>
        <v>-8.5397713176541934E-2</v>
      </c>
      <c r="P12" s="124">
        <f>P10/P11</f>
        <v>4.4372476198107105</v>
      </c>
      <c r="Q12" s="124">
        <f>Q10/Q11</f>
        <v>-0.35485882947185587</v>
      </c>
      <c r="R12" s="124">
        <f>R10/R11</f>
        <v>0.78169048466822233</v>
      </c>
      <c r="S12" s="125">
        <f>S10/S11</f>
        <v>-2.1992463496750618</v>
      </c>
    </row>
    <row r="13" spans="1:21">
      <c r="A13" s="126" t="s">
        <v>115</v>
      </c>
      <c r="B13" s="127" t="s">
        <v>92</v>
      </c>
      <c r="C13" s="127" t="s">
        <v>92</v>
      </c>
      <c r="D13" s="128">
        <f>D9/D10</f>
        <v>0.86006744712981653</v>
      </c>
      <c r="E13" s="128">
        <f>E9/E10</f>
        <v>1.027886112510817</v>
      </c>
      <c r="F13" s="128">
        <f>F9/F10</f>
        <v>1.0511005981936892</v>
      </c>
      <c r="G13" s="128">
        <f>G9/G10</f>
        <v>-1.2192735000782988</v>
      </c>
      <c r="H13" s="128">
        <f>H9/H10</f>
        <v>-0.23999731541312189</v>
      </c>
      <c r="I13" s="128">
        <f>I9/I10</f>
        <v>1.3350935023821178</v>
      </c>
      <c r="J13" s="128">
        <f>J9/J10</f>
        <v>0.70510732299174306</v>
      </c>
      <c r="K13" s="128">
        <f>K9/K10</f>
        <v>1.0533945905944506</v>
      </c>
      <c r="L13" s="128">
        <f>L9/L10</f>
        <v>1.0053727931239551</v>
      </c>
      <c r="M13" s="128">
        <f>M9/M10</f>
        <v>1.1664588790927835</v>
      </c>
      <c r="N13" s="128">
        <f>N9/N10</f>
        <v>0.63262207930884562</v>
      </c>
      <c r="O13" s="128">
        <f>O9/O10</f>
        <v>-2.9871063023053717</v>
      </c>
      <c r="P13" s="128">
        <f>P9/P10</f>
        <v>0.78223303394928112</v>
      </c>
      <c r="Q13" s="128">
        <f>Q9/Q10</f>
        <v>2.2524396699490001</v>
      </c>
      <c r="R13" s="128">
        <f>R9/R10</f>
        <v>2.2020056274182793</v>
      </c>
      <c r="S13" s="129">
        <f>S9/S10</f>
        <v>0.92380470841374029</v>
      </c>
    </row>
    <row r="14" spans="1:21" ht="17.100000000000001" thickBot="1">
      <c r="A14" s="130" t="s">
        <v>116</v>
      </c>
      <c r="B14" s="131" t="s">
        <v>92</v>
      </c>
      <c r="C14" s="131" t="s">
        <v>92</v>
      </c>
      <c r="D14" s="132">
        <f>D12*D13</f>
        <v>3.0804645171886671</v>
      </c>
      <c r="E14" s="132">
        <f>E12*E13</f>
        <v>-2.6701123831229823</v>
      </c>
      <c r="F14" s="132">
        <f>F12*F13</f>
        <v>4.4742059487095611</v>
      </c>
      <c r="G14" s="132">
        <f>G12*G13</f>
        <v>3.0696694241955464</v>
      </c>
      <c r="H14" s="132">
        <f>H12*H13</f>
        <v>-1.2174099649527235</v>
      </c>
      <c r="I14" s="132">
        <f>I12*I13</f>
        <v>-9.2203373123846184</v>
      </c>
      <c r="J14" s="132">
        <f>J12*J13</f>
        <v>34.875016956006824</v>
      </c>
      <c r="K14" s="132">
        <f>K12*K13</f>
        <v>-282.65107212475635</v>
      </c>
      <c r="L14" s="132">
        <f>L12*L13</f>
        <v>-5.1856404605481412</v>
      </c>
      <c r="M14" s="132">
        <f>M12*M13</f>
        <v>4.6672114476052284</v>
      </c>
      <c r="N14" s="132">
        <f>N12*N13</f>
        <v>-0.95897443196707599</v>
      </c>
      <c r="O14" s="132">
        <f>O12*O13</f>
        <v>0.25509204723211487</v>
      </c>
      <c r="P14" s="132">
        <f>P12*P13</f>
        <v>3.4709616680287585</v>
      </c>
      <c r="Q14" s="132">
        <f>Q12*Q13</f>
        <v>-0.79929810473407559</v>
      </c>
      <c r="R14" s="132">
        <f>R12*R13</f>
        <v>1.7212868461387478</v>
      </c>
      <c r="S14" s="133">
        <f>S12*S13</f>
        <v>-2.0316741327915531</v>
      </c>
    </row>
    <row r="16" spans="1:21" ht="17.100000000000001" thickBot="1">
      <c r="A16" s="18" t="s">
        <v>154</v>
      </c>
    </row>
    <row r="17" spans="1:21">
      <c r="A17" s="88" t="s">
        <v>88</v>
      </c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90"/>
    </row>
    <row r="18" spans="1:21">
      <c r="A18" s="91" t="s">
        <v>89</v>
      </c>
      <c r="B18" s="87">
        <v>43281</v>
      </c>
      <c r="C18" s="87">
        <v>43373</v>
      </c>
      <c r="D18" s="87">
        <v>43465</v>
      </c>
      <c r="E18" s="87">
        <v>43555</v>
      </c>
      <c r="F18" s="87">
        <v>43646</v>
      </c>
      <c r="G18" s="87">
        <v>43738</v>
      </c>
      <c r="H18" s="87">
        <v>43830</v>
      </c>
      <c r="I18" s="87">
        <v>43921</v>
      </c>
      <c r="J18" s="87">
        <v>44012</v>
      </c>
      <c r="K18" s="87">
        <v>44104</v>
      </c>
      <c r="L18" s="87">
        <v>44196</v>
      </c>
      <c r="M18" s="87">
        <v>44286</v>
      </c>
      <c r="N18" s="87">
        <v>44377</v>
      </c>
      <c r="O18" s="87">
        <v>44469</v>
      </c>
      <c r="P18" s="87">
        <v>44561</v>
      </c>
      <c r="Q18" s="87">
        <v>44651</v>
      </c>
      <c r="R18" s="87">
        <v>44742</v>
      </c>
      <c r="S18" s="92">
        <v>44834</v>
      </c>
    </row>
    <row r="19" spans="1:21">
      <c r="A19" s="95" t="s">
        <v>119</v>
      </c>
      <c r="B19" s="84" t="s">
        <v>120</v>
      </c>
      <c r="C19" s="84" t="s">
        <v>121</v>
      </c>
      <c r="D19" s="84" t="s">
        <v>121</v>
      </c>
      <c r="E19" s="84" t="s">
        <v>122</v>
      </c>
      <c r="F19" s="84" t="s">
        <v>122</v>
      </c>
      <c r="G19" s="84" t="s">
        <v>123</v>
      </c>
      <c r="H19" s="84" t="s">
        <v>123</v>
      </c>
      <c r="I19" s="84" t="s">
        <v>124</v>
      </c>
      <c r="J19" s="84" t="s">
        <v>124</v>
      </c>
      <c r="K19" s="84" t="s">
        <v>125</v>
      </c>
      <c r="L19" s="84" t="s">
        <v>125</v>
      </c>
      <c r="M19" s="84" t="s">
        <v>126</v>
      </c>
      <c r="N19" s="84" t="s">
        <v>126</v>
      </c>
      <c r="O19" s="84" t="s">
        <v>127</v>
      </c>
      <c r="P19" s="84" t="s">
        <v>127</v>
      </c>
      <c r="Q19" s="84" t="s">
        <v>128</v>
      </c>
      <c r="R19" s="106" t="s">
        <v>92</v>
      </c>
      <c r="S19" s="96" t="s">
        <v>92</v>
      </c>
    </row>
    <row r="20" spans="1:21">
      <c r="A20" s="93" t="s">
        <v>129</v>
      </c>
      <c r="B20" s="82">
        <v>2032.8</v>
      </c>
      <c r="C20" s="82">
        <v>2480</v>
      </c>
      <c r="D20" s="82">
        <v>2589.9</v>
      </c>
      <c r="E20" s="82">
        <v>2038.9</v>
      </c>
      <c r="F20" s="82">
        <v>2480</v>
      </c>
      <c r="G20" s="82">
        <v>1591</v>
      </c>
      <c r="H20" s="84">
        <v>417.3</v>
      </c>
      <c r="I20" s="82">
        <v>2814.9</v>
      </c>
      <c r="J20" s="82">
        <v>3621.2</v>
      </c>
      <c r="K20" s="82">
        <v>2813.8</v>
      </c>
      <c r="L20" s="82">
        <v>1837.1</v>
      </c>
      <c r="M20" s="82">
        <v>2981</v>
      </c>
      <c r="N20" s="82">
        <v>3360.6</v>
      </c>
      <c r="O20" s="82">
        <v>2866.9</v>
      </c>
      <c r="P20" s="82">
        <v>3420.4</v>
      </c>
      <c r="Q20" s="82">
        <v>3014.8</v>
      </c>
      <c r="R20" s="106" t="s">
        <v>92</v>
      </c>
      <c r="S20" s="96" t="s">
        <v>92</v>
      </c>
    </row>
    <row r="21" spans="1:21">
      <c r="A21" s="93" t="s">
        <v>130</v>
      </c>
      <c r="B21" s="106" t="s">
        <v>92</v>
      </c>
      <c r="C21" s="86">
        <f>(C20-B20)/B20</f>
        <v>0.2199921290830382</v>
      </c>
      <c r="D21" s="86">
        <f>(D20-C20)/C20</f>
        <v>4.4314516129032297E-2</v>
      </c>
      <c r="E21" s="86">
        <f>(E20-D20)/D20</f>
        <v>-0.21274952700876482</v>
      </c>
      <c r="F21" s="86">
        <f>(F20-E20)/E20</f>
        <v>0.21634214527441262</v>
      </c>
      <c r="G21" s="86">
        <f>(G20-F20)/F20</f>
        <v>-0.35846774193548386</v>
      </c>
      <c r="H21" s="86">
        <f>(H20-G20)/G20</f>
        <v>-0.73771213073538655</v>
      </c>
      <c r="I21" s="86">
        <f>(I20-H20)/H20</f>
        <v>5.7455068296189786</v>
      </c>
      <c r="J21" s="86">
        <f>(J20-I20)/I20</f>
        <v>0.28644001563110577</v>
      </c>
      <c r="K21" s="86">
        <f>(K20-J20)/J20</f>
        <v>-0.22296476306196833</v>
      </c>
      <c r="L21" s="86">
        <f>(L20-K20)/K20</f>
        <v>-0.34711066884639996</v>
      </c>
      <c r="M21" s="86">
        <f>(M20-L20)/L20</f>
        <v>0.62266615861956354</v>
      </c>
      <c r="N21" s="86">
        <f>(N20-M20)/M20</f>
        <v>0.12733981885273396</v>
      </c>
      <c r="O21" s="86">
        <f>(O20-N20)/N20</f>
        <v>-0.14690829018627621</v>
      </c>
      <c r="P21" s="86">
        <f>(P20-O20)/O20</f>
        <v>0.19306568070040811</v>
      </c>
      <c r="Q21" s="86">
        <f>(Q20-P20)/P20</f>
        <v>-0.1185826219155654</v>
      </c>
      <c r="R21" s="106" t="s">
        <v>92</v>
      </c>
      <c r="S21" s="96" t="s">
        <v>92</v>
      </c>
    </row>
    <row r="22" spans="1:21">
      <c r="A22" s="95" t="s">
        <v>108</v>
      </c>
      <c r="B22" s="84">
        <v>5.01</v>
      </c>
      <c r="C22" s="84">
        <v>5.01</v>
      </c>
      <c r="D22" s="84">
        <v>6.4</v>
      </c>
      <c r="E22" s="84">
        <v>6.4</v>
      </c>
      <c r="F22" s="84">
        <v>7.66</v>
      </c>
      <c r="G22" s="84">
        <v>7.66</v>
      </c>
      <c r="H22" s="84">
        <v>9.92</v>
      </c>
      <c r="I22" s="84">
        <v>9.92</v>
      </c>
      <c r="J22" s="84">
        <v>10.9</v>
      </c>
      <c r="K22" s="84">
        <v>10.9</v>
      </c>
      <c r="L22" s="84">
        <v>9.69</v>
      </c>
      <c r="M22" s="84">
        <v>9.69</v>
      </c>
      <c r="N22" s="84">
        <v>7.83</v>
      </c>
      <c r="O22" s="84">
        <v>7.83</v>
      </c>
      <c r="P22" s="84">
        <v>6.03</v>
      </c>
      <c r="Q22" s="84">
        <v>5.97</v>
      </c>
      <c r="R22" s="106" t="s">
        <v>92</v>
      </c>
      <c r="S22" s="96" t="s">
        <v>92</v>
      </c>
    </row>
    <row r="23" spans="1:21">
      <c r="A23" s="97" t="s">
        <v>109</v>
      </c>
      <c r="B23">
        <v>57334.072</v>
      </c>
      <c r="C23">
        <v>62909.201999999997</v>
      </c>
      <c r="D23">
        <v>49246.108999999997</v>
      </c>
      <c r="E23">
        <v>66247.797000000006</v>
      </c>
      <c r="F23">
        <v>55350.64</v>
      </c>
      <c r="G23">
        <v>63630.77</v>
      </c>
      <c r="H23">
        <v>49134.243999999999</v>
      </c>
      <c r="I23">
        <v>57230.402999999998</v>
      </c>
      <c r="J23">
        <v>52084.9</v>
      </c>
      <c r="K23">
        <v>68167.430999999997</v>
      </c>
      <c r="L23">
        <v>76679.566999999995</v>
      </c>
      <c r="M23">
        <v>81657.255000000005</v>
      </c>
      <c r="N23">
        <v>101054</v>
      </c>
      <c r="O23">
        <v>87599.475999999995</v>
      </c>
      <c r="P23">
        <v>113748.57</v>
      </c>
      <c r="Q23">
        <v>102654.59</v>
      </c>
      <c r="R23" s="106" t="s">
        <v>92</v>
      </c>
      <c r="S23" s="96" t="s">
        <v>92</v>
      </c>
    </row>
    <row r="24" spans="1:21" ht="15.75">
      <c r="A24" s="97" t="s">
        <v>131</v>
      </c>
      <c r="B24" s="106" t="s">
        <v>92</v>
      </c>
      <c r="C24" s="17">
        <f>(C23-B23)/B23</f>
        <v>9.7239386729761623E-2</v>
      </c>
      <c r="D24" s="17">
        <f>(D23-C23)/C23</f>
        <v>-0.21718751097812369</v>
      </c>
      <c r="E24" s="17">
        <f>(E23-D23)/D23</f>
        <v>0.34523921473674213</v>
      </c>
      <c r="F24" s="17">
        <f>(F23-E23)/E23</f>
        <v>-0.16449085846582953</v>
      </c>
      <c r="G24" s="17">
        <f>(G23-F23)/F23</f>
        <v>0.14959411490092975</v>
      </c>
      <c r="H24" s="17">
        <f>(H23-G23)/G23</f>
        <v>-0.22782257703309261</v>
      </c>
      <c r="I24" s="17">
        <f>(I23-H23)/H23</f>
        <v>0.16477630143245919</v>
      </c>
      <c r="J24" s="17">
        <f>(J23-I23)/I23</f>
        <v>-8.9908557869145131E-2</v>
      </c>
      <c r="K24" s="17">
        <f>(K23-J23)/J23</f>
        <v>0.30877530723875818</v>
      </c>
      <c r="L24" s="17">
        <f>(L23-K23)/K23</f>
        <v>0.12487101061502522</v>
      </c>
      <c r="M24" s="17">
        <f>(M23-L23)/L23</f>
        <v>6.4915442206396515E-2</v>
      </c>
      <c r="N24" s="17">
        <f>(N23-M23)/M23</f>
        <v>0.23753853836992186</v>
      </c>
      <c r="O24" s="17">
        <f>(O23-N23)/N23</f>
        <v>-0.1331419241197776</v>
      </c>
      <c r="P24" s="17">
        <f>(P23-O23)/O23</f>
        <v>0.29850742486176529</v>
      </c>
      <c r="Q24" s="17">
        <f>(Q23-P23)/P23</f>
        <v>-9.753072060598221E-2</v>
      </c>
      <c r="R24" s="106" t="s">
        <v>92</v>
      </c>
      <c r="S24" s="96" t="s">
        <v>92</v>
      </c>
    </row>
    <row r="25" spans="1:21" ht="15.75">
      <c r="A25" s="18" t="s">
        <v>110</v>
      </c>
      <c r="B25" s="61">
        <v>1.38</v>
      </c>
      <c r="C25" s="61">
        <v>1.88</v>
      </c>
      <c r="D25" s="61">
        <v>1.82</v>
      </c>
      <c r="E25" s="61">
        <v>2.0099999999999998</v>
      </c>
      <c r="F25" s="61">
        <v>1.88</v>
      </c>
      <c r="G25" s="61">
        <v>1.06</v>
      </c>
      <c r="H25" s="61">
        <v>0.16</v>
      </c>
      <c r="I25" s="61">
        <v>2.2799999999999998</v>
      </c>
      <c r="J25" s="61">
        <v>2.83</v>
      </c>
      <c r="K25" s="61">
        <v>2.15</v>
      </c>
      <c r="L25" s="61">
        <v>1.45</v>
      </c>
      <c r="M25" s="61">
        <v>2.25</v>
      </c>
      <c r="N25" s="61">
        <v>2.6</v>
      </c>
      <c r="O25" s="61">
        <v>2.27</v>
      </c>
      <c r="P25" s="61">
        <v>2.61</v>
      </c>
      <c r="Q25" s="61">
        <v>2.2599999999999998</v>
      </c>
      <c r="R25" s="61">
        <v>2.85</v>
      </c>
      <c r="S25" s="61">
        <v>2.61</v>
      </c>
    </row>
    <row r="26" spans="1:21" ht="15.75">
      <c r="A26" s="18" t="s">
        <v>111</v>
      </c>
      <c r="B26" s="148" t="e">
        <f t="shared" ref="B26:S26" si="1">(B25-A25)/A25</f>
        <v>#VALUE!</v>
      </c>
      <c r="C26" s="148">
        <f t="shared" si="1"/>
        <v>0.3623188405797102</v>
      </c>
      <c r="D26" s="148">
        <f t="shared" si="1"/>
        <v>-3.1914893617021191E-2</v>
      </c>
      <c r="E26" s="148">
        <f t="shared" si="1"/>
        <v>0.10439560439560425</v>
      </c>
      <c r="F26" s="148">
        <f t="shared" si="1"/>
        <v>-6.4676616915422841E-2</v>
      </c>
      <c r="G26" s="148">
        <f t="shared" si="1"/>
        <v>-0.43617021276595741</v>
      </c>
      <c r="H26" s="148">
        <f t="shared" si="1"/>
        <v>-0.84905660377358494</v>
      </c>
      <c r="I26" s="148">
        <f t="shared" si="1"/>
        <v>13.249999999999998</v>
      </c>
      <c r="J26" s="148">
        <f t="shared" si="1"/>
        <v>0.24122807017543874</v>
      </c>
      <c r="K26" s="148">
        <f t="shared" si="1"/>
        <v>-0.24028268551236753</v>
      </c>
      <c r="L26" s="148">
        <f t="shared" si="1"/>
        <v>-0.32558139534883718</v>
      </c>
      <c r="M26" s="148">
        <f t="shared" si="1"/>
        <v>0.55172413793103448</v>
      </c>
      <c r="N26" s="148">
        <f t="shared" si="1"/>
        <v>0.15555555555555559</v>
      </c>
      <c r="O26" s="148">
        <f t="shared" si="1"/>
        <v>-0.12692307692307694</v>
      </c>
      <c r="P26" s="148">
        <f t="shared" si="1"/>
        <v>0.14977973568281933</v>
      </c>
      <c r="Q26" s="148">
        <f t="shared" si="1"/>
        <v>-0.1340996168582376</v>
      </c>
      <c r="R26" s="148">
        <f t="shared" si="1"/>
        <v>0.26106194690265505</v>
      </c>
      <c r="S26" s="148">
        <f t="shared" si="1"/>
        <v>-8.4210526315789541E-2</v>
      </c>
    </row>
    <row r="27" spans="1:21" ht="15.75">
      <c r="A27" s="134" t="s">
        <v>114</v>
      </c>
      <c r="B27" s="123" t="s">
        <v>92</v>
      </c>
      <c r="C27" s="135">
        <f>C21/C24</f>
        <v>2.2623767640001597</v>
      </c>
      <c r="D27" s="135">
        <f>D21/D24</f>
        <v>-0.20403804956121946</v>
      </c>
      <c r="E27" s="135">
        <f>E21/E24</f>
        <v>-0.61623801100055886</v>
      </c>
      <c r="F27" s="135">
        <f>F21/F24</f>
        <v>-1.3152229083864524</v>
      </c>
      <c r="G27" s="135">
        <f>G21/G24</f>
        <v>-2.3962690121391663</v>
      </c>
      <c r="H27" s="135">
        <f>H21/H24</f>
        <v>3.2380993154520827</v>
      </c>
      <c r="I27" s="135">
        <f>I21/I24</f>
        <v>34.868526479058197</v>
      </c>
      <c r="J27" s="135">
        <f>J21/J24</f>
        <v>-3.185903794030339</v>
      </c>
      <c r="K27" s="135">
        <f>K21/K24</f>
        <v>-0.72209389104279154</v>
      </c>
      <c r="L27" s="135">
        <f>L21/L24</f>
        <v>-2.7797538206568624</v>
      </c>
      <c r="M27" s="135">
        <f>M21/M24</f>
        <v>9.5919574365652007</v>
      </c>
      <c r="N27" s="135">
        <f>N21/N24</f>
        <v>0.53608067022129269</v>
      </c>
      <c r="O27" s="135">
        <f>O21/O24</f>
        <v>1.1033961778569015</v>
      </c>
      <c r="P27" s="135">
        <f>P21/P24</f>
        <v>0.64677011230060422</v>
      </c>
      <c r="Q27" s="135">
        <f>Q21/Q24</f>
        <v>1.2158489261514995</v>
      </c>
      <c r="R27" s="123" t="s">
        <v>92</v>
      </c>
      <c r="S27" s="136" t="s">
        <v>92</v>
      </c>
    </row>
    <row r="28" spans="1:21">
      <c r="A28" s="137" t="s">
        <v>115</v>
      </c>
      <c r="B28" s="127" t="s">
        <v>92</v>
      </c>
      <c r="C28" s="138">
        <f>C26/C21</f>
        <v>1.6469627440304893</v>
      </c>
      <c r="D28" s="138">
        <f t="shared" ref="D28:S28" si="2">D26/D21</f>
        <v>-0.72019050200375323</v>
      </c>
      <c r="E28" s="138">
        <f t="shared" si="2"/>
        <v>-0.49069723380068136</v>
      </c>
      <c r="F28" s="138">
        <f t="shared" si="2"/>
        <v>-0.29895523515950051</v>
      </c>
      <c r="G28" s="138">
        <f t="shared" si="2"/>
        <v>1.2167627982672378</v>
      </c>
      <c r="H28" s="138">
        <f t="shared" si="2"/>
        <v>1.1509321433107043</v>
      </c>
      <c r="I28" s="138">
        <f t="shared" si="2"/>
        <v>2.3061498998998999</v>
      </c>
      <c r="J28" s="138">
        <f t="shared" si="2"/>
        <v>0.84215911538737787</v>
      </c>
      <c r="K28" s="138">
        <f t="shared" si="2"/>
        <v>1.0776711181290384</v>
      </c>
      <c r="L28" s="138">
        <f t="shared" si="2"/>
        <v>0.9379757655703469</v>
      </c>
      <c r="M28" s="138">
        <f t="shared" si="2"/>
        <v>0.886067325634324</v>
      </c>
      <c r="N28" s="138">
        <f t="shared" si="2"/>
        <v>1.2215782695234754</v>
      </c>
      <c r="O28" s="138">
        <f t="shared" si="2"/>
        <v>0.86396129695704382</v>
      </c>
      <c r="P28" s="138">
        <f t="shared" si="2"/>
        <v>0.77579679174177907</v>
      </c>
      <c r="Q28" s="138">
        <f t="shared" si="2"/>
        <v>1.1308538695806607</v>
      </c>
      <c r="R28" s="138" t="e">
        <f t="shared" si="2"/>
        <v>#VALUE!</v>
      </c>
      <c r="S28" s="138" t="e">
        <f t="shared" si="2"/>
        <v>#VALUE!</v>
      </c>
    </row>
    <row r="29" spans="1:21" ht="17.100000000000001" thickBot="1">
      <c r="A29" s="130" t="s">
        <v>116</v>
      </c>
      <c r="B29" s="131" t="s">
        <v>92</v>
      </c>
      <c r="C29" s="132">
        <f>C27*C28</f>
        <v>3.7260502432685216</v>
      </c>
      <c r="D29" s="132">
        <f>D27*D28</f>
        <v>0.14694626534136132</v>
      </c>
      <c r="E29" s="132">
        <f>E27*E28</f>
        <v>0.30238628736080808</v>
      </c>
      <c r="F29" s="132">
        <f>F27*F28</f>
        <v>0.39319277386383406</v>
      </c>
      <c r="G29" s="132">
        <f>G27*G28</f>
        <v>-2.9156909886115217</v>
      </c>
      <c r="H29" s="132">
        <f>H27*H28</f>
        <v>3.7268325853861897</v>
      </c>
      <c r="I29" s="132">
        <f>I27*I28</f>
        <v>80.412048849337069</v>
      </c>
      <c r="J29" s="132">
        <f>J27*J28</f>
        <v>-2.6830379208898814</v>
      </c>
      <c r="K29" s="132">
        <f>K27*K28</f>
        <v>-0.77817973095423321</v>
      </c>
      <c r="L29" s="132">
        <f>L27*L28</f>
        <v>-2.6073417180277172</v>
      </c>
      <c r="M29" s="132">
        <f>M27*M28</f>
        <v>8.4991200734155932</v>
      </c>
      <c r="N29" s="132">
        <f>N27*N28</f>
        <v>0.65486449745391162</v>
      </c>
      <c r="O29" s="132">
        <f>O27*O28</f>
        <v>0.95329159287869358</v>
      </c>
      <c r="P29" s="132">
        <f>P27*P28</f>
        <v>0.50176217811727886</v>
      </c>
      <c r="Q29" s="132">
        <f>Q27*Q28</f>
        <v>1.3749474629639142</v>
      </c>
      <c r="R29" s="131" t="s">
        <v>92</v>
      </c>
      <c r="S29" s="140" t="s">
        <v>92</v>
      </c>
    </row>
    <row r="31" spans="1:21" ht="17.100000000000001" thickBot="1">
      <c r="A31" s="18" t="s">
        <v>155</v>
      </c>
    </row>
    <row r="32" spans="1:21">
      <c r="A32" s="88" t="s">
        <v>88</v>
      </c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89"/>
      <c r="S32" s="90"/>
      <c r="T32" s="120"/>
      <c r="U32" s="120"/>
    </row>
    <row r="33" spans="1:21" ht="17.100000000000001" thickBot="1">
      <c r="A33" s="107" t="s">
        <v>89</v>
      </c>
      <c r="B33" s="108">
        <v>43281</v>
      </c>
      <c r="C33" s="108">
        <v>43373</v>
      </c>
      <c r="D33" s="108">
        <v>43465</v>
      </c>
      <c r="E33" s="108">
        <v>43555</v>
      </c>
      <c r="F33" s="108">
        <v>43646</v>
      </c>
      <c r="G33" s="108">
        <v>43738</v>
      </c>
      <c r="H33" s="108">
        <v>43830</v>
      </c>
      <c r="I33" s="108">
        <v>43921</v>
      </c>
      <c r="J33" s="108">
        <v>44012</v>
      </c>
      <c r="K33" s="108">
        <v>44104</v>
      </c>
      <c r="L33" s="108">
        <v>44196</v>
      </c>
      <c r="M33" s="108">
        <v>44286</v>
      </c>
      <c r="N33" s="108">
        <v>44377</v>
      </c>
      <c r="O33" s="108">
        <v>44469</v>
      </c>
      <c r="P33" s="108">
        <v>44561</v>
      </c>
      <c r="Q33" s="108">
        <v>44651</v>
      </c>
      <c r="R33" s="108">
        <v>44742</v>
      </c>
      <c r="S33" s="109">
        <v>44834</v>
      </c>
      <c r="T33" s="121"/>
      <c r="U33" s="121"/>
    </row>
    <row r="34" spans="1:21">
      <c r="A34" s="110" t="s">
        <v>148</v>
      </c>
      <c r="B34" s="111"/>
      <c r="C34" s="111"/>
      <c r="D34" s="112"/>
      <c r="E34" s="112">
        <v>1.25</v>
      </c>
      <c r="F34" s="112">
        <v>2.17</v>
      </c>
      <c r="G34" s="112">
        <v>3.54</v>
      </c>
      <c r="H34" s="112">
        <v>2.71</v>
      </c>
      <c r="I34" s="112">
        <v>1.62</v>
      </c>
      <c r="J34" s="112">
        <v>2.12</v>
      </c>
      <c r="K34" s="112">
        <v>2.31</v>
      </c>
      <c r="L34" s="112">
        <v>3.78</v>
      </c>
      <c r="M34" s="112">
        <v>3.12</v>
      </c>
      <c r="N34" s="112">
        <v>0.62</v>
      </c>
      <c r="O34" s="112">
        <v>2.11</v>
      </c>
      <c r="P34" s="112">
        <v>2.9</v>
      </c>
      <c r="Q34" s="112">
        <v>0.46</v>
      </c>
      <c r="R34" s="112">
        <v>2.38</v>
      </c>
      <c r="S34" s="113">
        <v>1.71</v>
      </c>
    </row>
    <row r="35" spans="1:21">
      <c r="A35" s="110" t="s">
        <v>149</v>
      </c>
      <c r="B35" s="111"/>
      <c r="C35" s="111"/>
      <c r="D35" s="112"/>
      <c r="E35" s="112"/>
      <c r="F35" s="114">
        <f>(F34-E34)/E34</f>
        <v>0.73599999999999999</v>
      </c>
      <c r="G35" s="114">
        <f>(G34-F34)/F34</f>
        <v>0.63133640552995396</v>
      </c>
      <c r="H35" s="114">
        <f>(H34-G34)/G34</f>
        <v>-0.2344632768361582</v>
      </c>
      <c r="I35" s="114">
        <f>(I34-H34)/H34</f>
        <v>-0.40221402214022134</v>
      </c>
      <c r="J35" s="114">
        <f>(J34-I34)/I34</f>
        <v>0.30864197530864196</v>
      </c>
      <c r="K35" s="114">
        <f>(K34-J34)/J34</f>
        <v>8.9622641509433928E-2</v>
      </c>
      <c r="L35" s="114">
        <f>(L34-K34)/K34</f>
        <v>0.63636363636363624</v>
      </c>
      <c r="M35" s="114">
        <f>(M34-L34)/L34</f>
        <v>-0.17460317460317454</v>
      </c>
      <c r="N35" s="114">
        <f>(N34-M34)/M34</f>
        <v>-0.80128205128205121</v>
      </c>
      <c r="O35" s="114">
        <f>(O34-N34)/N34</f>
        <v>2.4032258064516125</v>
      </c>
      <c r="P35" s="114">
        <f>(P34-O34)/O34</f>
        <v>0.37440758293838866</v>
      </c>
      <c r="Q35" s="114">
        <f>(Q34-P34)/P34</f>
        <v>-0.8413793103448276</v>
      </c>
      <c r="R35" s="114">
        <f>(R34-Q34)/Q34</f>
        <v>4.1739130434782608</v>
      </c>
      <c r="S35" s="115">
        <f>(S34-R34)/R34</f>
        <v>-0.28151260504201681</v>
      </c>
    </row>
    <row r="36" spans="1:21">
      <c r="A36" s="110" t="s">
        <v>150</v>
      </c>
      <c r="B36" s="111"/>
      <c r="C36" s="111"/>
      <c r="D36" s="111"/>
      <c r="E36" s="116">
        <v>1208.03</v>
      </c>
      <c r="F36" s="116">
        <v>1533.3</v>
      </c>
      <c r="G36" s="116">
        <v>1319.57</v>
      </c>
      <c r="H36" s="116">
        <v>1324.81</v>
      </c>
      <c r="I36" s="116">
        <v>1072.72</v>
      </c>
      <c r="J36" s="112">
        <v>631.37</v>
      </c>
      <c r="K36" s="116">
        <v>1373.54</v>
      </c>
      <c r="L36" s="116">
        <v>1585.65</v>
      </c>
      <c r="M36" s="116">
        <v>1450.83</v>
      </c>
      <c r="N36" s="116">
        <v>1402.76</v>
      </c>
      <c r="O36" s="116">
        <v>1619.64</v>
      </c>
      <c r="P36" s="116">
        <v>1810.35</v>
      </c>
      <c r="Q36" s="116">
        <v>1536.6</v>
      </c>
      <c r="R36" s="116">
        <v>2051.37</v>
      </c>
      <c r="S36" s="117">
        <v>1930.96</v>
      </c>
    </row>
    <row r="37" spans="1:21">
      <c r="A37" s="110" t="s">
        <v>151</v>
      </c>
      <c r="B37" s="111"/>
      <c r="C37" s="111"/>
      <c r="D37" s="111"/>
      <c r="E37" s="112">
        <f>E36*10</f>
        <v>12080.3</v>
      </c>
      <c r="F37" s="112">
        <f>F36*10</f>
        <v>15333</v>
      </c>
      <c r="G37" s="112">
        <f>G36*10</f>
        <v>13195.699999999999</v>
      </c>
      <c r="H37" s="112">
        <f>H36*10</f>
        <v>13248.099999999999</v>
      </c>
      <c r="I37" s="112">
        <f>I36*10</f>
        <v>10727.2</v>
      </c>
      <c r="J37" s="112">
        <f>J36*10</f>
        <v>6313.7</v>
      </c>
      <c r="K37" s="112">
        <f>K36*10</f>
        <v>13735.4</v>
      </c>
      <c r="L37" s="112">
        <f>L36*10</f>
        <v>15856.5</v>
      </c>
      <c r="M37" s="112">
        <f>M36*10</f>
        <v>14508.3</v>
      </c>
      <c r="N37" s="112">
        <f>N36*10</f>
        <v>14027.6</v>
      </c>
      <c r="O37" s="112">
        <f>O36*10</f>
        <v>16196.400000000001</v>
      </c>
      <c r="P37" s="112">
        <f>P36*10</f>
        <v>18103.5</v>
      </c>
      <c r="Q37" s="112">
        <f>Q36*10</f>
        <v>15366</v>
      </c>
      <c r="R37" s="112">
        <f>R36*10</f>
        <v>20513.699999999997</v>
      </c>
      <c r="S37" s="113">
        <f>S36*10</f>
        <v>19309.599999999999</v>
      </c>
    </row>
    <row r="38" spans="1:21">
      <c r="A38" s="110" t="s">
        <v>152</v>
      </c>
      <c r="B38" s="111"/>
      <c r="C38" s="111"/>
      <c r="D38" s="111"/>
      <c r="E38" s="112"/>
      <c r="F38" s="114">
        <f>(F37-E37)/E37</f>
        <v>0.26925655819805805</v>
      </c>
      <c r="G38" s="114">
        <f>(G37-F37)/F37</f>
        <v>-0.1393921606991457</v>
      </c>
      <c r="H38" s="114">
        <f>(H37-G37)/G37</f>
        <v>3.9709905499518512E-3</v>
      </c>
      <c r="I38" s="114">
        <f>(I37-H37)/H37</f>
        <v>-0.1902838897653247</v>
      </c>
      <c r="J38" s="114">
        <f>(J37-I37)/I37</f>
        <v>-0.41143075546274893</v>
      </c>
      <c r="K38" s="114">
        <f>(K37-J37)/J37</f>
        <v>1.1754913917354324</v>
      </c>
      <c r="L38" s="114">
        <f>(L37-K37)/K37</f>
        <v>0.15442579029369369</v>
      </c>
      <c r="M38" s="114">
        <f>(M37-L37)/L37</f>
        <v>-8.5025068583861552E-2</v>
      </c>
      <c r="N38" s="114">
        <f>(N37-M37)/M37</f>
        <v>-3.3132758489967738E-2</v>
      </c>
      <c r="O38" s="114">
        <f>(O37-N37)/N37</f>
        <v>0.15460948415979933</v>
      </c>
      <c r="P38" s="114">
        <f>(P37-O37)/O37</f>
        <v>0.11774838853078452</v>
      </c>
      <c r="Q38" s="114">
        <f>(Q37-P37)/P37</f>
        <v>-0.15121385367470377</v>
      </c>
      <c r="R38" s="114">
        <f>(R37-Q37)/Q37</f>
        <v>0.3350058570870752</v>
      </c>
      <c r="S38" s="115">
        <f>(S37-R37)/R37</f>
        <v>-5.8697358350760648E-2</v>
      </c>
    </row>
    <row r="39" spans="1:21">
      <c r="A39" s="93" t="s">
        <v>129</v>
      </c>
      <c r="B39" s="81">
        <v>2009.9</v>
      </c>
      <c r="C39" s="82">
        <v>1684.8</v>
      </c>
      <c r="D39" s="82">
        <v>1527.4</v>
      </c>
      <c r="E39" s="82">
        <v>1240.3</v>
      </c>
      <c r="F39" s="82">
        <v>2206.8000000000002</v>
      </c>
      <c r="G39" s="82">
        <v>1850.4</v>
      </c>
      <c r="H39" s="82">
        <v>1607.7</v>
      </c>
      <c r="I39" s="84">
        <v>958.5</v>
      </c>
      <c r="J39" s="84">
        <v>389</v>
      </c>
      <c r="K39" s="82">
        <v>2292.6999999999998</v>
      </c>
      <c r="L39" s="82">
        <v>2645.2</v>
      </c>
      <c r="M39" s="82">
        <v>1652.9</v>
      </c>
      <c r="N39" s="82">
        <v>1488</v>
      </c>
      <c r="O39" s="82">
        <v>1206.9000000000001</v>
      </c>
      <c r="P39" s="82">
        <v>1692</v>
      </c>
      <c r="Q39" s="84">
        <v>408.8</v>
      </c>
      <c r="R39" s="82">
        <v>2119.1</v>
      </c>
      <c r="S39" s="94">
        <v>1542.1</v>
      </c>
    </row>
    <row r="40" spans="1:21" ht="17.100000000000001" thickBot="1">
      <c r="A40" s="110" t="s">
        <v>153</v>
      </c>
      <c r="B40" s="111"/>
      <c r="C40" s="118">
        <f>(C39-B39)/B39</f>
        <v>-0.16174934076322212</v>
      </c>
      <c r="D40" s="118">
        <f>(D39-C39)/C39</f>
        <v>-9.3423551756885007E-2</v>
      </c>
      <c r="E40" s="118">
        <f>(E39-D39)/D39</f>
        <v>-0.18796647898389426</v>
      </c>
      <c r="F40" s="118">
        <f>(F39-E39)/E39</f>
        <v>0.77924695638152086</v>
      </c>
      <c r="G40" s="118">
        <f>(G39-F39)/F39</f>
        <v>-0.16150081566068519</v>
      </c>
      <c r="H40" s="118">
        <f>(H39-G39)/G39</f>
        <v>-0.13116083009079119</v>
      </c>
      <c r="I40" s="118">
        <f>(I39-H39)/H39</f>
        <v>-0.40380668035081174</v>
      </c>
      <c r="J40" s="118">
        <f>(J39-I39)/I39</f>
        <v>-0.59415753781950964</v>
      </c>
      <c r="K40" s="118">
        <f>(K39-J39)/J39</f>
        <v>4.8938303341902305</v>
      </c>
      <c r="L40" s="118">
        <f>(L39-K39)/K39</f>
        <v>0.15374885506171765</v>
      </c>
      <c r="M40" s="118">
        <f>(M39-L39)/L39</f>
        <v>-0.37513231513685158</v>
      </c>
      <c r="N40" s="118">
        <f>(N39-M39)/M39</f>
        <v>-9.9764051061770276E-2</v>
      </c>
      <c r="O40" s="118">
        <f>(O39-N39)/N39</f>
        <v>-0.18891129032258058</v>
      </c>
      <c r="P40" s="118">
        <f>(P39-O39)/O39</f>
        <v>0.40193885160328102</v>
      </c>
      <c r="Q40" s="118">
        <f>(Q39-P39)/P39</f>
        <v>-0.75839243498817965</v>
      </c>
      <c r="R40" s="118">
        <f>(R39-Q39)/Q39</f>
        <v>4.1837084148727985</v>
      </c>
      <c r="S40" s="119">
        <f>(S39-R39)/R39</f>
        <v>-0.27228540418102026</v>
      </c>
    </row>
    <row r="41" spans="1:21">
      <c r="A41" s="134" t="s">
        <v>114</v>
      </c>
      <c r="B41" s="123"/>
      <c r="C41" s="123" t="s">
        <v>92</v>
      </c>
      <c r="D41" s="123" t="s">
        <v>92</v>
      </c>
      <c r="E41" s="123" t="s">
        <v>92</v>
      </c>
      <c r="F41" s="123">
        <f>F40/F38</f>
        <v>2.8940686221218326</v>
      </c>
      <c r="G41" s="123">
        <f>G40/G38</f>
        <v>1.1586075920672272</v>
      </c>
      <c r="H41" s="123">
        <f>H40/H38</f>
        <v>-33.029751252463072</v>
      </c>
      <c r="I41" s="123">
        <f>I40/I38</f>
        <v>2.1221275266593649</v>
      </c>
      <c r="J41" s="123">
        <f>J40/J38</f>
        <v>1.4441252384043148</v>
      </c>
      <c r="K41" s="123">
        <f>K40/K38</f>
        <v>4.1632209036981909</v>
      </c>
      <c r="L41" s="123">
        <f>L40/L38</f>
        <v>0.99561643666716149</v>
      </c>
      <c r="M41" s="123">
        <f>M40/M38</f>
        <v>4.4120201416462574</v>
      </c>
      <c r="N41" s="123">
        <f>N40/N38</f>
        <v>3.0110396963167982</v>
      </c>
      <c r="O41" s="123">
        <f>O40/O38</f>
        <v>-1.2218609443604898</v>
      </c>
      <c r="P41" s="123">
        <f>P40/P38</f>
        <v>3.4135401479247998</v>
      </c>
      <c r="Q41" s="123">
        <f>Q40/Q38</f>
        <v>5.0153634508889535</v>
      </c>
      <c r="R41" s="123">
        <f>R40/R38</f>
        <v>12.48846348911853</v>
      </c>
      <c r="S41" s="136">
        <f>S40/S38</f>
        <v>4.638801674070427</v>
      </c>
    </row>
    <row r="42" spans="1:21">
      <c r="A42" s="137" t="s">
        <v>115</v>
      </c>
      <c r="B42" s="127"/>
      <c r="C42" s="127" t="s">
        <v>92</v>
      </c>
      <c r="D42" s="127" t="s">
        <v>92</v>
      </c>
      <c r="E42" s="127" t="s">
        <v>92</v>
      </c>
      <c r="F42" s="127">
        <f>F35/F40</f>
        <v>0.94450160372477976</v>
      </c>
      <c r="G42" s="127">
        <f>G35/G40</f>
        <v>-3.909184005958199</v>
      </c>
      <c r="H42" s="127">
        <f>H35/H40</f>
        <v>1.787601349227965</v>
      </c>
      <c r="I42" s="127">
        <f>I35/I40</f>
        <v>0.99605588939438361</v>
      </c>
      <c r="J42" s="127">
        <f>J35/J40</f>
        <v>-0.51946151594966339</v>
      </c>
      <c r="K42" s="127">
        <f>K35/K40</f>
        <v>1.8313393679240324E-2</v>
      </c>
      <c r="L42" s="127">
        <f>L35/L40</f>
        <v>4.1389813023855559</v>
      </c>
      <c r="M42" s="127">
        <f>M35/M40</f>
        <v>0.46544423809363838</v>
      </c>
      <c r="N42" s="127">
        <f>N35/N40</f>
        <v>8.0317713921413088</v>
      </c>
      <c r="O42" s="127">
        <f>O35/O40</f>
        <v>-12.721451440768412</v>
      </c>
      <c r="P42" s="127">
        <f>P35/P40</f>
        <v>0.93150383807120474</v>
      </c>
      <c r="Q42" s="127">
        <f>Q35/Q40</f>
        <v>1.1094247140768769</v>
      </c>
      <c r="R42" s="127">
        <f>R35/R40</f>
        <v>0.99765868688178272</v>
      </c>
      <c r="S42" s="139">
        <f>S35/S40</f>
        <v>1.0338879746005853</v>
      </c>
    </row>
    <row r="43" spans="1:21" ht="17.100000000000001" thickBot="1">
      <c r="A43" s="141" t="s">
        <v>116</v>
      </c>
      <c r="B43" s="131">
        <f>B41*B42</f>
        <v>0</v>
      </c>
      <c r="C43" s="131" t="s">
        <v>92</v>
      </c>
      <c r="D43" s="131" t="s">
        <v>92</v>
      </c>
      <c r="E43" s="131" t="s">
        <v>92</v>
      </c>
      <c r="F43" s="131">
        <f>F41*F42</f>
        <v>2.7334524548836345</v>
      </c>
      <c r="G43" s="131">
        <f>G41*G42</f>
        <v>-4.5292102680909458</v>
      </c>
      <c r="H43" s="131">
        <f>H41*H42</f>
        <v>-59.044027903567056</v>
      </c>
      <c r="I43" s="131">
        <f>I41*I42</f>
        <v>2.1137576209749973</v>
      </c>
      <c r="J43" s="131">
        <f>J41*J42</f>
        <v>-0.75016748556267443</v>
      </c>
      <c r="K43" s="131">
        <f>K41*K42</f>
        <v>7.6242703383067642E-2</v>
      </c>
      <c r="L43" s="131">
        <f>L41*L42</f>
        <v>4.1208378157131147</v>
      </c>
      <c r="M43" s="131">
        <f>M41*M42</f>
        <v>2.053549353282329</v>
      </c>
      <c r="N43" s="131">
        <f>N41*N42</f>
        <v>24.183982493479114</v>
      </c>
      <c r="O43" s="131">
        <f>O41*O42</f>
        <v>15.543844671053405</v>
      </c>
      <c r="P43" s="131">
        <f>P41*P42</f>
        <v>3.1797257492020989</v>
      </c>
      <c r="Q43" s="131">
        <f>Q41*Q42</f>
        <v>5.564168162494096</v>
      </c>
      <c r="R43" s="131">
        <f>R41*R42</f>
        <v>12.459224085725079</v>
      </c>
      <c r="S43" s="140">
        <f>S41*S42</f>
        <v>4.796001267378478</v>
      </c>
    </row>
    <row r="44" spans="1:21" ht="15.75"/>
    <row r="45" spans="1:21" ht="15.75"/>
    <row r="46" spans="1:21" ht="15.75"/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27883-D5DE-4762-B5B2-350A28907909}">
  <dimension ref="B2:E8"/>
  <sheetViews>
    <sheetView workbookViewId="0">
      <selection activeCell="E9" sqref="E9"/>
    </sheetView>
  </sheetViews>
  <sheetFormatPr defaultColWidth="11" defaultRowHeight="15.95"/>
  <cols>
    <col min="2" max="2" width="35.375" customWidth="1"/>
    <col min="3" max="3" width="10.375" bestFit="1" customWidth="1"/>
    <col min="4" max="4" width="37.625" customWidth="1"/>
    <col min="5" max="5" width="10.5" customWidth="1"/>
    <col min="6" max="6" width="10.375" bestFit="1" customWidth="1"/>
  </cols>
  <sheetData>
    <row r="2" spans="2:5">
      <c r="B2" t="s">
        <v>156</v>
      </c>
      <c r="C2" t="s">
        <v>157</v>
      </c>
      <c r="D2" t="s">
        <v>158</v>
      </c>
      <c r="E2" t="s">
        <v>159</v>
      </c>
    </row>
    <row r="4" spans="2:5">
      <c r="B4" t="s">
        <v>7</v>
      </c>
      <c r="C4">
        <v>0.87748300000000001</v>
      </c>
      <c r="D4" t="s">
        <v>7</v>
      </c>
      <c r="E4">
        <v>0.122517</v>
      </c>
    </row>
    <row r="6" spans="2:5">
      <c r="B6" t="s">
        <v>68</v>
      </c>
      <c r="C6" s="13">
        <v>0.63553899999999997</v>
      </c>
      <c r="D6" t="s">
        <v>68</v>
      </c>
      <c r="E6">
        <v>0.36446099999999998</v>
      </c>
    </row>
    <row r="8" spans="2:5">
      <c r="B8" t="s">
        <v>9</v>
      </c>
      <c r="C8" s="13">
        <v>0.39305000000000001</v>
      </c>
      <c r="D8" t="s">
        <v>9</v>
      </c>
      <c r="E8">
        <v>0.60904999999999998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46F1-7CBD-4266-9982-AD86E966A3D3}">
  <dimension ref="B2:C8"/>
  <sheetViews>
    <sheetView workbookViewId="0"/>
  </sheetViews>
  <sheetFormatPr defaultColWidth="11" defaultRowHeight="15.95"/>
  <cols>
    <col min="2" max="2" width="36.5" customWidth="1"/>
  </cols>
  <sheetData>
    <row r="2" spans="2:3">
      <c r="B2" t="s">
        <v>158</v>
      </c>
    </row>
    <row r="4" spans="2:3">
      <c r="B4" t="s">
        <v>7</v>
      </c>
      <c r="C4">
        <v>0.122517</v>
      </c>
    </row>
    <row r="6" spans="2:3">
      <c r="B6" t="s">
        <v>68</v>
      </c>
      <c r="C6">
        <v>0.36446099999999998</v>
      </c>
    </row>
    <row r="8" spans="2:3">
      <c r="B8" t="s">
        <v>9</v>
      </c>
      <c r="C8">
        <v>0.60904999999999998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E0A3D-F1E9-4936-9996-42675276C07D}">
  <dimension ref="A1:H22"/>
  <sheetViews>
    <sheetView topLeftCell="E1" workbookViewId="0">
      <selection activeCell="J1" sqref="J1:O18"/>
    </sheetView>
  </sheetViews>
  <sheetFormatPr defaultColWidth="11" defaultRowHeight="15.95"/>
  <cols>
    <col min="1" max="1" width="30.875" customWidth="1"/>
    <col min="9" max="9" width="20.625" customWidth="1"/>
  </cols>
  <sheetData>
    <row r="1" spans="1:8">
      <c r="A1" t="s">
        <v>160</v>
      </c>
      <c r="B1">
        <v>22</v>
      </c>
      <c r="C1">
        <v>21</v>
      </c>
      <c r="D1">
        <v>20</v>
      </c>
      <c r="E1">
        <v>19</v>
      </c>
      <c r="F1">
        <v>18</v>
      </c>
    </row>
    <row r="2" spans="1:8">
      <c r="A2" s="19" t="s">
        <v>7</v>
      </c>
      <c r="B2" s="76">
        <v>19.149999999999999</v>
      </c>
      <c r="C2" s="76">
        <v>17.850000000000001</v>
      </c>
      <c r="D2" s="76">
        <v>12</v>
      </c>
      <c r="E2" s="76">
        <v>10.5</v>
      </c>
      <c r="F2" s="76">
        <v>8.6999999999999993</v>
      </c>
      <c r="G2" s="17"/>
      <c r="H2" s="17">
        <f>'Weight&amp;Market CAP'!D4</f>
        <v>0.34082346201837954</v>
      </c>
    </row>
    <row r="3" spans="1:8" ht="18">
      <c r="A3" s="74" t="s">
        <v>161</v>
      </c>
      <c r="B3" s="74">
        <v>3.1</v>
      </c>
      <c r="C3" s="74">
        <v>2.8</v>
      </c>
      <c r="D3" s="74">
        <v>2.2000000000000002</v>
      </c>
      <c r="E3" s="74">
        <v>1.9</v>
      </c>
      <c r="F3" s="74">
        <v>1.8</v>
      </c>
      <c r="G3" s="74"/>
      <c r="H3" s="17">
        <f>'Weight&amp;Market CAP'!D5</f>
        <v>3.6345118980775477E-2</v>
      </c>
    </row>
    <row r="4" spans="1:8" ht="18">
      <c r="A4" s="19" t="s">
        <v>9</v>
      </c>
      <c r="B4" s="74">
        <v>2.25</v>
      </c>
      <c r="C4" s="74">
        <v>5.25</v>
      </c>
      <c r="D4" s="74">
        <v>3.15</v>
      </c>
      <c r="E4" s="74">
        <v>2.6</v>
      </c>
      <c r="F4" s="74">
        <v>2.6</v>
      </c>
      <c r="G4" s="74"/>
      <c r="H4" s="17">
        <f>'Weight&amp;Market CAP'!D6</f>
        <v>1.4033307101655785E-2</v>
      </c>
    </row>
    <row r="5" spans="1:8" ht="18">
      <c r="A5" s="19" t="s">
        <v>10</v>
      </c>
      <c r="B5" s="74">
        <v>75</v>
      </c>
      <c r="C5" s="74">
        <v>50</v>
      </c>
      <c r="D5" s="74">
        <v>14</v>
      </c>
      <c r="E5" s="74">
        <v>24</v>
      </c>
      <c r="F5" s="74">
        <v>22</v>
      </c>
      <c r="H5" s="17">
        <f>'Weight&amp;Market CAP'!D7</f>
        <v>6.4969739325271957E-3</v>
      </c>
    </row>
    <row r="6" spans="1:8" ht="18">
      <c r="A6" s="24" t="s">
        <v>11</v>
      </c>
      <c r="B6" s="74">
        <v>10</v>
      </c>
      <c r="C6" s="74">
        <v>25</v>
      </c>
      <c r="D6" s="74">
        <v>20</v>
      </c>
      <c r="E6" s="74">
        <v>8</v>
      </c>
      <c r="F6" s="74">
        <v>7</v>
      </c>
      <c r="H6" s="17">
        <f>'Weight&amp;Market CAP'!D8</f>
        <v>9.5967583397945904E-3</v>
      </c>
    </row>
    <row r="7" spans="1:8" ht="18">
      <c r="A7" s="19" t="s">
        <v>12</v>
      </c>
      <c r="B7" s="74">
        <v>10.5</v>
      </c>
      <c r="C7" s="74">
        <v>3.6</v>
      </c>
      <c r="D7" s="74">
        <v>5</v>
      </c>
      <c r="E7" s="74">
        <v>7</v>
      </c>
      <c r="F7" s="74">
        <v>6.6</v>
      </c>
      <c r="H7" s="17">
        <f>'Weight&amp;Market CAP'!D9</f>
        <v>0.17584368191740873</v>
      </c>
    </row>
    <row r="8" spans="1:8" ht="18">
      <c r="A8" s="18" t="s">
        <v>13</v>
      </c>
      <c r="B8" s="74">
        <v>0</v>
      </c>
      <c r="C8" s="74">
        <v>0</v>
      </c>
      <c r="D8" s="74">
        <v>0</v>
      </c>
      <c r="E8" s="74">
        <v>0</v>
      </c>
      <c r="F8" s="74">
        <v>0</v>
      </c>
      <c r="H8" s="17">
        <f>'Weight&amp;Market CAP'!D10</f>
        <v>1.5462311265738251E-3</v>
      </c>
    </row>
    <row r="9" spans="1:8" ht="18">
      <c r="A9" s="74" t="s">
        <v>14</v>
      </c>
      <c r="B9" s="74">
        <v>12.5</v>
      </c>
      <c r="C9" s="74">
        <v>10</v>
      </c>
      <c r="D9" s="74">
        <v>11</v>
      </c>
      <c r="E9" s="74">
        <v>12.5</v>
      </c>
      <c r="F9" s="74">
        <v>22</v>
      </c>
      <c r="G9" s="74"/>
      <c r="H9" s="17">
        <f>'Weight&amp;Market CAP'!D11</f>
        <v>3.9106779360176633E-2</v>
      </c>
    </row>
    <row r="10" spans="1:8" ht="18">
      <c r="A10" s="18" t="s">
        <v>15</v>
      </c>
      <c r="B10" s="74">
        <v>10</v>
      </c>
      <c r="C10" s="74">
        <v>10</v>
      </c>
      <c r="D10" s="74">
        <v>6</v>
      </c>
      <c r="E10" s="74">
        <v>8</v>
      </c>
      <c r="F10" s="74">
        <v>8</v>
      </c>
      <c r="H10" s="17">
        <f>'Weight&amp;Market CAP'!D12</f>
        <v>9.9253828997252727E-2</v>
      </c>
    </row>
    <row r="11" spans="1:8" ht="18">
      <c r="A11" s="74" t="s">
        <v>162</v>
      </c>
      <c r="B11" s="74">
        <v>12</v>
      </c>
      <c r="C11" s="74">
        <v>12</v>
      </c>
      <c r="D11" s="74">
        <v>12</v>
      </c>
      <c r="E11" s="74">
        <v>6.5</v>
      </c>
      <c r="F11" s="74">
        <v>6.5</v>
      </c>
      <c r="G11" s="74"/>
      <c r="H11" s="17">
        <f>'Weight&amp;Market CAP'!D13</f>
        <v>2.7562352190055088E-2</v>
      </c>
    </row>
    <row r="12" spans="1:8">
      <c r="A12" s="18" t="s">
        <v>17</v>
      </c>
      <c r="B12">
        <v>7</v>
      </c>
      <c r="C12">
        <v>5.5</v>
      </c>
      <c r="D12">
        <v>4.5</v>
      </c>
      <c r="E12">
        <v>2</v>
      </c>
      <c r="F12">
        <v>1.3</v>
      </c>
      <c r="H12" s="17">
        <f>'Weight&amp;Market CAP'!D14</f>
        <v>3.7745607825183693E-2</v>
      </c>
    </row>
    <row r="13" spans="1:8">
      <c r="A13" s="18" t="s">
        <v>18</v>
      </c>
      <c r="B13">
        <v>10</v>
      </c>
      <c r="C13">
        <v>8.5</v>
      </c>
      <c r="D13">
        <v>7</v>
      </c>
      <c r="E13">
        <v>6.5</v>
      </c>
      <c r="F13">
        <v>6</v>
      </c>
      <c r="H13" s="17">
        <f>'Weight&amp;Market CAP'!D15</f>
        <v>9.9952623487947992E-2</v>
      </c>
    </row>
    <row r="14" spans="1:8">
      <c r="A14" s="18" t="s">
        <v>19</v>
      </c>
      <c r="B14">
        <v>6</v>
      </c>
      <c r="C14">
        <v>5</v>
      </c>
      <c r="D14">
        <v>4</v>
      </c>
      <c r="E14">
        <v>4</v>
      </c>
      <c r="F14">
        <v>4</v>
      </c>
      <c r="H14" s="17">
        <f>'Weight&amp;Market CAP'!D16</f>
        <v>6.6920356349666935E-2</v>
      </c>
    </row>
    <row r="15" spans="1:8">
      <c r="A15" s="18" t="s">
        <v>20</v>
      </c>
      <c r="B15" s="76">
        <v>3.5</v>
      </c>
      <c r="C15" s="76">
        <v>3</v>
      </c>
      <c r="D15" s="76">
        <v>3.5</v>
      </c>
      <c r="E15" s="76">
        <v>11</v>
      </c>
      <c r="F15" s="76">
        <v>1</v>
      </c>
      <c r="H15" s="17">
        <f>'Weight&amp;Market CAP'!D17</f>
        <v>3.2407249995861656E-2</v>
      </c>
    </row>
    <row r="16" spans="1:8">
      <c r="A16" s="18" t="s">
        <v>21</v>
      </c>
      <c r="B16" s="77">
        <f>C16</f>
        <v>7.5</v>
      </c>
      <c r="C16" s="76">
        <v>7.5</v>
      </c>
      <c r="D16" s="76">
        <v>4</v>
      </c>
      <c r="E16" s="76">
        <v>2</v>
      </c>
      <c r="F16" s="76">
        <v>1.9</v>
      </c>
      <c r="H16" s="17">
        <f>'Weight&amp;Market CAP'!D18</f>
        <v>1.2365620045689758E-2</v>
      </c>
    </row>
    <row r="18" spans="1:7">
      <c r="A18">
        <v>-679.09400000000005</v>
      </c>
      <c r="B18">
        <f>SUM(B2:B16)</f>
        <v>188.5</v>
      </c>
      <c r="C18">
        <f>SUM(C2:C16)</f>
        <v>166</v>
      </c>
      <c r="D18">
        <f>SUM(D2:D16)</f>
        <v>108.35</v>
      </c>
      <c r="E18">
        <f>SUM(E2:E16)</f>
        <v>106.5</v>
      </c>
      <c r="F18">
        <f>SUM(F2:F16)</f>
        <v>99.4</v>
      </c>
      <c r="G18">
        <f>188.5*1.12</f>
        <v>211.12000000000003</v>
      </c>
    </row>
    <row r="19" spans="1:7">
      <c r="A19">
        <f>A18</f>
        <v>-679.09400000000005</v>
      </c>
      <c r="B19">
        <f>B18</f>
        <v>188.5</v>
      </c>
      <c r="C19">
        <f>C18</f>
        <v>166</v>
      </c>
      <c r="D19">
        <f>D18</f>
        <v>108.35</v>
      </c>
      <c r="E19">
        <f>E18</f>
        <v>106.5</v>
      </c>
      <c r="F19">
        <f>F18+G18</f>
        <v>310.52000000000004</v>
      </c>
    </row>
    <row r="20" spans="1:7">
      <c r="A20" s="27">
        <f>IRR(A19:F19)</f>
        <v>8.7038265951833171E-2</v>
      </c>
    </row>
    <row r="22" spans="1:7">
      <c r="A22" t="s">
        <v>163</v>
      </c>
      <c r="B22" s="17">
        <f>0.08704-0.0664</f>
        <v>2.0640000000000006E-2</v>
      </c>
    </row>
  </sheetData>
  <hyperlinks>
    <hyperlink ref="A2" r:id="rId1" display="https://www.moneycontrol.com/india/stockpricequote/paintsvarnishes/asianpaints/AP31" xr:uid="{2F4DB3E1-BE80-420D-B647-6E0CE8CFFAC8}"/>
    <hyperlink ref="A4" r:id="rId2" display="https://www.moneycontrol.com/india/stockpricequote/paintsvarnishes/kansainerolacpaints/KNP" xr:uid="{26BD9F9F-74E9-457E-825E-C0149ABFDFC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E89C-E464-4D2B-907F-5572CBBDF5D6}">
  <dimension ref="A1:E16"/>
  <sheetViews>
    <sheetView tabSelected="1" workbookViewId="0">
      <selection activeCell="J7" sqref="J7"/>
    </sheetView>
  </sheetViews>
  <sheetFormatPr defaultColWidth="11" defaultRowHeight="15.95"/>
  <cols>
    <col min="1" max="1" width="26.875" customWidth="1"/>
    <col min="4" max="4" width="10.5" customWidth="1"/>
    <col min="5" max="5" width="12.5" customWidth="1"/>
  </cols>
  <sheetData>
    <row r="1" spans="1:5">
      <c r="A1" t="s">
        <v>164</v>
      </c>
      <c r="B1" t="s">
        <v>165</v>
      </c>
      <c r="C1" t="s">
        <v>166</v>
      </c>
      <c r="D1" t="s">
        <v>167</v>
      </c>
      <c r="E1" t="s">
        <v>168</v>
      </c>
    </row>
    <row r="2" spans="1:5" ht="17.100000000000001" thickBot="1">
      <c r="A2" s="19" t="s">
        <v>7</v>
      </c>
      <c r="B2" s="35">
        <f>'Weight&amp;Market CAP'!G4</f>
        <v>1.096781</v>
      </c>
      <c r="C2" s="17">
        <v>6.6400000000000001E-2</v>
      </c>
      <c r="D2" s="17">
        <f>0.08704-0.0664</f>
        <v>2.0640000000000006E-2</v>
      </c>
      <c r="E2" s="142">
        <f>C2+(B2*D2)</f>
        <v>8.9037559840000002E-2</v>
      </c>
    </row>
    <row r="3" spans="1:5" ht="17.100000000000001" thickBot="1">
      <c r="A3" s="19" t="s">
        <v>8</v>
      </c>
      <c r="B3" s="35">
        <f>'Weight&amp;Market CAP'!G5</f>
        <v>1.001055</v>
      </c>
      <c r="C3" s="17">
        <v>6.6400000000000001E-2</v>
      </c>
      <c r="D3" s="17">
        <f>0.08704-0.0664</f>
        <v>2.0640000000000006E-2</v>
      </c>
      <c r="E3" s="142">
        <f>C3+(B3*D3)</f>
        <v>8.7061775200000011E-2</v>
      </c>
    </row>
    <row r="4" spans="1:5" ht="17.100000000000001" thickBot="1">
      <c r="A4" s="19" t="s">
        <v>9</v>
      </c>
      <c r="B4" s="35">
        <f>'Weight&amp;Market CAP'!G6</f>
        <v>0.98504599999999998</v>
      </c>
      <c r="C4" s="17">
        <v>6.6400000000000001E-2</v>
      </c>
      <c r="D4" s="17">
        <f>0.08704-0.0664</f>
        <v>2.0640000000000006E-2</v>
      </c>
      <c r="E4" s="142">
        <f>C4+(B4*D4)</f>
        <v>8.6731349440000008E-2</v>
      </c>
    </row>
    <row r="5" spans="1:5" ht="17.100000000000001" thickBot="1">
      <c r="A5" s="19" t="s">
        <v>10</v>
      </c>
      <c r="B5" s="35">
        <f>'Weight&amp;Market CAP'!G7</f>
        <v>0.373311</v>
      </c>
      <c r="C5" s="17">
        <v>6.6400000000000001E-2</v>
      </c>
      <c r="D5" s="17">
        <f>0.08704-0.0664</f>
        <v>2.0640000000000006E-2</v>
      </c>
      <c r="E5" s="17"/>
    </row>
    <row r="6" spans="1:5" ht="17.100000000000001" thickBot="1">
      <c r="A6" s="24" t="s">
        <v>11</v>
      </c>
      <c r="B6" s="35">
        <f>'Weight&amp;Market CAP'!G8</f>
        <v>0.78056000000000003</v>
      </c>
      <c r="C6" s="17">
        <v>6.6400000000000001E-2</v>
      </c>
      <c r="D6" s="17">
        <f>0.08704-0.0664</f>
        <v>2.0640000000000006E-2</v>
      </c>
      <c r="E6" s="17"/>
    </row>
    <row r="7" spans="1:5" ht="17.100000000000001" thickBot="1">
      <c r="A7" s="19" t="s">
        <v>12</v>
      </c>
      <c r="B7" s="35">
        <f>'Weight&amp;Market CAP'!G9</f>
        <v>0.35886499999999999</v>
      </c>
      <c r="C7" s="17">
        <v>6.6400000000000001E-2</v>
      </c>
      <c r="D7" s="17">
        <f>0.08704-0.0664</f>
        <v>2.0640000000000006E-2</v>
      </c>
      <c r="E7" s="17"/>
    </row>
    <row r="8" spans="1:5" ht="17.100000000000001" thickBot="1">
      <c r="A8" s="18" t="s">
        <v>13</v>
      </c>
      <c r="B8" s="35">
        <f>'Weight&amp;Market CAP'!G10</f>
        <v>1.088376</v>
      </c>
      <c r="C8" s="17">
        <v>6.6400000000000001E-2</v>
      </c>
      <c r="D8" s="17">
        <f>0.08704-0.0664</f>
        <v>2.0640000000000006E-2</v>
      </c>
      <c r="E8" s="17"/>
    </row>
    <row r="9" spans="1:5" ht="17.100000000000001" thickBot="1">
      <c r="A9" s="18" t="s">
        <v>14</v>
      </c>
      <c r="B9" s="35">
        <f>'Weight&amp;Market CAP'!G11</f>
        <v>0.79164400000000001</v>
      </c>
      <c r="C9" s="17">
        <v>6.6400000000000001E-2</v>
      </c>
      <c r="D9" s="17">
        <f>0.08704-0.0664</f>
        <v>2.0640000000000006E-2</v>
      </c>
      <c r="E9" s="17"/>
    </row>
    <row r="10" spans="1:5" ht="17.100000000000001" thickBot="1">
      <c r="A10" s="18" t="s">
        <v>15</v>
      </c>
      <c r="B10" s="35">
        <f>'Weight&amp;Market CAP'!G12</f>
        <v>0.99545499999999998</v>
      </c>
      <c r="C10" s="17">
        <v>6.6400000000000001E-2</v>
      </c>
      <c r="D10" s="17">
        <f>0.08704-0.0664</f>
        <v>2.0640000000000006E-2</v>
      </c>
      <c r="E10" s="17"/>
    </row>
    <row r="11" spans="1:5" ht="17.100000000000001" thickBot="1">
      <c r="A11" s="19" t="s">
        <v>16</v>
      </c>
      <c r="B11" s="35">
        <f>'Weight&amp;Market CAP'!G13</f>
        <v>0.25740200000000002</v>
      </c>
      <c r="C11" s="17">
        <v>6.6400000000000001E-2</v>
      </c>
      <c r="D11" s="17">
        <f>0.08704-0.0664</f>
        <v>2.0640000000000006E-2</v>
      </c>
      <c r="E11" s="17"/>
    </row>
    <row r="12" spans="1:5" ht="17.100000000000001" thickBot="1">
      <c r="A12" s="18" t="s">
        <v>17</v>
      </c>
      <c r="B12" s="35">
        <f>'Weight&amp;Market CAP'!G14</f>
        <v>0.70799500000000004</v>
      </c>
      <c r="C12" s="17">
        <v>6.6400000000000001E-2</v>
      </c>
      <c r="D12" s="17">
        <f>0.08704-0.0664</f>
        <v>2.0640000000000006E-2</v>
      </c>
      <c r="E12" s="17"/>
    </row>
    <row r="13" spans="1:5" ht="17.100000000000001" thickBot="1">
      <c r="A13" s="18" t="s">
        <v>18</v>
      </c>
      <c r="B13" s="35">
        <f>'Weight&amp;Market CAP'!G15</f>
        <v>0.95033100000000004</v>
      </c>
      <c r="C13" s="17">
        <v>6.6400000000000001E-2</v>
      </c>
      <c r="D13" s="17">
        <f>0.08704-0.0664</f>
        <v>2.0640000000000006E-2</v>
      </c>
      <c r="E13" s="17"/>
    </row>
    <row r="14" spans="1:5" ht="17.100000000000001" thickBot="1">
      <c r="A14" s="18" t="s">
        <v>19</v>
      </c>
      <c r="B14" s="35">
        <f>'Weight&amp;Market CAP'!G16</f>
        <v>0.94823000000000002</v>
      </c>
      <c r="C14" s="17">
        <v>6.6400000000000001E-2</v>
      </c>
      <c r="D14" s="17">
        <f>0.08704-0.0664</f>
        <v>2.0640000000000006E-2</v>
      </c>
      <c r="E14" s="17"/>
    </row>
    <row r="15" spans="1:5" ht="17.100000000000001" thickBot="1">
      <c r="A15" s="18" t="s">
        <v>20</v>
      </c>
      <c r="B15" s="35">
        <f>'Weight&amp;Market CAP'!G17</f>
        <v>0.86556999999999995</v>
      </c>
      <c r="C15" s="17">
        <v>6.6400000000000001E-2</v>
      </c>
      <c r="D15" s="17">
        <f>0.08704-0.0664</f>
        <v>2.0640000000000006E-2</v>
      </c>
      <c r="E15" s="17"/>
    </row>
    <row r="16" spans="1:5" ht="17.100000000000001" thickBot="1">
      <c r="A16" s="18" t="s">
        <v>21</v>
      </c>
      <c r="B16" s="35">
        <f>'Weight&amp;Market CAP'!G18</f>
        <v>0.99287300000000001</v>
      </c>
      <c r="C16" s="17">
        <v>6.6400000000000001E-2</v>
      </c>
      <c r="D16" s="17">
        <f>0.08704-0.0664</f>
        <v>2.0640000000000006E-2</v>
      </c>
      <c r="E16" s="17"/>
    </row>
  </sheetData>
  <hyperlinks>
    <hyperlink ref="A2" r:id="rId1" display="https://www.moneycontrol.com/india/stockpricequote/paintsvarnishes/asianpaints/AP31" xr:uid="{4F9877F1-12C9-45B3-9B0E-41C19E039FED}"/>
    <hyperlink ref="A4" r:id="rId2" display="https://www.moneycontrol.com/india/stockpricequote/paintsvarnishes/kansainerolacpaints/KNP" xr:uid="{9C45965C-4603-4C72-99B4-8EC64D3C5BB8}"/>
    <hyperlink ref="A11" r:id="rId3" display="https://www.moneycontrol.com/india/stockpricequote/fertilisers/coromandelinternational/CI45" xr:uid="{0A904099-7024-40B0-8A9A-BFAFF41F692E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90A-E307-44D0-A08E-D25727138964}">
  <dimension ref="B1:J5"/>
  <sheetViews>
    <sheetView workbookViewId="0"/>
  </sheetViews>
  <sheetFormatPr defaultColWidth="11" defaultRowHeight="15.95"/>
  <cols>
    <col min="2" max="2" width="22.375" customWidth="1"/>
    <col min="4" max="4" width="12.5" customWidth="1"/>
    <col min="5" max="5" width="18.625" customWidth="1"/>
    <col min="6" max="6" width="11.125" bestFit="1" customWidth="1"/>
  </cols>
  <sheetData>
    <row r="1" spans="2:10">
      <c r="B1" s="145" t="s">
        <v>169</v>
      </c>
      <c r="C1" s="145" t="s">
        <v>170</v>
      </c>
      <c r="D1" s="145" t="s">
        <v>168</v>
      </c>
      <c r="E1" s="145" t="s">
        <v>171</v>
      </c>
      <c r="F1" s="145" t="s">
        <v>172</v>
      </c>
      <c r="G1" s="145" t="s">
        <v>173</v>
      </c>
      <c r="H1" s="145" t="s">
        <v>174</v>
      </c>
      <c r="I1" s="145" t="s">
        <v>175</v>
      </c>
      <c r="J1" s="143" t="s">
        <v>176</v>
      </c>
    </row>
    <row r="2" spans="2:10">
      <c r="B2" s="145" t="str">
        <f>'Weight&amp;Market CAP'!A4</f>
        <v>Asian Paints</v>
      </c>
      <c r="C2" s="146">
        <v>5.5999999999999999E-3</v>
      </c>
      <c r="D2" s="142">
        <f>'Cost of Equity'!E2</f>
        <v>8.9037559840000002E-2</v>
      </c>
      <c r="E2" s="142">
        <v>6.0499999999999998E-2</v>
      </c>
      <c r="F2" s="146">
        <f>301758*10^7</f>
        <v>3017580000000</v>
      </c>
      <c r="G2" s="146">
        <f>F2*C2</f>
        <v>16898448000</v>
      </c>
      <c r="H2" s="146">
        <f>F2/(G2+F2)</f>
        <v>0.99443118536197295</v>
      </c>
      <c r="I2" s="146">
        <f>1-H2</f>
        <v>5.5688146380270531E-3</v>
      </c>
      <c r="J2" s="144">
        <f>(H2*D2)+(I2*E2)</f>
        <v>8.8878639459029435E-2</v>
      </c>
    </row>
    <row r="3" spans="2:10">
      <c r="B3" s="145" t="str">
        <f>'Weight&amp;Market CAP'!A5</f>
        <v>berger paints</v>
      </c>
      <c r="C3" s="146">
        <v>0.14000000000000001</v>
      </c>
      <c r="D3" s="142">
        <f>'Cost of Equity'!E3</f>
        <v>8.7061775200000011E-2</v>
      </c>
      <c r="E3" s="142">
        <v>6.0499999999999998E-2</v>
      </c>
      <c r="F3" s="146">
        <f>591010000000</f>
        <v>591010000000</v>
      </c>
      <c r="G3" s="146">
        <f>F3*C3</f>
        <v>82741400000.000015</v>
      </c>
      <c r="H3" s="146">
        <f>F3/(G3+F3)</f>
        <v>0.8771929824561403</v>
      </c>
      <c r="I3" s="146">
        <f>1-H3</f>
        <v>0.1228070175438597</v>
      </c>
      <c r="J3" s="144">
        <f>(H3*D3)+(I3*E3)</f>
        <v>8.3799802807017543E-2</v>
      </c>
    </row>
    <row r="4" spans="2:10">
      <c r="B4" s="145" t="str">
        <f>'Weight&amp;Market CAP'!A6</f>
        <v>Kansai Nerolac</v>
      </c>
      <c r="C4" s="146">
        <v>1.1900000000000001E-2</v>
      </c>
      <c r="D4" s="142">
        <f>'Cost of Equity'!E4</f>
        <v>8.6731349440000008E-2</v>
      </c>
      <c r="E4" s="142">
        <v>6.0499999999999998E-2</v>
      </c>
      <c r="F4" s="147">
        <v>237630000000</v>
      </c>
      <c r="G4" s="147">
        <f>F4*C4</f>
        <v>2827797000</v>
      </c>
      <c r="H4" s="146">
        <f>F4/(G4+F4)</f>
        <v>0.98823994465856313</v>
      </c>
      <c r="I4" s="146">
        <f>1-H4</f>
        <v>1.176005534143687E-2</v>
      </c>
      <c r="J4" s="144">
        <f>(H4*D4)+(I4*E4)</f>
        <v>8.6422867318905042E-2</v>
      </c>
    </row>
    <row r="5" spans="2:10">
      <c r="D5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2DC75-7397-46F4-83E3-BF3E498B9E32}">
  <dimension ref="A1:S67"/>
  <sheetViews>
    <sheetView topLeftCell="A51" workbookViewId="0">
      <selection activeCell="F62" sqref="F62"/>
    </sheetView>
  </sheetViews>
  <sheetFormatPr defaultColWidth="11" defaultRowHeight="15.95"/>
  <cols>
    <col min="8" max="8" width="11" style="17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H1" s="17" t="s">
        <v>60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 ht="17.100000000000001" thickBot="1">
      <c r="A2" s="8">
        <v>43070</v>
      </c>
      <c r="B2">
        <v>259.70001200000002</v>
      </c>
      <c r="C2">
        <v>280</v>
      </c>
      <c r="D2">
        <v>243.550003</v>
      </c>
      <c r="E2">
        <v>273.75</v>
      </c>
      <c r="F2">
        <v>265.90869099999998</v>
      </c>
      <c r="I2">
        <f t="shared" ref="I2:I33" si="0">$B$65*F2</f>
        <v>9.6644830124172607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8">
        <v>43101</v>
      </c>
      <c r="B3">
        <v>276.70001200000002</v>
      </c>
      <c r="C3">
        <v>280.75</v>
      </c>
      <c r="D3">
        <v>245</v>
      </c>
      <c r="E3">
        <v>250.35000600000001</v>
      </c>
      <c r="F3">
        <v>243.178955</v>
      </c>
      <c r="H3" s="17">
        <f>LN(F3/F2)</f>
        <v>-8.9355370304182793E-2</v>
      </c>
      <c r="I3">
        <f t="shared" si="0"/>
        <v>8.8383680530956461</v>
      </c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250.949997</v>
      </c>
      <c r="C4">
        <v>261.20001200000002</v>
      </c>
      <c r="D4">
        <v>232.300003</v>
      </c>
      <c r="E4">
        <v>248.699997</v>
      </c>
      <c r="F4">
        <v>241.57621800000001</v>
      </c>
      <c r="H4" s="17">
        <f t="shared" ref="H4:H62" si="1">LN(F4/F3)</f>
        <v>-6.6125868455371804E-3</v>
      </c>
      <c r="I4">
        <f t="shared" si="0"/>
        <v>8.7801163861357541</v>
      </c>
      <c r="K4" s="13" t="s">
        <v>33</v>
      </c>
      <c r="L4" s="13">
        <v>0.80107200000000001</v>
      </c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251.449997</v>
      </c>
      <c r="C5">
        <v>259.89999399999999</v>
      </c>
      <c r="D5">
        <v>237</v>
      </c>
      <c r="E5">
        <v>256.70001200000002</v>
      </c>
      <c r="F5">
        <v>249.34707599999999</v>
      </c>
      <c r="H5" s="17">
        <f t="shared" si="1"/>
        <v>3.1660779649393317E-2</v>
      </c>
      <c r="I5">
        <f t="shared" si="0"/>
        <v>9.0625491447284645</v>
      </c>
      <c r="K5" s="13" t="s">
        <v>34</v>
      </c>
      <c r="L5" s="13">
        <v>0.64171599999999995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256.70001200000002</v>
      </c>
      <c r="C6">
        <v>287.45001200000002</v>
      </c>
      <c r="D6">
        <v>252.25</v>
      </c>
      <c r="E6">
        <v>286.60000600000001</v>
      </c>
      <c r="F6">
        <v>278.39059400000002</v>
      </c>
      <c r="H6" s="17">
        <f t="shared" si="1"/>
        <v>0.11017933653546283</v>
      </c>
      <c r="I6">
        <f t="shared" si="0"/>
        <v>10.11813926205876</v>
      </c>
      <c r="K6" s="13" t="s">
        <v>35</v>
      </c>
      <c r="L6" s="13">
        <v>0.63553899999999997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286.60000600000001</v>
      </c>
      <c r="C7">
        <v>305.70001200000002</v>
      </c>
      <c r="D7">
        <v>265.35000600000001</v>
      </c>
      <c r="E7">
        <v>298.20001200000002</v>
      </c>
      <c r="F7">
        <v>289.65832499999999</v>
      </c>
      <c r="H7" s="17">
        <f t="shared" si="1"/>
        <v>3.967689674430553E-2</v>
      </c>
      <c r="I7">
        <f t="shared" si="0"/>
        <v>10.527666285897132</v>
      </c>
      <c r="K7" s="13" t="s">
        <v>36</v>
      </c>
      <c r="L7" s="13">
        <v>4.6905000000000002E-2</v>
      </c>
      <c r="M7" s="13"/>
      <c r="N7" s="13"/>
      <c r="O7" s="13"/>
      <c r="P7" s="13"/>
      <c r="Q7" s="13"/>
      <c r="R7" s="13"/>
      <c r="S7" s="13"/>
    </row>
    <row r="8" spans="1:19" ht="17.100000000000001" thickBot="1">
      <c r="A8" s="8">
        <v>43252</v>
      </c>
      <c r="B8">
        <v>297.70001200000002</v>
      </c>
      <c r="C8">
        <v>297.70001200000002</v>
      </c>
      <c r="D8">
        <v>272.20001200000002</v>
      </c>
      <c r="E8">
        <v>281</v>
      </c>
      <c r="F8">
        <v>272.95105000000001</v>
      </c>
      <c r="H8" s="17">
        <f t="shared" si="1"/>
        <v>-5.940956363550632E-2</v>
      </c>
      <c r="I8">
        <f t="shared" si="0"/>
        <v>9.9204383881775975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8">
        <v>43282</v>
      </c>
      <c r="B9">
        <v>281</v>
      </c>
      <c r="C9">
        <v>325.5</v>
      </c>
      <c r="D9">
        <v>278.85000600000001</v>
      </c>
      <c r="E9">
        <v>315.45001200000002</v>
      </c>
      <c r="F9">
        <v>306.41418499999997</v>
      </c>
      <c r="H9" s="17">
        <f t="shared" si="1"/>
        <v>0.11564525740796314</v>
      </c>
      <c r="I9">
        <f t="shared" si="0"/>
        <v>11.136660011222348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 ht="17.100000000000001" thickBot="1">
      <c r="A10" s="8">
        <v>43313</v>
      </c>
      <c r="B10">
        <v>316.64999399999999</v>
      </c>
      <c r="C10">
        <v>349.89999399999999</v>
      </c>
      <c r="D10">
        <v>307</v>
      </c>
      <c r="E10">
        <v>334.70001200000002</v>
      </c>
      <c r="F10">
        <v>326.97238199999998</v>
      </c>
      <c r="H10" s="17">
        <f t="shared" si="1"/>
        <v>6.4937976128089089E-2</v>
      </c>
      <c r="I10">
        <f t="shared" si="0"/>
        <v>11.883850127217569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8">
        <v>43344</v>
      </c>
      <c r="B11">
        <v>335.54998799999998</v>
      </c>
      <c r="C11">
        <v>338.5</v>
      </c>
      <c r="D11">
        <v>280.85000600000001</v>
      </c>
      <c r="E11">
        <v>293.04998799999998</v>
      </c>
      <c r="F11">
        <v>286.28396600000002</v>
      </c>
      <c r="H11" s="17">
        <f t="shared" si="1"/>
        <v>-0.13289150227045035</v>
      </c>
      <c r="I11">
        <f t="shared" si="0"/>
        <v>10.405024806558282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8">
        <v>43374</v>
      </c>
      <c r="B12">
        <v>290</v>
      </c>
      <c r="C12">
        <v>296</v>
      </c>
      <c r="D12">
        <v>260</v>
      </c>
      <c r="E12">
        <v>279.89999399999999</v>
      </c>
      <c r="F12">
        <v>273.437592</v>
      </c>
      <c r="H12" s="17">
        <f t="shared" si="1"/>
        <v>-4.5910793335348699E-2</v>
      </c>
      <c r="I12">
        <f t="shared" si="0"/>
        <v>9.938121815056741</v>
      </c>
      <c r="K12" s="13" t="s">
        <v>45</v>
      </c>
      <c r="L12" s="13">
        <v>1</v>
      </c>
      <c r="M12" s="13">
        <v>0.22855</v>
      </c>
      <c r="N12" s="13">
        <v>0.22855</v>
      </c>
      <c r="O12" s="13">
        <v>103.883</v>
      </c>
      <c r="P12" s="15">
        <v>1.5299999999999999E-14</v>
      </c>
      <c r="Q12" s="13"/>
      <c r="R12" s="13"/>
      <c r="S12" s="13"/>
    </row>
    <row r="13" spans="1:19">
      <c r="A13" s="8">
        <v>43405</v>
      </c>
      <c r="B13">
        <v>281.54998799999998</v>
      </c>
      <c r="C13">
        <v>329.89999399999999</v>
      </c>
      <c r="D13">
        <v>277.14999399999999</v>
      </c>
      <c r="E13">
        <v>319.79998799999998</v>
      </c>
      <c r="F13">
        <v>312.41635100000002</v>
      </c>
      <c r="H13" s="17">
        <f t="shared" si="1"/>
        <v>0.13326334353560751</v>
      </c>
      <c r="I13">
        <f t="shared" si="0"/>
        <v>11.354809448634715</v>
      </c>
      <c r="K13" s="13" t="s">
        <v>46</v>
      </c>
      <c r="L13" s="13">
        <v>58</v>
      </c>
      <c r="M13" s="13">
        <v>0.127604</v>
      </c>
      <c r="N13" s="13">
        <v>2.2000000000000001E-3</v>
      </c>
      <c r="O13" s="13"/>
      <c r="P13" s="13"/>
      <c r="Q13" s="13"/>
      <c r="R13" s="13"/>
      <c r="S13" s="13"/>
    </row>
    <row r="14" spans="1:19" ht="17.100000000000001" thickBot="1">
      <c r="A14" s="8">
        <v>43435</v>
      </c>
      <c r="B14">
        <v>319</v>
      </c>
      <c r="C14">
        <v>344.85000600000001</v>
      </c>
      <c r="D14">
        <v>297.10000600000001</v>
      </c>
      <c r="E14">
        <v>330.29998799999998</v>
      </c>
      <c r="F14">
        <v>322.67392000000001</v>
      </c>
      <c r="H14" s="17">
        <f t="shared" si="1"/>
        <v>3.2305521150026523E-2</v>
      </c>
      <c r="I14">
        <f t="shared" si="0"/>
        <v>11.727622014393228</v>
      </c>
      <c r="K14" s="35" t="s">
        <v>47</v>
      </c>
      <c r="L14" s="35">
        <v>59</v>
      </c>
      <c r="M14" s="35">
        <v>0.35615400000000003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 ht="17.100000000000001" thickBot="1">
      <c r="A15" s="8">
        <v>43466</v>
      </c>
      <c r="B15">
        <v>330.29998799999998</v>
      </c>
      <c r="C15">
        <v>333.89999399999999</v>
      </c>
      <c r="D15">
        <v>308</v>
      </c>
      <c r="E15">
        <v>318.75</v>
      </c>
      <c r="F15">
        <v>311.39065599999998</v>
      </c>
      <c r="H15" s="17">
        <f t="shared" si="1"/>
        <v>-3.5594025167565123E-2</v>
      </c>
      <c r="I15">
        <f t="shared" si="0"/>
        <v>11.317530441821727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8">
        <v>43497</v>
      </c>
      <c r="B16">
        <v>319</v>
      </c>
      <c r="C16">
        <v>329.54998799999998</v>
      </c>
      <c r="D16">
        <v>285.20001200000002</v>
      </c>
      <c r="E16">
        <v>304.95001200000002</v>
      </c>
      <c r="F16">
        <v>297.90924100000001</v>
      </c>
      <c r="H16" s="17">
        <f t="shared" si="1"/>
        <v>-4.4259372812306949E-2</v>
      </c>
      <c r="I16">
        <f t="shared" si="0"/>
        <v>10.827546809617516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8">
        <v>43525</v>
      </c>
      <c r="B17">
        <v>304.89999399999999</v>
      </c>
      <c r="C17">
        <v>327.79998799999998</v>
      </c>
      <c r="D17">
        <v>296.70001200000002</v>
      </c>
      <c r="E17">
        <v>323.75</v>
      </c>
      <c r="F17">
        <v>316.27520800000002</v>
      </c>
      <c r="H17" s="17">
        <f t="shared" si="1"/>
        <v>5.9823866241256851E-2</v>
      </c>
      <c r="I17">
        <f t="shared" si="0"/>
        <v>11.495060065429513</v>
      </c>
      <c r="K17" s="13" t="s">
        <v>55</v>
      </c>
      <c r="L17" s="13">
        <v>-3.2200000000000002E-3</v>
      </c>
      <c r="M17" s="13">
        <v>6.2859999999999999E-3</v>
      </c>
      <c r="N17" s="13">
        <v>-0.51273000000000002</v>
      </c>
      <c r="O17" s="13">
        <v>0.61009000000000002</v>
      </c>
      <c r="P17" s="13">
        <v>-1.5810000000000001E-2</v>
      </c>
      <c r="Q17" s="13">
        <v>9.3600000000000003E-3</v>
      </c>
      <c r="R17" s="13">
        <v>-1.5810000000000001E-2</v>
      </c>
      <c r="S17" s="13">
        <v>9.3600000000000003E-3</v>
      </c>
    </row>
    <row r="18" spans="1:19" ht="17.100000000000001" thickBot="1">
      <c r="A18" s="8">
        <v>43556</v>
      </c>
      <c r="B18">
        <v>324.5</v>
      </c>
      <c r="C18">
        <v>336.89999399999999</v>
      </c>
      <c r="D18">
        <v>314.04998799999998</v>
      </c>
      <c r="E18">
        <v>318.95001200000002</v>
      </c>
      <c r="F18">
        <v>311.586029</v>
      </c>
      <c r="H18" s="17">
        <f t="shared" si="1"/>
        <v>-1.493726929324983E-2</v>
      </c>
      <c r="I18">
        <f t="shared" si="0"/>
        <v>11.324631296752358</v>
      </c>
      <c r="K18" s="35" t="s">
        <v>56</v>
      </c>
      <c r="L18" s="35">
        <v>1.001055</v>
      </c>
      <c r="M18" s="35">
        <v>9.8216999999999999E-2</v>
      </c>
      <c r="N18" s="35">
        <v>10.192299999999999</v>
      </c>
      <c r="O18" s="36">
        <v>1.5299999999999999E-14</v>
      </c>
      <c r="P18" s="35">
        <v>0.80445299999999997</v>
      </c>
      <c r="Q18" s="35">
        <v>1.197657</v>
      </c>
      <c r="R18" s="35">
        <v>0.80445299999999997</v>
      </c>
      <c r="S18" s="35">
        <v>1.197657</v>
      </c>
    </row>
    <row r="19" spans="1:19">
      <c r="A19" s="8">
        <v>43586</v>
      </c>
      <c r="B19">
        <v>318.95001200000002</v>
      </c>
      <c r="C19">
        <v>335</v>
      </c>
      <c r="D19">
        <v>292.04998799999998</v>
      </c>
      <c r="E19">
        <v>330.29998799999998</v>
      </c>
      <c r="F19">
        <v>322.67392000000001</v>
      </c>
      <c r="H19" s="17">
        <f t="shared" si="1"/>
        <v>3.4966801031865301E-2</v>
      </c>
      <c r="I19">
        <f t="shared" si="0"/>
        <v>11.727622014393228</v>
      </c>
    </row>
    <row r="20" spans="1:19">
      <c r="A20" s="8">
        <v>43617</v>
      </c>
      <c r="B20">
        <v>331.14999399999999</v>
      </c>
      <c r="C20">
        <v>336.70001200000002</v>
      </c>
      <c r="D20">
        <v>310.89999399999999</v>
      </c>
      <c r="E20">
        <v>317.5</v>
      </c>
      <c r="F20">
        <v>310.16949499999998</v>
      </c>
      <c r="H20" s="17">
        <f t="shared" si="1"/>
        <v>-3.9523371568675261E-2</v>
      </c>
      <c r="I20">
        <f t="shared" si="0"/>
        <v>11.273147199982043</v>
      </c>
    </row>
    <row r="21" spans="1:19">
      <c r="A21" s="8">
        <v>43647</v>
      </c>
      <c r="B21">
        <v>316.89999399999999</v>
      </c>
      <c r="C21">
        <v>340.89999399999999</v>
      </c>
      <c r="D21">
        <v>300.10000600000001</v>
      </c>
      <c r="E21">
        <v>330.79998799999998</v>
      </c>
      <c r="F21">
        <v>323.16241500000001</v>
      </c>
      <c r="H21" s="17">
        <f t="shared" si="1"/>
        <v>4.1036123535957293E-2</v>
      </c>
      <c r="I21">
        <f t="shared" si="0"/>
        <v>11.745376423289743</v>
      </c>
    </row>
    <row r="22" spans="1:19">
      <c r="A22" s="8">
        <v>43678</v>
      </c>
      <c r="B22">
        <v>328.95001200000002</v>
      </c>
      <c r="C22">
        <v>373.04998799999998</v>
      </c>
      <c r="D22">
        <v>327.60000600000001</v>
      </c>
      <c r="E22">
        <v>369.14999399999999</v>
      </c>
      <c r="F22">
        <v>364.84835800000002</v>
      </c>
      <c r="H22" s="17">
        <f t="shared" si="1"/>
        <v>0.12132678005991697</v>
      </c>
      <c r="I22">
        <f t="shared" si="0"/>
        <v>13.260456981450567</v>
      </c>
    </row>
    <row r="23" spans="1:19">
      <c r="A23" s="8">
        <v>43709</v>
      </c>
      <c r="B23">
        <v>369.14999399999999</v>
      </c>
      <c r="C23">
        <v>444.79998799999998</v>
      </c>
      <c r="D23">
        <v>356.5</v>
      </c>
      <c r="E23">
        <v>434.79998799999998</v>
      </c>
      <c r="F23">
        <v>429.73339800000002</v>
      </c>
      <c r="H23" s="17">
        <f t="shared" si="1"/>
        <v>0.16368320203222747</v>
      </c>
      <c r="I23">
        <f t="shared" si="0"/>
        <v>15.618711480322943</v>
      </c>
    </row>
    <row r="24" spans="1:19">
      <c r="A24" s="8">
        <v>43739</v>
      </c>
      <c r="B24">
        <v>435.60000600000001</v>
      </c>
      <c r="C24">
        <v>533.75</v>
      </c>
      <c r="D24">
        <v>422.14999399999999</v>
      </c>
      <c r="E24">
        <v>526.95001200000002</v>
      </c>
      <c r="F24">
        <v>520.80963099999997</v>
      </c>
      <c r="H24" s="17">
        <f t="shared" si="1"/>
        <v>0.1922195716728243</v>
      </c>
      <c r="I24">
        <f t="shared" si="0"/>
        <v>18.928888005028771</v>
      </c>
    </row>
    <row r="25" spans="1:19">
      <c r="A25" s="8">
        <v>43770</v>
      </c>
      <c r="B25">
        <v>518.95001200000002</v>
      </c>
      <c r="C25">
        <v>527.65002400000003</v>
      </c>
      <c r="D25">
        <v>466.79998799999998</v>
      </c>
      <c r="E25">
        <v>496.54998799999998</v>
      </c>
      <c r="F25">
        <v>490.763824</v>
      </c>
      <c r="H25" s="17">
        <f t="shared" si="1"/>
        <v>-5.9421581538192117E-2</v>
      </c>
      <c r="I25">
        <f t="shared" si="0"/>
        <v>17.836869574740355</v>
      </c>
    </row>
    <row r="26" spans="1:19">
      <c r="A26" s="8">
        <v>43800</v>
      </c>
      <c r="B26">
        <v>491.64999399999999</v>
      </c>
      <c r="C26">
        <v>525</v>
      </c>
      <c r="D26">
        <v>484.5</v>
      </c>
      <c r="E26">
        <v>515.54998799999998</v>
      </c>
      <c r="F26">
        <v>509.542419</v>
      </c>
      <c r="H26" s="17">
        <f t="shared" si="1"/>
        <v>3.7550103441931833E-2</v>
      </c>
      <c r="I26">
        <f t="shared" si="0"/>
        <v>18.519379844307149</v>
      </c>
    </row>
    <row r="27" spans="1:19">
      <c r="A27" s="8">
        <v>43831</v>
      </c>
      <c r="B27">
        <v>515.54998799999998</v>
      </c>
      <c r="C27">
        <v>579.90002400000003</v>
      </c>
      <c r="D27">
        <v>482.25</v>
      </c>
      <c r="E27">
        <v>560.15002400000003</v>
      </c>
      <c r="F27">
        <v>553.62274200000002</v>
      </c>
      <c r="H27" s="17">
        <f t="shared" si="1"/>
        <v>8.2970378331359326E-2</v>
      </c>
      <c r="I27">
        <f t="shared" si="0"/>
        <v>20.121484428453165</v>
      </c>
    </row>
    <row r="28" spans="1:19">
      <c r="A28" s="8">
        <v>43862</v>
      </c>
      <c r="B28">
        <v>560.15002400000003</v>
      </c>
      <c r="C28">
        <v>597</v>
      </c>
      <c r="D28">
        <v>543.20001200000002</v>
      </c>
      <c r="E28">
        <v>566.54998799999998</v>
      </c>
      <c r="F28">
        <v>559.94812000000002</v>
      </c>
      <c r="H28" s="17">
        <f t="shared" si="1"/>
        <v>1.1360652918434053E-2</v>
      </c>
      <c r="I28">
        <f t="shared" si="0"/>
        <v>20.351381044461544</v>
      </c>
    </row>
    <row r="29" spans="1:19">
      <c r="A29" s="8">
        <v>43891</v>
      </c>
      <c r="B29">
        <v>575</v>
      </c>
      <c r="C29">
        <v>577</v>
      </c>
      <c r="D29">
        <v>389.35000600000001</v>
      </c>
      <c r="E29">
        <v>497.95001200000002</v>
      </c>
      <c r="F29">
        <v>492.147491</v>
      </c>
      <c r="H29" s="17">
        <f t="shared" si="1"/>
        <v>-0.12906568655742798</v>
      </c>
      <c r="I29">
        <f t="shared" si="0"/>
        <v>17.88715911648513</v>
      </c>
    </row>
    <row r="30" spans="1:19">
      <c r="A30" s="8">
        <v>43922</v>
      </c>
      <c r="B30">
        <v>500.39999399999999</v>
      </c>
      <c r="C30">
        <v>546.54998799999998</v>
      </c>
      <c r="D30">
        <v>442.35000600000001</v>
      </c>
      <c r="E30">
        <v>508.39999399999999</v>
      </c>
      <c r="F30">
        <v>504.16656499999999</v>
      </c>
      <c r="H30" s="17">
        <f t="shared" si="1"/>
        <v>2.4128249560964342E-2</v>
      </c>
      <c r="I30">
        <f t="shared" si="0"/>
        <v>18.323993791053873</v>
      </c>
    </row>
    <row r="31" spans="1:19">
      <c r="A31" s="8">
        <v>43952</v>
      </c>
      <c r="B31">
        <v>508.39999399999999</v>
      </c>
      <c r="C31">
        <v>508.39999399999999</v>
      </c>
      <c r="D31">
        <v>431.45001200000002</v>
      </c>
      <c r="E31">
        <v>491.75</v>
      </c>
      <c r="F31">
        <v>487.65518200000002</v>
      </c>
      <c r="H31" s="17">
        <f t="shared" si="1"/>
        <v>-3.3298137748504986E-2</v>
      </c>
      <c r="I31">
        <f t="shared" si="0"/>
        <v>17.723885611381721</v>
      </c>
    </row>
    <row r="32" spans="1:19">
      <c r="A32" s="8">
        <v>43983</v>
      </c>
      <c r="B32">
        <v>496</v>
      </c>
      <c r="C32">
        <v>552</v>
      </c>
      <c r="D32">
        <v>470</v>
      </c>
      <c r="E32">
        <v>493.89999399999999</v>
      </c>
      <c r="F32">
        <v>489.787262</v>
      </c>
      <c r="H32" s="17">
        <f t="shared" si="1"/>
        <v>4.3625758111437369E-3</v>
      </c>
      <c r="I32">
        <f t="shared" si="0"/>
        <v>17.801376312658252</v>
      </c>
    </row>
    <row r="33" spans="1:9">
      <c r="A33" s="8">
        <v>44013</v>
      </c>
      <c r="B33">
        <v>495</v>
      </c>
      <c r="C33">
        <v>537</v>
      </c>
      <c r="D33">
        <v>488.04998799999998</v>
      </c>
      <c r="E33">
        <v>526.5</v>
      </c>
      <c r="F33">
        <v>522.11578399999996</v>
      </c>
      <c r="H33" s="17">
        <f t="shared" si="1"/>
        <v>6.3918234069292021E-2</v>
      </c>
      <c r="I33">
        <f t="shared" si="0"/>
        <v>18.976360291220868</v>
      </c>
    </row>
    <row r="34" spans="1:9">
      <c r="A34" s="8">
        <v>44044</v>
      </c>
      <c r="B34">
        <v>530</v>
      </c>
      <c r="C34">
        <v>581.95001200000002</v>
      </c>
      <c r="D34">
        <v>518.5</v>
      </c>
      <c r="E34">
        <v>537.70001200000002</v>
      </c>
      <c r="F34">
        <v>533.222534</v>
      </c>
      <c r="H34" s="17">
        <f t="shared" si="1"/>
        <v>2.1049477511097349E-2</v>
      </c>
      <c r="I34">
        <f t="shared" ref="I34:I62" si="2">$B$65*F34</f>
        <v>19.380036441460597</v>
      </c>
    </row>
    <row r="35" spans="1:9">
      <c r="A35" s="8">
        <v>44075</v>
      </c>
      <c r="B35">
        <v>541</v>
      </c>
      <c r="C35">
        <v>599.84997599999997</v>
      </c>
      <c r="D35">
        <v>537.84997599999997</v>
      </c>
      <c r="E35">
        <v>583.70001200000002</v>
      </c>
      <c r="F35">
        <v>578.83953899999995</v>
      </c>
      <c r="H35" s="17">
        <f t="shared" si="1"/>
        <v>8.2086455222045621E-2</v>
      </c>
      <c r="I35">
        <f t="shared" si="2"/>
        <v>21.037991915732224</v>
      </c>
    </row>
    <row r="36" spans="1:9">
      <c r="A36" s="8">
        <v>44105</v>
      </c>
      <c r="B36">
        <v>590</v>
      </c>
      <c r="C36">
        <v>638</v>
      </c>
      <c r="D36">
        <v>582.34997599999997</v>
      </c>
      <c r="E36">
        <v>623.04998799999998</v>
      </c>
      <c r="F36">
        <v>618.17907700000001</v>
      </c>
      <c r="H36" s="17">
        <f t="shared" si="1"/>
        <v>6.5752879642242579E-2</v>
      </c>
      <c r="I36">
        <f t="shared" si="2"/>
        <v>22.467792104990966</v>
      </c>
    </row>
    <row r="37" spans="1:9">
      <c r="A37" s="8">
        <v>44136</v>
      </c>
      <c r="B37">
        <v>625.40002400000003</v>
      </c>
      <c r="C37">
        <v>670</v>
      </c>
      <c r="D37">
        <v>618</v>
      </c>
      <c r="E37">
        <v>647.75</v>
      </c>
      <c r="F37">
        <v>642.68603499999995</v>
      </c>
      <c r="H37" s="17">
        <f t="shared" si="1"/>
        <v>3.8878139405099953E-2</v>
      </c>
      <c r="I37">
        <f t="shared" si="2"/>
        <v>23.358500409357831</v>
      </c>
    </row>
    <row r="38" spans="1:9">
      <c r="A38" s="8">
        <v>44166</v>
      </c>
      <c r="B38">
        <v>648.70001200000002</v>
      </c>
      <c r="C38">
        <v>761.75</v>
      </c>
      <c r="D38">
        <v>647.09997599999997</v>
      </c>
      <c r="E38">
        <v>759.45001200000002</v>
      </c>
      <c r="F38">
        <v>753.51275599999997</v>
      </c>
      <c r="H38" s="17">
        <f t="shared" si="1"/>
        <v>0.15908962342487545</v>
      </c>
      <c r="I38">
        <f t="shared" si="2"/>
        <v>27.386510770352039</v>
      </c>
    </row>
    <row r="39" spans="1:9">
      <c r="A39" s="8">
        <v>44197</v>
      </c>
      <c r="B39">
        <v>759.5</v>
      </c>
      <c r="C39">
        <v>822.95001200000002</v>
      </c>
      <c r="D39">
        <v>700</v>
      </c>
      <c r="E39">
        <v>706.84997599999997</v>
      </c>
      <c r="F39">
        <v>701.32391399999995</v>
      </c>
      <c r="H39" s="17">
        <f t="shared" si="1"/>
        <v>-7.1776092430331256E-2</v>
      </c>
      <c r="I39">
        <f t="shared" si="2"/>
        <v>25.489701098393148</v>
      </c>
    </row>
    <row r="40" spans="1:9">
      <c r="A40" s="8">
        <v>44228</v>
      </c>
      <c r="B40">
        <v>713.09997599999997</v>
      </c>
      <c r="C40">
        <v>792.79998799999998</v>
      </c>
      <c r="D40">
        <v>675.04998799999998</v>
      </c>
      <c r="E40">
        <v>679.84997599999997</v>
      </c>
      <c r="F40">
        <v>674.535034</v>
      </c>
      <c r="H40" s="17">
        <f t="shared" si="1"/>
        <v>-3.8946239495182514E-2</v>
      </c>
      <c r="I40">
        <f t="shared" si="2"/>
        <v>24.516056067431432</v>
      </c>
    </row>
    <row r="41" spans="1:9">
      <c r="A41" s="8">
        <v>44256</v>
      </c>
      <c r="B41">
        <v>681</v>
      </c>
      <c r="C41">
        <v>773</v>
      </c>
      <c r="D41">
        <v>681</v>
      </c>
      <c r="E41">
        <v>765</v>
      </c>
      <c r="F41">
        <v>759.01934800000004</v>
      </c>
      <c r="H41" s="17">
        <f t="shared" si="1"/>
        <v>0.11800365351107725</v>
      </c>
      <c r="I41">
        <f t="shared" si="2"/>
        <v>27.58664851177063</v>
      </c>
    </row>
    <row r="42" spans="1:9">
      <c r="A42" s="8">
        <v>44287</v>
      </c>
      <c r="B42">
        <v>768</v>
      </c>
      <c r="C42">
        <v>770</v>
      </c>
      <c r="D42">
        <v>691.09997599999997</v>
      </c>
      <c r="E42">
        <v>704</v>
      </c>
      <c r="F42">
        <v>698.496216</v>
      </c>
      <c r="H42" s="17">
        <f t="shared" si="1"/>
        <v>-8.3097507147320865E-2</v>
      </c>
      <c r="I42">
        <f t="shared" si="2"/>
        <v>25.386928078141448</v>
      </c>
    </row>
    <row r="43" spans="1:9">
      <c r="A43" s="8">
        <v>44317</v>
      </c>
      <c r="B43">
        <v>704</v>
      </c>
      <c r="C43">
        <v>842.75</v>
      </c>
      <c r="D43">
        <v>697.09997599999997</v>
      </c>
      <c r="E43">
        <v>805.54998799999998</v>
      </c>
      <c r="F43">
        <v>799.25231900000006</v>
      </c>
      <c r="H43" s="17">
        <f t="shared" si="1"/>
        <v>0.13474692804636176</v>
      </c>
      <c r="I43">
        <f t="shared" si="2"/>
        <v>29.04892062971572</v>
      </c>
    </row>
    <row r="44" spans="1:9">
      <c r="A44" s="8">
        <v>44348</v>
      </c>
      <c r="B44">
        <v>806</v>
      </c>
      <c r="C44">
        <v>835</v>
      </c>
      <c r="D44">
        <v>784.09997599999997</v>
      </c>
      <c r="E44">
        <v>805.09997599999997</v>
      </c>
      <c r="F44">
        <v>798.80578600000001</v>
      </c>
      <c r="H44" s="17">
        <f t="shared" si="1"/>
        <v>-5.5884452539523303E-4</v>
      </c>
      <c r="I44">
        <f t="shared" si="2"/>
        <v>29.032691334701873</v>
      </c>
    </row>
    <row r="45" spans="1:9">
      <c r="A45" s="8">
        <v>44378</v>
      </c>
      <c r="B45">
        <v>810</v>
      </c>
      <c r="C45">
        <v>872.95001200000002</v>
      </c>
      <c r="D45">
        <v>800.15002400000003</v>
      </c>
      <c r="E45">
        <v>843.54998799999998</v>
      </c>
      <c r="F45">
        <v>836.95526099999995</v>
      </c>
      <c r="H45" s="17">
        <f t="shared" si="1"/>
        <v>4.665277256750891E-2</v>
      </c>
      <c r="I45">
        <f t="shared" si="2"/>
        <v>30.419238542630993</v>
      </c>
    </row>
    <row r="46" spans="1:9">
      <c r="A46" s="8">
        <v>44409</v>
      </c>
      <c r="B46">
        <v>845</v>
      </c>
      <c r="C46">
        <v>858.84997599999997</v>
      </c>
      <c r="D46">
        <v>775.29998799999998</v>
      </c>
      <c r="E46">
        <v>820.79998799999998</v>
      </c>
      <c r="F46">
        <v>814.38311799999997</v>
      </c>
      <c r="H46" s="17">
        <f t="shared" si="1"/>
        <v>-2.7339701237898098E-2</v>
      </c>
      <c r="I46">
        <f t="shared" si="2"/>
        <v>29.598851319644915</v>
      </c>
    </row>
    <row r="47" spans="1:9">
      <c r="A47" s="8">
        <v>44440</v>
      </c>
      <c r="B47">
        <v>820.79998799999998</v>
      </c>
      <c r="C47">
        <v>853</v>
      </c>
      <c r="D47">
        <v>806.40002400000003</v>
      </c>
      <c r="E47">
        <v>809</v>
      </c>
      <c r="F47">
        <v>805.44268799999998</v>
      </c>
      <c r="H47" s="17">
        <f t="shared" si="1"/>
        <v>-1.103886696238625E-2</v>
      </c>
      <c r="I47">
        <f t="shared" si="2"/>
        <v>29.273910327555619</v>
      </c>
    </row>
    <row r="48" spans="1:9">
      <c r="A48" s="8">
        <v>44470</v>
      </c>
      <c r="B48">
        <v>811.29998799999998</v>
      </c>
      <c r="C48">
        <v>856.95001200000002</v>
      </c>
      <c r="D48">
        <v>716</v>
      </c>
      <c r="E48">
        <v>741.5</v>
      </c>
      <c r="F48">
        <v>738.23950200000002</v>
      </c>
      <c r="H48" s="17">
        <f t="shared" si="1"/>
        <v>-8.7123748839911155E-2</v>
      </c>
      <c r="I48">
        <f t="shared" si="2"/>
        <v>26.831402536498437</v>
      </c>
    </row>
    <row r="49" spans="1:9">
      <c r="A49" s="8">
        <v>44501</v>
      </c>
      <c r="B49">
        <v>746</v>
      </c>
      <c r="C49">
        <v>813.20001200000002</v>
      </c>
      <c r="D49">
        <v>737.15002400000003</v>
      </c>
      <c r="E49">
        <v>751.75</v>
      </c>
      <c r="F49">
        <v>748.44445800000005</v>
      </c>
      <c r="H49" s="17">
        <f t="shared" si="1"/>
        <v>1.372869628979393E-2</v>
      </c>
      <c r="I49">
        <f t="shared" si="2"/>
        <v>27.202302876512018</v>
      </c>
    </row>
    <row r="50" spans="1:9">
      <c r="A50" s="8">
        <v>44531</v>
      </c>
      <c r="B50">
        <v>757.90002400000003</v>
      </c>
      <c r="C50">
        <v>781</v>
      </c>
      <c r="D50">
        <v>721</v>
      </c>
      <c r="E50">
        <v>771.75</v>
      </c>
      <c r="F50">
        <v>768.35650599999997</v>
      </c>
      <c r="H50" s="17">
        <f t="shared" si="1"/>
        <v>2.6256829263192356E-2</v>
      </c>
      <c r="I50">
        <f t="shared" si="2"/>
        <v>27.926008630222924</v>
      </c>
    </row>
    <row r="51" spans="1:9">
      <c r="A51" s="8">
        <v>44562</v>
      </c>
      <c r="B51">
        <v>772.29998799999998</v>
      </c>
      <c r="C51">
        <v>799.45001200000002</v>
      </c>
      <c r="D51">
        <v>694.04998799999998</v>
      </c>
      <c r="E51">
        <v>722.40002400000003</v>
      </c>
      <c r="F51">
        <v>719.22351100000003</v>
      </c>
      <c r="H51" s="17">
        <f t="shared" si="1"/>
        <v>-6.60816528482535E-2</v>
      </c>
      <c r="I51">
        <f t="shared" si="2"/>
        <v>26.140264081066082</v>
      </c>
    </row>
    <row r="52" spans="1:9">
      <c r="A52" s="8">
        <v>44593</v>
      </c>
      <c r="B52">
        <v>728.70001200000002</v>
      </c>
      <c r="C52">
        <v>748.79998799999998</v>
      </c>
      <c r="D52">
        <v>641</v>
      </c>
      <c r="E52">
        <v>690.45001200000002</v>
      </c>
      <c r="F52">
        <v>687.41400099999998</v>
      </c>
      <c r="H52" s="17">
        <f t="shared" si="1"/>
        <v>-4.5235440850678293E-2</v>
      </c>
      <c r="I52">
        <f t="shared" si="2"/>
        <v>24.984143655395911</v>
      </c>
    </row>
    <row r="53" spans="1:9">
      <c r="A53" s="8">
        <v>44621</v>
      </c>
      <c r="B53">
        <v>690.45001200000002</v>
      </c>
      <c r="C53">
        <v>723.45001200000002</v>
      </c>
      <c r="D53">
        <v>620.45001200000002</v>
      </c>
      <c r="E53">
        <v>699.70001200000002</v>
      </c>
      <c r="F53">
        <v>696.62335199999995</v>
      </c>
      <c r="H53" s="17">
        <f t="shared" si="1"/>
        <v>1.3308147933331555E-2</v>
      </c>
      <c r="I53">
        <f t="shared" si="2"/>
        <v>25.318858613226634</v>
      </c>
    </row>
    <row r="54" spans="1:9">
      <c r="A54" s="8">
        <v>44652</v>
      </c>
      <c r="B54">
        <v>705.20001200000002</v>
      </c>
      <c r="C54">
        <v>743</v>
      </c>
      <c r="D54">
        <v>696.04998799999998</v>
      </c>
      <c r="E54">
        <v>717.95001200000002</v>
      </c>
      <c r="F54">
        <v>714.793091</v>
      </c>
      <c r="H54" s="17">
        <f t="shared" si="1"/>
        <v>2.5748237402647575E-2</v>
      </c>
      <c r="I54">
        <f t="shared" si="2"/>
        <v>25.979239939031274</v>
      </c>
    </row>
    <row r="55" spans="1:9">
      <c r="A55" s="8">
        <v>44682</v>
      </c>
      <c r="B55">
        <v>713.5</v>
      </c>
      <c r="C55">
        <v>716.84997599999997</v>
      </c>
      <c r="D55">
        <v>543.59997599999997</v>
      </c>
      <c r="E55">
        <v>614.90002400000003</v>
      </c>
      <c r="F55">
        <v>612.19622800000002</v>
      </c>
      <c r="H55" s="17">
        <f t="shared" si="1"/>
        <v>-0.15494025249065921</v>
      </c>
      <c r="I55">
        <f t="shared" si="2"/>
        <v>22.250344746241954</v>
      </c>
    </row>
    <row r="56" spans="1:9">
      <c r="A56" s="8">
        <v>44713</v>
      </c>
      <c r="B56">
        <v>615</v>
      </c>
      <c r="C56">
        <v>631.70001200000002</v>
      </c>
      <c r="D56">
        <v>548.54998799999998</v>
      </c>
      <c r="E56">
        <v>568.29998799999998</v>
      </c>
      <c r="F56">
        <v>565.80108600000005</v>
      </c>
      <c r="H56" s="17">
        <f t="shared" si="1"/>
        <v>-7.8810286835387114E-2</v>
      </c>
      <c r="I56">
        <f t="shared" si="2"/>
        <v>20.56410779012198</v>
      </c>
    </row>
    <row r="57" spans="1:9">
      <c r="A57" s="8">
        <v>44743</v>
      </c>
      <c r="B57">
        <v>570.45001200000002</v>
      </c>
      <c r="C57">
        <v>627.34997599999997</v>
      </c>
      <c r="D57">
        <v>563.75</v>
      </c>
      <c r="E57">
        <v>624.70001200000002</v>
      </c>
      <c r="F57">
        <v>621.953125</v>
      </c>
      <c r="H57" s="17">
        <f t="shared" si="1"/>
        <v>9.4622149891231314E-2</v>
      </c>
      <c r="I57">
        <f t="shared" si="2"/>
        <v>22.604960328590124</v>
      </c>
    </row>
    <row r="58" spans="1:9">
      <c r="A58" s="8">
        <v>44774</v>
      </c>
      <c r="B58">
        <v>625</v>
      </c>
      <c r="C58">
        <v>710.29998799999998</v>
      </c>
      <c r="D58">
        <v>624.70001200000002</v>
      </c>
      <c r="E58">
        <v>673.70001200000002</v>
      </c>
      <c r="F58">
        <v>670.73767099999998</v>
      </c>
      <c r="H58" s="17">
        <f t="shared" si="1"/>
        <v>7.5513380056911619E-2</v>
      </c>
      <c r="I58">
        <f t="shared" si="2"/>
        <v>24.378040457383236</v>
      </c>
    </row>
    <row r="59" spans="1:9">
      <c r="A59" s="8">
        <v>44805</v>
      </c>
      <c r="B59">
        <v>677</v>
      </c>
      <c r="C59">
        <v>687.95001200000002</v>
      </c>
      <c r="D59">
        <v>606.34997599999997</v>
      </c>
      <c r="E59">
        <v>617</v>
      </c>
      <c r="F59">
        <v>617</v>
      </c>
      <c r="H59" s="17">
        <f t="shared" si="1"/>
        <v>-8.3509084314530455E-2</v>
      </c>
      <c r="I59">
        <f t="shared" si="2"/>
        <v>22.42493841113847</v>
      </c>
    </row>
    <row r="60" spans="1:9">
      <c r="A60" s="8">
        <v>44835</v>
      </c>
      <c r="B60">
        <v>615</v>
      </c>
      <c r="C60">
        <v>635.90002400000003</v>
      </c>
      <c r="D60">
        <v>569.45001200000002</v>
      </c>
      <c r="E60">
        <v>585.79998799999998</v>
      </c>
      <c r="F60">
        <v>585.79998799999998</v>
      </c>
      <c r="H60" s="17">
        <f t="shared" si="1"/>
        <v>-5.1890609996562045E-2</v>
      </c>
      <c r="I60">
        <f t="shared" si="2"/>
        <v>21.290970262796847</v>
      </c>
    </row>
    <row r="61" spans="1:9">
      <c r="A61" s="8">
        <v>44866</v>
      </c>
      <c r="B61">
        <v>589.70001200000002</v>
      </c>
      <c r="C61">
        <v>627</v>
      </c>
      <c r="D61">
        <v>576.25</v>
      </c>
      <c r="E61">
        <v>622.40002400000003</v>
      </c>
      <c r="F61">
        <v>622.40002400000003</v>
      </c>
      <c r="H61" s="17">
        <f t="shared" si="1"/>
        <v>6.0604597515766717E-2</v>
      </c>
      <c r="I61">
        <f t="shared" si="2"/>
        <v>22.621202925917515</v>
      </c>
    </row>
    <row r="62" spans="1:9">
      <c r="A62" s="8">
        <v>44896</v>
      </c>
      <c r="B62">
        <v>623</v>
      </c>
      <c r="C62">
        <v>630</v>
      </c>
      <c r="D62">
        <v>609.45001200000002</v>
      </c>
      <c r="E62">
        <v>615.15002400000003</v>
      </c>
      <c r="F62">
        <v>615.15002400000003</v>
      </c>
      <c r="H62" s="17">
        <f t="shared" si="1"/>
        <v>-1.1716831903540776E-2</v>
      </c>
      <c r="I62">
        <f t="shared" si="2"/>
        <v>22.357700813306892</v>
      </c>
    </row>
    <row r="65" spans="1:2">
      <c r="A65" t="s">
        <v>57</v>
      </c>
      <c r="B65" s="17">
        <f>'Weight&amp;Market CAP'!D5</f>
        <v>3.6345118980775477E-2</v>
      </c>
    </row>
    <row r="66" spans="1:2">
      <c r="A66" t="s">
        <v>61</v>
      </c>
      <c r="B66" s="17"/>
    </row>
    <row r="67" spans="1:2">
      <c r="A67" t="s">
        <v>62</v>
      </c>
      <c r="B67" s="17">
        <f>12*B66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FC0DB-9B9E-A340-9E6C-57766CD9FEA8}">
  <dimension ref="A1:T67"/>
  <sheetViews>
    <sheetView workbookViewId="0">
      <selection activeCell="L18" sqref="L18"/>
    </sheetView>
  </sheetViews>
  <sheetFormatPr defaultColWidth="11" defaultRowHeight="15.95"/>
  <sheetData>
    <row r="1" spans="1:20">
      <c r="A1" s="9" t="s">
        <v>23</v>
      </c>
      <c r="B1" s="9" t="s">
        <v>24</v>
      </c>
      <c r="C1" s="9" t="s">
        <v>25</v>
      </c>
      <c r="D1" s="9" t="s">
        <v>26</v>
      </c>
      <c r="E1" s="9" t="s">
        <v>27</v>
      </c>
      <c r="F1" s="9" t="s">
        <v>28</v>
      </c>
      <c r="H1" s="9" t="s">
        <v>29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ht="17.100000000000001" thickBot="1">
      <c r="A2" s="10">
        <v>43070</v>
      </c>
      <c r="B2" s="9">
        <v>500</v>
      </c>
      <c r="C2" s="9">
        <v>614</v>
      </c>
      <c r="D2" s="9">
        <v>488.60000600000001</v>
      </c>
      <c r="E2" s="9">
        <v>574.84997599999997</v>
      </c>
      <c r="F2" s="9">
        <v>555.01434300000005</v>
      </c>
      <c r="I2">
        <f t="shared" ref="I2:I33" si="0">$B$65*F2</f>
        <v>7.78868672114272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10">
        <v>43101</v>
      </c>
      <c r="B3" s="9">
        <v>574.90002400000003</v>
      </c>
      <c r="C3" s="9">
        <v>593.34997599999997</v>
      </c>
      <c r="D3" s="9">
        <v>465.45001200000002</v>
      </c>
      <c r="E3" s="9">
        <v>510.10000600000001</v>
      </c>
      <c r="F3" s="9">
        <v>492.49865699999998</v>
      </c>
      <c r="H3">
        <f t="shared" ref="H3:H34" si="1">LN(F3/F2)</f>
        <v>-0.11950222295087479</v>
      </c>
      <c r="I3">
        <f t="shared" si="0"/>
        <v>6.9113849008340358</v>
      </c>
      <c r="K3" s="28" t="s">
        <v>32</v>
      </c>
      <c r="L3" s="29"/>
      <c r="M3" s="13"/>
      <c r="N3" s="13"/>
      <c r="O3" s="13"/>
      <c r="P3" s="13"/>
      <c r="Q3" s="13"/>
      <c r="R3" s="13"/>
      <c r="S3" s="13"/>
      <c r="T3" s="13"/>
    </row>
    <row r="4" spans="1:20">
      <c r="A4" s="10">
        <v>43132</v>
      </c>
      <c r="B4" s="9">
        <v>511</v>
      </c>
      <c r="C4" s="9">
        <v>527.40002400000003</v>
      </c>
      <c r="D4" s="9">
        <v>474.04998799999998</v>
      </c>
      <c r="E4" s="9">
        <v>491.60000600000001</v>
      </c>
      <c r="F4" s="9">
        <v>474.63699300000002</v>
      </c>
      <c r="H4">
        <f t="shared" si="1"/>
        <v>-3.6941447102380107E-2</v>
      </c>
      <c r="I4">
        <f t="shared" si="0"/>
        <v>6.6607266845754474</v>
      </c>
      <c r="K4" s="13" t="s">
        <v>33</v>
      </c>
      <c r="L4" s="13">
        <v>0.63508799999999999</v>
      </c>
      <c r="M4" s="13"/>
      <c r="N4" s="13"/>
      <c r="O4" s="13"/>
      <c r="P4" s="13"/>
      <c r="Q4" s="13"/>
      <c r="R4" s="13"/>
      <c r="S4" s="13"/>
      <c r="T4" s="13"/>
    </row>
    <row r="5" spans="1:20">
      <c r="A5" s="10">
        <v>43160</v>
      </c>
      <c r="B5" s="9">
        <v>490.60000600000001</v>
      </c>
      <c r="C5" s="9">
        <v>510.85000600000001</v>
      </c>
      <c r="D5" s="9">
        <v>453.70001200000002</v>
      </c>
      <c r="E5" s="9">
        <v>505.79998799999998</v>
      </c>
      <c r="F5" s="9">
        <v>488.34704599999998</v>
      </c>
      <c r="H5">
        <f t="shared" si="1"/>
        <v>2.8476026332389652E-2</v>
      </c>
      <c r="I5">
        <f t="shared" si="0"/>
        <v>6.8531240687044237</v>
      </c>
      <c r="K5" s="13" t="s">
        <v>34</v>
      </c>
      <c r="L5" s="13">
        <v>0.403337</v>
      </c>
      <c r="M5" s="13"/>
      <c r="N5" s="13"/>
      <c r="O5" s="13"/>
      <c r="P5" s="13"/>
      <c r="Q5" s="13"/>
      <c r="R5" s="13"/>
      <c r="S5" s="13"/>
      <c r="T5" s="13"/>
    </row>
    <row r="6" spans="1:20">
      <c r="A6" s="10">
        <v>43191</v>
      </c>
      <c r="B6" s="9">
        <v>502</v>
      </c>
      <c r="C6" s="9">
        <v>513.90002400000003</v>
      </c>
      <c r="D6" s="9">
        <v>478.20001200000002</v>
      </c>
      <c r="E6" s="9">
        <v>500.95001200000002</v>
      </c>
      <c r="F6" s="9">
        <v>483.66439800000001</v>
      </c>
      <c r="H6">
        <f t="shared" si="1"/>
        <v>-9.6350392880401609E-3</v>
      </c>
      <c r="I6">
        <f t="shared" si="0"/>
        <v>6.7874110312714695</v>
      </c>
      <c r="K6" s="13" t="s">
        <v>35</v>
      </c>
      <c r="L6" s="13">
        <v>0.39305000000000001</v>
      </c>
      <c r="M6" s="13"/>
      <c r="N6" s="13"/>
      <c r="O6" s="13"/>
      <c r="P6" s="13"/>
      <c r="Q6" s="13"/>
      <c r="R6" s="13"/>
      <c r="S6" s="13"/>
      <c r="T6" s="13"/>
    </row>
    <row r="7" spans="1:20">
      <c r="A7" s="10">
        <v>43221</v>
      </c>
      <c r="B7" s="9">
        <v>500.95001200000002</v>
      </c>
      <c r="C7" s="9">
        <v>529.90002400000003</v>
      </c>
      <c r="D7" s="9">
        <v>483.14999399999999</v>
      </c>
      <c r="E7" s="9">
        <v>490.20001200000002</v>
      </c>
      <c r="F7" s="9">
        <v>473.28537</v>
      </c>
      <c r="H7">
        <f t="shared" si="1"/>
        <v>-2.1692747839891776E-2</v>
      </c>
      <c r="I7">
        <f t="shared" si="0"/>
        <v>6.6417589439307854</v>
      </c>
      <c r="K7" s="13" t="s">
        <v>36</v>
      </c>
      <c r="L7" s="13">
        <v>7.5135999999999994E-2</v>
      </c>
      <c r="M7" s="13"/>
      <c r="N7" s="13"/>
      <c r="O7" s="13"/>
      <c r="P7" s="13"/>
      <c r="Q7" s="13"/>
      <c r="R7" s="13"/>
      <c r="S7" s="13"/>
      <c r="T7" s="13"/>
    </row>
    <row r="8" spans="1:20" ht="17.100000000000001" thickBot="1">
      <c r="A8" s="10">
        <v>43252</v>
      </c>
      <c r="B8" s="9">
        <v>492.79998799999998</v>
      </c>
      <c r="C8" s="9">
        <v>520</v>
      </c>
      <c r="D8" s="9">
        <v>436.54998799999998</v>
      </c>
      <c r="E8" s="9">
        <v>442.20001200000002</v>
      </c>
      <c r="F8" s="9">
        <v>426.94162</v>
      </c>
      <c r="H8">
        <f t="shared" si="1"/>
        <v>-0.10305124323701134</v>
      </c>
      <c r="I8">
        <f t="shared" si="0"/>
        <v>5.991402867938425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  <c r="T8" s="13"/>
    </row>
    <row r="9" spans="1:20">
      <c r="A9" s="10">
        <v>43282</v>
      </c>
      <c r="B9" s="9">
        <v>443.04998799999998</v>
      </c>
      <c r="C9" s="9">
        <v>504.95001200000002</v>
      </c>
      <c r="D9" s="9">
        <v>436.10000600000001</v>
      </c>
      <c r="E9" s="9">
        <v>475.85000600000001</v>
      </c>
      <c r="F9" s="9">
        <v>464.41986100000003</v>
      </c>
      <c r="H9">
        <f t="shared" si="1"/>
        <v>8.4141733350512449E-2</v>
      </c>
      <c r="I9">
        <f t="shared" si="0"/>
        <v>6.5173465335212928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7.100000000000001" thickBot="1">
      <c r="A10" s="10">
        <v>43313</v>
      </c>
      <c r="B10" s="9">
        <v>479.79998799999998</v>
      </c>
      <c r="C10" s="9">
        <v>543.20001200000002</v>
      </c>
      <c r="D10" s="9">
        <v>471</v>
      </c>
      <c r="E10" s="9">
        <v>515.40002400000003</v>
      </c>
      <c r="F10" s="9">
        <v>503.01992799999999</v>
      </c>
      <c r="H10">
        <f t="shared" si="1"/>
        <v>7.9840771684762779E-2</v>
      </c>
      <c r="I10">
        <f t="shared" si="0"/>
        <v>7.0590331278767815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0">
        <v>43344</v>
      </c>
      <c r="B11" s="9">
        <v>519.70001200000002</v>
      </c>
      <c r="C11" s="9">
        <v>522.5</v>
      </c>
      <c r="D11" s="9">
        <v>414.60000600000001</v>
      </c>
      <c r="E11" s="9">
        <v>460</v>
      </c>
      <c r="F11" s="9">
        <v>448.95062300000001</v>
      </c>
      <c r="H11">
        <f t="shared" si="1"/>
        <v>-0.11371687695698912</v>
      </c>
      <c r="I11">
        <f t="shared" si="0"/>
        <v>6.3002619660386889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  <c r="T11" s="13"/>
    </row>
    <row r="12" spans="1:20">
      <c r="A12" s="10">
        <v>43374</v>
      </c>
      <c r="B12" s="9">
        <v>460</v>
      </c>
      <c r="C12" s="9">
        <v>462.95001200000002</v>
      </c>
      <c r="D12" s="9">
        <v>343</v>
      </c>
      <c r="E12" s="9">
        <v>380.20001200000002</v>
      </c>
      <c r="F12" s="9">
        <v>371.06744400000002</v>
      </c>
      <c r="H12">
        <f t="shared" si="1"/>
        <v>-0.19052907480513279</v>
      </c>
      <c r="I12">
        <f t="shared" si="0"/>
        <v>5.2073033970784603</v>
      </c>
      <c r="K12" s="13" t="s">
        <v>45</v>
      </c>
      <c r="L12" s="13">
        <v>1</v>
      </c>
      <c r="M12" s="13">
        <v>0.22134000000000001</v>
      </c>
      <c r="N12" s="13">
        <v>0.22134000000000001</v>
      </c>
      <c r="O12" s="13">
        <v>39.207279999999997</v>
      </c>
      <c r="P12" s="15">
        <v>5.03E-8</v>
      </c>
      <c r="Q12" s="13"/>
      <c r="R12" s="13"/>
      <c r="S12" s="13"/>
      <c r="T12" s="13"/>
    </row>
    <row r="13" spans="1:20">
      <c r="A13" s="10">
        <v>43405</v>
      </c>
      <c r="B13" s="9">
        <v>381.60000600000001</v>
      </c>
      <c r="C13" s="9">
        <v>467</v>
      </c>
      <c r="D13" s="9">
        <v>370</v>
      </c>
      <c r="E13" s="9">
        <v>459.60000600000001</v>
      </c>
      <c r="F13" s="9">
        <v>448.56021099999998</v>
      </c>
      <c r="H13">
        <f t="shared" si="1"/>
        <v>0.18965908636636458</v>
      </c>
      <c r="I13">
        <f t="shared" si="0"/>
        <v>6.2947831945465165</v>
      </c>
      <c r="K13" s="13" t="s">
        <v>46</v>
      </c>
      <c r="L13" s="13">
        <v>58</v>
      </c>
      <c r="M13" s="13">
        <v>0.327432</v>
      </c>
      <c r="N13" s="13">
        <v>5.6449999999999998E-3</v>
      </c>
      <c r="O13" s="13"/>
      <c r="P13" s="13"/>
      <c r="Q13" s="13"/>
      <c r="R13" s="13"/>
      <c r="S13" s="13"/>
      <c r="T13" s="13"/>
    </row>
    <row r="14" spans="1:20" ht="17.100000000000001" thickBot="1">
      <c r="A14" s="10">
        <v>43435</v>
      </c>
      <c r="B14" s="9">
        <v>459</v>
      </c>
      <c r="C14" s="9">
        <v>493.45001200000002</v>
      </c>
      <c r="D14" s="9">
        <v>425.04998799999998</v>
      </c>
      <c r="E14" s="9">
        <v>490.75</v>
      </c>
      <c r="F14" s="9">
        <v>478.961975</v>
      </c>
      <c r="H14">
        <f t="shared" si="1"/>
        <v>6.5578287916759945E-2</v>
      </c>
      <c r="I14">
        <f t="shared" si="0"/>
        <v>6.7214204851905803</v>
      </c>
      <c r="K14" s="35" t="s">
        <v>47</v>
      </c>
      <c r="L14" s="35">
        <v>59</v>
      </c>
      <c r="M14" s="35">
        <v>0.54877200000000004</v>
      </c>
      <c r="N14" s="35" t="s">
        <v>39</v>
      </c>
      <c r="O14" s="35" t="s">
        <v>39</v>
      </c>
      <c r="P14" s="35" t="s">
        <v>39</v>
      </c>
      <c r="Q14" s="13"/>
      <c r="R14" s="13"/>
      <c r="S14" s="13"/>
      <c r="T14" s="13"/>
    </row>
    <row r="15" spans="1:20" ht="17.100000000000001" thickBot="1">
      <c r="A15" s="10">
        <v>43466</v>
      </c>
      <c r="B15" s="9">
        <v>490.75</v>
      </c>
      <c r="C15" s="9">
        <v>499.5</v>
      </c>
      <c r="D15" s="9">
        <v>414.39999399999999</v>
      </c>
      <c r="E15" s="9">
        <v>446.35000600000001</v>
      </c>
      <c r="F15" s="9">
        <v>435.62851000000001</v>
      </c>
      <c r="H15">
        <f t="shared" si="1"/>
        <v>-9.4831371255079483E-2</v>
      </c>
      <c r="I15">
        <f t="shared" si="0"/>
        <v>6.1133086630667277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0">
        <v>43497</v>
      </c>
      <c r="B16" s="9">
        <v>443.95001200000002</v>
      </c>
      <c r="C16" s="9">
        <v>474.79998799999998</v>
      </c>
      <c r="D16" s="9">
        <v>429</v>
      </c>
      <c r="E16" s="9">
        <v>450.20001200000002</v>
      </c>
      <c r="F16" s="9">
        <v>439.385986</v>
      </c>
      <c r="H16">
        <f t="shared" si="1"/>
        <v>8.5884270796403317E-3</v>
      </c>
      <c r="I16">
        <f t="shared" si="0"/>
        <v>6.1660384777018296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  <c r="T16" s="13"/>
    </row>
    <row r="17" spans="1:20">
      <c r="A17" s="10">
        <v>43525</v>
      </c>
      <c r="B17" s="9">
        <v>452.45001200000002</v>
      </c>
      <c r="C17" s="9">
        <v>489</v>
      </c>
      <c r="D17" s="9">
        <v>431.04998799999998</v>
      </c>
      <c r="E17" s="9">
        <v>458.5</v>
      </c>
      <c r="F17" s="9">
        <v>447.48663299999998</v>
      </c>
      <c r="H17">
        <f t="shared" si="1"/>
        <v>1.8268400926942284E-2</v>
      </c>
      <c r="I17">
        <f t="shared" si="0"/>
        <v>6.2797173447749355</v>
      </c>
      <c r="K17" s="13" t="s">
        <v>55</v>
      </c>
      <c r="L17" s="13">
        <v>-2.0549999999999999E-2</v>
      </c>
      <c r="M17" s="13">
        <v>1.0070000000000001E-2</v>
      </c>
      <c r="N17" s="13">
        <v>-2.0409999999999999</v>
      </c>
      <c r="O17" s="13">
        <v>4.5809999999999997E-2</v>
      </c>
      <c r="P17" s="13">
        <v>-4.0710000000000003E-2</v>
      </c>
      <c r="Q17" s="13">
        <v>-4.0000000000000002E-4</v>
      </c>
      <c r="R17" s="13">
        <v>-4.0710000000000003E-2</v>
      </c>
      <c r="S17" s="13">
        <v>-4.0000000000000002E-4</v>
      </c>
      <c r="T17" s="13"/>
    </row>
    <row r="18" spans="1:20" ht="17.100000000000001" thickBot="1">
      <c r="A18" s="10">
        <v>43556</v>
      </c>
      <c r="B18" s="9">
        <v>455.45001200000002</v>
      </c>
      <c r="C18" s="9">
        <v>475</v>
      </c>
      <c r="D18" s="9">
        <v>429.04998799999998</v>
      </c>
      <c r="E18" s="9">
        <v>441.04998799999998</v>
      </c>
      <c r="F18" s="9">
        <v>430.45578</v>
      </c>
      <c r="H18">
        <f t="shared" si="1"/>
        <v>-3.8802066055800298E-2</v>
      </c>
      <c r="I18">
        <f t="shared" si="0"/>
        <v>6.0407181544227804</v>
      </c>
      <c r="K18" s="35" t="s">
        <v>56</v>
      </c>
      <c r="L18" s="35">
        <v>0.98504599999999998</v>
      </c>
      <c r="M18" s="35">
        <v>0.15731600000000001</v>
      </c>
      <c r="N18" s="35">
        <v>6.261571</v>
      </c>
      <c r="O18" s="36">
        <v>5.03E-8</v>
      </c>
      <c r="P18" s="35">
        <v>0.67014399999999996</v>
      </c>
      <c r="Q18" s="35">
        <v>1.2999480000000001</v>
      </c>
      <c r="R18" s="35">
        <v>0.67014399999999996</v>
      </c>
      <c r="S18" s="35">
        <v>1.2999480000000001</v>
      </c>
      <c r="T18" s="13"/>
    </row>
    <row r="19" spans="1:20">
      <c r="A19" s="10">
        <v>43586</v>
      </c>
      <c r="B19" s="9">
        <v>441.04998799999998</v>
      </c>
      <c r="C19" s="9">
        <v>468</v>
      </c>
      <c r="D19" s="9">
        <v>390</v>
      </c>
      <c r="E19" s="9">
        <v>461.35000600000001</v>
      </c>
      <c r="F19" s="9">
        <v>450.26818800000001</v>
      </c>
      <c r="H19">
        <f t="shared" si="1"/>
        <v>4.4998777754201115E-2</v>
      </c>
      <c r="I19">
        <f t="shared" si="0"/>
        <v>6.3187517603100822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0">
        <v>43617</v>
      </c>
      <c r="B20" s="9">
        <v>466</v>
      </c>
      <c r="C20" s="9">
        <v>470</v>
      </c>
      <c r="D20" s="9">
        <v>431</v>
      </c>
      <c r="E20" s="9">
        <v>441.29998799999998</v>
      </c>
      <c r="F20" s="9">
        <v>430.69976800000001</v>
      </c>
      <c r="H20">
        <f t="shared" si="1"/>
        <v>-4.443212517419913E-2</v>
      </c>
      <c r="I20">
        <f t="shared" si="0"/>
        <v>6.0441421129558988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0">
        <v>43647</v>
      </c>
      <c r="B21" s="9">
        <v>441.5</v>
      </c>
      <c r="C21" s="9">
        <v>451</v>
      </c>
      <c r="D21" s="9">
        <v>397.04998799999998</v>
      </c>
      <c r="E21" s="9">
        <v>427.14999399999999</v>
      </c>
      <c r="F21" s="9">
        <v>419.24319500000001</v>
      </c>
      <c r="H21">
        <f t="shared" si="1"/>
        <v>-2.6960084195866679E-2</v>
      </c>
      <c r="I21">
        <f t="shared" si="0"/>
        <v>5.883368505714361</v>
      </c>
    </row>
    <row r="22" spans="1:20">
      <c r="A22" s="10">
        <v>43678</v>
      </c>
      <c r="B22" s="9">
        <v>430.95001200000002</v>
      </c>
      <c r="C22" s="9">
        <v>489</v>
      </c>
      <c r="D22" s="9">
        <v>412</v>
      </c>
      <c r="E22" s="9">
        <v>460.60000600000001</v>
      </c>
      <c r="F22" s="9">
        <v>452.07403599999998</v>
      </c>
      <c r="H22">
        <f t="shared" si="1"/>
        <v>7.5394793673177987E-2</v>
      </c>
      <c r="I22">
        <f t="shared" si="0"/>
        <v>6.3440937798729928</v>
      </c>
    </row>
    <row r="23" spans="1:20">
      <c r="A23" s="10">
        <v>43709</v>
      </c>
      <c r="B23" s="9">
        <v>460.60000600000001</v>
      </c>
      <c r="C23" s="9">
        <v>535.40002400000003</v>
      </c>
      <c r="D23" s="9">
        <v>451.5</v>
      </c>
      <c r="E23" s="9">
        <v>524.95001200000002</v>
      </c>
      <c r="F23" s="9">
        <v>515.23284899999999</v>
      </c>
      <c r="H23">
        <f t="shared" si="1"/>
        <v>0.1307729695833165</v>
      </c>
      <c r="I23">
        <f t="shared" si="0"/>
        <v>7.2304207988780425</v>
      </c>
    </row>
    <row r="24" spans="1:20">
      <c r="A24" s="10">
        <v>43739</v>
      </c>
      <c r="B24" s="9">
        <v>524.95001200000002</v>
      </c>
      <c r="C24" s="9">
        <v>561</v>
      </c>
      <c r="D24" s="9">
        <v>488</v>
      </c>
      <c r="E24" s="9">
        <v>555.40002400000003</v>
      </c>
      <c r="F24" s="9">
        <v>545.11920199999997</v>
      </c>
      <c r="H24">
        <f t="shared" si="1"/>
        <v>5.6385557551178446E-2</v>
      </c>
      <c r="I24">
        <f t="shared" si="0"/>
        <v>7.6498251686755339</v>
      </c>
    </row>
    <row r="25" spans="1:20">
      <c r="A25" s="10">
        <v>43770</v>
      </c>
      <c r="B25" s="9">
        <v>562</v>
      </c>
      <c r="C25" s="9">
        <v>573</v>
      </c>
      <c r="D25" s="9">
        <v>519.59997599999997</v>
      </c>
      <c r="E25" s="9">
        <v>524.95001200000002</v>
      </c>
      <c r="F25" s="9">
        <v>515.23284899999999</v>
      </c>
      <c r="H25">
        <f t="shared" si="1"/>
        <v>-5.6385557551178321E-2</v>
      </c>
      <c r="I25">
        <f t="shared" si="0"/>
        <v>7.2304207988780425</v>
      </c>
    </row>
    <row r="26" spans="1:20">
      <c r="A26" s="10">
        <v>43800</v>
      </c>
      <c r="B26" s="9">
        <v>524.95001200000002</v>
      </c>
      <c r="C26" s="9">
        <v>551</v>
      </c>
      <c r="D26" s="9">
        <v>506.10000600000001</v>
      </c>
      <c r="E26" s="9">
        <v>521.65002400000003</v>
      </c>
      <c r="F26" s="9">
        <v>511.99392699999999</v>
      </c>
      <c r="H26">
        <f t="shared" si="1"/>
        <v>-6.3061688215124874E-3</v>
      </c>
      <c r="I26">
        <f t="shared" si="0"/>
        <v>7.1849680117737336</v>
      </c>
    </row>
    <row r="27" spans="1:20">
      <c r="A27" s="10">
        <v>43831</v>
      </c>
      <c r="B27" s="9">
        <v>522</v>
      </c>
      <c r="C27" s="9">
        <v>537</v>
      </c>
      <c r="D27" s="9">
        <v>490.25</v>
      </c>
      <c r="E27" s="9">
        <v>499.35000600000001</v>
      </c>
      <c r="F27" s="9">
        <v>490.10672</v>
      </c>
      <c r="H27">
        <f t="shared" si="1"/>
        <v>-4.3689600332084862E-2</v>
      </c>
      <c r="I27">
        <f t="shared" si="0"/>
        <v>6.8778181143452235</v>
      </c>
    </row>
    <row r="28" spans="1:20">
      <c r="A28" s="10">
        <v>43862</v>
      </c>
      <c r="B28" s="9">
        <v>503.70001200000002</v>
      </c>
      <c r="C28" s="9">
        <v>515.79998799999998</v>
      </c>
      <c r="D28" s="9">
        <v>485</v>
      </c>
      <c r="E28" s="9">
        <v>501.5</v>
      </c>
      <c r="F28" s="9">
        <v>492.216949</v>
      </c>
      <c r="H28">
        <f t="shared" si="1"/>
        <v>4.296409244073757E-3</v>
      </c>
      <c r="I28">
        <f t="shared" si="0"/>
        <v>6.9074316059570435</v>
      </c>
    </row>
    <row r="29" spans="1:20">
      <c r="A29" s="10">
        <v>43891</v>
      </c>
      <c r="B29" s="9">
        <v>505</v>
      </c>
      <c r="C29" s="9">
        <v>524.40002400000003</v>
      </c>
      <c r="D29" s="9">
        <v>293.70001200000002</v>
      </c>
      <c r="E29" s="9">
        <v>387.45001200000002</v>
      </c>
      <c r="F29" s="9">
        <v>380.278076</v>
      </c>
      <c r="H29">
        <f t="shared" si="1"/>
        <v>-0.25801680850488851</v>
      </c>
      <c r="I29">
        <f t="shared" si="0"/>
        <v>5.3365590245347985</v>
      </c>
    </row>
    <row r="30" spans="1:20">
      <c r="A30" s="10">
        <v>43922</v>
      </c>
      <c r="B30" s="9">
        <v>390</v>
      </c>
      <c r="C30" s="9">
        <v>420.89999399999999</v>
      </c>
      <c r="D30" s="9">
        <v>347.95001200000002</v>
      </c>
      <c r="E30" s="9">
        <v>413.89999399999999</v>
      </c>
      <c r="F30" s="9">
        <v>406.23846400000002</v>
      </c>
      <c r="H30">
        <f t="shared" si="1"/>
        <v>6.6037572884935267E-2</v>
      </c>
      <c r="I30">
        <f t="shared" si="0"/>
        <v>5.7008691218169378</v>
      </c>
    </row>
    <row r="31" spans="1:20">
      <c r="A31" s="10">
        <v>43952</v>
      </c>
      <c r="B31" s="9">
        <v>413.89999399999999</v>
      </c>
      <c r="C31" s="9">
        <v>413.89999399999999</v>
      </c>
      <c r="D31" s="9">
        <v>332.5</v>
      </c>
      <c r="E31" s="9">
        <v>363.60000600000001</v>
      </c>
      <c r="F31" s="9">
        <v>356.86953699999998</v>
      </c>
      <c r="H31">
        <f t="shared" si="1"/>
        <v>-0.12957006452087508</v>
      </c>
      <c r="I31">
        <f t="shared" si="0"/>
        <v>5.0080598079467116</v>
      </c>
    </row>
    <row r="32" spans="1:20">
      <c r="A32" s="10">
        <v>43983</v>
      </c>
      <c r="B32" s="9">
        <v>369.39999399999999</v>
      </c>
      <c r="C32" s="9">
        <v>478.64999399999999</v>
      </c>
      <c r="D32" s="9">
        <v>367.04998799999998</v>
      </c>
      <c r="E32" s="9">
        <v>446.39999399999999</v>
      </c>
      <c r="F32" s="9">
        <v>438.136841</v>
      </c>
      <c r="H32">
        <f t="shared" si="1"/>
        <v>0.20516101154497077</v>
      </c>
      <c r="I32">
        <f t="shared" si="0"/>
        <v>6.1485088423023315</v>
      </c>
    </row>
    <row r="33" spans="1:9">
      <c r="A33" s="10">
        <v>44013</v>
      </c>
      <c r="B33" s="9">
        <v>446</v>
      </c>
      <c r="C33" s="9">
        <v>466.29998799999998</v>
      </c>
      <c r="D33" s="9">
        <v>416.5</v>
      </c>
      <c r="E33" s="9">
        <v>433.54998799999998</v>
      </c>
      <c r="F33" s="9">
        <v>429.02261399999998</v>
      </c>
      <c r="H33">
        <f t="shared" si="1"/>
        <v>-2.1021653131734208E-2</v>
      </c>
      <c r="I33">
        <f t="shared" si="0"/>
        <v>6.0206060958171284</v>
      </c>
    </row>
    <row r="34" spans="1:9">
      <c r="A34" s="10">
        <v>44044</v>
      </c>
      <c r="B34" s="9">
        <v>435</v>
      </c>
      <c r="C34" s="9">
        <v>507</v>
      </c>
      <c r="D34" s="9">
        <v>428.04998799999998</v>
      </c>
      <c r="E34" s="9">
        <v>477.79998799999998</v>
      </c>
      <c r="F34" s="9">
        <v>472.81054699999999</v>
      </c>
      <c r="H34">
        <f t="shared" si="1"/>
        <v>9.7185142547256326E-2</v>
      </c>
      <c r="I34">
        <f t="shared" ref="I34:I62" si="2">$B$65*F34</f>
        <v>6.6350956069528557</v>
      </c>
    </row>
    <row r="35" spans="1:9">
      <c r="A35" s="10">
        <v>44075</v>
      </c>
      <c r="B35" s="9">
        <v>475.75</v>
      </c>
      <c r="C35" s="9">
        <v>536</v>
      </c>
      <c r="D35" s="9">
        <v>456.39999399999999</v>
      </c>
      <c r="E35" s="9">
        <v>500.75</v>
      </c>
      <c r="F35" s="9">
        <v>495.52087399999999</v>
      </c>
      <c r="H35">
        <f t="shared" ref="H35:H62" si="3">LN(F35/F34)</f>
        <v>4.6914706654328203E-2</v>
      </c>
      <c r="I35">
        <f t="shared" si="2"/>
        <v>6.9537966001228808</v>
      </c>
    </row>
    <row r="36" spans="1:9">
      <c r="A36" s="10">
        <v>44105</v>
      </c>
      <c r="B36" s="9">
        <v>507</v>
      </c>
      <c r="C36" s="9">
        <v>525.95001200000002</v>
      </c>
      <c r="D36" s="9">
        <v>470.64999399999999</v>
      </c>
      <c r="E36" s="9">
        <v>514.65002400000003</v>
      </c>
      <c r="F36" s="9">
        <v>509.27572600000002</v>
      </c>
      <c r="H36">
        <f t="shared" si="3"/>
        <v>2.7380091231524337E-2</v>
      </c>
      <c r="I36">
        <f t="shared" si="2"/>
        <v>7.1468226623767057</v>
      </c>
    </row>
    <row r="37" spans="1:9">
      <c r="A37" s="10">
        <v>44136</v>
      </c>
      <c r="B37" s="9">
        <v>514</v>
      </c>
      <c r="C37" s="9">
        <v>556.95001200000002</v>
      </c>
      <c r="D37" s="9">
        <v>493.29998799999998</v>
      </c>
      <c r="E37" s="9">
        <v>541.95001200000002</v>
      </c>
      <c r="F37" s="9">
        <v>536.29064900000003</v>
      </c>
      <c r="H37">
        <f t="shared" si="3"/>
        <v>5.1686698441835134E-2</v>
      </c>
      <c r="I37">
        <f t="shared" si="2"/>
        <v>7.5259313731632904</v>
      </c>
    </row>
    <row r="38" spans="1:9">
      <c r="A38" s="10">
        <v>44166</v>
      </c>
      <c r="B38" s="9">
        <v>539.70001200000002</v>
      </c>
      <c r="C38" s="9">
        <v>632.34997599999997</v>
      </c>
      <c r="D38" s="9">
        <v>530</v>
      </c>
      <c r="E38" s="9">
        <v>607.75</v>
      </c>
      <c r="F38" s="9">
        <v>602.85082999999997</v>
      </c>
      <c r="H38">
        <f t="shared" si="3"/>
        <v>0.11699351665555836</v>
      </c>
      <c r="I38">
        <f t="shared" si="2"/>
        <v>8.4599908338780843</v>
      </c>
    </row>
    <row r="39" spans="1:9">
      <c r="A39" s="10">
        <v>44197</v>
      </c>
      <c r="B39" s="9">
        <v>609.59997599999997</v>
      </c>
      <c r="C39" s="9">
        <v>680</v>
      </c>
      <c r="D39" s="9">
        <v>541.29998799999998</v>
      </c>
      <c r="E39" s="9">
        <v>548.70001200000002</v>
      </c>
      <c r="F39" s="9">
        <v>544.27685499999995</v>
      </c>
      <c r="H39">
        <f t="shared" si="3"/>
        <v>-0.10221174432586003</v>
      </c>
      <c r="I39">
        <f t="shared" si="2"/>
        <v>7.6380042545383748</v>
      </c>
    </row>
    <row r="40" spans="1:9">
      <c r="A40" s="10">
        <v>44228</v>
      </c>
      <c r="B40" s="9">
        <v>561</v>
      </c>
      <c r="C40" s="9">
        <v>616.09997599999997</v>
      </c>
      <c r="D40" s="9">
        <v>538.70001200000002</v>
      </c>
      <c r="E40" s="9">
        <v>558.95001200000002</v>
      </c>
      <c r="F40" s="9">
        <v>554.44427499999995</v>
      </c>
      <c r="H40">
        <f t="shared" si="3"/>
        <v>1.8508263767999827E-2</v>
      </c>
      <c r="I40">
        <f t="shared" si="2"/>
        <v>7.7806867818298917</v>
      </c>
    </row>
    <row r="41" spans="1:9">
      <c r="A41" s="10">
        <v>44256</v>
      </c>
      <c r="B41" s="9">
        <v>562</v>
      </c>
      <c r="C41" s="9">
        <v>610</v>
      </c>
      <c r="D41" s="9">
        <v>521.34997599999997</v>
      </c>
      <c r="E41" s="9">
        <v>601.04998799999998</v>
      </c>
      <c r="F41" s="9">
        <v>596.20489499999996</v>
      </c>
      <c r="H41">
        <f t="shared" si="3"/>
        <v>7.2618085744293945E-2</v>
      </c>
      <c r="I41">
        <f t="shared" si="2"/>
        <v>8.3667263870454409</v>
      </c>
    </row>
    <row r="42" spans="1:9">
      <c r="A42" s="10">
        <v>44287</v>
      </c>
      <c r="B42" s="9">
        <v>600.04998799999998</v>
      </c>
      <c r="C42" s="9">
        <v>603</v>
      </c>
      <c r="D42" s="9">
        <v>531.5</v>
      </c>
      <c r="E42" s="9">
        <v>555.75</v>
      </c>
      <c r="F42" s="9">
        <v>551.27002000000005</v>
      </c>
      <c r="H42">
        <f t="shared" si="3"/>
        <v>-7.8359647980459482E-2</v>
      </c>
      <c r="I42">
        <f t="shared" si="2"/>
        <v>7.736141486595927</v>
      </c>
    </row>
    <row r="43" spans="1:9">
      <c r="A43" s="10">
        <v>44317</v>
      </c>
      <c r="B43" s="9">
        <v>556</v>
      </c>
      <c r="C43" s="9">
        <v>600</v>
      </c>
      <c r="D43" s="9">
        <v>547.95001200000002</v>
      </c>
      <c r="E43" s="9">
        <v>571.84997599999997</v>
      </c>
      <c r="F43" s="9">
        <v>567.24023399999999</v>
      </c>
      <c r="H43">
        <f t="shared" si="3"/>
        <v>2.8558163554949452E-2</v>
      </c>
      <c r="I43">
        <f t="shared" si="2"/>
        <v>7.9602564041370885</v>
      </c>
    </row>
    <row r="44" spans="1:9">
      <c r="A44" s="10">
        <v>44348</v>
      </c>
      <c r="B44" s="9">
        <v>571.84997599999997</v>
      </c>
      <c r="C44" s="9">
        <v>604</v>
      </c>
      <c r="D44" s="9">
        <v>546.59997599999997</v>
      </c>
      <c r="E44" s="9">
        <v>575.20001200000002</v>
      </c>
      <c r="F44" s="9">
        <v>570.56323199999997</v>
      </c>
      <c r="H44">
        <f t="shared" si="3"/>
        <v>5.8410921520796284E-3</v>
      </c>
      <c r="I44">
        <f t="shared" si="2"/>
        <v>8.0068890555692764</v>
      </c>
    </row>
    <row r="45" spans="1:9">
      <c r="A45" s="10">
        <v>44378</v>
      </c>
      <c r="B45" s="9">
        <v>562</v>
      </c>
      <c r="C45" s="9">
        <v>649.95001200000002</v>
      </c>
      <c r="D45" s="9">
        <v>561.95001200000002</v>
      </c>
      <c r="E45" s="9">
        <v>625.95001200000002</v>
      </c>
      <c r="F45" s="9">
        <v>623.05920400000002</v>
      </c>
      <c r="H45">
        <f t="shared" si="3"/>
        <v>8.8017545500994554E-2</v>
      </c>
      <c r="I45">
        <f t="shared" si="2"/>
        <v>8.7435811522452003</v>
      </c>
    </row>
    <row r="46" spans="1:9">
      <c r="A46" s="10">
        <v>44409</v>
      </c>
      <c r="B46" s="9">
        <v>632</v>
      </c>
      <c r="C46" s="9">
        <v>649.40002400000003</v>
      </c>
      <c r="D46" s="9">
        <v>611.25</v>
      </c>
      <c r="E46" s="9">
        <v>619.54998799999998</v>
      </c>
      <c r="F46" s="9">
        <v>616.68866000000003</v>
      </c>
      <c r="H46">
        <f t="shared" si="3"/>
        <v>-1.0277251136784221E-2</v>
      </c>
      <c r="I46">
        <f t="shared" si="2"/>
        <v>8.6541813518885906</v>
      </c>
    </row>
    <row r="47" spans="1:9">
      <c r="A47" s="10">
        <v>44440</v>
      </c>
      <c r="B47" s="9">
        <v>620</v>
      </c>
      <c r="C47" s="9">
        <v>640.5</v>
      </c>
      <c r="D47" s="9">
        <v>600.75</v>
      </c>
      <c r="E47" s="9">
        <v>633.25</v>
      </c>
      <c r="F47" s="9">
        <v>630.32543899999996</v>
      </c>
      <c r="H47">
        <f t="shared" si="3"/>
        <v>2.1871962217428296E-2</v>
      </c>
      <c r="I47">
        <f t="shared" si="2"/>
        <v>8.8455504594729994</v>
      </c>
    </row>
    <row r="48" spans="1:9">
      <c r="A48" s="10">
        <v>44470</v>
      </c>
      <c r="B48" s="9">
        <v>635</v>
      </c>
      <c r="C48" s="9">
        <v>675</v>
      </c>
      <c r="D48" s="9">
        <v>523</v>
      </c>
      <c r="E48" s="9">
        <v>545.04998799999998</v>
      </c>
      <c r="F48" s="9">
        <v>542.53277600000001</v>
      </c>
      <c r="H48">
        <f t="shared" si="3"/>
        <v>-0.14998775567111014</v>
      </c>
      <c r="I48">
        <f t="shared" si="2"/>
        <v>7.6135290583218271</v>
      </c>
    </row>
    <row r="49" spans="1:9">
      <c r="A49" s="10">
        <v>44501</v>
      </c>
      <c r="B49" s="9">
        <v>545.04998799999998</v>
      </c>
      <c r="C49" s="9">
        <v>629.90002400000003</v>
      </c>
      <c r="D49" s="9">
        <v>545.04998799999998</v>
      </c>
      <c r="E49" s="9">
        <v>596.25</v>
      </c>
      <c r="F49" s="9">
        <v>593.49627699999996</v>
      </c>
      <c r="H49">
        <f t="shared" si="3"/>
        <v>8.9782440893545298E-2</v>
      </c>
      <c r="I49">
        <f t="shared" si="2"/>
        <v>8.3287155188303679</v>
      </c>
    </row>
    <row r="50" spans="1:9">
      <c r="A50" s="10">
        <v>44531</v>
      </c>
      <c r="B50" s="9">
        <v>595.95001200000002</v>
      </c>
      <c r="C50" s="9">
        <v>604.79998799999998</v>
      </c>
      <c r="D50" s="9">
        <v>561.70001200000002</v>
      </c>
      <c r="E50" s="9">
        <v>591.20001200000002</v>
      </c>
      <c r="F50" s="9">
        <v>589.75207499999999</v>
      </c>
      <c r="H50">
        <f t="shared" si="3"/>
        <v>-6.3287043514013612E-3</v>
      </c>
      <c r="I50">
        <f t="shared" si="2"/>
        <v>8.2761719823137341</v>
      </c>
    </row>
    <row r="51" spans="1:9">
      <c r="A51" s="10">
        <v>44562</v>
      </c>
      <c r="B51" s="9">
        <v>589</v>
      </c>
      <c r="C51" s="9">
        <v>628.45001200000002</v>
      </c>
      <c r="D51" s="9">
        <v>558.70001200000002</v>
      </c>
      <c r="E51" s="9">
        <v>567</v>
      </c>
      <c r="F51" s="9">
        <v>565.61132799999996</v>
      </c>
      <c r="H51">
        <f t="shared" si="3"/>
        <v>-4.1795094051269077E-2</v>
      </c>
      <c r="I51">
        <f t="shared" si="2"/>
        <v>7.9373974659993589</v>
      </c>
    </row>
    <row r="52" spans="1:9">
      <c r="A52" s="10">
        <v>44593</v>
      </c>
      <c r="B52" s="9">
        <v>577</v>
      </c>
      <c r="C52" s="9">
        <v>577</v>
      </c>
      <c r="D52" s="9">
        <v>440</v>
      </c>
      <c r="E52" s="9">
        <v>454.64999399999999</v>
      </c>
      <c r="F52" s="9">
        <v>453.53649899999999</v>
      </c>
      <c r="H52">
        <f t="shared" si="3"/>
        <v>-0.22083139344303243</v>
      </c>
      <c r="I52">
        <f t="shared" si="2"/>
        <v>6.3646169722768011</v>
      </c>
    </row>
    <row r="53" spans="1:9">
      <c r="A53" s="10">
        <v>44621</v>
      </c>
      <c r="B53" s="9">
        <v>454.64999399999999</v>
      </c>
      <c r="C53" s="9">
        <v>483.5</v>
      </c>
      <c r="D53" s="9">
        <v>421.70001200000002</v>
      </c>
      <c r="E53" s="9">
        <v>467.75</v>
      </c>
      <c r="F53" s="9">
        <v>466.604401</v>
      </c>
      <c r="H53">
        <f t="shared" si="3"/>
        <v>2.8406042377260889E-2</v>
      </c>
      <c r="I53">
        <f t="shared" si="2"/>
        <v>6.5480028542171436</v>
      </c>
    </row>
    <row r="54" spans="1:9">
      <c r="A54" s="10">
        <v>44652</v>
      </c>
      <c r="B54" s="9">
        <v>462.5</v>
      </c>
      <c r="C54" s="9">
        <v>480</v>
      </c>
      <c r="D54" s="9">
        <v>451</v>
      </c>
      <c r="E54" s="9">
        <v>469.54998799999998</v>
      </c>
      <c r="F54" s="9">
        <v>468.39999399999999</v>
      </c>
      <c r="H54">
        <f t="shared" si="3"/>
        <v>3.8408273094266963E-3</v>
      </c>
      <c r="I54">
        <f t="shared" si="2"/>
        <v>6.5732009622157266</v>
      </c>
    </row>
    <row r="55" spans="1:9">
      <c r="A55" s="10">
        <v>44682</v>
      </c>
      <c r="B55" s="9">
        <v>469.54998799999998</v>
      </c>
      <c r="C55" s="9">
        <v>470.85000600000001</v>
      </c>
      <c r="D55" s="9">
        <v>390</v>
      </c>
      <c r="E55" s="9">
        <v>400.20001200000002</v>
      </c>
      <c r="F55" s="9">
        <v>399.21984900000001</v>
      </c>
      <c r="H55">
        <f t="shared" si="3"/>
        <v>-0.15981035376889591</v>
      </c>
      <c r="I55">
        <f t="shared" si="2"/>
        <v>5.6023747420936498</v>
      </c>
    </row>
    <row r="56" spans="1:9">
      <c r="A56" s="10">
        <v>44713</v>
      </c>
      <c r="B56" s="9">
        <v>401.89999399999999</v>
      </c>
      <c r="C56" s="9">
        <v>418.29998799999998</v>
      </c>
      <c r="D56" s="9">
        <v>358.14999399999999</v>
      </c>
      <c r="E56" s="9">
        <v>370.5</v>
      </c>
      <c r="F56" s="9">
        <v>369.59258999999997</v>
      </c>
      <c r="H56">
        <f t="shared" si="3"/>
        <v>-7.711097427984942E-2</v>
      </c>
      <c r="I56">
        <f t="shared" si="2"/>
        <v>5.186606317966354</v>
      </c>
    </row>
    <row r="57" spans="1:9">
      <c r="A57" s="10">
        <v>44743</v>
      </c>
      <c r="B57" s="9">
        <v>372.35000600000001</v>
      </c>
      <c r="C57" s="9">
        <v>415</v>
      </c>
      <c r="D57" s="9">
        <v>363.14999399999999</v>
      </c>
      <c r="E57" s="9">
        <v>400</v>
      </c>
      <c r="F57" s="9">
        <v>400</v>
      </c>
      <c r="H57">
        <f t="shared" si="3"/>
        <v>7.9063256242729474E-2</v>
      </c>
      <c r="I57">
        <f t="shared" si="2"/>
        <v>5.6133228406623141</v>
      </c>
    </row>
    <row r="58" spans="1:9">
      <c r="A58" s="10">
        <v>44774</v>
      </c>
      <c r="B58" s="9">
        <v>402.10000600000001</v>
      </c>
      <c r="C58" s="9">
        <v>535.90002400000003</v>
      </c>
      <c r="D58" s="9">
        <v>402.10000600000001</v>
      </c>
      <c r="E58" s="9">
        <v>505.29998799999998</v>
      </c>
      <c r="F58" s="9">
        <v>505.29998799999998</v>
      </c>
      <c r="H58">
        <f t="shared" si="3"/>
        <v>0.23368774144161222</v>
      </c>
      <c r="I58">
        <f t="shared" si="2"/>
        <v>7.0910299100669825</v>
      </c>
    </row>
    <row r="59" spans="1:9">
      <c r="A59" s="10">
        <v>44805</v>
      </c>
      <c r="B59" s="9">
        <v>509</v>
      </c>
      <c r="C59" s="9">
        <v>523.09997599999997</v>
      </c>
      <c r="D59" s="9">
        <v>465.85000600000001</v>
      </c>
      <c r="E59" s="9">
        <v>489.64999399999999</v>
      </c>
      <c r="F59" s="9">
        <v>489.64999399999999</v>
      </c>
      <c r="H59">
        <f t="shared" si="3"/>
        <v>-3.1461450636441346E-2</v>
      </c>
      <c r="I59">
        <f t="shared" si="2"/>
        <v>6.8714087381259121</v>
      </c>
    </row>
    <row r="60" spans="1:9">
      <c r="A60" s="10">
        <v>44835</v>
      </c>
      <c r="B60" s="9">
        <v>486</v>
      </c>
      <c r="C60" s="9">
        <v>501</v>
      </c>
      <c r="D60" s="9">
        <v>468</v>
      </c>
      <c r="E60" s="9">
        <v>486</v>
      </c>
      <c r="F60" s="9">
        <v>486</v>
      </c>
      <c r="H60">
        <f t="shared" si="3"/>
        <v>-7.4822140126590752E-3</v>
      </c>
      <c r="I60">
        <f t="shared" si="2"/>
        <v>6.820187251404711</v>
      </c>
    </row>
    <row r="61" spans="1:9">
      <c r="A61" s="10">
        <v>44866</v>
      </c>
      <c r="B61" s="9">
        <v>488.45001200000002</v>
      </c>
      <c r="C61" s="9">
        <v>488.5</v>
      </c>
      <c r="D61" s="9">
        <v>426.70001200000002</v>
      </c>
      <c r="E61" s="9">
        <v>448.39999399999999</v>
      </c>
      <c r="F61" s="9">
        <v>448.39999399999999</v>
      </c>
      <c r="H61">
        <f t="shared" si="3"/>
        <v>-8.0522946083398966E-2</v>
      </c>
      <c r="I61">
        <f t="shared" si="2"/>
        <v>6.2925348201826115</v>
      </c>
    </row>
    <row r="62" spans="1:9">
      <c r="A62" s="10">
        <v>44896</v>
      </c>
      <c r="B62" s="9">
        <v>452</v>
      </c>
      <c r="C62" s="9">
        <v>452</v>
      </c>
      <c r="D62" s="9">
        <v>438</v>
      </c>
      <c r="E62" s="9">
        <v>446.64999399999999</v>
      </c>
      <c r="F62" s="9">
        <v>446.64999399999999</v>
      </c>
      <c r="H62">
        <f t="shared" si="3"/>
        <v>-3.9104011025838875E-3</v>
      </c>
      <c r="I62">
        <f t="shared" si="2"/>
        <v>6.2679765327547132</v>
      </c>
    </row>
    <row r="63" spans="1:9">
      <c r="A63" s="10"/>
      <c r="B63" s="9"/>
      <c r="C63" s="9"/>
      <c r="D63" s="9"/>
      <c r="E63" s="9"/>
      <c r="F63" s="9"/>
    </row>
    <row r="65" spans="1:2">
      <c r="A65" t="s">
        <v>57</v>
      </c>
      <c r="B65" s="17">
        <f>'Weight&amp;Market CAP'!D6</f>
        <v>1.4033307101655785E-2</v>
      </c>
    </row>
    <row r="66" spans="1:2">
      <c r="A66" t="s">
        <v>63</v>
      </c>
      <c r="B66" s="17">
        <f>AVERAGE(H3:H62)</f>
        <v>-3.6203113323539306E-3</v>
      </c>
    </row>
    <row r="67" spans="1:2">
      <c r="A67" t="s">
        <v>64</v>
      </c>
      <c r="B67" s="17">
        <f>12*B66</f>
        <v>-4.3443735988247169E-2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AAD9-463B-1342-BBB2-A3FD23A8E8DE}">
  <dimension ref="A1:S67"/>
  <sheetViews>
    <sheetView workbookViewId="0">
      <selection activeCell="E2" sqref="E2"/>
    </sheetView>
  </sheetViews>
  <sheetFormatPr defaultColWidth="11" defaultRowHeight="15.95"/>
  <cols>
    <col min="8" max="8" width="11" style="27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65</v>
      </c>
      <c r="H1" s="27" t="s">
        <v>60</v>
      </c>
      <c r="I1" t="s">
        <v>30</v>
      </c>
    </row>
    <row r="2" spans="1:19">
      <c r="A2" s="8">
        <v>43070</v>
      </c>
      <c r="B2">
        <v>1810</v>
      </c>
      <c r="C2">
        <v>1870</v>
      </c>
      <c r="D2">
        <v>1748.3000489999999</v>
      </c>
      <c r="E2">
        <v>1834.400024</v>
      </c>
      <c r="F2">
        <v>1649.1096190000001</v>
      </c>
      <c r="G2">
        <v>217372</v>
      </c>
      <c r="I2">
        <f t="shared" ref="I2:I33" si="0">$B$65*F2</f>
        <v>10.714222206522855</v>
      </c>
      <c r="K2" s="13" t="s">
        <v>31</v>
      </c>
      <c r="L2" s="13"/>
      <c r="M2" s="13"/>
      <c r="N2" s="13"/>
      <c r="O2" s="13"/>
      <c r="P2" s="13"/>
      <c r="Q2" s="13"/>
      <c r="R2" s="13"/>
      <c r="S2" s="13"/>
    </row>
    <row r="3" spans="1:19" ht="17.100000000000001" thickBot="1">
      <c r="A3" s="8">
        <v>43101</v>
      </c>
      <c r="B3">
        <v>1850</v>
      </c>
      <c r="C3">
        <v>1990.099976</v>
      </c>
      <c r="D3">
        <v>1830.099976</v>
      </c>
      <c r="E3">
        <v>1841.3000489999999</v>
      </c>
      <c r="F3">
        <v>1655.3129879999999</v>
      </c>
      <c r="G3">
        <v>337302</v>
      </c>
      <c r="H3" s="27">
        <f t="shared" ref="H3:H34" si="1">LN(F3/F2)</f>
        <v>3.7545901509314088E-3</v>
      </c>
      <c r="I3">
        <f t="shared" si="0"/>
        <v>10.754525333209703</v>
      </c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1835</v>
      </c>
      <c r="C4">
        <v>1877.900024</v>
      </c>
      <c r="D4">
        <v>1700.5</v>
      </c>
      <c r="E4">
        <v>1800.1999510000001</v>
      </c>
      <c r="F4">
        <v>1618.36438</v>
      </c>
      <c r="G4">
        <v>126739</v>
      </c>
      <c r="H4" s="27">
        <f t="shared" si="1"/>
        <v>-2.2574110327850963E-2</v>
      </c>
      <c r="I4">
        <f t="shared" si="0"/>
        <v>10.514471190190537</v>
      </c>
      <c r="K4" s="28" t="s">
        <v>32</v>
      </c>
      <c r="L4" s="29"/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1830</v>
      </c>
      <c r="C5">
        <v>1883.3000489999999</v>
      </c>
      <c r="D5">
        <v>1730.650024</v>
      </c>
      <c r="E5">
        <v>1789.5500489999999</v>
      </c>
      <c r="F5">
        <v>1608.790039</v>
      </c>
      <c r="G5">
        <v>274014</v>
      </c>
      <c r="H5" s="27">
        <f t="shared" si="1"/>
        <v>-5.9336293514164742E-3</v>
      </c>
      <c r="I5">
        <f t="shared" si="0"/>
        <v>10.45226694629241</v>
      </c>
      <c r="K5" s="13" t="s">
        <v>33</v>
      </c>
      <c r="L5" s="13">
        <v>0.40290199999999998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1815</v>
      </c>
      <c r="C6">
        <v>1979.900024</v>
      </c>
      <c r="D6">
        <v>1791</v>
      </c>
      <c r="E6">
        <v>1926.6999510000001</v>
      </c>
      <c r="F6">
        <v>1732.086548</v>
      </c>
      <c r="G6">
        <v>289782</v>
      </c>
      <c r="H6" s="27">
        <f t="shared" si="1"/>
        <v>7.384441098291121E-2</v>
      </c>
      <c r="I6">
        <f t="shared" si="0"/>
        <v>11.253321151237015</v>
      </c>
      <c r="K6" s="13" t="s">
        <v>34</v>
      </c>
      <c r="L6" s="13">
        <v>0.16233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1926.6999510000001</v>
      </c>
      <c r="C7">
        <v>1994.900024</v>
      </c>
      <c r="D7">
        <v>1895</v>
      </c>
      <c r="E7">
        <v>1933.3000489999999</v>
      </c>
      <c r="F7">
        <v>1738.0201420000001</v>
      </c>
      <c r="G7">
        <v>270162</v>
      </c>
      <c r="H7" s="27">
        <f t="shared" si="1"/>
        <v>3.4198370903241399E-3</v>
      </c>
      <c r="I7">
        <f t="shared" si="0"/>
        <v>11.291871556781215</v>
      </c>
      <c r="K7" s="13" t="s">
        <v>35</v>
      </c>
      <c r="L7" s="13">
        <v>0.14788799999999999</v>
      </c>
      <c r="M7" s="13"/>
      <c r="N7" s="13"/>
      <c r="O7" s="13"/>
      <c r="P7" s="13"/>
      <c r="Q7" s="13"/>
      <c r="R7" s="13"/>
      <c r="S7" s="13"/>
    </row>
    <row r="8" spans="1:19">
      <c r="A8" s="8">
        <v>43252</v>
      </c>
      <c r="B8">
        <v>1945</v>
      </c>
      <c r="C8">
        <v>1958.900024</v>
      </c>
      <c r="D8">
        <v>1799.099976</v>
      </c>
      <c r="E8">
        <v>1841.5500489999999</v>
      </c>
      <c r="F8">
        <v>1655.53772</v>
      </c>
      <c r="G8">
        <v>114902</v>
      </c>
      <c r="H8" s="27">
        <f t="shared" si="1"/>
        <v>-4.8620753556214397E-2</v>
      </c>
      <c r="I8">
        <f t="shared" si="0"/>
        <v>10.755985411155507</v>
      </c>
      <c r="K8" s="13" t="s">
        <v>36</v>
      </c>
      <c r="L8" s="13">
        <v>5.3177000000000002E-2</v>
      </c>
      <c r="M8" s="13"/>
      <c r="N8" s="13"/>
      <c r="O8" s="13"/>
      <c r="P8" s="13"/>
      <c r="Q8" s="13"/>
      <c r="R8" s="13"/>
      <c r="S8" s="13"/>
    </row>
    <row r="9" spans="1:19" ht="17.100000000000001" thickBot="1">
      <c r="A9" s="8">
        <v>43282</v>
      </c>
      <c r="B9">
        <v>1844.8000489999999</v>
      </c>
      <c r="C9">
        <v>1898</v>
      </c>
      <c r="D9">
        <v>1805</v>
      </c>
      <c r="E9">
        <v>1857.1999510000001</v>
      </c>
      <c r="F9">
        <v>1669.6069339999999</v>
      </c>
      <c r="G9">
        <v>334784</v>
      </c>
      <c r="H9" s="27">
        <f t="shared" si="1"/>
        <v>8.4623674599896663E-3</v>
      </c>
      <c r="I9">
        <f t="shared" si="0"/>
        <v>10.847392727764653</v>
      </c>
      <c r="K9" s="35" t="s">
        <v>37</v>
      </c>
      <c r="L9" s="35">
        <v>60</v>
      </c>
      <c r="M9" s="13"/>
      <c r="N9" s="13"/>
      <c r="O9" s="13"/>
      <c r="P9" s="13"/>
      <c r="Q9" s="13"/>
      <c r="R9" s="13"/>
      <c r="S9" s="13"/>
    </row>
    <row r="10" spans="1:19">
      <c r="A10" s="8">
        <v>43313</v>
      </c>
      <c r="B10">
        <v>1859.9499510000001</v>
      </c>
      <c r="C10">
        <v>1865.099976</v>
      </c>
      <c r="D10">
        <v>1714.099976</v>
      </c>
      <c r="E10">
        <v>1716.25</v>
      </c>
      <c r="F10">
        <v>1580.556519</v>
      </c>
      <c r="G10">
        <v>237173</v>
      </c>
      <c r="H10" s="27">
        <f t="shared" si="1"/>
        <v>-5.4811217626168342E-2</v>
      </c>
      <c r="I10">
        <f t="shared" si="0"/>
        <v>10.268834502828925</v>
      </c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7.100000000000001" thickBot="1">
      <c r="A11" s="8">
        <v>43344</v>
      </c>
      <c r="B11">
        <v>1716.25</v>
      </c>
      <c r="C11">
        <v>1758.900024</v>
      </c>
      <c r="D11">
        <v>1545</v>
      </c>
      <c r="E11">
        <v>1603.349976</v>
      </c>
      <c r="F11">
        <v>1476.582764</v>
      </c>
      <c r="G11">
        <v>102495</v>
      </c>
      <c r="H11" s="27">
        <f t="shared" si="1"/>
        <v>-6.8046537423571168E-2</v>
      </c>
      <c r="I11">
        <f t="shared" si="0"/>
        <v>9.593319726926957</v>
      </c>
      <c r="K11" s="13" t="s">
        <v>38</v>
      </c>
      <c r="L11" s="13"/>
      <c r="M11" s="13"/>
      <c r="N11" s="13"/>
      <c r="O11" s="13"/>
      <c r="P11" s="13"/>
      <c r="Q11" s="13"/>
      <c r="R11" s="13"/>
      <c r="S11" s="13"/>
    </row>
    <row r="12" spans="1:19">
      <c r="A12" s="8">
        <v>43374</v>
      </c>
      <c r="B12">
        <v>1619.349976</v>
      </c>
      <c r="C12">
        <v>1652</v>
      </c>
      <c r="D12">
        <v>1474.9499510000001</v>
      </c>
      <c r="E12">
        <v>1531.0500489999999</v>
      </c>
      <c r="F12">
        <v>1409.9991460000001</v>
      </c>
      <c r="G12">
        <v>148685</v>
      </c>
      <c r="H12" s="27">
        <f t="shared" si="1"/>
        <v>-4.6141376096916244E-2</v>
      </c>
      <c r="I12">
        <f t="shared" si="0"/>
        <v>9.1607276964476085</v>
      </c>
      <c r="K12" s="28" t="s">
        <v>39</v>
      </c>
      <c r="L12" s="28" t="s">
        <v>40</v>
      </c>
      <c r="M12" s="28" t="s">
        <v>41</v>
      </c>
      <c r="N12" s="28" t="s">
        <v>42</v>
      </c>
      <c r="O12" s="28" t="s">
        <v>43</v>
      </c>
      <c r="P12" s="28" t="s">
        <v>44</v>
      </c>
      <c r="Q12" s="13"/>
      <c r="R12" s="13"/>
      <c r="S12" s="13"/>
    </row>
    <row r="13" spans="1:19">
      <c r="A13" s="8">
        <v>43405</v>
      </c>
      <c r="B13">
        <v>1527.0500489999999</v>
      </c>
      <c r="C13">
        <v>1630</v>
      </c>
      <c r="D13">
        <v>1518.0500489999999</v>
      </c>
      <c r="E13">
        <v>1579.349976</v>
      </c>
      <c r="F13">
        <v>1454.480225</v>
      </c>
      <c r="G13">
        <v>103957</v>
      </c>
      <c r="H13" s="27">
        <f t="shared" si="1"/>
        <v>3.1059504407194859E-2</v>
      </c>
      <c r="I13">
        <f t="shared" si="0"/>
        <v>9.4497201072012906</v>
      </c>
      <c r="K13" s="13" t="s">
        <v>45</v>
      </c>
      <c r="L13" s="13">
        <v>1</v>
      </c>
      <c r="M13" s="13">
        <v>3.1784E-2</v>
      </c>
      <c r="N13" s="13">
        <v>3.1784E-2</v>
      </c>
      <c r="O13" s="13">
        <v>11.23969</v>
      </c>
      <c r="P13" s="13">
        <v>1.415E-3</v>
      </c>
      <c r="Q13" s="13"/>
      <c r="R13" s="13"/>
      <c r="S13" s="13"/>
    </row>
    <row r="14" spans="1:19">
      <c r="A14" s="8">
        <v>43435</v>
      </c>
      <c r="B14">
        <v>1590</v>
      </c>
      <c r="C14">
        <v>1760</v>
      </c>
      <c r="D14">
        <v>1512.099976</v>
      </c>
      <c r="E14">
        <v>1749.3000489999999</v>
      </c>
      <c r="F14">
        <v>1610.99353</v>
      </c>
      <c r="G14">
        <v>636377</v>
      </c>
      <c r="H14" s="27">
        <f t="shared" si="1"/>
        <v>0.10220248492439886</v>
      </c>
      <c r="I14">
        <f t="shared" si="0"/>
        <v>10.466582969879969</v>
      </c>
      <c r="K14" s="13" t="s">
        <v>46</v>
      </c>
      <c r="L14" s="13">
        <v>58</v>
      </c>
      <c r="M14" s="13">
        <v>0.16401399999999999</v>
      </c>
      <c r="N14" s="13">
        <v>2.8279999999999998E-3</v>
      </c>
      <c r="O14" s="13"/>
      <c r="P14" s="13"/>
      <c r="Q14" s="13"/>
      <c r="R14" s="13"/>
      <c r="S14" s="13"/>
    </row>
    <row r="15" spans="1:19" ht="17.100000000000001" thickBot="1">
      <c r="A15" s="8">
        <v>43466</v>
      </c>
      <c r="B15">
        <v>1750</v>
      </c>
      <c r="C15">
        <v>1825</v>
      </c>
      <c r="D15">
        <v>1688.9499510000001</v>
      </c>
      <c r="E15">
        <v>1759.849976</v>
      </c>
      <c r="F15">
        <v>1620.7092290000001</v>
      </c>
      <c r="G15">
        <v>135223</v>
      </c>
      <c r="H15" s="27">
        <f t="shared" si="1"/>
        <v>6.0127610710090573E-3</v>
      </c>
      <c r="I15">
        <f t="shared" si="0"/>
        <v>10.529705613019249</v>
      </c>
      <c r="K15" s="35" t="s">
        <v>47</v>
      </c>
      <c r="L15" s="35">
        <v>59</v>
      </c>
      <c r="M15" s="35">
        <v>0.195798</v>
      </c>
      <c r="N15" s="35" t="s">
        <v>39</v>
      </c>
      <c r="O15" s="35" t="s">
        <v>39</v>
      </c>
      <c r="P15" s="35" t="s">
        <v>39</v>
      </c>
      <c r="Q15" s="13"/>
      <c r="R15" s="13"/>
      <c r="S15" s="13"/>
    </row>
    <row r="16" spans="1:19" ht="17.100000000000001" thickBot="1">
      <c r="A16" s="8">
        <v>43497</v>
      </c>
      <c r="B16">
        <v>1733.5500489999999</v>
      </c>
      <c r="C16">
        <v>1811.6999510000001</v>
      </c>
      <c r="D16">
        <v>1632</v>
      </c>
      <c r="E16">
        <v>1786.5500489999999</v>
      </c>
      <c r="F16">
        <v>1645.2983400000001</v>
      </c>
      <c r="G16">
        <v>111593</v>
      </c>
      <c r="H16" s="27">
        <f t="shared" si="1"/>
        <v>1.5057880356679966E-2</v>
      </c>
      <c r="I16">
        <f t="shared" si="0"/>
        <v>10.689460426210267</v>
      </c>
      <c r="K16" s="13"/>
      <c r="L16" s="13"/>
      <c r="M16" s="13"/>
      <c r="N16" s="13"/>
      <c r="O16" s="13"/>
      <c r="P16" s="13"/>
      <c r="Q16" s="13"/>
      <c r="R16" s="13"/>
      <c r="S16" s="13"/>
    </row>
    <row r="17" spans="1:19">
      <c r="A17" s="8">
        <v>43525</v>
      </c>
      <c r="B17">
        <v>1786.5500489999999</v>
      </c>
      <c r="C17">
        <v>1817.9499510000001</v>
      </c>
      <c r="D17">
        <v>1692.099976</v>
      </c>
      <c r="E17">
        <v>1802.849976</v>
      </c>
      <c r="F17">
        <v>1660.309448</v>
      </c>
      <c r="G17">
        <v>153686</v>
      </c>
      <c r="H17" s="27">
        <f t="shared" si="1"/>
        <v>9.0822699778495761E-3</v>
      </c>
      <c r="I17">
        <f t="shared" si="0"/>
        <v>10.786987203584617</v>
      </c>
      <c r="K17" s="28" t="s">
        <v>39</v>
      </c>
      <c r="L17" s="28" t="s">
        <v>48</v>
      </c>
      <c r="M17" s="28" t="s">
        <v>36</v>
      </c>
      <c r="N17" s="28" t="s">
        <v>49</v>
      </c>
      <c r="O17" s="28" t="s">
        <v>50</v>
      </c>
      <c r="P17" s="28" t="s">
        <v>51</v>
      </c>
      <c r="Q17" s="28" t="s">
        <v>52</v>
      </c>
      <c r="R17" s="28" t="s">
        <v>53</v>
      </c>
      <c r="S17" s="28" t="s">
        <v>54</v>
      </c>
    </row>
    <row r="18" spans="1:19">
      <c r="A18" s="8">
        <v>43556</v>
      </c>
      <c r="B18">
        <v>1820</v>
      </c>
      <c r="C18">
        <v>1860</v>
      </c>
      <c r="D18">
        <v>1702.0500489999999</v>
      </c>
      <c r="E18">
        <v>1718.650024</v>
      </c>
      <c r="F18">
        <v>1582.7667240000001</v>
      </c>
      <c r="G18">
        <v>98627</v>
      </c>
      <c r="H18" s="27">
        <f t="shared" si="1"/>
        <v>-4.7829592647785399E-2</v>
      </c>
      <c r="I18">
        <f t="shared" si="0"/>
        <v>10.283194147099467</v>
      </c>
      <c r="K18" s="13" t="s">
        <v>55</v>
      </c>
      <c r="L18" s="13">
        <v>-1.23E-3</v>
      </c>
      <c r="M18" s="13">
        <v>7.1269999999999997E-3</v>
      </c>
      <c r="N18" s="13">
        <v>-0.17255999999999999</v>
      </c>
      <c r="O18" s="13">
        <v>0.86359900000000001</v>
      </c>
      <c r="P18" s="13">
        <v>-1.55E-2</v>
      </c>
      <c r="Q18" s="13">
        <v>1.3036000000000001E-2</v>
      </c>
      <c r="R18" s="13">
        <v>-1.55E-2</v>
      </c>
      <c r="S18" s="13">
        <v>1.3036000000000001E-2</v>
      </c>
    </row>
    <row r="19" spans="1:19" ht="17.100000000000001" thickBot="1">
      <c r="A19" s="8">
        <v>43586</v>
      </c>
      <c r="B19">
        <v>1718.650024</v>
      </c>
      <c r="C19">
        <v>1786</v>
      </c>
      <c r="D19">
        <v>1600</v>
      </c>
      <c r="E19">
        <v>1738.25</v>
      </c>
      <c r="F19">
        <v>1600.8168949999999</v>
      </c>
      <c r="G19">
        <v>123201</v>
      </c>
      <c r="H19" s="27">
        <f t="shared" si="1"/>
        <v>1.1339651524161703E-2</v>
      </c>
      <c r="I19">
        <f t="shared" si="0"/>
        <v>10.400465637564125</v>
      </c>
      <c r="K19" s="35" t="s">
        <v>56</v>
      </c>
      <c r="L19" s="35">
        <v>0.373311</v>
      </c>
      <c r="M19" s="35">
        <v>0.11135100000000001</v>
      </c>
      <c r="N19" s="35">
        <v>3.3525640000000001</v>
      </c>
      <c r="O19" s="35">
        <v>1.415E-3</v>
      </c>
      <c r="P19" s="35">
        <v>0.150418</v>
      </c>
      <c r="Q19" s="35">
        <v>0.59620399999999996</v>
      </c>
      <c r="R19" s="35">
        <v>0.150418</v>
      </c>
      <c r="S19" s="35">
        <v>0.59620399999999996</v>
      </c>
    </row>
    <row r="20" spans="1:19">
      <c r="A20" s="8">
        <v>43617</v>
      </c>
      <c r="B20">
        <v>1742</v>
      </c>
      <c r="C20">
        <v>1817.900024</v>
      </c>
      <c r="D20">
        <v>1701.6999510000001</v>
      </c>
      <c r="E20">
        <v>1796.8000489999999</v>
      </c>
      <c r="F20">
        <v>1654.7379149999999</v>
      </c>
      <c r="G20">
        <v>204130</v>
      </c>
      <c r="H20" s="27">
        <f t="shared" si="1"/>
        <v>3.3128578442574295E-2</v>
      </c>
      <c r="I20">
        <f t="shared" si="0"/>
        <v>10.750789098919402</v>
      </c>
    </row>
    <row r="21" spans="1:19">
      <c r="A21" s="8">
        <v>43647</v>
      </c>
      <c r="B21">
        <v>1790</v>
      </c>
      <c r="C21">
        <v>1824</v>
      </c>
      <c r="D21">
        <v>1690</v>
      </c>
      <c r="E21">
        <v>1747.599976</v>
      </c>
      <c r="F21">
        <v>1609.427856</v>
      </c>
      <c r="G21">
        <v>61066</v>
      </c>
      <c r="H21" s="27">
        <f t="shared" si="1"/>
        <v>-2.7763889878452169E-2</v>
      </c>
      <c r="I21">
        <f t="shared" si="0"/>
        <v>10.456410826715134</v>
      </c>
    </row>
    <row r="22" spans="1:19">
      <c r="A22" s="8">
        <v>43678</v>
      </c>
      <c r="B22">
        <v>1745</v>
      </c>
      <c r="C22">
        <v>1799</v>
      </c>
      <c r="D22">
        <v>1629.150024</v>
      </c>
      <c r="E22">
        <v>1720.6999510000001</v>
      </c>
      <c r="F22">
        <v>1607.016846</v>
      </c>
      <c r="G22">
        <v>145471</v>
      </c>
      <c r="H22" s="27">
        <f t="shared" si="1"/>
        <v>-1.4991773059673395E-3</v>
      </c>
      <c r="I22">
        <f t="shared" si="0"/>
        <v>10.440746557594071</v>
      </c>
    </row>
    <row r="23" spans="1:19">
      <c r="A23" s="8">
        <v>43709</v>
      </c>
      <c r="B23">
        <v>1720.6999510000001</v>
      </c>
      <c r="C23">
        <v>2075</v>
      </c>
      <c r="D23">
        <v>1688.5500489999999</v>
      </c>
      <c r="E23">
        <v>1919.8000489999999</v>
      </c>
      <c r="F23">
        <v>1792.963013</v>
      </c>
      <c r="G23">
        <v>570989</v>
      </c>
      <c r="H23" s="27">
        <f t="shared" si="1"/>
        <v>0.10948999626693247</v>
      </c>
      <c r="I23">
        <f t="shared" si="0"/>
        <v>11.648833957446421</v>
      </c>
    </row>
    <row r="24" spans="1:19">
      <c r="A24" s="8">
        <v>43739</v>
      </c>
      <c r="B24">
        <v>1923</v>
      </c>
      <c r="C24">
        <v>2151.8500979999999</v>
      </c>
      <c r="D24">
        <v>1816.25</v>
      </c>
      <c r="E24">
        <v>2118.0500489999999</v>
      </c>
      <c r="F24">
        <v>1978.11499</v>
      </c>
      <c r="G24">
        <v>350150</v>
      </c>
      <c r="H24" s="27">
        <f t="shared" si="1"/>
        <v>9.8274800135318419E-2</v>
      </c>
      <c r="I24">
        <f t="shared" si="0"/>
        <v>12.851761525571295</v>
      </c>
    </row>
    <row r="25" spans="1:19">
      <c r="A25" s="8">
        <v>43770</v>
      </c>
      <c r="B25">
        <v>2143</v>
      </c>
      <c r="C25">
        <v>2270</v>
      </c>
      <c r="D25">
        <v>1890</v>
      </c>
      <c r="E25">
        <v>1935.0500489999999</v>
      </c>
      <c r="F25">
        <v>1807.2054439999999</v>
      </c>
      <c r="G25">
        <v>365206</v>
      </c>
      <c r="H25" s="27">
        <f t="shared" si="1"/>
        <v>-9.0362667428064827E-2</v>
      </c>
      <c r="I25">
        <f t="shared" si="0"/>
        <v>11.741366660389236</v>
      </c>
    </row>
    <row r="26" spans="1:19">
      <c r="A26" s="8">
        <v>43800</v>
      </c>
      <c r="B26">
        <v>1950</v>
      </c>
      <c r="C26">
        <v>2028.650024</v>
      </c>
      <c r="D26">
        <v>1905</v>
      </c>
      <c r="E26">
        <v>1971.150024</v>
      </c>
      <c r="F26">
        <v>1840.920288</v>
      </c>
      <c r="G26">
        <v>288830</v>
      </c>
      <c r="H26" s="27">
        <f t="shared" si="1"/>
        <v>1.8483904544066222E-2</v>
      </c>
      <c r="I26">
        <f t="shared" si="0"/>
        <v>11.960411122996458</v>
      </c>
    </row>
    <row r="27" spans="1:19">
      <c r="A27" s="8">
        <v>43831</v>
      </c>
      <c r="B27">
        <v>2000</v>
      </c>
      <c r="C27">
        <v>2134.6000979999999</v>
      </c>
      <c r="D27">
        <v>1928.8000489999999</v>
      </c>
      <c r="E27">
        <v>2046.5</v>
      </c>
      <c r="F27">
        <v>1911.2921140000001</v>
      </c>
      <c r="G27">
        <v>748894</v>
      </c>
      <c r="H27" s="27">
        <f t="shared" si="1"/>
        <v>3.7513909706305006E-2</v>
      </c>
      <c r="I27">
        <f t="shared" si="0"/>
        <v>12.417615042102797</v>
      </c>
    </row>
    <row r="28" spans="1:19">
      <c r="A28" s="8">
        <v>43862</v>
      </c>
      <c r="B28">
        <v>2051</v>
      </c>
      <c r="C28">
        <v>2500</v>
      </c>
      <c r="D28">
        <v>2002</v>
      </c>
      <c r="E28">
        <v>2350.5500489999999</v>
      </c>
      <c r="F28">
        <v>2195.2539059999999</v>
      </c>
      <c r="G28">
        <v>538287</v>
      </c>
      <c r="H28" s="27">
        <f t="shared" si="1"/>
        <v>0.13851820174023699</v>
      </c>
      <c r="I28">
        <f t="shared" si="0"/>
        <v>14.262507402560507</v>
      </c>
    </row>
    <row r="29" spans="1:19">
      <c r="A29" s="8">
        <v>43891</v>
      </c>
      <c r="B29">
        <v>2469.6499020000001</v>
      </c>
      <c r="C29">
        <v>2499</v>
      </c>
      <c r="D29">
        <v>1750</v>
      </c>
      <c r="E29">
        <v>2213.0500489999999</v>
      </c>
      <c r="F29">
        <v>2066.8383789999998</v>
      </c>
      <c r="G29">
        <v>720850</v>
      </c>
      <c r="H29" s="27">
        <f t="shared" si="1"/>
        <v>-6.0277628008254737E-2</v>
      </c>
      <c r="I29">
        <f t="shared" si="0"/>
        <v>13.428195071109764</v>
      </c>
    </row>
    <row r="30" spans="1:19">
      <c r="A30" s="8">
        <v>43922</v>
      </c>
      <c r="B30">
        <v>2205</v>
      </c>
      <c r="C30">
        <v>2222.1999510000001</v>
      </c>
      <c r="D30">
        <v>1961.099976</v>
      </c>
      <c r="E30">
        <v>2085.8500979999999</v>
      </c>
      <c r="F30">
        <v>1948.0423579999999</v>
      </c>
      <c r="G30">
        <v>285485</v>
      </c>
      <c r="H30" s="27">
        <f t="shared" si="1"/>
        <v>-5.9195137207216829E-2</v>
      </c>
      <c r="I30">
        <f t="shared" si="0"/>
        <v>12.65638041938481</v>
      </c>
    </row>
    <row r="31" spans="1:19">
      <c r="A31" s="8">
        <v>43952</v>
      </c>
      <c r="B31">
        <v>2085.8500979999999</v>
      </c>
      <c r="C31">
        <v>2085.8500979999999</v>
      </c>
      <c r="D31">
        <v>1751.099976</v>
      </c>
      <c r="E31">
        <v>1878.900024</v>
      </c>
      <c r="F31">
        <v>1754.7651370000001</v>
      </c>
      <c r="G31">
        <v>303684</v>
      </c>
      <c r="H31" s="27">
        <f t="shared" si="1"/>
        <v>-0.10448992644589081</v>
      </c>
      <c r="I31">
        <f t="shared" si="0"/>
        <v>11.400663352796514</v>
      </c>
    </row>
    <row r="32" spans="1:19">
      <c r="A32" s="8">
        <v>43983</v>
      </c>
      <c r="B32">
        <v>1904.3000489999999</v>
      </c>
      <c r="C32">
        <v>1971.9499510000001</v>
      </c>
      <c r="D32">
        <v>1801</v>
      </c>
      <c r="E32">
        <v>1834.1999510000001</v>
      </c>
      <c r="F32">
        <v>1713.018188</v>
      </c>
      <c r="G32">
        <v>358775</v>
      </c>
      <c r="H32" s="27">
        <f t="shared" si="1"/>
        <v>-2.4078185975724965E-2</v>
      </c>
      <c r="I32">
        <f t="shared" si="0"/>
        <v>11.129434513380971</v>
      </c>
    </row>
    <row r="33" spans="1:9">
      <c r="A33" s="8">
        <v>44013</v>
      </c>
      <c r="B33">
        <v>1834.349976</v>
      </c>
      <c r="C33">
        <v>1940</v>
      </c>
      <c r="D33">
        <v>1795</v>
      </c>
      <c r="E33">
        <v>1898.9499510000001</v>
      </c>
      <c r="F33">
        <v>1773.490356</v>
      </c>
      <c r="G33">
        <v>254042</v>
      </c>
      <c r="H33" s="27">
        <f t="shared" si="1"/>
        <v>3.4692720466459062E-2</v>
      </c>
      <c r="I33">
        <f t="shared" si="0"/>
        <v>11.522320612520376</v>
      </c>
    </row>
    <row r="34" spans="1:9">
      <c r="A34" s="8">
        <v>44044</v>
      </c>
      <c r="B34">
        <v>1914.400024</v>
      </c>
      <c r="C34">
        <v>2244.9499510000001</v>
      </c>
      <c r="D34">
        <v>1850.099976</v>
      </c>
      <c r="E34">
        <v>2100.1000979999999</v>
      </c>
      <c r="F34">
        <v>1961.3510739999999</v>
      </c>
      <c r="G34">
        <v>397233</v>
      </c>
      <c r="H34" s="27">
        <f t="shared" si="1"/>
        <v>0.10068400185555128</v>
      </c>
      <c r="I34">
        <f t="shared" ref="I34:I62" si="2">$B$65*F34</f>
        <v>12.742846800312218</v>
      </c>
    </row>
    <row r="35" spans="1:9">
      <c r="A35" s="8">
        <v>44075</v>
      </c>
      <c r="B35">
        <v>2100.1000979999999</v>
      </c>
      <c r="C35">
        <v>2185</v>
      </c>
      <c r="D35">
        <v>1996.150024</v>
      </c>
      <c r="E35">
        <v>2165.1999510000001</v>
      </c>
      <c r="F35">
        <v>2036.0466309999999</v>
      </c>
      <c r="G35">
        <v>271801</v>
      </c>
      <c r="H35" s="27">
        <f t="shared" ref="H35:H62" si="3">LN(F35/F34)</f>
        <v>3.7376442430135721E-2</v>
      </c>
      <c r="I35">
        <f t="shared" si="2"/>
        <v>13.228141887016818</v>
      </c>
    </row>
    <row r="36" spans="1:9">
      <c r="A36" s="8">
        <v>44105</v>
      </c>
      <c r="B36">
        <v>2190</v>
      </c>
      <c r="C36">
        <v>2199</v>
      </c>
      <c r="D36">
        <v>1911.400024</v>
      </c>
      <c r="E36">
        <v>1983.349976</v>
      </c>
      <c r="F36">
        <v>1865.044067</v>
      </c>
      <c r="G36">
        <v>195818</v>
      </c>
      <c r="H36" s="27">
        <f t="shared" si="3"/>
        <v>-8.7725320432788551E-2</v>
      </c>
      <c r="I36">
        <f t="shared" si="2"/>
        <v>12.117142686313505</v>
      </c>
    </row>
    <row r="37" spans="1:9">
      <c r="A37" s="8">
        <v>44136</v>
      </c>
      <c r="B37">
        <v>1991.650024</v>
      </c>
      <c r="C37">
        <v>2199</v>
      </c>
      <c r="D37">
        <v>1910</v>
      </c>
      <c r="E37">
        <v>2153</v>
      </c>
      <c r="F37">
        <v>2024.5744629999999</v>
      </c>
      <c r="G37">
        <v>281524</v>
      </c>
      <c r="H37" s="27">
        <f t="shared" si="3"/>
        <v>8.2074855512377809E-2</v>
      </c>
      <c r="I37">
        <f t="shared" si="2"/>
        <v>13.153607510571245</v>
      </c>
    </row>
    <row r="38" spans="1:9">
      <c r="A38" s="8">
        <v>44166</v>
      </c>
      <c r="B38">
        <v>2190</v>
      </c>
      <c r="C38">
        <v>2490</v>
      </c>
      <c r="D38">
        <v>2112.25</v>
      </c>
      <c r="E38">
        <v>2399.5</v>
      </c>
      <c r="F38">
        <v>2256.3708499999998</v>
      </c>
      <c r="G38">
        <v>402448</v>
      </c>
      <c r="H38" s="27">
        <f t="shared" si="3"/>
        <v>0.1083981672442729</v>
      </c>
      <c r="I38">
        <f t="shared" si="2"/>
        <v>14.659582594564229</v>
      </c>
    </row>
    <row r="39" spans="1:9">
      <c r="A39" s="8">
        <v>44197</v>
      </c>
      <c r="B39">
        <v>2430</v>
      </c>
      <c r="C39">
        <v>2530</v>
      </c>
      <c r="D39">
        <v>2213.25</v>
      </c>
      <c r="E39">
        <v>2228</v>
      </c>
      <c r="F39">
        <v>2095.1008299999999</v>
      </c>
      <c r="G39">
        <v>544246</v>
      </c>
      <c r="H39" s="27">
        <f t="shared" si="3"/>
        <v>-7.4156022897288232E-2</v>
      </c>
      <c r="I39">
        <f t="shared" si="2"/>
        <v>13.611815478526092</v>
      </c>
    </row>
    <row r="40" spans="1:9">
      <c r="A40" s="8">
        <v>44228</v>
      </c>
      <c r="B40">
        <v>2220</v>
      </c>
      <c r="C40">
        <v>2345</v>
      </c>
      <c r="D40">
        <v>2120</v>
      </c>
      <c r="E40">
        <v>2158.1000979999999</v>
      </c>
      <c r="F40">
        <v>2029.370361</v>
      </c>
      <c r="G40">
        <v>557132</v>
      </c>
      <c r="H40" s="27">
        <f t="shared" si="3"/>
        <v>-3.1876103147334342E-2</v>
      </c>
      <c r="I40">
        <f t="shared" si="2"/>
        <v>13.184766334860305</v>
      </c>
    </row>
    <row r="41" spans="1:9">
      <c r="A41" s="8">
        <v>44256</v>
      </c>
      <c r="B41">
        <v>2194</v>
      </c>
      <c r="C41">
        <v>2435</v>
      </c>
      <c r="D41">
        <v>2142.5</v>
      </c>
      <c r="E41">
        <v>2296.0500489999999</v>
      </c>
      <c r="F41">
        <v>2178.9841310000002</v>
      </c>
      <c r="G41">
        <v>858134</v>
      </c>
      <c r="H41" s="27">
        <f t="shared" si="3"/>
        <v>7.1133195290587495E-2</v>
      </c>
      <c r="I41">
        <f t="shared" si="2"/>
        <v>14.156803098497425</v>
      </c>
    </row>
    <row r="42" spans="1:9">
      <c r="A42" s="8">
        <v>44287</v>
      </c>
      <c r="B42">
        <v>2308.1000979999999</v>
      </c>
      <c r="C42">
        <v>2469</v>
      </c>
      <c r="D42">
        <v>2189.6000979999999</v>
      </c>
      <c r="E42">
        <v>2243.1499020000001</v>
      </c>
      <c r="F42">
        <v>2128.7810060000002</v>
      </c>
      <c r="G42">
        <v>314845</v>
      </c>
      <c r="H42" s="27">
        <f t="shared" si="3"/>
        <v>-2.3309254993535589E-2</v>
      </c>
      <c r="I42">
        <f t="shared" si="2"/>
        <v>13.830634704041021</v>
      </c>
    </row>
    <row r="43" spans="1:9">
      <c r="A43" s="8">
        <v>44317</v>
      </c>
      <c r="B43">
        <v>2235</v>
      </c>
      <c r="C43">
        <v>2347</v>
      </c>
      <c r="D43">
        <v>2175</v>
      </c>
      <c r="E43">
        <v>2277.6000979999999</v>
      </c>
      <c r="F43">
        <v>2161.4748540000001</v>
      </c>
      <c r="G43">
        <v>315777</v>
      </c>
      <c r="H43" s="27">
        <f t="shared" si="3"/>
        <v>1.5241273226149822E-2</v>
      </c>
      <c r="I43">
        <f t="shared" si="2"/>
        <v>14.043045782251026</v>
      </c>
    </row>
    <row r="44" spans="1:9">
      <c r="A44" s="8">
        <v>44348</v>
      </c>
      <c r="B44">
        <v>2299</v>
      </c>
      <c r="C44">
        <v>2378</v>
      </c>
      <c r="D44">
        <v>2207.4499510000001</v>
      </c>
      <c r="E44">
        <v>2354.6000979999999</v>
      </c>
      <c r="F44">
        <v>2234.5490719999998</v>
      </c>
      <c r="G44">
        <v>392296</v>
      </c>
      <c r="H44" s="27">
        <f t="shared" si="3"/>
        <v>3.3248658745251243E-2</v>
      </c>
      <c r="I44">
        <f t="shared" si="2"/>
        <v>14.517807071736835</v>
      </c>
    </row>
    <row r="45" spans="1:9">
      <c r="A45" s="8">
        <v>44378</v>
      </c>
      <c r="B45">
        <v>2340.1000979999999</v>
      </c>
      <c r="C45">
        <v>2369.75</v>
      </c>
      <c r="D45">
        <v>2240</v>
      </c>
      <c r="E45">
        <v>2271.75</v>
      </c>
      <c r="F45">
        <v>2155.923096</v>
      </c>
      <c r="G45">
        <v>144650</v>
      </c>
      <c r="H45" s="27">
        <f t="shared" si="3"/>
        <v>-3.5820467563586547E-2</v>
      </c>
      <c r="I45">
        <f t="shared" si="2"/>
        <v>14.006976155245328</v>
      </c>
    </row>
    <row r="46" spans="1:9">
      <c r="A46" s="8">
        <v>44409</v>
      </c>
      <c r="B46">
        <v>2288</v>
      </c>
      <c r="C46">
        <v>2300</v>
      </c>
      <c r="D46">
        <v>2124</v>
      </c>
      <c r="E46">
        <v>2211.4499510000001</v>
      </c>
      <c r="F46">
        <v>2098.69751</v>
      </c>
      <c r="G46">
        <v>578604</v>
      </c>
      <c r="H46" s="27">
        <f t="shared" si="3"/>
        <v>-2.6902063679976516E-2</v>
      </c>
      <c r="I46">
        <f t="shared" si="2"/>
        <v>13.635183014729733</v>
      </c>
    </row>
    <row r="47" spans="1:9">
      <c r="A47" s="8">
        <v>44440</v>
      </c>
      <c r="B47">
        <v>2234.9499510000001</v>
      </c>
      <c r="C47">
        <v>2298.5</v>
      </c>
      <c r="D47">
        <v>2178.9499510000001</v>
      </c>
      <c r="E47">
        <v>2284.3500979999999</v>
      </c>
      <c r="F47">
        <v>2197.351807</v>
      </c>
      <c r="G47">
        <v>364574</v>
      </c>
      <c r="H47" s="27">
        <f t="shared" si="3"/>
        <v>4.5935992243832137E-2</v>
      </c>
      <c r="I47">
        <f t="shared" si="2"/>
        <v>14.276137410670529</v>
      </c>
    </row>
    <row r="48" spans="1:9">
      <c r="A48" s="8">
        <v>44470</v>
      </c>
      <c r="B48">
        <v>2284.3500979999999</v>
      </c>
      <c r="C48">
        <v>2287</v>
      </c>
      <c r="D48">
        <v>2085</v>
      </c>
      <c r="E48">
        <v>2100.8999020000001</v>
      </c>
      <c r="F48">
        <v>2020.8881839999999</v>
      </c>
      <c r="G48">
        <v>241175</v>
      </c>
      <c r="H48" s="27">
        <f t="shared" si="3"/>
        <v>-8.371580139053654E-2</v>
      </c>
      <c r="I48">
        <f t="shared" si="2"/>
        <v>13.129657852000223</v>
      </c>
    </row>
    <row r="49" spans="1:9">
      <c r="A49" s="8">
        <v>44501</v>
      </c>
      <c r="B49">
        <v>2132</v>
      </c>
      <c r="C49">
        <v>2300</v>
      </c>
      <c r="D49">
        <v>2043</v>
      </c>
      <c r="E49">
        <v>2058.6999510000001</v>
      </c>
      <c r="F49">
        <v>1980.2954099999999</v>
      </c>
      <c r="G49">
        <v>220243</v>
      </c>
      <c r="H49" s="27">
        <f t="shared" si="3"/>
        <v>-2.0291079277696526E-2</v>
      </c>
      <c r="I49">
        <f t="shared" si="2"/>
        <v>12.865927657473256</v>
      </c>
    </row>
    <row r="50" spans="1:9">
      <c r="A50" s="8">
        <v>44531</v>
      </c>
      <c r="B50">
        <v>2068.5</v>
      </c>
      <c r="C50">
        <v>2116.9499510000001</v>
      </c>
      <c r="D50">
        <v>1959.25</v>
      </c>
      <c r="E50">
        <v>2045.4499510000001</v>
      </c>
      <c r="F50">
        <v>1967.549927</v>
      </c>
      <c r="G50">
        <v>270760</v>
      </c>
      <c r="H50" s="27">
        <f t="shared" si="3"/>
        <v>-6.456953702232736E-3</v>
      </c>
      <c r="I50">
        <f t="shared" si="2"/>
        <v>12.783120586664786</v>
      </c>
    </row>
    <row r="51" spans="1:9">
      <c r="A51" s="8">
        <v>44562</v>
      </c>
      <c r="B51">
        <v>2060</v>
      </c>
      <c r="C51">
        <v>2060</v>
      </c>
      <c r="D51">
        <v>1911.650024</v>
      </c>
      <c r="E51">
        <v>1930.8000489999999</v>
      </c>
      <c r="F51">
        <v>1857.2664789999999</v>
      </c>
      <c r="G51">
        <v>162966</v>
      </c>
      <c r="H51" s="27">
        <f t="shared" si="3"/>
        <v>-5.7683305038931272E-2</v>
      </c>
      <c r="I51">
        <f t="shared" si="2"/>
        <v>12.066611899819568</v>
      </c>
    </row>
    <row r="52" spans="1:9">
      <c r="A52" s="8">
        <v>44593</v>
      </c>
      <c r="B52">
        <v>1940.5</v>
      </c>
      <c r="C52">
        <v>1971</v>
      </c>
      <c r="D52">
        <v>1831</v>
      </c>
      <c r="E52">
        <v>1886.099976</v>
      </c>
      <c r="F52">
        <v>1814.268677</v>
      </c>
      <c r="G52">
        <v>382676</v>
      </c>
      <c r="H52" s="27">
        <f t="shared" si="3"/>
        <v>-2.3423318070996919E-2</v>
      </c>
      <c r="I52">
        <f t="shared" si="2"/>
        <v>11.787256301069602</v>
      </c>
    </row>
    <row r="53" spans="1:9">
      <c r="A53" s="8">
        <v>44621</v>
      </c>
      <c r="B53">
        <v>1886.099976</v>
      </c>
      <c r="C53">
        <v>1974.1999510000001</v>
      </c>
      <c r="D53">
        <v>1809</v>
      </c>
      <c r="E53">
        <v>1908.5500489999999</v>
      </c>
      <c r="F53">
        <v>1874.75415</v>
      </c>
      <c r="G53">
        <v>187904</v>
      </c>
      <c r="H53" s="27">
        <f t="shared" si="3"/>
        <v>3.2795077090176719E-2</v>
      </c>
      <c r="I53">
        <f t="shared" si="2"/>
        <v>12.18022884244718</v>
      </c>
    </row>
    <row r="54" spans="1:9">
      <c r="A54" s="8">
        <v>44652</v>
      </c>
      <c r="B54">
        <v>1907.8000489999999</v>
      </c>
      <c r="C54">
        <v>1933.75</v>
      </c>
      <c r="D54">
        <v>1862.75</v>
      </c>
      <c r="E54">
        <v>1878.4499510000001</v>
      </c>
      <c r="F54">
        <v>1845.1870120000001</v>
      </c>
      <c r="G54">
        <v>102075</v>
      </c>
      <c r="H54" s="27">
        <f t="shared" si="3"/>
        <v>-1.5896896952021181E-2</v>
      </c>
      <c r="I54">
        <f t="shared" si="2"/>
        <v>11.988131917601747</v>
      </c>
    </row>
    <row r="55" spans="1:9">
      <c r="A55" s="8">
        <v>44682</v>
      </c>
      <c r="B55">
        <v>1878.4499510000001</v>
      </c>
      <c r="C55">
        <v>1884.6999510000001</v>
      </c>
      <c r="D55">
        <v>1700</v>
      </c>
      <c r="E55">
        <v>1843.150024</v>
      </c>
      <c r="F55">
        <v>1810.512207</v>
      </c>
      <c r="G55">
        <v>140066</v>
      </c>
      <c r="H55" s="27">
        <f t="shared" si="3"/>
        <v>-1.8970841336173654E-2</v>
      </c>
      <c r="I55">
        <f t="shared" si="2"/>
        <v>11.762850613401282</v>
      </c>
    </row>
    <row r="56" spans="1:9">
      <c r="A56" s="8">
        <v>44713</v>
      </c>
      <c r="B56">
        <v>1830.0500489999999</v>
      </c>
      <c r="C56">
        <v>1919</v>
      </c>
      <c r="D56">
        <v>1687.599976</v>
      </c>
      <c r="E56">
        <v>1885.150024</v>
      </c>
      <c r="F56">
        <v>1851.768433</v>
      </c>
      <c r="G56">
        <v>420338</v>
      </c>
      <c r="H56" s="27">
        <f t="shared" si="3"/>
        <v>2.2531299692006779E-2</v>
      </c>
      <c r="I56">
        <f t="shared" si="2"/>
        <v>12.030891238277732</v>
      </c>
    </row>
    <row r="57" spans="1:9">
      <c r="A57" s="8">
        <v>44743</v>
      </c>
      <c r="B57">
        <v>1868</v>
      </c>
      <c r="C57">
        <v>2000</v>
      </c>
      <c r="D57">
        <v>1821.099976</v>
      </c>
      <c r="E57">
        <v>1945</v>
      </c>
      <c r="F57">
        <v>1910.5585940000001</v>
      </c>
      <c r="G57">
        <v>179003</v>
      </c>
      <c r="H57" s="27">
        <f t="shared" si="3"/>
        <v>3.1254564663569004E-2</v>
      </c>
      <c r="I57">
        <f t="shared" si="2"/>
        <v>12.412849381783811</v>
      </c>
    </row>
    <row r="58" spans="1:9">
      <c r="A58" s="8">
        <v>44774</v>
      </c>
      <c r="B58">
        <v>1950.25</v>
      </c>
      <c r="C58">
        <v>1985</v>
      </c>
      <c r="D58">
        <v>1885</v>
      </c>
      <c r="E58">
        <v>1940.650024</v>
      </c>
      <c r="F58">
        <v>1940.650024</v>
      </c>
      <c r="G58">
        <v>234566</v>
      </c>
      <c r="H58" s="27">
        <f t="shared" si="3"/>
        <v>1.562732397860744E-2</v>
      </c>
      <c r="I58">
        <f t="shared" si="2"/>
        <v>12.608352618086277</v>
      </c>
    </row>
    <row r="59" spans="1:9">
      <c r="A59" s="8">
        <v>44805</v>
      </c>
      <c r="B59">
        <v>1940.650024</v>
      </c>
      <c r="C59">
        <v>2236.1999510000001</v>
      </c>
      <c r="D59">
        <v>1923.5500489999999</v>
      </c>
      <c r="E59">
        <v>2205.6499020000001</v>
      </c>
      <c r="F59">
        <v>2205.6499020000001</v>
      </c>
      <c r="G59">
        <v>651799</v>
      </c>
      <c r="H59" s="27">
        <f t="shared" si="3"/>
        <v>0.12799922473613895</v>
      </c>
      <c r="I59">
        <f t="shared" si="2"/>
        <v>14.330049917575165</v>
      </c>
    </row>
    <row r="60" spans="1:9">
      <c r="A60" s="8">
        <v>44835</v>
      </c>
      <c r="B60">
        <v>2235</v>
      </c>
      <c r="C60">
        <v>2260</v>
      </c>
      <c r="D60">
        <v>2029.400024</v>
      </c>
      <c r="E60">
        <v>2132.3000489999999</v>
      </c>
      <c r="F60">
        <v>2132.3000489999999</v>
      </c>
      <c r="G60">
        <v>211617</v>
      </c>
      <c r="H60" s="27">
        <f t="shared" si="3"/>
        <v>-3.3820973277591121E-2</v>
      </c>
      <c r="I60">
        <f t="shared" si="2"/>
        <v>13.853497834679462</v>
      </c>
    </row>
    <row r="61" spans="1:9">
      <c r="A61" s="8">
        <v>44866</v>
      </c>
      <c r="B61">
        <v>2143</v>
      </c>
      <c r="C61">
        <v>2400</v>
      </c>
      <c r="D61">
        <v>2060.9499510000001</v>
      </c>
      <c r="E61">
        <v>2284.75</v>
      </c>
      <c r="F61">
        <v>2284.75</v>
      </c>
      <c r="G61">
        <v>469169</v>
      </c>
      <c r="H61" s="27">
        <f t="shared" si="3"/>
        <v>6.9055376840242266E-2</v>
      </c>
      <c r="I61">
        <f t="shared" si="2"/>
        <v>14.84396119234151</v>
      </c>
    </row>
    <row r="62" spans="1:9">
      <c r="A62" s="8">
        <v>44896</v>
      </c>
      <c r="B62">
        <v>2284.9499510000001</v>
      </c>
      <c r="C62">
        <v>2378</v>
      </c>
      <c r="D62">
        <v>2230</v>
      </c>
      <c r="E62">
        <v>2251.1499020000001</v>
      </c>
      <c r="F62">
        <v>2251.1499020000001</v>
      </c>
      <c r="G62">
        <v>103436</v>
      </c>
      <c r="H62" s="27">
        <f t="shared" si="3"/>
        <v>-1.4815455948834547E-2</v>
      </c>
      <c r="I62">
        <f t="shared" si="2"/>
        <v>14.625662231505151</v>
      </c>
    </row>
    <row r="65" spans="1:2">
      <c r="A65" t="s">
        <v>57</v>
      </c>
      <c r="B65" s="17">
        <f>'Weight&amp;Market CAP'!D7</f>
        <v>6.4969739325271957E-3</v>
      </c>
    </row>
    <row r="66" spans="1:2">
      <c r="A66" t="s">
        <v>63</v>
      </c>
      <c r="B66" s="17">
        <f>AVERAGE(H3:H62)</f>
        <v>5.1867605967870585E-3</v>
      </c>
    </row>
    <row r="67" spans="1:2">
      <c r="A67" t="s">
        <v>64</v>
      </c>
      <c r="B67" s="17">
        <f>12*B66</f>
        <v>6.2241127161444698E-2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06E37-0198-1045-BF27-BE014812EA8B}">
  <dimension ref="A1:S69"/>
  <sheetViews>
    <sheetView workbookViewId="0">
      <selection activeCell="G2" sqref="G2"/>
    </sheetView>
  </sheetViews>
  <sheetFormatPr defaultColWidth="8.875" defaultRowHeight="15.95"/>
  <cols>
    <col min="1" max="1" width="15.625" customWidth="1"/>
    <col min="8" max="8" width="9" style="17"/>
  </cols>
  <sheetData>
    <row r="1" spans="1:19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H1" s="17" t="s">
        <v>66</v>
      </c>
      <c r="I1" t="s">
        <v>30</v>
      </c>
    </row>
    <row r="2" spans="1:19">
      <c r="A2" s="8">
        <v>43070</v>
      </c>
      <c r="B2">
        <v>236.08000200000001</v>
      </c>
      <c r="C2">
        <v>270.39999399999999</v>
      </c>
      <c r="D2">
        <v>220</v>
      </c>
      <c r="E2">
        <v>267.79998799999998</v>
      </c>
      <c r="F2">
        <v>257.55252100000001</v>
      </c>
      <c r="I2">
        <f>$B$67*F2</f>
        <v>2.4716693038418716</v>
      </c>
      <c r="K2" s="13" t="s">
        <v>31</v>
      </c>
      <c r="L2" s="13"/>
      <c r="M2" s="13"/>
      <c r="N2" s="13"/>
      <c r="O2" s="13"/>
      <c r="P2" s="13"/>
      <c r="Q2" s="13"/>
      <c r="R2" s="13"/>
      <c r="S2" s="13"/>
    </row>
    <row r="3" spans="1:19" ht="17.100000000000001" thickBot="1">
      <c r="A3" s="8">
        <v>43101</v>
      </c>
      <c r="B3">
        <v>269.60000600000001</v>
      </c>
      <c r="C3">
        <v>315.959991</v>
      </c>
      <c r="D3">
        <v>255</v>
      </c>
      <c r="E3">
        <v>281.82000699999998</v>
      </c>
      <c r="F3">
        <v>271.03601099999997</v>
      </c>
      <c r="H3" s="17">
        <f t="shared" ref="H3:H34" si="0">LN(F3/F2)</f>
        <v>5.1028029616207775E-2</v>
      </c>
      <c r="I3">
        <f t="shared" ref="I3:I62" si="1">$B$67*F3</f>
        <v>2.6010670989489082</v>
      </c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8">
        <v>43132</v>
      </c>
      <c r="B4">
        <v>280</v>
      </c>
      <c r="C4">
        <v>286.39999399999999</v>
      </c>
      <c r="D4">
        <v>232</v>
      </c>
      <c r="E4">
        <v>250.740005</v>
      </c>
      <c r="F4">
        <v>241.14532500000001</v>
      </c>
      <c r="H4" s="17">
        <f t="shared" si="0"/>
        <v>-0.11685193391753844</v>
      </c>
      <c r="I4">
        <f t="shared" si="1"/>
        <v>2.3142134087962272</v>
      </c>
      <c r="K4" s="28" t="s">
        <v>32</v>
      </c>
      <c r="L4" s="29"/>
      <c r="M4" s="13"/>
      <c r="N4" s="13"/>
      <c r="O4" s="13"/>
      <c r="P4" s="13"/>
      <c r="Q4" s="13"/>
      <c r="R4" s="13"/>
      <c r="S4" s="13"/>
    </row>
    <row r="5" spans="1:19">
      <c r="A5" s="8">
        <v>43160</v>
      </c>
      <c r="B5">
        <v>255.60000600000001</v>
      </c>
      <c r="C5">
        <v>255.60000600000001</v>
      </c>
      <c r="D5">
        <v>228.03999300000001</v>
      </c>
      <c r="E5">
        <v>237.61999499999999</v>
      </c>
      <c r="F5">
        <v>228.52737400000001</v>
      </c>
      <c r="H5" s="17">
        <f t="shared" si="0"/>
        <v>-5.3743758206901922E-2</v>
      </c>
      <c r="I5">
        <f t="shared" si="1"/>
        <v>2.1931219823058576</v>
      </c>
      <c r="K5" s="13" t="s">
        <v>33</v>
      </c>
      <c r="L5" s="13">
        <v>0.36451899999999998</v>
      </c>
      <c r="M5" s="13"/>
      <c r="N5" s="13"/>
      <c r="O5" s="13"/>
      <c r="P5" s="13"/>
      <c r="Q5" s="13"/>
      <c r="R5" s="13"/>
      <c r="S5" s="13"/>
    </row>
    <row r="6" spans="1:19">
      <c r="A6" s="8">
        <v>43191</v>
      </c>
      <c r="B6">
        <v>245.60000600000001</v>
      </c>
      <c r="C6">
        <v>292</v>
      </c>
      <c r="D6">
        <v>238.89999399999999</v>
      </c>
      <c r="E6">
        <v>286.11999500000002</v>
      </c>
      <c r="F6">
        <v>275.171448</v>
      </c>
      <c r="H6" s="17">
        <f t="shared" si="0"/>
        <v>0.1857383488307256</v>
      </c>
      <c r="I6">
        <f t="shared" si="1"/>
        <v>2.6407538884673536</v>
      </c>
      <c r="K6" s="13" t="s">
        <v>34</v>
      </c>
      <c r="L6" s="13">
        <v>0.13287399999999999</v>
      </c>
      <c r="M6" s="13"/>
      <c r="N6" s="13"/>
      <c r="O6" s="13"/>
      <c r="P6" s="13"/>
      <c r="Q6" s="13"/>
      <c r="R6" s="13"/>
      <c r="S6" s="13"/>
    </row>
    <row r="7" spans="1:19">
      <c r="A7" s="8">
        <v>43221</v>
      </c>
      <c r="B7">
        <v>286.11999500000002</v>
      </c>
      <c r="C7">
        <v>291.88000499999998</v>
      </c>
      <c r="D7">
        <v>245.220001</v>
      </c>
      <c r="E7">
        <v>260.66000400000001</v>
      </c>
      <c r="F7">
        <v>250.685699</v>
      </c>
      <c r="H7" s="17">
        <f t="shared" si="0"/>
        <v>-9.3194391415651015E-2</v>
      </c>
      <c r="I7">
        <f t="shared" si="1"/>
        <v>2.4057700725454865</v>
      </c>
      <c r="K7" s="13" t="s">
        <v>35</v>
      </c>
      <c r="L7" s="13">
        <v>0.117924</v>
      </c>
      <c r="M7" s="13"/>
      <c r="N7" s="13"/>
      <c r="O7" s="13"/>
      <c r="P7" s="13"/>
      <c r="Q7" s="13"/>
      <c r="R7" s="13"/>
      <c r="S7" s="13"/>
    </row>
    <row r="8" spans="1:19">
      <c r="A8" s="8">
        <v>43252</v>
      </c>
      <c r="B8">
        <v>261.07998700000002</v>
      </c>
      <c r="C8">
        <v>279.20001200000002</v>
      </c>
      <c r="D8">
        <v>223.220001</v>
      </c>
      <c r="E8">
        <v>257.72000100000002</v>
      </c>
      <c r="F8">
        <v>247.85824600000001</v>
      </c>
      <c r="H8" s="17">
        <f t="shared" si="0"/>
        <v>-1.1342965224931029E-2</v>
      </c>
      <c r="I8">
        <f t="shared" si="1"/>
        <v>2.3786356893873593</v>
      </c>
      <c r="K8" s="13" t="s">
        <v>36</v>
      </c>
      <c r="L8" s="13">
        <v>0.12503900000000001</v>
      </c>
      <c r="M8" s="13"/>
      <c r="N8" s="13"/>
      <c r="O8" s="13"/>
      <c r="P8" s="13"/>
      <c r="Q8" s="13"/>
      <c r="R8" s="13"/>
      <c r="S8" s="13"/>
    </row>
    <row r="9" spans="1:19" ht="17.100000000000001" thickBot="1">
      <c r="A9" s="8">
        <v>43282</v>
      </c>
      <c r="B9">
        <v>263.70001200000002</v>
      </c>
      <c r="C9">
        <v>281.88000499999998</v>
      </c>
      <c r="D9">
        <v>240.020004</v>
      </c>
      <c r="E9">
        <v>253.5</v>
      </c>
      <c r="F9">
        <v>243.79972799999999</v>
      </c>
      <c r="H9" s="17">
        <f t="shared" si="0"/>
        <v>-1.6509892658234986E-2</v>
      </c>
      <c r="I9">
        <f t="shared" si="1"/>
        <v>2.3396870729236525</v>
      </c>
      <c r="K9" s="35" t="s">
        <v>37</v>
      </c>
      <c r="L9" s="35">
        <v>60</v>
      </c>
      <c r="M9" s="13"/>
      <c r="N9" s="13"/>
      <c r="O9" s="13"/>
      <c r="P9" s="13"/>
      <c r="Q9" s="13"/>
      <c r="R9" s="13"/>
      <c r="S9" s="13"/>
    </row>
    <row r="10" spans="1:19">
      <c r="A10" s="8">
        <v>43313</v>
      </c>
      <c r="B10">
        <v>254</v>
      </c>
      <c r="C10">
        <v>268.85998499999999</v>
      </c>
      <c r="D10">
        <v>254</v>
      </c>
      <c r="E10">
        <v>260.51998900000001</v>
      </c>
      <c r="F10">
        <v>253.279099</v>
      </c>
      <c r="H10" s="17">
        <f t="shared" si="0"/>
        <v>3.814493742054835E-2</v>
      </c>
      <c r="I10">
        <f t="shared" si="1"/>
        <v>2.4306583056239099</v>
      </c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7.100000000000001" thickBot="1">
      <c r="A11" s="8">
        <v>43344</v>
      </c>
      <c r="B11">
        <v>260.82000699999998</v>
      </c>
      <c r="C11">
        <v>265.79998799999998</v>
      </c>
      <c r="D11">
        <v>220</v>
      </c>
      <c r="E11">
        <v>229.61999499999999</v>
      </c>
      <c r="F11">
        <v>223.23796100000001</v>
      </c>
      <c r="H11" s="17">
        <f t="shared" si="0"/>
        <v>-0.12625374658779706</v>
      </c>
      <c r="I11">
        <f t="shared" si="1"/>
        <v>2.1423607639854896</v>
      </c>
      <c r="K11" s="13" t="s">
        <v>38</v>
      </c>
      <c r="L11" s="13"/>
      <c r="M11" s="13"/>
      <c r="N11" s="13"/>
      <c r="O11" s="13"/>
      <c r="P11" s="13"/>
      <c r="Q11" s="13"/>
      <c r="R11" s="13"/>
      <c r="S11" s="13"/>
    </row>
    <row r="12" spans="1:19">
      <c r="A12" s="8">
        <v>43374</v>
      </c>
      <c r="B12">
        <v>240</v>
      </c>
      <c r="C12">
        <v>249.740005</v>
      </c>
      <c r="D12">
        <v>214</v>
      </c>
      <c r="E12">
        <v>243.91999799999999</v>
      </c>
      <c r="F12">
        <v>237.140503</v>
      </c>
      <c r="H12" s="17">
        <f t="shared" si="0"/>
        <v>6.0414512926848581E-2</v>
      </c>
      <c r="I12">
        <f t="shared" si="1"/>
        <v>2.2757800998683342</v>
      </c>
      <c r="K12" s="28" t="s">
        <v>39</v>
      </c>
      <c r="L12" s="28" t="s">
        <v>40</v>
      </c>
      <c r="M12" s="28" t="s">
        <v>41</v>
      </c>
      <c r="N12" s="28" t="s">
        <v>42</v>
      </c>
      <c r="O12" s="28" t="s">
        <v>43</v>
      </c>
      <c r="P12" s="28" t="s">
        <v>44</v>
      </c>
      <c r="Q12" s="13"/>
      <c r="R12" s="13"/>
      <c r="S12" s="13"/>
    </row>
    <row r="13" spans="1:19">
      <c r="A13" s="8">
        <v>43405</v>
      </c>
      <c r="B13">
        <v>243.91999799999999</v>
      </c>
      <c r="C13">
        <v>324</v>
      </c>
      <c r="D13">
        <v>242</v>
      </c>
      <c r="E13">
        <v>306.07998700000002</v>
      </c>
      <c r="F13">
        <v>297.57284499999997</v>
      </c>
      <c r="H13" s="17">
        <f t="shared" si="0"/>
        <v>0.22700624701835612</v>
      </c>
      <c r="I13">
        <f t="shared" si="1"/>
        <v>2.8557346819501528</v>
      </c>
      <c r="K13" s="13" t="s">
        <v>45</v>
      </c>
      <c r="L13" s="13">
        <v>1</v>
      </c>
      <c r="M13" s="13">
        <v>0.138956</v>
      </c>
      <c r="N13" s="13">
        <v>0.138956</v>
      </c>
      <c r="O13" s="13">
        <v>8.8876620000000006</v>
      </c>
      <c r="P13" s="13">
        <v>4.1910000000000003E-3</v>
      </c>
      <c r="Q13" s="13"/>
      <c r="R13" s="13"/>
      <c r="S13" s="13"/>
    </row>
    <row r="14" spans="1:19">
      <c r="A14" s="8">
        <v>43435</v>
      </c>
      <c r="B14">
        <v>310.79998799999998</v>
      </c>
      <c r="C14">
        <v>325.48001099999999</v>
      </c>
      <c r="D14">
        <v>275.07998700000002</v>
      </c>
      <c r="E14">
        <v>321.29998799999998</v>
      </c>
      <c r="F14">
        <v>312.36981200000002</v>
      </c>
      <c r="H14" s="17">
        <f t="shared" si="0"/>
        <v>4.8528728617977003E-2</v>
      </c>
      <c r="I14">
        <f t="shared" si="1"/>
        <v>2.9977375984110686</v>
      </c>
      <c r="K14" s="13" t="s">
        <v>46</v>
      </c>
      <c r="L14" s="13">
        <v>58</v>
      </c>
      <c r="M14" s="13">
        <v>0.90681199999999995</v>
      </c>
      <c r="N14" s="13">
        <v>1.5635E-2</v>
      </c>
      <c r="O14" s="13"/>
      <c r="P14" s="13"/>
      <c r="Q14" s="13"/>
      <c r="R14" s="13"/>
      <c r="S14" s="13"/>
    </row>
    <row r="15" spans="1:19" ht="17.100000000000001" thickBot="1">
      <c r="A15" s="8">
        <v>43466</v>
      </c>
      <c r="B15">
        <v>323.14001500000001</v>
      </c>
      <c r="C15">
        <v>352</v>
      </c>
      <c r="D15">
        <v>289.44000199999999</v>
      </c>
      <c r="E15">
        <v>300.64001500000001</v>
      </c>
      <c r="F15">
        <v>292.28405800000002</v>
      </c>
      <c r="H15" s="17">
        <f t="shared" si="0"/>
        <v>-6.6461650000364539E-2</v>
      </c>
      <c r="I15">
        <f t="shared" si="1"/>
        <v>2.8049794712005061</v>
      </c>
      <c r="K15" s="35" t="s">
        <v>47</v>
      </c>
      <c r="L15" s="35">
        <v>59</v>
      </c>
      <c r="M15" s="35">
        <v>1.045768</v>
      </c>
      <c r="N15" s="35" t="s">
        <v>39</v>
      </c>
      <c r="O15" s="35" t="s">
        <v>39</v>
      </c>
      <c r="P15" s="35" t="s">
        <v>39</v>
      </c>
      <c r="Q15" s="13"/>
      <c r="R15" s="13"/>
      <c r="S15" s="13"/>
    </row>
    <row r="16" spans="1:19" ht="17.100000000000001" thickBot="1">
      <c r="A16" s="8">
        <v>43497</v>
      </c>
      <c r="B16">
        <v>301.67999300000002</v>
      </c>
      <c r="C16">
        <v>317.57998700000002</v>
      </c>
      <c r="D16">
        <v>270</v>
      </c>
      <c r="E16">
        <v>284.29998799999998</v>
      </c>
      <c r="F16">
        <v>276.39816300000001</v>
      </c>
      <c r="H16" s="17">
        <f t="shared" si="0"/>
        <v>-5.5883685067085555E-2</v>
      </c>
      <c r="I16">
        <f t="shared" si="1"/>
        <v>2.6525263758741549</v>
      </c>
      <c r="K16" s="13"/>
      <c r="L16" s="13"/>
      <c r="M16" s="13"/>
      <c r="N16" s="13"/>
      <c r="O16" s="13"/>
      <c r="P16" s="13"/>
      <c r="Q16" s="13"/>
      <c r="R16" s="13"/>
      <c r="S16" s="13"/>
    </row>
    <row r="17" spans="1:19">
      <c r="A17" s="8">
        <v>43525</v>
      </c>
      <c r="B17">
        <v>288.60000600000001</v>
      </c>
      <c r="C17">
        <v>342.79998799999998</v>
      </c>
      <c r="D17">
        <v>287.67999300000002</v>
      </c>
      <c r="E17">
        <v>333.20001200000002</v>
      </c>
      <c r="F17">
        <v>323.93908699999997</v>
      </c>
      <c r="H17" s="17">
        <f t="shared" si="0"/>
        <v>0.15871304932466321</v>
      </c>
      <c r="I17">
        <f t="shared" si="1"/>
        <v>3.1087651347526952</v>
      </c>
      <c r="K17" s="28" t="s">
        <v>39</v>
      </c>
      <c r="L17" s="28" t="s">
        <v>48</v>
      </c>
      <c r="M17" s="28" t="s">
        <v>36</v>
      </c>
      <c r="N17" s="28" t="s">
        <v>49</v>
      </c>
      <c r="O17" s="28" t="s">
        <v>50</v>
      </c>
      <c r="P17" s="28" t="s">
        <v>51</v>
      </c>
      <c r="Q17" s="28" t="s">
        <v>52</v>
      </c>
      <c r="R17" s="28" t="s">
        <v>53</v>
      </c>
      <c r="S17" s="28" t="s">
        <v>54</v>
      </c>
    </row>
    <row r="18" spans="1:19">
      <c r="A18" s="8">
        <v>43556</v>
      </c>
      <c r="B18">
        <v>328.42001299999998</v>
      </c>
      <c r="C18">
        <v>366.38000499999998</v>
      </c>
      <c r="D18">
        <v>325.35998499999999</v>
      </c>
      <c r="E18">
        <v>338.040009</v>
      </c>
      <c r="F18">
        <v>328.64456200000001</v>
      </c>
      <c r="H18" s="17">
        <f t="shared" si="0"/>
        <v>1.4421313063560716E-2</v>
      </c>
      <c r="I18">
        <f t="shared" si="1"/>
        <v>3.1539224412016402</v>
      </c>
      <c r="K18" s="13" t="s">
        <v>55</v>
      </c>
      <c r="L18" s="13">
        <v>2.6296E-2</v>
      </c>
      <c r="M18" s="13">
        <v>1.6757999999999999E-2</v>
      </c>
      <c r="N18" s="13">
        <v>1.569196</v>
      </c>
      <c r="O18" s="13">
        <v>0.122042</v>
      </c>
      <c r="P18" s="13">
        <v>-7.2500000000000004E-3</v>
      </c>
      <c r="Q18" s="13">
        <v>5.9840999999999998E-2</v>
      </c>
      <c r="R18" s="13">
        <v>-7.2500000000000004E-3</v>
      </c>
      <c r="S18" s="13">
        <v>5.9840999999999998E-2</v>
      </c>
    </row>
    <row r="19" spans="1:19" ht="17.100000000000001" thickBot="1">
      <c r="A19" s="8">
        <v>43586</v>
      </c>
      <c r="B19">
        <v>338.040009</v>
      </c>
      <c r="C19">
        <v>352</v>
      </c>
      <c r="D19">
        <v>308</v>
      </c>
      <c r="E19">
        <v>330.89999399999999</v>
      </c>
      <c r="F19">
        <v>321.70300300000002</v>
      </c>
      <c r="H19" s="17">
        <f t="shared" si="0"/>
        <v>-2.1348039109302549E-2</v>
      </c>
      <c r="I19">
        <f t="shared" si="1"/>
        <v>3.0873059769772144</v>
      </c>
      <c r="K19" s="35" t="s">
        <v>56</v>
      </c>
      <c r="L19" s="35">
        <v>0.78056000000000003</v>
      </c>
      <c r="M19" s="35">
        <v>0.261826</v>
      </c>
      <c r="N19" s="35">
        <v>2.9812180000000001</v>
      </c>
      <c r="O19" s="35">
        <v>4.1910000000000003E-3</v>
      </c>
      <c r="P19" s="35">
        <v>0.25645899999999999</v>
      </c>
      <c r="Q19" s="35">
        <v>1.3046610000000001</v>
      </c>
      <c r="R19" s="35">
        <v>0.25645899999999999</v>
      </c>
      <c r="S19" s="35">
        <v>1.3046610000000001</v>
      </c>
    </row>
    <row r="20" spans="1:19">
      <c r="A20" s="8">
        <v>43617</v>
      </c>
      <c r="B20">
        <v>328.27999899999998</v>
      </c>
      <c r="C20">
        <v>349.60000600000001</v>
      </c>
      <c r="D20">
        <v>319.60000600000001</v>
      </c>
      <c r="E20">
        <v>328.040009</v>
      </c>
      <c r="F20">
        <v>318.92251599999997</v>
      </c>
      <c r="H20" s="17">
        <f t="shared" si="0"/>
        <v>-8.6805922563969254E-3</v>
      </c>
      <c r="I20">
        <f t="shared" si="1"/>
        <v>3.0606223151712735</v>
      </c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8">
        <v>43647</v>
      </c>
      <c r="B21">
        <v>332</v>
      </c>
      <c r="C21">
        <v>339.20001200000002</v>
      </c>
      <c r="D21">
        <v>277.01998900000001</v>
      </c>
      <c r="E21">
        <v>285.29998799999998</v>
      </c>
      <c r="F21">
        <v>277.370361</v>
      </c>
      <c r="H21" s="17">
        <f t="shared" si="0"/>
        <v>-0.13959452026681929</v>
      </c>
      <c r="I21">
        <f t="shared" si="1"/>
        <v>2.6618563251385861</v>
      </c>
      <c r="K21" s="13"/>
      <c r="L21" s="13"/>
      <c r="M21" s="13"/>
      <c r="N21" s="13"/>
      <c r="O21" s="13"/>
      <c r="P21" s="13"/>
      <c r="Q21" s="13"/>
      <c r="R21" s="13"/>
      <c r="S21" s="13"/>
    </row>
    <row r="22" spans="1:19">
      <c r="A22" s="8">
        <v>43678</v>
      </c>
      <c r="B22">
        <v>282.01998900000001</v>
      </c>
      <c r="C22">
        <v>334.35998499999999</v>
      </c>
      <c r="D22">
        <v>261.22000100000002</v>
      </c>
      <c r="E22">
        <v>304.67999300000002</v>
      </c>
      <c r="F22">
        <v>299.37176499999998</v>
      </c>
      <c r="H22" s="17">
        <f t="shared" si="0"/>
        <v>7.6332505799128633E-2</v>
      </c>
      <c r="I22">
        <f t="shared" si="1"/>
        <v>2.8729984824627759</v>
      </c>
      <c r="K22" s="13"/>
      <c r="L22" s="13"/>
      <c r="M22" s="13"/>
      <c r="N22" s="13"/>
      <c r="O22" s="13"/>
      <c r="P22" s="13"/>
      <c r="Q22" s="13"/>
      <c r="R22" s="13"/>
      <c r="S22" s="13"/>
    </row>
    <row r="23" spans="1:19">
      <c r="A23" s="8">
        <v>43709</v>
      </c>
      <c r="B23">
        <v>304.67999300000002</v>
      </c>
      <c r="C23">
        <v>358.79998799999998</v>
      </c>
      <c r="D23">
        <v>295.23998999999998</v>
      </c>
      <c r="E23">
        <v>351.959991</v>
      </c>
      <c r="F23">
        <v>345.82800300000002</v>
      </c>
      <c r="H23" s="17">
        <f t="shared" si="0"/>
        <v>0.14425538804462923</v>
      </c>
      <c r="I23">
        <f t="shared" si="1"/>
        <v>3.318827771924759</v>
      </c>
    </row>
    <row r="24" spans="1:19">
      <c r="A24" s="8">
        <v>43739</v>
      </c>
      <c r="B24">
        <v>355.94000199999999</v>
      </c>
      <c r="C24">
        <v>375.07998700000002</v>
      </c>
      <c r="D24">
        <v>330</v>
      </c>
      <c r="E24">
        <v>355.07998700000002</v>
      </c>
      <c r="F24">
        <v>348.89367700000003</v>
      </c>
      <c r="H24" s="17">
        <f t="shared" si="0"/>
        <v>8.8256750513444893E-3</v>
      </c>
      <c r="I24">
        <f t="shared" si="1"/>
        <v>3.3482483044513502</v>
      </c>
    </row>
    <row r="25" spans="1:19">
      <c r="A25" s="8">
        <v>43770</v>
      </c>
      <c r="B25">
        <v>351.29998799999998</v>
      </c>
      <c r="C25">
        <v>442.98001099999999</v>
      </c>
      <c r="D25">
        <v>346</v>
      </c>
      <c r="E25">
        <v>428.67999300000002</v>
      </c>
      <c r="F25">
        <v>421.21139499999998</v>
      </c>
      <c r="H25" s="17">
        <f t="shared" si="0"/>
        <v>0.18836760819283871</v>
      </c>
      <c r="I25">
        <f t="shared" si="1"/>
        <v>4.0422639677827634</v>
      </c>
    </row>
    <row r="26" spans="1:19">
      <c r="A26" s="8">
        <v>43800</v>
      </c>
      <c r="B26">
        <v>430.79998799999998</v>
      </c>
      <c r="C26">
        <v>439.20001200000002</v>
      </c>
      <c r="D26">
        <v>400.040009</v>
      </c>
      <c r="E26">
        <v>434</v>
      </c>
      <c r="F26">
        <v>426.43872099999999</v>
      </c>
      <c r="H26" s="17">
        <f t="shared" si="0"/>
        <v>1.2333844278077984E-2</v>
      </c>
      <c r="I26">
        <f t="shared" si="1"/>
        <v>4.0924293521680886</v>
      </c>
    </row>
    <row r="27" spans="1:19">
      <c r="A27" s="8">
        <v>43831</v>
      </c>
      <c r="B27">
        <v>440.39999399999999</v>
      </c>
      <c r="C27">
        <v>539.96002199999998</v>
      </c>
      <c r="D27">
        <v>435.11999500000002</v>
      </c>
      <c r="E27">
        <v>525.09997599999997</v>
      </c>
      <c r="F27">
        <v>515.95153800000003</v>
      </c>
      <c r="H27" s="17">
        <f t="shared" si="0"/>
        <v>0.19054416463810808</v>
      </c>
      <c r="I27">
        <f t="shared" si="1"/>
        <v>4.9514622252313458</v>
      </c>
    </row>
    <row r="28" spans="1:19">
      <c r="A28" s="8">
        <v>43862</v>
      </c>
      <c r="B28">
        <v>531.88000499999998</v>
      </c>
      <c r="C28">
        <v>724.02002000000005</v>
      </c>
      <c r="D28">
        <v>505</v>
      </c>
      <c r="E28">
        <v>604.46002199999998</v>
      </c>
      <c r="F28">
        <v>593.92895499999997</v>
      </c>
      <c r="H28" s="17">
        <f t="shared" si="0"/>
        <v>0.1407468653660833</v>
      </c>
      <c r="I28">
        <f t="shared" si="1"/>
        <v>5.6997926521417357</v>
      </c>
    </row>
    <row r="29" spans="1:19">
      <c r="A29" s="8">
        <v>43891</v>
      </c>
      <c r="B29">
        <v>612.90002400000003</v>
      </c>
      <c r="C29">
        <v>648.40002400000003</v>
      </c>
      <c r="D29">
        <v>408.42001299999998</v>
      </c>
      <c r="E29">
        <v>481.32000699999998</v>
      </c>
      <c r="F29">
        <v>475.99288899999999</v>
      </c>
      <c r="H29" s="17">
        <f t="shared" si="0"/>
        <v>-0.221356792788166</v>
      </c>
      <c r="I29">
        <f t="shared" si="1"/>
        <v>4.5679887271936703</v>
      </c>
    </row>
    <row r="30" spans="1:19">
      <c r="A30" s="8">
        <v>43922</v>
      </c>
      <c r="B30">
        <v>498</v>
      </c>
      <c r="C30">
        <v>799.96002199999998</v>
      </c>
      <c r="D30">
        <v>443.82000699999998</v>
      </c>
      <c r="E30">
        <v>716</v>
      </c>
      <c r="F30">
        <v>708.07543899999996</v>
      </c>
      <c r="H30" s="17">
        <f t="shared" si="0"/>
        <v>0.3971477252331172</v>
      </c>
      <c r="I30">
        <f t="shared" si="1"/>
        <v>6.7952288744269653</v>
      </c>
    </row>
    <row r="31" spans="1:19">
      <c r="A31" s="8">
        <v>43952</v>
      </c>
      <c r="B31">
        <v>716</v>
      </c>
      <c r="C31">
        <v>839.580017</v>
      </c>
      <c r="D31">
        <v>664.44000200000005</v>
      </c>
      <c r="E31">
        <v>801.46002199999998</v>
      </c>
      <c r="F31">
        <v>792.58972200000005</v>
      </c>
      <c r="H31" s="17">
        <f t="shared" si="0"/>
        <v>0.11275507294603644</v>
      </c>
      <c r="I31">
        <f t="shared" si="1"/>
        <v>7.606292024638976</v>
      </c>
    </row>
    <row r="32" spans="1:19">
      <c r="A32" s="8">
        <v>43983</v>
      </c>
      <c r="B32">
        <v>808.79998799999998</v>
      </c>
      <c r="C32">
        <v>914</v>
      </c>
      <c r="D32">
        <v>788.419983</v>
      </c>
      <c r="E32">
        <v>842.90002400000003</v>
      </c>
      <c r="F32">
        <v>833.57098399999995</v>
      </c>
      <c r="H32" s="17">
        <f t="shared" si="0"/>
        <v>5.0413149108513119E-2</v>
      </c>
      <c r="I32">
        <f t="shared" si="1"/>
        <v>7.9995792925127827</v>
      </c>
    </row>
    <row r="33" spans="1:9">
      <c r="A33" s="8">
        <v>44013</v>
      </c>
      <c r="B33">
        <v>848.5</v>
      </c>
      <c r="C33">
        <v>988</v>
      </c>
      <c r="D33">
        <v>836.82000700000003</v>
      </c>
      <c r="E33">
        <v>899.67999299999997</v>
      </c>
      <c r="F33">
        <v>889.722534</v>
      </c>
      <c r="H33" s="17">
        <f t="shared" si="0"/>
        <v>6.5190792236644882E-2</v>
      </c>
      <c r="I33">
        <f t="shared" si="1"/>
        <v>8.5384521482676767</v>
      </c>
    </row>
    <row r="34" spans="1:9">
      <c r="A34" s="8">
        <v>44044</v>
      </c>
      <c r="B34">
        <v>903.59997599999997</v>
      </c>
      <c r="C34">
        <v>1429.4799800000001</v>
      </c>
      <c r="D34">
        <v>900.40002400000003</v>
      </c>
      <c r="E34">
        <v>1241.579956</v>
      </c>
      <c r="F34">
        <v>1227.838379</v>
      </c>
      <c r="H34" s="17">
        <f t="shared" si="0"/>
        <v>0.322100832284617</v>
      </c>
      <c r="I34">
        <f t="shared" si="1"/>
        <v>11.783268203588122</v>
      </c>
    </row>
    <row r="35" spans="1:9">
      <c r="A35" s="8">
        <v>44075</v>
      </c>
      <c r="B35">
        <v>1242</v>
      </c>
      <c r="C35">
        <v>1380</v>
      </c>
      <c r="D35">
        <v>1142</v>
      </c>
      <c r="E35">
        <v>1283.579956</v>
      </c>
      <c r="F35">
        <v>1274.5217290000001</v>
      </c>
      <c r="H35" s="17">
        <f t="shared" ref="H35:H62" si="2">LN(F35/F34)</f>
        <v>3.7315785856546456E-2</v>
      </c>
      <c r="I35">
        <f t="shared" si="1"/>
        <v>12.231277032030171</v>
      </c>
    </row>
    <row r="36" spans="1:9">
      <c r="A36" s="8">
        <v>44105</v>
      </c>
      <c r="B36">
        <v>1296</v>
      </c>
      <c r="C36">
        <v>1316.23999</v>
      </c>
      <c r="D36">
        <v>1140</v>
      </c>
      <c r="E36">
        <v>1187.0600589999999</v>
      </c>
      <c r="F36">
        <v>1178.6831050000001</v>
      </c>
      <c r="H36" s="17">
        <f t="shared" si="2"/>
        <v>-7.8173191167729708E-2</v>
      </c>
      <c r="I36">
        <f t="shared" si="1"/>
        <v>11.311536917883734</v>
      </c>
    </row>
    <row r="37" spans="1:9">
      <c r="A37" s="8">
        <v>44136</v>
      </c>
      <c r="B37">
        <v>1192</v>
      </c>
      <c r="C37">
        <v>1635.959961</v>
      </c>
      <c r="D37">
        <v>1138</v>
      </c>
      <c r="E37">
        <v>1606</v>
      </c>
      <c r="F37">
        <v>1594.666504</v>
      </c>
      <c r="H37" s="17">
        <f t="shared" si="2"/>
        <v>0.30226682341371786</v>
      </c>
      <c r="I37">
        <f t="shared" si="1"/>
        <v>15.303629071453084</v>
      </c>
    </row>
    <row r="38" spans="1:9">
      <c r="A38" s="8">
        <v>44166</v>
      </c>
      <c r="B38">
        <v>1606.8000489999999</v>
      </c>
      <c r="C38">
        <v>1668.839966</v>
      </c>
      <c r="D38">
        <v>1389.3199460000001</v>
      </c>
      <c r="E38">
        <v>1531.9799800000001</v>
      </c>
      <c r="F38">
        <v>1521.168823</v>
      </c>
      <c r="H38" s="17">
        <f t="shared" si="2"/>
        <v>-4.7185624115529019E-2</v>
      </c>
      <c r="I38">
        <f t="shared" si="1"/>
        <v>14.598289588360771</v>
      </c>
    </row>
    <row r="39" spans="1:9">
      <c r="A39" s="8">
        <v>44197</v>
      </c>
      <c r="B39">
        <v>1531.9799800000001</v>
      </c>
      <c r="C39">
        <v>2244</v>
      </c>
      <c r="D39">
        <v>1528.0600589999999</v>
      </c>
      <c r="E39">
        <v>1913.3599850000001</v>
      </c>
      <c r="F39">
        <v>1899.857544</v>
      </c>
      <c r="H39" s="17">
        <f t="shared" si="2"/>
        <v>0.22229990466138771</v>
      </c>
      <c r="I39">
        <f t="shared" si="1"/>
        <v>18.232473729803669</v>
      </c>
    </row>
    <row r="40" spans="1:9">
      <c r="A40" s="8">
        <v>44228</v>
      </c>
      <c r="B40">
        <v>1939.599976</v>
      </c>
      <c r="C40">
        <v>2192</v>
      </c>
      <c r="D40">
        <v>1924</v>
      </c>
      <c r="E40">
        <v>2020.5600589999999</v>
      </c>
      <c r="F40">
        <v>2006.301025</v>
      </c>
      <c r="H40" s="17">
        <f t="shared" si="2"/>
        <v>5.4513834075196492E-2</v>
      </c>
      <c r="I40">
        <f t="shared" si="1"/>
        <v>19.253986093807185</v>
      </c>
    </row>
    <row r="41" spans="1:9">
      <c r="A41" s="8">
        <v>44256</v>
      </c>
      <c r="B41">
        <v>2035.959961</v>
      </c>
      <c r="C41">
        <v>2396</v>
      </c>
      <c r="D41">
        <v>1992.5200199999999</v>
      </c>
      <c r="E41">
        <v>2278.679932</v>
      </c>
      <c r="F41">
        <v>2266.8454590000001</v>
      </c>
      <c r="H41" s="17">
        <f t="shared" si="2"/>
        <v>0.12209645877917519</v>
      </c>
      <c r="I41">
        <f t="shared" si="1"/>
        <v>21.754368063683746</v>
      </c>
    </row>
    <row r="42" spans="1:9">
      <c r="A42" s="8">
        <v>44287</v>
      </c>
      <c r="B42">
        <v>2302.26001</v>
      </c>
      <c r="C42">
        <v>3457.6000979999999</v>
      </c>
      <c r="D42">
        <v>2228</v>
      </c>
      <c r="E42">
        <v>3388.679932</v>
      </c>
      <c r="F42">
        <v>3371.0808109999998</v>
      </c>
      <c r="H42" s="17">
        <f t="shared" si="2"/>
        <v>0.39684420900258</v>
      </c>
      <c r="I42">
        <f t="shared" si="1"/>
        <v>32.351447887085762</v>
      </c>
    </row>
    <row r="43" spans="1:9">
      <c r="A43" s="8">
        <v>44317</v>
      </c>
      <c r="B43">
        <v>3416</v>
      </c>
      <c r="C43">
        <v>3979.9499510000001</v>
      </c>
      <c r="D43">
        <v>3080</v>
      </c>
      <c r="E43">
        <v>3667.9499510000001</v>
      </c>
      <c r="F43">
        <v>3648.9001459999999</v>
      </c>
      <c r="H43" s="17">
        <f t="shared" si="2"/>
        <v>7.919238394608373E-2</v>
      </c>
      <c r="I43">
        <f t="shared" si="1"/>
        <v>35.017612907203201</v>
      </c>
    </row>
    <row r="44" spans="1:9">
      <c r="A44" s="8">
        <v>44348</v>
      </c>
      <c r="B44">
        <v>3694.8000489999999</v>
      </c>
      <c r="C44">
        <v>3710</v>
      </c>
      <c r="D44">
        <v>3460.0500489999999</v>
      </c>
      <c r="E44">
        <v>3596.3999020000001</v>
      </c>
      <c r="F44">
        <v>3577.7219239999999</v>
      </c>
      <c r="H44" s="17">
        <f t="shared" si="2"/>
        <v>-1.969952853448325E-2</v>
      </c>
      <c r="I44">
        <f t="shared" si="1"/>
        <v>34.334532711612944</v>
      </c>
    </row>
    <row r="45" spans="1:9">
      <c r="A45" s="8">
        <v>44378</v>
      </c>
      <c r="B45">
        <v>3590</v>
      </c>
      <c r="C45">
        <v>4749</v>
      </c>
      <c r="D45">
        <v>3586.0500489999999</v>
      </c>
      <c r="E45">
        <v>4386.4501950000003</v>
      </c>
      <c r="F45">
        <v>4363.6689450000003</v>
      </c>
      <c r="H45" s="17">
        <f t="shared" si="2"/>
        <v>0.19858694085620818</v>
      </c>
      <c r="I45">
        <f t="shared" si="1"/>
        <v>41.877076340031415</v>
      </c>
    </row>
    <row r="46" spans="1:9">
      <c r="A46" s="8">
        <v>44409</v>
      </c>
      <c r="B46">
        <v>4418.4501950000003</v>
      </c>
      <c r="C46">
        <v>4595</v>
      </c>
      <c r="D46">
        <v>3905.5500489999999</v>
      </c>
      <c r="E46">
        <v>4277.1499020000001</v>
      </c>
      <c r="F46">
        <v>4261.8837890000004</v>
      </c>
      <c r="H46" s="17">
        <f t="shared" si="2"/>
        <v>-2.3601938115627059E-2</v>
      </c>
      <c r="I46">
        <f t="shared" si="1"/>
        <v>40.900268795321125</v>
      </c>
    </row>
    <row r="47" spans="1:9">
      <c r="A47" s="8">
        <v>44440</v>
      </c>
      <c r="B47">
        <v>4290</v>
      </c>
      <c r="C47">
        <v>4297</v>
      </c>
      <c r="D47">
        <v>3650</v>
      </c>
      <c r="E47">
        <v>3825.5500489999999</v>
      </c>
      <c r="F47">
        <v>3811.8957519999999</v>
      </c>
      <c r="H47" s="17">
        <f t="shared" si="2"/>
        <v>-0.11158462843474724</v>
      </c>
      <c r="I47">
        <f t="shared" si="1"/>
        <v>36.581842348433568</v>
      </c>
    </row>
    <row r="48" spans="1:9">
      <c r="A48" s="8">
        <v>44470</v>
      </c>
      <c r="B48">
        <v>3800</v>
      </c>
      <c r="C48">
        <v>4180</v>
      </c>
      <c r="D48">
        <v>3411.1000979999999</v>
      </c>
      <c r="E48">
        <v>3604.5</v>
      </c>
      <c r="F48">
        <v>3591.6347660000001</v>
      </c>
      <c r="H48" s="17">
        <f t="shared" si="2"/>
        <v>-5.9519172667662039E-2</v>
      </c>
      <c r="I48">
        <f t="shared" si="1"/>
        <v>34.468050894106696</v>
      </c>
    </row>
    <row r="49" spans="1:9">
      <c r="A49" s="8">
        <v>44501</v>
      </c>
      <c r="B49">
        <v>3640.0500489999999</v>
      </c>
      <c r="C49">
        <v>3675</v>
      </c>
      <c r="D49">
        <v>3000</v>
      </c>
      <c r="E49">
        <v>3187.3000489999999</v>
      </c>
      <c r="F49">
        <v>3175.923828</v>
      </c>
      <c r="H49" s="17">
        <f t="shared" si="2"/>
        <v>-0.12300890595603599</v>
      </c>
      <c r="I49">
        <f t="shared" si="1"/>
        <v>30.478573482911361</v>
      </c>
    </row>
    <row r="50" spans="1:9">
      <c r="A50" s="8">
        <v>44531</v>
      </c>
      <c r="B50">
        <v>3200</v>
      </c>
      <c r="C50">
        <v>3566</v>
      </c>
      <c r="D50">
        <v>2997.6999510000001</v>
      </c>
      <c r="E50">
        <v>3547.6999510000001</v>
      </c>
      <c r="F50">
        <v>3535.0373540000001</v>
      </c>
      <c r="H50" s="17">
        <f t="shared" si="2"/>
        <v>0.10712530672503777</v>
      </c>
      <c r="I50">
        <f t="shared" si="1"/>
        <v>33.924899208484902</v>
      </c>
    </row>
    <row r="51" spans="1:9">
      <c r="A51" s="8">
        <v>44562</v>
      </c>
      <c r="B51">
        <v>3576.3000489999999</v>
      </c>
      <c r="C51">
        <v>3864.75</v>
      </c>
      <c r="D51">
        <v>3154</v>
      </c>
      <c r="E51">
        <v>3350.75</v>
      </c>
      <c r="F51">
        <v>3338.7902829999998</v>
      </c>
      <c r="H51" s="17">
        <f t="shared" si="2"/>
        <v>-5.7115315531965478E-2</v>
      </c>
      <c r="I51">
        <f t="shared" si="1"/>
        <v>32.041563493205388</v>
      </c>
    </row>
    <row r="52" spans="1:9">
      <c r="A52" s="8">
        <v>44593</v>
      </c>
      <c r="B52">
        <v>3361.3000489999999</v>
      </c>
      <c r="C52">
        <v>3587</v>
      </c>
      <c r="D52">
        <v>2800</v>
      </c>
      <c r="E52">
        <v>3003.3000489999999</v>
      </c>
      <c r="F52">
        <v>2992.5805660000001</v>
      </c>
      <c r="H52" s="17">
        <f t="shared" si="2"/>
        <v>-0.10947246993562933</v>
      </c>
      <c r="I52">
        <f t="shared" si="1"/>
        <v>28.719072504267718</v>
      </c>
    </row>
    <row r="53" spans="1:9">
      <c r="A53" s="8">
        <v>44621</v>
      </c>
      <c r="B53">
        <v>3003.3000489999999</v>
      </c>
      <c r="C53">
        <v>3094.75</v>
      </c>
      <c r="D53">
        <v>2760.1000979999999</v>
      </c>
      <c r="E53">
        <v>2858.5500489999999</v>
      </c>
      <c r="F53">
        <v>2848.3471679999998</v>
      </c>
      <c r="H53" s="17">
        <f t="shared" si="2"/>
        <v>-4.9397195730447131E-2</v>
      </c>
      <c r="I53">
        <f t="shared" si="1"/>
        <v>27.334899439134301</v>
      </c>
    </row>
    <row r="54" spans="1:9">
      <c r="A54" s="8">
        <v>44652</v>
      </c>
      <c r="B54">
        <v>2880.25</v>
      </c>
      <c r="C54">
        <v>3455.6000979999999</v>
      </c>
      <c r="D54">
        <v>2867</v>
      </c>
      <c r="E54">
        <v>3179.6000979999999</v>
      </c>
      <c r="F54">
        <v>3168.251221</v>
      </c>
      <c r="H54" s="17">
        <f t="shared" si="2"/>
        <v>0.10644088536914703</v>
      </c>
      <c r="I54">
        <f t="shared" si="1"/>
        <v>30.404941327696143</v>
      </c>
    </row>
    <row r="55" spans="1:9">
      <c r="A55" s="8">
        <v>44682</v>
      </c>
      <c r="B55">
        <v>3140</v>
      </c>
      <c r="C55">
        <v>3185</v>
      </c>
      <c r="D55">
        <v>2516.0500489999999</v>
      </c>
      <c r="E55">
        <v>2729.75</v>
      </c>
      <c r="F55">
        <v>2720.006836</v>
      </c>
      <c r="H55" s="17">
        <f t="shared" si="2"/>
        <v>-0.15254537682617461</v>
      </c>
      <c r="I55">
        <f t="shared" si="1"/>
        <v>26.103248287681296</v>
      </c>
    </row>
    <row r="56" spans="1:9">
      <c r="A56" s="8">
        <v>44713</v>
      </c>
      <c r="B56">
        <v>2748</v>
      </c>
      <c r="C56">
        <v>2781</v>
      </c>
      <c r="D56">
        <v>2515</v>
      </c>
      <c r="E56">
        <v>2517.6499020000001</v>
      </c>
      <c r="F56">
        <v>2508.663818</v>
      </c>
      <c r="H56" s="17">
        <f t="shared" si="2"/>
        <v>-8.0884125567712933E-2</v>
      </c>
      <c r="I56">
        <f t="shared" si="1"/>
        <v>24.075040417132438</v>
      </c>
    </row>
    <row r="57" spans="1:9">
      <c r="A57" s="8">
        <v>44743</v>
      </c>
      <c r="B57">
        <v>2525</v>
      </c>
      <c r="C57">
        <v>2963.5</v>
      </c>
      <c r="D57">
        <v>2506.1999510000001</v>
      </c>
      <c r="E57">
        <v>2929.75</v>
      </c>
      <c r="F57">
        <v>2919.2929690000001</v>
      </c>
      <c r="H57" s="17">
        <f t="shared" si="2"/>
        <v>0.15159118508460528</v>
      </c>
      <c r="I57">
        <f t="shared" si="1"/>
        <v>28.015749146554462</v>
      </c>
    </row>
    <row r="58" spans="1:9">
      <c r="A58" s="8">
        <v>44774</v>
      </c>
      <c r="B58">
        <v>2955.0500489999999</v>
      </c>
      <c r="C58">
        <v>3226.25</v>
      </c>
      <c r="D58">
        <v>2870</v>
      </c>
      <c r="E58">
        <v>2967.5</v>
      </c>
      <c r="F58">
        <v>2967.5</v>
      </c>
      <c r="H58" s="17">
        <f t="shared" si="2"/>
        <v>1.6378394444751847E-2</v>
      </c>
      <c r="I58">
        <f t="shared" si="1"/>
        <v>28.478380373340446</v>
      </c>
    </row>
    <row r="59" spans="1:9">
      <c r="A59" s="8">
        <v>44805</v>
      </c>
      <c r="B59">
        <v>2967</v>
      </c>
      <c r="C59">
        <v>3199</v>
      </c>
      <c r="D59">
        <v>2815</v>
      </c>
      <c r="E59">
        <v>2868.9499510000001</v>
      </c>
      <c r="F59">
        <v>2868.9499510000001</v>
      </c>
      <c r="H59" s="17">
        <f t="shared" si="2"/>
        <v>-3.3773755408889557E-2</v>
      </c>
      <c r="I59">
        <f t="shared" si="1"/>
        <v>27.532619368712531</v>
      </c>
    </row>
    <row r="60" spans="1:9">
      <c r="A60" s="8">
        <v>44835</v>
      </c>
      <c r="B60">
        <v>2883.3000489999999</v>
      </c>
      <c r="C60">
        <v>3029.8500979999999</v>
      </c>
      <c r="D60">
        <v>2824.9499510000001</v>
      </c>
      <c r="E60">
        <v>2953.1499020000001</v>
      </c>
      <c r="F60">
        <v>2953.1499020000001</v>
      </c>
      <c r="H60" s="17">
        <f t="shared" si="2"/>
        <v>2.8926271994901814E-2</v>
      </c>
      <c r="I60">
        <f t="shared" si="1"/>
        <v>28.34066595068208</v>
      </c>
    </row>
    <row r="61" spans="1:9">
      <c r="A61" s="8">
        <v>44866</v>
      </c>
      <c r="B61">
        <v>2941.0500489999999</v>
      </c>
      <c r="C61">
        <v>3064.4499510000001</v>
      </c>
      <c r="D61">
        <v>2763.1000979999999</v>
      </c>
      <c r="E61">
        <v>2821.5500489999999</v>
      </c>
      <c r="F61">
        <v>2821.5500489999999</v>
      </c>
      <c r="H61" s="17">
        <f t="shared" si="2"/>
        <v>-4.5585967380963176E-2</v>
      </c>
      <c r="I61">
        <f t="shared" si="1"/>
        <v>27.077733963888583</v>
      </c>
    </row>
    <row r="62" spans="1:9">
      <c r="A62" s="8">
        <v>44896</v>
      </c>
      <c r="B62">
        <v>2839.75</v>
      </c>
      <c r="C62">
        <v>2857.3999020000001</v>
      </c>
      <c r="D62">
        <v>2774</v>
      </c>
      <c r="E62">
        <v>2791.8000489999999</v>
      </c>
      <c r="F62">
        <v>2791.8000489999999</v>
      </c>
      <c r="H62" s="17">
        <f t="shared" si="2"/>
        <v>-1.0599830058813936E-2</v>
      </c>
      <c r="I62">
        <f t="shared" si="1"/>
        <v>26.792230403279696</v>
      </c>
    </row>
    <row r="67" spans="1:2">
      <c r="A67" t="s">
        <v>57</v>
      </c>
      <c r="B67" s="17">
        <f>'Weight&amp;Market CAP'!D8</f>
        <v>9.5967583397945904E-3</v>
      </c>
    </row>
    <row r="68" spans="1:2">
      <c r="A68" t="s">
        <v>63</v>
      </c>
      <c r="B68" s="17">
        <f>AVERAGE(H3:H62)</f>
        <v>3.9720303021262754E-2</v>
      </c>
    </row>
    <row r="69" spans="1:2">
      <c r="A69" t="s">
        <v>64</v>
      </c>
      <c r="B69" s="17">
        <f>12*B68</f>
        <v>0.47664363625515305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00516-7586-4901-A3F1-722EBB0D4449}">
  <dimension ref="A1:S80"/>
  <sheetViews>
    <sheetView workbookViewId="0">
      <selection activeCell="I63" sqref="I63"/>
    </sheetView>
  </sheetViews>
  <sheetFormatPr defaultColWidth="11" defaultRowHeight="15.95"/>
  <cols>
    <col min="1" max="6" width="11" bestFit="1" customWidth="1"/>
    <col min="7" max="7" width="11.125" bestFit="1" customWidth="1"/>
    <col min="8" max="8" width="11" style="27"/>
  </cols>
  <sheetData>
    <row r="1" spans="1:19">
      <c r="A1" s="13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65</v>
      </c>
      <c r="H1" s="27" t="s">
        <v>60</v>
      </c>
      <c r="I1" t="s">
        <v>30</v>
      </c>
    </row>
    <row r="2" spans="1:19">
      <c r="A2" s="14">
        <v>42747</v>
      </c>
      <c r="B2" s="13">
        <v>182</v>
      </c>
      <c r="C2" s="13">
        <v>197.15</v>
      </c>
      <c r="D2" s="13">
        <v>175.35</v>
      </c>
      <c r="E2" s="13">
        <v>195.2</v>
      </c>
      <c r="F2" s="13">
        <v>145.76439999999999</v>
      </c>
      <c r="G2" s="15">
        <v>130000000</v>
      </c>
      <c r="I2">
        <f t="shared" ref="I2:I33" si="0">$B$65*F2</f>
        <v>25.631748788481932</v>
      </c>
      <c r="K2" s="13" t="s">
        <v>31</v>
      </c>
      <c r="L2" s="13"/>
      <c r="M2" s="13"/>
      <c r="N2" s="13"/>
      <c r="O2" s="13"/>
      <c r="P2" s="13"/>
      <c r="Q2" s="13"/>
      <c r="R2" s="13"/>
      <c r="S2" s="13"/>
    </row>
    <row r="3" spans="1:19" ht="17.100000000000001" thickBot="1">
      <c r="A3" s="14">
        <v>43101</v>
      </c>
      <c r="B3" s="13">
        <v>195.2</v>
      </c>
      <c r="C3" s="13">
        <v>212.85</v>
      </c>
      <c r="D3" s="13">
        <v>192</v>
      </c>
      <c r="E3" s="13">
        <v>203.45</v>
      </c>
      <c r="F3" s="13">
        <v>151.92500000000001</v>
      </c>
      <c r="G3" s="15">
        <v>199000000</v>
      </c>
      <c r="H3" s="27">
        <f t="shared" ref="H3:H34" si="1">LN(F3/F2)</f>
        <v>4.1395358357254358E-2</v>
      </c>
      <c r="I3">
        <f t="shared" si="0"/>
        <v>26.715051375302323</v>
      </c>
      <c r="K3" s="13"/>
      <c r="L3" s="13"/>
      <c r="M3" s="13"/>
      <c r="N3" s="13"/>
      <c r="O3" s="13"/>
      <c r="P3" s="13"/>
      <c r="Q3" s="13"/>
      <c r="R3" s="13"/>
      <c r="S3" s="13"/>
    </row>
    <row r="4" spans="1:19">
      <c r="A4" s="14">
        <v>43102</v>
      </c>
      <c r="B4" s="13">
        <v>204.05</v>
      </c>
      <c r="C4" s="13">
        <v>207.05</v>
      </c>
      <c r="D4" s="13">
        <v>180.1</v>
      </c>
      <c r="E4" s="13">
        <v>188.3</v>
      </c>
      <c r="F4" s="13">
        <v>140.61189999999999</v>
      </c>
      <c r="G4" s="15">
        <v>129000000</v>
      </c>
      <c r="H4" s="27">
        <f t="shared" si="1"/>
        <v>-7.7383364957538281E-2</v>
      </c>
      <c r="I4">
        <f t="shared" si="0"/>
        <v>24.725714217402484</v>
      </c>
      <c r="K4" s="28" t="s">
        <v>32</v>
      </c>
      <c r="L4" s="29"/>
      <c r="M4" s="13"/>
      <c r="N4" s="13"/>
      <c r="O4" s="13"/>
      <c r="P4" s="13"/>
      <c r="Q4" s="13"/>
      <c r="R4" s="13"/>
      <c r="S4" s="13"/>
    </row>
    <row r="5" spans="1:19">
      <c r="A5" s="14">
        <v>43103</v>
      </c>
      <c r="B5" s="13">
        <v>187.9</v>
      </c>
      <c r="C5" s="13">
        <v>190.2</v>
      </c>
      <c r="D5" s="13">
        <v>173.6</v>
      </c>
      <c r="E5" s="13">
        <v>177.8</v>
      </c>
      <c r="F5" s="13">
        <v>132.77109999999999</v>
      </c>
      <c r="G5" s="13">
        <v>88384909</v>
      </c>
      <c r="H5" s="27">
        <f t="shared" si="1"/>
        <v>-5.7377020186248025E-2</v>
      </c>
      <c r="I5">
        <f t="shared" si="0"/>
        <v>23.346959076224465</v>
      </c>
      <c r="K5" s="13" t="s">
        <v>33</v>
      </c>
      <c r="L5" s="13">
        <v>0.21335399999999999</v>
      </c>
      <c r="M5" s="13"/>
      <c r="N5" s="13"/>
      <c r="O5" s="13"/>
      <c r="P5" s="13"/>
      <c r="Q5" s="13"/>
      <c r="R5" s="13"/>
      <c r="S5" s="13"/>
    </row>
    <row r="6" spans="1:19">
      <c r="A6" s="14">
        <v>43104</v>
      </c>
      <c r="B6" s="13">
        <v>179.1</v>
      </c>
      <c r="C6" s="13">
        <v>186.25</v>
      </c>
      <c r="D6" s="13">
        <v>174.7</v>
      </c>
      <c r="E6" s="13">
        <v>180.55</v>
      </c>
      <c r="F6" s="13">
        <v>136.49510000000001</v>
      </c>
      <c r="G6" s="13">
        <v>87649198</v>
      </c>
      <c r="H6" s="27">
        <f t="shared" si="1"/>
        <v>2.7662123667155931E-2</v>
      </c>
      <c r="I6">
        <f t="shared" si="0"/>
        <v>24.001800947684899</v>
      </c>
      <c r="K6" s="13" t="s">
        <v>34</v>
      </c>
      <c r="L6" s="13">
        <v>4.5519999999999998E-2</v>
      </c>
      <c r="M6" s="13"/>
      <c r="N6" s="13"/>
      <c r="O6" s="13"/>
      <c r="P6" s="13"/>
      <c r="Q6" s="13"/>
      <c r="R6" s="13"/>
      <c r="S6" s="13"/>
    </row>
    <row r="7" spans="1:19">
      <c r="A7" s="14">
        <v>43105</v>
      </c>
      <c r="B7" s="13">
        <v>180.55</v>
      </c>
      <c r="C7" s="13">
        <v>192</v>
      </c>
      <c r="D7" s="13">
        <v>155.15</v>
      </c>
      <c r="E7" s="13">
        <v>177.9</v>
      </c>
      <c r="F7" s="13">
        <v>134.49170000000001</v>
      </c>
      <c r="G7" s="15">
        <v>183000000</v>
      </c>
      <c r="H7" s="27">
        <f t="shared" si="1"/>
        <v>-1.478622944421226E-2</v>
      </c>
      <c r="I7">
        <f t="shared" si="0"/>
        <v>23.64951571533156</v>
      </c>
      <c r="K7" s="13" t="s">
        <v>35</v>
      </c>
      <c r="L7" s="13">
        <v>2.9062999999999999E-2</v>
      </c>
      <c r="M7" s="13"/>
      <c r="N7" s="13"/>
      <c r="O7" s="13"/>
      <c r="P7" s="13"/>
      <c r="Q7" s="13"/>
      <c r="R7" s="13"/>
      <c r="S7" s="13"/>
    </row>
    <row r="8" spans="1:19">
      <c r="A8" s="14">
        <v>43106</v>
      </c>
      <c r="B8" s="13">
        <v>176</v>
      </c>
      <c r="C8" s="13">
        <v>176</v>
      </c>
      <c r="D8" s="13">
        <v>151.80000000000001</v>
      </c>
      <c r="E8" s="13">
        <v>158.4</v>
      </c>
      <c r="F8" s="13">
        <v>119.7497</v>
      </c>
      <c r="G8" s="15">
        <v>135000000</v>
      </c>
      <c r="H8" s="27">
        <f t="shared" si="1"/>
        <v>-0.11609875603189661</v>
      </c>
      <c r="I8">
        <f t="shared" si="0"/>
        <v>21.057228156505122</v>
      </c>
      <c r="K8" s="13" t="s">
        <v>36</v>
      </c>
      <c r="L8" s="13">
        <v>0.103046</v>
      </c>
      <c r="M8" s="13"/>
      <c r="N8" s="13"/>
      <c r="O8" s="13"/>
      <c r="P8" s="13"/>
      <c r="Q8" s="13"/>
      <c r="R8" s="13"/>
      <c r="S8" s="13"/>
    </row>
    <row r="9" spans="1:19" ht="17.100000000000001" thickBot="1">
      <c r="A9" s="14">
        <v>43107</v>
      </c>
      <c r="B9" s="13">
        <v>157.85</v>
      </c>
      <c r="C9" s="13">
        <v>166.75</v>
      </c>
      <c r="D9" s="13">
        <v>152.44999999999999</v>
      </c>
      <c r="E9" s="13">
        <v>165.7</v>
      </c>
      <c r="F9" s="13">
        <v>125.2685</v>
      </c>
      <c r="G9" s="15">
        <v>144000000</v>
      </c>
      <c r="H9" s="27">
        <f t="shared" si="1"/>
        <v>4.5055702579863709E-2</v>
      </c>
      <c r="I9">
        <f t="shared" si="0"/>
        <v>22.027674268270918</v>
      </c>
      <c r="K9" s="35" t="s">
        <v>37</v>
      </c>
      <c r="L9" s="35">
        <v>60</v>
      </c>
      <c r="M9" s="13"/>
      <c r="N9" s="13"/>
      <c r="O9" s="13"/>
      <c r="P9" s="13"/>
      <c r="Q9" s="13"/>
      <c r="R9" s="13"/>
      <c r="S9" s="13"/>
    </row>
    <row r="10" spans="1:19">
      <c r="A10" s="14">
        <v>43108</v>
      </c>
      <c r="B10" s="13">
        <v>165.25</v>
      </c>
      <c r="C10" s="13">
        <v>181.9</v>
      </c>
      <c r="D10" s="13">
        <v>162.5</v>
      </c>
      <c r="E10" s="13">
        <v>180.05</v>
      </c>
      <c r="F10" s="13">
        <v>136.11709999999999</v>
      </c>
      <c r="G10" s="15">
        <v>134000000</v>
      </c>
      <c r="H10" s="27">
        <f t="shared" si="1"/>
        <v>8.3056111026092755E-2</v>
      </c>
      <c r="I10">
        <f t="shared" si="0"/>
        <v>23.935332035920116</v>
      </c>
      <c r="K10" s="13"/>
      <c r="L10" s="13"/>
      <c r="M10" s="13"/>
      <c r="N10" s="13"/>
      <c r="O10" s="13"/>
      <c r="P10" s="13"/>
      <c r="Q10" s="13"/>
      <c r="R10" s="13"/>
      <c r="S10" s="13"/>
    </row>
    <row r="11" spans="1:19" ht="17.100000000000001" thickBot="1">
      <c r="A11" s="14">
        <v>43109</v>
      </c>
      <c r="B11" s="13">
        <v>180.75</v>
      </c>
      <c r="C11" s="13">
        <v>185.4</v>
      </c>
      <c r="D11" s="13">
        <v>166.2</v>
      </c>
      <c r="E11" s="13">
        <v>177.2</v>
      </c>
      <c r="F11" s="13">
        <v>133.96250000000001</v>
      </c>
      <c r="G11" s="15">
        <v>122000000</v>
      </c>
      <c r="H11" s="27">
        <f t="shared" si="1"/>
        <v>-1.5955634635520875E-2</v>
      </c>
      <c r="I11">
        <f t="shared" si="0"/>
        <v>23.556459238860867</v>
      </c>
      <c r="K11" s="13" t="s">
        <v>38</v>
      </c>
      <c r="L11" s="13"/>
      <c r="M11" s="13"/>
      <c r="N11" s="13"/>
      <c r="O11" s="13"/>
      <c r="P11" s="13"/>
      <c r="Q11" s="13"/>
      <c r="R11" s="13"/>
      <c r="S11" s="13"/>
    </row>
    <row r="12" spans="1:19">
      <c r="A12" s="14">
        <v>43110</v>
      </c>
      <c r="B12" s="13">
        <v>179.3</v>
      </c>
      <c r="C12" s="13">
        <v>183.5</v>
      </c>
      <c r="D12" s="13">
        <v>144.69999999999999</v>
      </c>
      <c r="E12" s="13">
        <v>153.25</v>
      </c>
      <c r="F12" s="13">
        <v>116.7628</v>
      </c>
      <c r="G12" s="15">
        <v>215000000</v>
      </c>
      <c r="H12" s="27">
        <f t="shared" si="1"/>
        <v>-0.13741538352538896</v>
      </c>
      <c r="I12">
        <f t="shared" si="0"/>
        <v>20.532000662986011</v>
      </c>
      <c r="K12" s="28" t="s">
        <v>39</v>
      </c>
      <c r="L12" s="28" t="s">
        <v>40</v>
      </c>
      <c r="M12" s="28" t="s">
        <v>41</v>
      </c>
      <c r="N12" s="28" t="s">
        <v>42</v>
      </c>
      <c r="O12" s="28" t="s">
        <v>43</v>
      </c>
      <c r="P12" s="28" t="s">
        <v>44</v>
      </c>
      <c r="Q12" s="13"/>
      <c r="R12" s="13"/>
      <c r="S12" s="13"/>
    </row>
    <row r="13" spans="1:19">
      <c r="A13" s="14">
        <v>43111</v>
      </c>
      <c r="B13" s="13">
        <v>155.5</v>
      </c>
      <c r="C13" s="13">
        <v>165</v>
      </c>
      <c r="D13" s="13">
        <v>137.65</v>
      </c>
      <c r="E13" s="13">
        <v>140.30000000000001</v>
      </c>
      <c r="F13" s="13">
        <v>106.8961</v>
      </c>
      <c r="G13" s="15">
        <v>183000000</v>
      </c>
      <c r="H13" s="27">
        <f t="shared" si="1"/>
        <v>-8.8287191842343321E-2</v>
      </c>
      <c r="I13">
        <f t="shared" si="0"/>
        <v>18.797003806611517</v>
      </c>
      <c r="K13" s="13" t="s">
        <v>45</v>
      </c>
      <c r="L13" s="13">
        <v>1</v>
      </c>
      <c r="M13" s="13">
        <v>2.9371999999999999E-2</v>
      </c>
      <c r="N13" s="13">
        <v>2.9371999999999999E-2</v>
      </c>
      <c r="O13" s="13">
        <v>2.7660550000000002</v>
      </c>
      <c r="P13" s="13">
        <v>0.101678</v>
      </c>
      <c r="Q13" s="13"/>
      <c r="R13" s="13"/>
      <c r="S13" s="13"/>
    </row>
    <row r="14" spans="1:19">
      <c r="A14" s="14">
        <v>43112</v>
      </c>
      <c r="B14" s="13">
        <v>140.94999999999999</v>
      </c>
      <c r="C14" s="13">
        <v>151.5</v>
      </c>
      <c r="D14" s="13">
        <v>134.75</v>
      </c>
      <c r="E14" s="13">
        <v>149.9</v>
      </c>
      <c r="F14" s="13">
        <v>114.21040000000001</v>
      </c>
      <c r="G14" s="15">
        <v>288000000</v>
      </c>
      <c r="H14" s="27">
        <f t="shared" si="1"/>
        <v>6.6185026705286462E-2</v>
      </c>
      <c r="I14">
        <f t="shared" si="0"/>
        <v>20.083177249260018</v>
      </c>
      <c r="K14" s="13" t="s">
        <v>46</v>
      </c>
      <c r="L14" s="13">
        <v>58</v>
      </c>
      <c r="M14" s="13">
        <v>0.61587700000000001</v>
      </c>
      <c r="N14" s="13">
        <v>1.0619E-2</v>
      </c>
      <c r="O14" s="13"/>
      <c r="P14" s="13"/>
      <c r="Q14" s="13"/>
      <c r="R14" s="13"/>
      <c r="S14" s="13"/>
    </row>
    <row r="15" spans="1:19" ht="17.100000000000001" thickBot="1">
      <c r="A15" s="14">
        <v>43466</v>
      </c>
      <c r="B15" s="13">
        <v>150</v>
      </c>
      <c r="C15" s="13">
        <v>150.1</v>
      </c>
      <c r="D15" s="13">
        <v>138.5</v>
      </c>
      <c r="E15" s="13">
        <v>141.25</v>
      </c>
      <c r="F15" s="13">
        <v>107.6199</v>
      </c>
      <c r="G15" s="15">
        <v>186000000</v>
      </c>
      <c r="H15" s="27">
        <f t="shared" si="1"/>
        <v>-5.9436786511144833E-2</v>
      </c>
      <c r="I15">
        <f t="shared" si="0"/>
        <v>18.924279463583336</v>
      </c>
      <c r="K15" s="35" t="s">
        <v>47</v>
      </c>
      <c r="L15" s="35">
        <v>59</v>
      </c>
      <c r="M15" s="35">
        <v>0.64524899999999996</v>
      </c>
      <c r="N15" s="35" t="s">
        <v>39</v>
      </c>
      <c r="O15" s="35" t="s">
        <v>39</v>
      </c>
      <c r="P15" s="35" t="s">
        <v>39</v>
      </c>
      <c r="Q15" s="13"/>
      <c r="R15" s="13"/>
      <c r="S15" s="13"/>
    </row>
    <row r="16" spans="1:19" ht="17.100000000000001" thickBot="1">
      <c r="A16" s="14">
        <v>43467</v>
      </c>
      <c r="B16" s="13">
        <v>141</v>
      </c>
      <c r="C16" s="13">
        <v>150.75</v>
      </c>
      <c r="D16" s="13">
        <v>127.6</v>
      </c>
      <c r="E16" s="13">
        <v>148.65</v>
      </c>
      <c r="F16" s="13">
        <v>113.258</v>
      </c>
      <c r="G16" s="15">
        <v>281000000</v>
      </c>
      <c r="H16" s="27">
        <f t="shared" si="1"/>
        <v>5.1062827179318995E-2</v>
      </c>
      <c r="I16">
        <f t="shared" si="0"/>
        <v>19.915703726601876</v>
      </c>
      <c r="K16" s="13"/>
      <c r="L16" s="13"/>
      <c r="M16" s="13"/>
      <c r="N16" s="13"/>
      <c r="O16" s="13"/>
      <c r="P16" s="13"/>
      <c r="Q16" s="13"/>
      <c r="R16" s="13"/>
      <c r="S16" s="13"/>
    </row>
    <row r="17" spans="1:19">
      <c r="A17" s="14">
        <v>43468</v>
      </c>
      <c r="B17" s="13">
        <v>149.9</v>
      </c>
      <c r="C17" s="13">
        <v>163.19999999999999</v>
      </c>
      <c r="D17" s="13">
        <v>145.69999999999999</v>
      </c>
      <c r="E17" s="13">
        <v>159.75</v>
      </c>
      <c r="F17" s="13">
        <v>126.19159999999999</v>
      </c>
      <c r="G17" s="15">
        <v>339000000</v>
      </c>
      <c r="H17" s="27">
        <f t="shared" si="1"/>
        <v>0.10813298483272311</v>
      </c>
      <c r="I17">
        <f t="shared" si="0"/>
        <v>22.189995571048875</v>
      </c>
      <c r="K17" s="28" t="s">
        <v>39</v>
      </c>
      <c r="L17" s="28" t="s">
        <v>48</v>
      </c>
      <c r="M17" s="28" t="s">
        <v>36</v>
      </c>
      <c r="N17" s="28" t="s">
        <v>49</v>
      </c>
      <c r="O17" s="28" t="s">
        <v>50</v>
      </c>
      <c r="P17" s="28" t="s">
        <v>51</v>
      </c>
      <c r="Q17" s="28" t="s">
        <v>52</v>
      </c>
      <c r="R17" s="28" t="s">
        <v>53</v>
      </c>
      <c r="S17" s="28" t="s">
        <v>54</v>
      </c>
    </row>
    <row r="18" spans="1:19">
      <c r="A18" s="14">
        <v>43469</v>
      </c>
      <c r="B18" s="13">
        <v>160.5</v>
      </c>
      <c r="C18" s="13">
        <v>171.15</v>
      </c>
      <c r="D18" s="13">
        <v>153.30000000000001</v>
      </c>
      <c r="E18" s="13">
        <v>169.2</v>
      </c>
      <c r="F18" s="13">
        <v>134.5043</v>
      </c>
      <c r="G18" s="15">
        <v>323000000</v>
      </c>
      <c r="H18" s="27">
        <f t="shared" si="1"/>
        <v>6.3794781913512025E-2</v>
      </c>
      <c r="I18">
        <f t="shared" si="0"/>
        <v>23.651731345723718</v>
      </c>
      <c r="K18" s="13" t="s">
        <v>55</v>
      </c>
      <c r="L18" s="13">
        <v>-6.7600000000000004E-3</v>
      </c>
      <c r="M18" s="13">
        <v>1.3809999999999999E-2</v>
      </c>
      <c r="N18" s="13">
        <v>-0.48931000000000002</v>
      </c>
      <c r="O18" s="13">
        <v>0.626471</v>
      </c>
      <c r="P18" s="13">
        <v>-3.44E-2</v>
      </c>
      <c r="Q18" s="13">
        <v>2.0886999999999999E-2</v>
      </c>
      <c r="R18" s="13">
        <v>-3.44E-2</v>
      </c>
      <c r="S18" s="13">
        <v>2.0886999999999999E-2</v>
      </c>
    </row>
    <row r="19" spans="1:19" ht="17.100000000000001" thickBot="1">
      <c r="A19" s="14">
        <v>43470</v>
      </c>
      <c r="B19" s="13">
        <v>169.2</v>
      </c>
      <c r="C19" s="13">
        <v>178.9</v>
      </c>
      <c r="D19" s="13">
        <v>160.85</v>
      </c>
      <c r="E19" s="13">
        <v>171.95</v>
      </c>
      <c r="F19" s="13">
        <v>136.69040000000001</v>
      </c>
      <c r="G19" s="15">
        <v>229000000</v>
      </c>
      <c r="H19" s="27">
        <f t="shared" si="1"/>
        <v>1.6122345698852018E-2</v>
      </c>
      <c r="I19">
        <f t="shared" si="0"/>
        <v>24.036143218763367</v>
      </c>
      <c r="K19" s="35" t="s">
        <v>56</v>
      </c>
      <c r="L19" s="35">
        <v>0.35886499999999999</v>
      </c>
      <c r="M19" s="35">
        <v>0.21577499999999999</v>
      </c>
      <c r="N19" s="35">
        <v>1.663146</v>
      </c>
      <c r="O19" s="35">
        <v>0.101678</v>
      </c>
      <c r="P19" s="35">
        <v>-7.306E-2</v>
      </c>
      <c r="Q19" s="35">
        <v>0.79078599999999999</v>
      </c>
      <c r="R19" s="35">
        <v>-7.306E-2</v>
      </c>
      <c r="S19" s="35">
        <v>0.79078599999999999</v>
      </c>
    </row>
    <row r="20" spans="1:19">
      <c r="A20" s="14">
        <v>43471</v>
      </c>
      <c r="B20" s="13">
        <v>173</v>
      </c>
      <c r="C20" s="13">
        <v>173.5</v>
      </c>
      <c r="D20" s="13">
        <v>162.94999999999999</v>
      </c>
      <c r="E20" s="13">
        <v>167.75</v>
      </c>
      <c r="F20" s="13">
        <v>133.35159999999999</v>
      </c>
      <c r="G20" s="15">
        <v>185000000</v>
      </c>
      <c r="H20" s="27">
        <f t="shared" si="1"/>
        <v>-2.4729265433701814E-2</v>
      </c>
      <c r="I20">
        <f t="shared" si="0"/>
        <v>23.449036333577521</v>
      </c>
    </row>
    <row r="21" spans="1:19">
      <c r="A21" s="14">
        <v>43472</v>
      </c>
      <c r="B21" s="13">
        <v>168.2</v>
      </c>
      <c r="C21" s="13">
        <v>170.4</v>
      </c>
      <c r="D21" s="13">
        <v>136.25</v>
      </c>
      <c r="E21" s="13">
        <v>138.85</v>
      </c>
      <c r="F21" s="13">
        <v>110.37779999999999</v>
      </c>
      <c r="G21" s="15">
        <v>285000000</v>
      </c>
      <c r="H21" s="27">
        <f t="shared" si="1"/>
        <v>-0.18908022239044897</v>
      </c>
      <c r="I21">
        <f t="shared" si="0"/>
        <v>19.409238753943356</v>
      </c>
    </row>
    <row r="22" spans="1:19">
      <c r="A22" s="14">
        <v>43473</v>
      </c>
      <c r="B22" s="13">
        <v>138.5</v>
      </c>
      <c r="C22" s="13">
        <v>139.75</v>
      </c>
      <c r="D22" s="13">
        <v>115.75</v>
      </c>
      <c r="E22" s="13">
        <v>121.2</v>
      </c>
      <c r="F22" s="13">
        <v>96.347049999999996</v>
      </c>
      <c r="G22" s="15">
        <v>235000000</v>
      </c>
      <c r="H22" s="27">
        <f t="shared" si="1"/>
        <v>-0.13595224981434936</v>
      </c>
      <c r="I22">
        <f t="shared" si="0"/>
        <v>16.942020013880676</v>
      </c>
    </row>
    <row r="23" spans="1:19">
      <c r="A23" s="14">
        <v>43474</v>
      </c>
      <c r="B23" s="13">
        <v>121.2</v>
      </c>
      <c r="C23" s="13">
        <v>140.85</v>
      </c>
      <c r="D23" s="13">
        <v>115.55</v>
      </c>
      <c r="E23" s="13">
        <v>131.80000000000001</v>
      </c>
      <c r="F23" s="13">
        <v>105.4258</v>
      </c>
      <c r="G23" s="15">
        <v>271000000</v>
      </c>
      <c r="H23" s="27">
        <f t="shared" si="1"/>
        <v>9.0050611085339377E-2</v>
      </c>
      <c r="I23">
        <f t="shared" si="0"/>
        <v>18.538460841088348</v>
      </c>
    </row>
    <row r="24" spans="1:19">
      <c r="A24" s="14">
        <v>43475</v>
      </c>
      <c r="B24" s="13">
        <v>131.5</v>
      </c>
      <c r="C24" s="13">
        <v>146.15</v>
      </c>
      <c r="D24" s="13">
        <v>123.95</v>
      </c>
      <c r="E24" s="13">
        <v>141.69999999999999</v>
      </c>
      <c r="F24" s="13">
        <v>113.3447</v>
      </c>
      <c r="G24" s="15">
        <v>230000000</v>
      </c>
      <c r="H24" s="27">
        <f t="shared" si="1"/>
        <v>7.2426230093855307E-2</v>
      </c>
      <c r="I24">
        <f t="shared" si="0"/>
        <v>19.930949373824117</v>
      </c>
    </row>
    <row r="25" spans="1:19">
      <c r="A25" s="14">
        <v>43476</v>
      </c>
      <c r="B25" s="13">
        <v>140.55000000000001</v>
      </c>
      <c r="C25" s="13">
        <v>149.65</v>
      </c>
      <c r="D25" s="13">
        <v>129.25</v>
      </c>
      <c r="E25" s="13">
        <v>131.75</v>
      </c>
      <c r="F25" s="13">
        <v>105.3858</v>
      </c>
      <c r="G25" s="15">
        <v>165000000</v>
      </c>
      <c r="H25" s="27">
        <f t="shared" si="1"/>
        <v>-7.2805715857257577E-2</v>
      </c>
      <c r="I25">
        <f t="shared" si="0"/>
        <v>18.531427093811654</v>
      </c>
    </row>
    <row r="26" spans="1:19">
      <c r="A26" s="14">
        <v>43477</v>
      </c>
      <c r="B26" s="13">
        <v>131.05000000000001</v>
      </c>
      <c r="C26" s="13">
        <v>131.44999999999999</v>
      </c>
      <c r="D26" s="13">
        <v>124.05</v>
      </c>
      <c r="E26" s="13">
        <v>128.80000000000001</v>
      </c>
      <c r="F26" s="13">
        <v>103.0261</v>
      </c>
      <c r="G26" s="15">
        <v>168000000</v>
      </c>
      <c r="H26" s="27">
        <f t="shared" si="1"/>
        <v>-2.2645547985345349E-2</v>
      </c>
      <c r="I26">
        <f t="shared" si="0"/>
        <v>18.116488757591142</v>
      </c>
    </row>
    <row r="27" spans="1:19">
      <c r="A27" s="14">
        <v>43831</v>
      </c>
      <c r="B27" s="13">
        <v>128.75</v>
      </c>
      <c r="C27" s="13">
        <v>133.4</v>
      </c>
      <c r="D27" s="13">
        <v>106.75</v>
      </c>
      <c r="E27" s="13">
        <v>108.95</v>
      </c>
      <c r="F27" s="13">
        <v>87.148290000000003</v>
      </c>
      <c r="G27" s="15">
        <v>345000000</v>
      </c>
      <c r="H27" s="27">
        <f t="shared" si="1"/>
        <v>-0.16737120375700687</v>
      </c>
      <c r="I27">
        <f t="shared" si="0"/>
        <v>15.324476186406093</v>
      </c>
    </row>
    <row r="28" spans="1:19">
      <c r="A28" s="14">
        <v>43832</v>
      </c>
      <c r="B28" s="13">
        <v>109</v>
      </c>
      <c r="C28" s="13">
        <v>109.75</v>
      </c>
      <c r="D28" s="13">
        <v>89.5</v>
      </c>
      <c r="E28" s="13">
        <v>91.95</v>
      </c>
      <c r="F28" s="13">
        <v>73.550110000000004</v>
      </c>
      <c r="G28" s="15">
        <v>458000000</v>
      </c>
      <c r="H28" s="27">
        <f t="shared" si="1"/>
        <v>-0.16964420780345058</v>
      </c>
      <c r="I28">
        <f t="shared" si="0"/>
        <v>12.933322147830424</v>
      </c>
    </row>
    <row r="29" spans="1:19">
      <c r="A29" s="14">
        <v>43833</v>
      </c>
      <c r="B29" s="13">
        <v>94</v>
      </c>
      <c r="C29" s="13">
        <v>95</v>
      </c>
      <c r="D29" s="13">
        <v>50</v>
      </c>
      <c r="E29" s="13">
        <v>68.3</v>
      </c>
      <c r="F29" s="13">
        <v>54.632649999999998</v>
      </c>
      <c r="G29" s="15">
        <v>1130000000</v>
      </c>
      <c r="H29" s="27">
        <f t="shared" si="1"/>
        <v>-0.2973352532507138</v>
      </c>
      <c r="I29">
        <f t="shared" si="0"/>
        <v>9.6068063289051207</v>
      </c>
    </row>
    <row r="30" spans="1:19">
      <c r="A30" s="14">
        <v>43834</v>
      </c>
      <c r="B30" s="13">
        <v>67</v>
      </c>
      <c r="C30" s="13">
        <v>81.05</v>
      </c>
      <c r="D30" s="13">
        <v>60.8</v>
      </c>
      <c r="E30" s="13">
        <v>79.900000000000006</v>
      </c>
      <c r="F30" s="13">
        <v>68.656130000000005</v>
      </c>
      <c r="G30" s="15">
        <v>522000000</v>
      </c>
      <c r="H30" s="27">
        <f t="shared" si="1"/>
        <v>0.2284787323685438</v>
      </c>
      <c r="I30">
        <f t="shared" si="0"/>
        <v>12.072746685400265</v>
      </c>
    </row>
    <row r="31" spans="1:19">
      <c r="A31" s="14">
        <v>43835</v>
      </c>
      <c r="B31" s="13">
        <v>79.900000000000006</v>
      </c>
      <c r="C31" s="13">
        <v>83.75</v>
      </c>
      <c r="D31" s="13">
        <v>72.400000000000006</v>
      </c>
      <c r="E31" s="13">
        <v>83.2</v>
      </c>
      <c r="F31" s="13">
        <v>71.491739999999993</v>
      </c>
      <c r="G31" s="15">
        <v>431000000</v>
      </c>
      <c r="H31" s="27">
        <f t="shared" si="1"/>
        <v>4.0471496805575817E-2</v>
      </c>
      <c r="I31">
        <f t="shared" si="0"/>
        <v>12.571370788282085</v>
      </c>
    </row>
    <row r="32" spans="1:19">
      <c r="A32" s="14">
        <v>43836</v>
      </c>
      <c r="B32" s="13">
        <v>85</v>
      </c>
      <c r="C32" s="13">
        <v>93.1</v>
      </c>
      <c r="D32" s="13">
        <v>80</v>
      </c>
      <c r="E32" s="13">
        <v>81.349999999999994</v>
      </c>
      <c r="F32" s="13">
        <v>69.902060000000006</v>
      </c>
      <c r="G32" s="15">
        <v>546000000</v>
      </c>
      <c r="H32" s="27">
        <f t="shared" si="1"/>
        <v>-2.2486799073069171E-2</v>
      </c>
      <c r="I32">
        <f t="shared" si="0"/>
        <v>12.291835604011622</v>
      </c>
    </row>
    <row r="33" spans="1:9">
      <c r="A33" s="14">
        <v>43837</v>
      </c>
      <c r="B33" s="13">
        <v>79</v>
      </c>
      <c r="C33" s="13">
        <v>84.9</v>
      </c>
      <c r="D33" s="13">
        <v>75</v>
      </c>
      <c r="E33" s="13">
        <v>78.3</v>
      </c>
      <c r="F33" s="13">
        <v>67.281270000000006</v>
      </c>
      <c r="G33" s="15">
        <v>376000000</v>
      </c>
      <c r="H33" s="27">
        <f t="shared" si="1"/>
        <v>-3.821322765367189E-2</v>
      </c>
      <c r="I33">
        <f t="shared" si="0"/>
        <v>11.830986240879296</v>
      </c>
    </row>
    <row r="34" spans="1:9">
      <c r="A34" s="14">
        <v>43838</v>
      </c>
      <c r="B34" s="13">
        <v>78.349999999999994</v>
      </c>
      <c r="C34" s="13">
        <v>85.5</v>
      </c>
      <c r="D34" s="13">
        <v>75.55</v>
      </c>
      <c r="E34" s="13">
        <v>81.95</v>
      </c>
      <c r="F34" s="13">
        <v>70.417640000000006</v>
      </c>
      <c r="G34" s="15">
        <v>401000000</v>
      </c>
      <c r="H34" s="27">
        <f t="shared" si="1"/>
        <v>4.5561908134620868E-2</v>
      </c>
      <c r="I34">
        <f t="shared" ref="I34:I65" si="2">$B$65*F34</f>
        <v>12.382497089534599</v>
      </c>
    </row>
    <row r="35" spans="1:9">
      <c r="A35" s="14">
        <v>43839</v>
      </c>
      <c r="B35" s="13">
        <v>82.75</v>
      </c>
      <c r="C35" s="13">
        <v>82.8</v>
      </c>
      <c r="D35" s="13">
        <v>65.5</v>
      </c>
      <c r="E35" s="13">
        <v>69.25</v>
      </c>
      <c r="F35" s="13">
        <v>59.504849999999998</v>
      </c>
      <c r="G35" s="15">
        <v>439000000</v>
      </c>
      <c r="H35" s="27">
        <f t="shared" ref="H35:H62" si="3">LN(F35/F34)</f>
        <v>-0.16838597812419692</v>
      </c>
      <c r="I35">
        <f t="shared" si="2"/>
        <v>10.463551915943119</v>
      </c>
    </row>
    <row r="36" spans="1:9">
      <c r="A36" s="14">
        <v>43840</v>
      </c>
      <c r="B36" s="13">
        <v>67.5</v>
      </c>
      <c r="C36" s="13">
        <v>73.349999999999994</v>
      </c>
      <c r="D36" s="13">
        <v>64.099999999999994</v>
      </c>
      <c r="E36" s="13">
        <v>64.900000000000006</v>
      </c>
      <c r="F36" s="13">
        <v>55.76699</v>
      </c>
      <c r="G36" s="15">
        <v>427000000</v>
      </c>
      <c r="H36" s="27">
        <f t="shared" si="3"/>
        <v>-6.4875704559071143E-2</v>
      </c>
      <c r="I36">
        <f t="shared" si="2"/>
        <v>9.8062728510513129</v>
      </c>
    </row>
    <row r="37" spans="1:9">
      <c r="A37" s="14">
        <v>43841</v>
      </c>
      <c r="B37" s="13">
        <v>65.400000000000006</v>
      </c>
      <c r="C37" s="13">
        <v>81.8</v>
      </c>
      <c r="D37" s="13">
        <v>64.2</v>
      </c>
      <c r="E37" s="13">
        <v>78.5</v>
      </c>
      <c r="F37" s="13">
        <v>67.453140000000005</v>
      </c>
      <c r="G37" s="15">
        <v>481000000</v>
      </c>
      <c r="H37" s="27">
        <f t="shared" si="3"/>
        <v>0.19025101729684826</v>
      </c>
      <c r="I37">
        <f t="shared" si="2"/>
        <v>11.861208494490441</v>
      </c>
    </row>
    <row r="38" spans="1:9">
      <c r="A38" s="14">
        <v>43842</v>
      </c>
      <c r="B38" s="13">
        <v>78.5</v>
      </c>
      <c r="C38" s="13">
        <v>105.6</v>
      </c>
      <c r="D38" s="13">
        <v>77.05</v>
      </c>
      <c r="E38" s="13">
        <v>93.05</v>
      </c>
      <c r="F38" s="13">
        <v>79.955600000000004</v>
      </c>
      <c r="G38" s="15">
        <v>982000000</v>
      </c>
      <c r="H38" s="27">
        <f t="shared" si="3"/>
        <v>0.17003834603194176</v>
      </c>
      <c r="I38">
        <f t="shared" si="2"/>
        <v>14.059687093915567</v>
      </c>
    </row>
    <row r="39" spans="1:9">
      <c r="A39" s="14">
        <v>44197</v>
      </c>
      <c r="B39" s="13">
        <v>93.75</v>
      </c>
      <c r="C39" s="13">
        <v>107.9</v>
      </c>
      <c r="D39" s="13">
        <v>87.75</v>
      </c>
      <c r="E39" s="13">
        <v>88.3</v>
      </c>
      <c r="F39" s="13">
        <v>75.874049999999997</v>
      </c>
      <c r="G39" s="15">
        <v>609000000</v>
      </c>
      <c r="H39" s="27">
        <f t="shared" si="3"/>
        <v>-5.2396751896175035E-2</v>
      </c>
      <c r="I39">
        <f t="shared" si="2"/>
        <v>13.341972313985565</v>
      </c>
    </row>
    <row r="40" spans="1:9">
      <c r="A40" s="14">
        <v>44198</v>
      </c>
      <c r="B40" s="13">
        <v>89</v>
      </c>
      <c r="C40" s="13">
        <v>120.5</v>
      </c>
      <c r="D40" s="13">
        <v>88.45</v>
      </c>
      <c r="E40" s="13">
        <v>111</v>
      </c>
      <c r="F40" s="13">
        <v>95.379589999999993</v>
      </c>
      <c r="G40" s="15">
        <v>824000000</v>
      </c>
      <c r="H40" s="27">
        <f t="shared" si="3"/>
        <v>0.22878988555754759</v>
      </c>
      <c r="I40">
        <f t="shared" si="2"/>
        <v>16.771898285372856</v>
      </c>
    </row>
    <row r="41" spans="1:9">
      <c r="A41" s="14">
        <v>44199</v>
      </c>
      <c r="B41" s="13">
        <v>114.3</v>
      </c>
      <c r="C41" s="13">
        <v>122.35</v>
      </c>
      <c r="D41" s="13">
        <v>100.25</v>
      </c>
      <c r="E41" s="13">
        <v>102.15</v>
      </c>
      <c r="F41" s="13">
        <v>89.280950000000004</v>
      </c>
      <c r="G41" s="15">
        <v>655000000</v>
      </c>
      <c r="H41" s="27">
        <f t="shared" si="3"/>
        <v>-6.6076475008353133E-2</v>
      </c>
      <c r="I41">
        <f t="shared" si="2"/>
        <v>15.699490973084075</v>
      </c>
    </row>
    <row r="42" spans="1:9">
      <c r="A42" s="14">
        <v>44200</v>
      </c>
      <c r="B42" s="13">
        <v>103</v>
      </c>
      <c r="C42" s="13">
        <v>112.7</v>
      </c>
      <c r="D42" s="13">
        <v>97.45</v>
      </c>
      <c r="E42" s="13">
        <v>108.15</v>
      </c>
      <c r="F42" s="13">
        <v>94.525059999999996</v>
      </c>
      <c r="G42" s="15">
        <v>413000000</v>
      </c>
      <c r="H42" s="27">
        <f t="shared" si="3"/>
        <v>5.7076845272113243E-2</v>
      </c>
      <c r="I42">
        <f t="shared" si="2"/>
        <v>16.621634583863976</v>
      </c>
    </row>
    <row r="43" spans="1:9">
      <c r="A43" s="14">
        <v>44201</v>
      </c>
      <c r="B43" s="13">
        <v>108.15</v>
      </c>
      <c r="C43" s="13">
        <v>121.15</v>
      </c>
      <c r="D43" s="13">
        <v>106</v>
      </c>
      <c r="E43" s="13">
        <v>113.65</v>
      </c>
      <c r="F43" s="13">
        <v>99.332160000000002</v>
      </c>
      <c r="G43" s="15">
        <v>559000000</v>
      </c>
      <c r="H43" s="27">
        <f t="shared" si="3"/>
        <v>4.9604401157488681E-2</v>
      </c>
      <c r="I43">
        <f t="shared" si="2"/>
        <v>17.466932747209153</v>
      </c>
    </row>
    <row r="44" spans="1:9">
      <c r="A44" s="14">
        <v>44202</v>
      </c>
      <c r="B44" s="13">
        <v>114.35</v>
      </c>
      <c r="C44" s="13">
        <v>128.5</v>
      </c>
      <c r="D44" s="13">
        <v>114.2</v>
      </c>
      <c r="E44" s="13">
        <v>117.7</v>
      </c>
      <c r="F44" s="13">
        <v>102.8719</v>
      </c>
      <c r="G44" s="15">
        <v>694000000</v>
      </c>
      <c r="H44" s="27">
        <f t="shared" si="3"/>
        <v>3.501513919886013E-2</v>
      </c>
      <c r="I44">
        <f t="shared" si="2"/>
        <v>18.089373661839478</v>
      </c>
    </row>
    <row r="45" spans="1:9">
      <c r="A45" s="14">
        <v>44203</v>
      </c>
      <c r="B45" s="13">
        <v>117.75</v>
      </c>
      <c r="C45" s="13">
        <v>125</v>
      </c>
      <c r="D45" s="13">
        <v>111.6</v>
      </c>
      <c r="E45" s="13">
        <v>115.3</v>
      </c>
      <c r="F45" s="13">
        <v>100.7743</v>
      </c>
      <c r="G45" s="15">
        <v>311000000</v>
      </c>
      <c r="H45" s="27">
        <f t="shared" si="3"/>
        <v>-2.0601162073954331E-2</v>
      </c>
      <c r="I45">
        <f t="shared" si="2"/>
        <v>17.720523954649522</v>
      </c>
    </row>
    <row r="46" spans="1:9">
      <c r="A46" s="14">
        <v>44204</v>
      </c>
      <c r="B46" s="13">
        <v>114.95</v>
      </c>
      <c r="C46" s="13">
        <v>121</v>
      </c>
      <c r="D46" s="13">
        <v>108.5</v>
      </c>
      <c r="E46" s="13">
        <v>120.55</v>
      </c>
      <c r="F46" s="13">
        <v>105.3629</v>
      </c>
      <c r="G46" s="15">
        <v>281000000</v>
      </c>
      <c r="H46" s="27">
        <f t="shared" si="3"/>
        <v>4.4527218921624923E-2</v>
      </c>
      <c r="I46">
        <f t="shared" si="2"/>
        <v>18.527400273495743</v>
      </c>
    </row>
    <row r="47" spans="1:9">
      <c r="A47" s="14">
        <v>44205</v>
      </c>
      <c r="B47" s="13">
        <v>121.8</v>
      </c>
      <c r="C47" s="13">
        <v>148.80000000000001</v>
      </c>
      <c r="D47" s="13">
        <v>117.5</v>
      </c>
      <c r="E47" s="13">
        <v>144.5</v>
      </c>
      <c r="F47" s="13">
        <v>126.29559999999999</v>
      </c>
      <c r="G47" s="15">
        <v>544000000</v>
      </c>
      <c r="H47" s="27">
        <f t="shared" si="3"/>
        <v>0.18121460932802919</v>
      </c>
      <c r="I47">
        <f t="shared" si="2"/>
        <v>22.208283313968284</v>
      </c>
    </row>
    <row r="48" spans="1:9">
      <c r="A48" s="14">
        <v>44206</v>
      </c>
      <c r="B48" s="13">
        <v>145.19999999999999</v>
      </c>
      <c r="C48" s="13">
        <v>172.75</v>
      </c>
      <c r="D48" s="13">
        <v>144.1</v>
      </c>
      <c r="E48" s="13">
        <v>149.05000000000001</v>
      </c>
      <c r="F48" s="13">
        <v>132.31309999999999</v>
      </c>
      <c r="G48" s="15">
        <v>685000000</v>
      </c>
      <c r="H48" s="27">
        <f t="shared" si="3"/>
        <v>4.6545892542189306E-2</v>
      </c>
      <c r="I48">
        <f t="shared" si="2"/>
        <v>23.266422669906291</v>
      </c>
    </row>
    <row r="49" spans="1:9">
      <c r="A49" s="14">
        <v>44207</v>
      </c>
      <c r="B49" s="13">
        <v>150</v>
      </c>
      <c r="C49" s="13">
        <v>162.25</v>
      </c>
      <c r="D49" s="13">
        <v>141.1</v>
      </c>
      <c r="E49" s="13">
        <v>142.1</v>
      </c>
      <c r="F49" s="13">
        <v>126.1435</v>
      </c>
      <c r="G49" s="15">
        <v>357000000</v>
      </c>
      <c r="H49" s="27">
        <f t="shared" si="3"/>
        <v>-4.7750935805342419E-2</v>
      </c>
      <c r="I49">
        <f t="shared" si="2"/>
        <v>22.181537489948649</v>
      </c>
    </row>
    <row r="50" spans="1:9">
      <c r="A50" s="14">
        <v>44208</v>
      </c>
      <c r="B50" s="13">
        <v>142.4</v>
      </c>
      <c r="C50" s="13">
        <v>150.5</v>
      </c>
      <c r="D50" s="13">
        <v>131.65</v>
      </c>
      <c r="E50" s="13">
        <v>142.4</v>
      </c>
      <c r="F50" s="13">
        <v>131.0822</v>
      </c>
      <c r="G50" s="15">
        <v>229000000</v>
      </c>
      <c r="H50" s="27">
        <f t="shared" si="3"/>
        <v>3.8404459534944937E-2</v>
      </c>
      <c r="I50">
        <f t="shared" si="2"/>
        <v>23.049976681834156</v>
      </c>
    </row>
    <row r="51" spans="1:9">
      <c r="A51" s="14">
        <v>44562</v>
      </c>
      <c r="B51" s="13">
        <v>142.35</v>
      </c>
      <c r="C51" s="13">
        <v>174.85</v>
      </c>
      <c r="D51" s="13">
        <v>141.19999999999999</v>
      </c>
      <c r="E51" s="13">
        <v>172.6</v>
      </c>
      <c r="F51" s="13">
        <v>158.88200000000001</v>
      </c>
      <c r="G51" s="15">
        <v>373000000</v>
      </c>
      <c r="H51" s="27">
        <f t="shared" si="3"/>
        <v>0.19233718100110408</v>
      </c>
      <c r="I51">
        <f t="shared" si="2"/>
        <v>27.938395870401735</v>
      </c>
    </row>
    <row r="52" spans="1:9">
      <c r="A52" s="14">
        <v>44563</v>
      </c>
      <c r="B52" s="13">
        <v>174</v>
      </c>
      <c r="C52" s="13">
        <v>176.35</v>
      </c>
      <c r="D52" s="13">
        <v>155.80000000000001</v>
      </c>
      <c r="E52" s="13">
        <v>160.65</v>
      </c>
      <c r="F52" s="13">
        <v>147.8817</v>
      </c>
      <c r="G52" s="15">
        <v>402000000</v>
      </c>
      <c r="H52" s="27">
        <f t="shared" si="3"/>
        <v>-7.1749158524684303E-2</v>
      </c>
      <c r="I52">
        <f t="shared" si="2"/>
        <v>26.004062616205662</v>
      </c>
    </row>
    <row r="53" spans="1:9">
      <c r="A53" s="14">
        <v>44564</v>
      </c>
      <c r="B53" s="13">
        <v>160.65</v>
      </c>
      <c r="C53" s="13">
        <v>194.95</v>
      </c>
      <c r="D53" s="13">
        <v>160.65</v>
      </c>
      <c r="E53" s="13">
        <v>163.9</v>
      </c>
      <c r="F53" s="13">
        <v>152.46250000000001</v>
      </c>
      <c r="G53" s="15">
        <v>880000000</v>
      </c>
      <c r="H53" s="27">
        <f t="shared" si="3"/>
        <v>3.0506034359590338E-2</v>
      </c>
      <c r="I53">
        <f t="shared" si="2"/>
        <v>26.80956735433293</v>
      </c>
    </row>
    <row r="54" spans="1:9">
      <c r="A54" s="14">
        <v>44565</v>
      </c>
      <c r="B54" s="13">
        <v>163.9</v>
      </c>
      <c r="C54" s="13">
        <v>179.8</v>
      </c>
      <c r="D54" s="13">
        <v>159.5</v>
      </c>
      <c r="E54" s="13">
        <v>160.44999999999999</v>
      </c>
      <c r="F54" s="13">
        <v>149.2533</v>
      </c>
      <c r="G54" s="15">
        <v>310000000</v>
      </c>
      <c r="H54" s="27">
        <f t="shared" si="3"/>
        <v>-2.1273801588316096E-2</v>
      </c>
      <c r="I54">
        <f t="shared" si="2"/>
        <v>26.245249810323582</v>
      </c>
    </row>
    <row r="55" spans="1:9">
      <c r="A55" s="14">
        <v>44566</v>
      </c>
      <c r="B55" s="13">
        <v>158.15</v>
      </c>
      <c r="C55" s="13">
        <v>168.4</v>
      </c>
      <c r="D55" s="13">
        <v>141.1</v>
      </c>
      <c r="E55" s="13">
        <v>151.25</v>
      </c>
      <c r="F55" s="13">
        <v>140.6953</v>
      </c>
      <c r="G55" s="15">
        <v>452000000</v>
      </c>
      <c r="H55" s="27">
        <f t="shared" si="3"/>
        <v>-5.9048303425175537E-2</v>
      </c>
      <c r="I55">
        <f t="shared" si="2"/>
        <v>24.740379580474396</v>
      </c>
    </row>
    <row r="56" spans="1:9">
      <c r="A56" s="14">
        <v>44567</v>
      </c>
      <c r="B56" s="13">
        <v>151.19999999999999</v>
      </c>
      <c r="C56" s="13">
        <v>167.35</v>
      </c>
      <c r="D56" s="13">
        <v>130</v>
      </c>
      <c r="E56" s="13">
        <v>151.55000000000001</v>
      </c>
      <c r="F56" s="13">
        <v>140.9743</v>
      </c>
      <c r="G56" s="15">
        <v>757000000</v>
      </c>
      <c r="H56" s="27">
        <f t="shared" si="3"/>
        <v>1.9810451056524458E-3</v>
      </c>
      <c r="I56">
        <f t="shared" si="2"/>
        <v>24.789439967729354</v>
      </c>
    </row>
    <row r="57" spans="1:9">
      <c r="A57" s="14">
        <v>44568</v>
      </c>
      <c r="B57" s="13">
        <v>148.94999999999999</v>
      </c>
      <c r="C57" s="13">
        <v>151.15</v>
      </c>
      <c r="D57" s="13">
        <v>119.85</v>
      </c>
      <c r="E57" s="13">
        <v>134.15</v>
      </c>
      <c r="F57" s="13">
        <v>124.7886</v>
      </c>
      <c r="G57" s="15">
        <v>792000000</v>
      </c>
      <c r="H57" s="27">
        <f t="shared" si="3"/>
        <v>-0.12195649865235032</v>
      </c>
      <c r="I57">
        <f t="shared" si="2"/>
        <v>21.943286885318752</v>
      </c>
    </row>
    <row r="58" spans="1:9">
      <c r="A58" s="14">
        <v>44569</v>
      </c>
      <c r="B58" s="13">
        <v>134.1</v>
      </c>
      <c r="C58" s="13">
        <v>141.9</v>
      </c>
      <c r="D58" s="13">
        <v>129.80000000000001</v>
      </c>
      <c r="E58" s="13">
        <v>138.6</v>
      </c>
      <c r="F58" s="13">
        <v>128.9281</v>
      </c>
      <c r="G58" s="15">
        <v>482000000</v>
      </c>
      <c r="H58" s="27">
        <f t="shared" si="3"/>
        <v>3.2633779026175272E-2</v>
      </c>
      <c r="I58">
        <f t="shared" si="2"/>
        <v>22.671191806615866</v>
      </c>
    </row>
    <row r="59" spans="1:9">
      <c r="A59" s="14">
        <v>44570</v>
      </c>
      <c r="B59" s="13">
        <v>135</v>
      </c>
      <c r="C59" s="13">
        <v>136.25</v>
      </c>
      <c r="D59" s="13">
        <v>121.5</v>
      </c>
      <c r="E59" s="13">
        <v>126.8</v>
      </c>
      <c r="F59" s="13">
        <v>120.7619</v>
      </c>
      <c r="G59" s="15">
        <v>329000000</v>
      </c>
      <c r="H59" s="27">
        <f t="shared" si="3"/>
        <v>-6.5434046233826273E-2</v>
      </c>
      <c r="I59">
        <f t="shared" si="2"/>
        <v>21.235217131341923</v>
      </c>
    </row>
    <row r="60" spans="1:9">
      <c r="A60" s="14">
        <v>44571</v>
      </c>
      <c r="B60" s="13">
        <v>131.69999999999999</v>
      </c>
      <c r="C60" s="13">
        <v>136.55000000000001</v>
      </c>
      <c r="D60" s="13">
        <v>125.8</v>
      </c>
      <c r="E60" s="13">
        <v>134.05000000000001</v>
      </c>
      <c r="F60" s="13">
        <v>127.66670000000001</v>
      </c>
      <c r="G60" s="15">
        <v>264000000</v>
      </c>
      <c r="H60" s="27">
        <f t="shared" si="3"/>
        <v>5.5602123207591836E-2</v>
      </c>
      <c r="I60">
        <f t="shared" si="2"/>
        <v>22.449382586245246</v>
      </c>
    </row>
    <row r="61" spans="1:9">
      <c r="A61" s="14">
        <v>44572</v>
      </c>
      <c r="B61" s="13">
        <v>134.1</v>
      </c>
      <c r="C61" s="13">
        <v>143.80000000000001</v>
      </c>
      <c r="D61" s="13">
        <v>132.9</v>
      </c>
      <c r="E61" s="13">
        <v>141.1</v>
      </c>
      <c r="F61" s="13">
        <v>134.381</v>
      </c>
      <c r="G61" s="15">
        <v>285000000</v>
      </c>
      <c r="H61" s="27">
        <f t="shared" si="3"/>
        <v>5.1256087438776438E-2</v>
      </c>
      <c r="I61">
        <f t="shared" si="2"/>
        <v>23.630049819743302</v>
      </c>
    </row>
    <row r="62" spans="1:9">
      <c r="A62" s="14">
        <v>44573</v>
      </c>
      <c r="B62" s="13">
        <v>141.44999999999999</v>
      </c>
      <c r="C62" s="13">
        <v>144.80000000000001</v>
      </c>
      <c r="D62" s="13">
        <v>139.80000000000001</v>
      </c>
      <c r="E62" s="13">
        <v>140.69999999999999</v>
      </c>
      <c r="F62" s="13">
        <v>140.69999999999999</v>
      </c>
      <c r="G62" s="15">
        <v>111000000</v>
      </c>
      <c r="H62" s="27">
        <f t="shared" si="3"/>
        <v>4.5950915072458867E-2</v>
      </c>
      <c r="I62">
        <f t="shared" si="2"/>
        <v>24.741206045779407</v>
      </c>
    </row>
    <row r="63" spans="1:9">
      <c r="I63">
        <f t="shared" si="2"/>
        <v>0</v>
      </c>
    </row>
    <row r="64" spans="1:9">
      <c r="I64">
        <f t="shared" si="2"/>
        <v>0</v>
      </c>
    </row>
    <row r="65" spans="1:9">
      <c r="A65" t="s">
        <v>57</v>
      </c>
      <c r="B65" s="17">
        <f>'Weight&amp;Market CAP'!D9</f>
        <v>0.17584368191740873</v>
      </c>
      <c r="I65">
        <f t="shared" si="2"/>
        <v>0</v>
      </c>
    </row>
    <row r="66" spans="1:9">
      <c r="A66" t="s">
        <v>63</v>
      </c>
      <c r="B66" s="17">
        <f>AVERAGE(H3:H62)</f>
        <v>-5.8936092573037022E-4</v>
      </c>
      <c r="I66">
        <f t="shared" ref="I66:I80" si="4">$B$65*F66</f>
        <v>0</v>
      </c>
    </row>
    <row r="67" spans="1:9">
      <c r="A67" t="s">
        <v>64</v>
      </c>
      <c r="B67" s="17">
        <f>12*B66</f>
        <v>-7.072331108764443E-3</v>
      </c>
      <c r="I67">
        <f t="shared" si="4"/>
        <v>0</v>
      </c>
    </row>
    <row r="68" spans="1:9">
      <c r="I68">
        <f t="shared" si="4"/>
        <v>0</v>
      </c>
    </row>
    <row r="69" spans="1:9">
      <c r="I69">
        <f t="shared" si="4"/>
        <v>0</v>
      </c>
    </row>
    <row r="70" spans="1:9">
      <c r="I70">
        <f t="shared" si="4"/>
        <v>0</v>
      </c>
    </row>
    <row r="71" spans="1:9">
      <c r="I71">
        <f t="shared" si="4"/>
        <v>0</v>
      </c>
    </row>
    <row r="72" spans="1:9">
      <c r="I72">
        <f t="shared" si="4"/>
        <v>0</v>
      </c>
    </row>
    <row r="73" spans="1:9">
      <c r="I73">
        <f t="shared" si="4"/>
        <v>0</v>
      </c>
    </row>
    <row r="74" spans="1:9">
      <c r="I74">
        <f t="shared" si="4"/>
        <v>0</v>
      </c>
    </row>
    <row r="75" spans="1:9">
      <c r="I75">
        <f t="shared" si="4"/>
        <v>0</v>
      </c>
    </row>
    <row r="76" spans="1:9">
      <c r="I76">
        <f t="shared" si="4"/>
        <v>0</v>
      </c>
    </row>
    <row r="77" spans="1:9">
      <c r="I77">
        <f t="shared" si="4"/>
        <v>0</v>
      </c>
    </row>
    <row r="78" spans="1:9">
      <c r="I78">
        <f t="shared" si="4"/>
        <v>0</v>
      </c>
    </row>
    <row r="79" spans="1:9">
      <c r="I79">
        <f t="shared" si="4"/>
        <v>0</v>
      </c>
    </row>
    <row r="80" spans="1:9">
      <c r="I80">
        <f t="shared" si="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0D460-7A14-466D-9E20-E616511AE7FC}">
  <dimension ref="A1:T67"/>
  <sheetViews>
    <sheetView workbookViewId="0">
      <selection activeCell="H2" sqref="H2"/>
    </sheetView>
  </sheetViews>
  <sheetFormatPr defaultColWidth="11" defaultRowHeight="15.95"/>
  <sheetData>
    <row r="1" spans="1:20">
      <c r="A1" s="13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65</v>
      </c>
      <c r="H1" t="s">
        <v>66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  <c r="T1" s="13"/>
    </row>
    <row r="2" spans="1:20" ht="17.100000000000001" thickBot="1">
      <c r="A2" s="14">
        <v>42747</v>
      </c>
      <c r="B2" s="13">
        <v>139.06440000000001</v>
      </c>
      <c r="C2" s="13">
        <v>160.81</v>
      </c>
      <c r="D2" s="13">
        <v>134.06829999999999</v>
      </c>
      <c r="E2" s="13">
        <v>153.12299999999999</v>
      </c>
      <c r="F2" s="13">
        <v>153.12299999999999</v>
      </c>
      <c r="G2" s="13">
        <v>3691512</v>
      </c>
      <c r="I2">
        <f t="shared" ref="I2:I33" si="0">$B$65*F2</f>
        <v>0.23676354879436382</v>
      </c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>
      <c r="A3" s="14">
        <v>43101</v>
      </c>
      <c r="B3" s="13">
        <v>154.91059999999999</v>
      </c>
      <c r="C3" s="13">
        <v>164.9135</v>
      </c>
      <c r="D3" s="13">
        <v>142.1694</v>
      </c>
      <c r="E3" s="13">
        <v>143.5386</v>
      </c>
      <c r="F3" s="13">
        <v>143.5386</v>
      </c>
      <c r="G3" s="13">
        <v>1589605</v>
      </c>
      <c r="H3" s="16">
        <f t="shared" ref="H3:H34" si="1">LN(F3/F2)</f>
        <v>-6.4637531413690816E-2</v>
      </c>
      <c r="I3">
        <f t="shared" si="0"/>
        <v>0.22194385118482965</v>
      </c>
      <c r="K3" s="28" t="s">
        <v>32</v>
      </c>
      <c r="L3" s="29"/>
      <c r="M3" s="13"/>
      <c r="N3" s="13"/>
      <c r="O3" s="13"/>
      <c r="P3" s="13"/>
      <c r="Q3" s="13"/>
      <c r="R3" s="13"/>
      <c r="S3" s="13"/>
      <c r="T3" s="13"/>
    </row>
    <row r="4" spans="1:20">
      <c r="A4" s="14">
        <v>43102</v>
      </c>
      <c r="B4" s="13">
        <v>145.74449999999999</v>
      </c>
      <c r="C4" s="13">
        <v>145.82060000000001</v>
      </c>
      <c r="D4" s="13">
        <v>123.9893</v>
      </c>
      <c r="E4" s="13">
        <v>126.38549999999999</v>
      </c>
      <c r="F4" s="13">
        <v>126.38549999999999</v>
      </c>
      <c r="G4" s="13">
        <v>487772</v>
      </c>
      <c r="H4" s="16">
        <f t="shared" si="1"/>
        <v>-0.12726722863291934</v>
      </c>
      <c r="I4">
        <f t="shared" si="0"/>
        <v>0.19542119404759617</v>
      </c>
      <c r="K4" s="13" t="s">
        <v>33</v>
      </c>
      <c r="L4" s="13">
        <v>0.45214300000000002</v>
      </c>
      <c r="M4" s="13"/>
      <c r="N4" s="13"/>
      <c r="O4" s="13"/>
      <c r="P4" s="13"/>
      <c r="Q4" s="13"/>
      <c r="R4" s="13"/>
      <c r="S4" s="13"/>
      <c r="T4" s="13"/>
    </row>
    <row r="5" spans="1:20">
      <c r="A5" s="14">
        <v>43103</v>
      </c>
      <c r="B5" s="13">
        <v>124.0274</v>
      </c>
      <c r="C5" s="13">
        <v>129.3141</v>
      </c>
      <c r="D5" s="13">
        <v>104.1358</v>
      </c>
      <c r="E5" s="13">
        <v>107.1405</v>
      </c>
      <c r="F5" s="13">
        <v>107.1405</v>
      </c>
      <c r="G5" s="13">
        <v>568951</v>
      </c>
      <c r="H5" s="16">
        <f t="shared" si="1"/>
        <v>-0.16519570270955361</v>
      </c>
      <c r="I5">
        <f t="shared" si="0"/>
        <v>0.16566397601668292</v>
      </c>
      <c r="K5" s="13" t="s">
        <v>34</v>
      </c>
      <c r="L5" s="13">
        <v>0.204434</v>
      </c>
      <c r="M5" s="13"/>
      <c r="N5" s="13"/>
      <c r="O5" s="13"/>
      <c r="P5" s="13"/>
      <c r="Q5" s="13"/>
      <c r="R5" s="13"/>
      <c r="S5" s="13"/>
      <c r="T5" s="13"/>
    </row>
    <row r="6" spans="1:20">
      <c r="A6" s="14">
        <v>43104</v>
      </c>
      <c r="B6" s="13">
        <v>107.2546</v>
      </c>
      <c r="C6" s="13">
        <v>121.7073</v>
      </c>
      <c r="D6" s="13">
        <v>106.4939</v>
      </c>
      <c r="E6" s="13">
        <v>115.0895</v>
      </c>
      <c r="F6" s="13">
        <v>115.0895</v>
      </c>
      <c r="G6" s="13">
        <v>1243084</v>
      </c>
      <c r="H6" s="16">
        <f t="shared" si="1"/>
        <v>7.1569029311822005E-2</v>
      </c>
      <c r="I6">
        <f t="shared" si="0"/>
        <v>0.17795496724181825</v>
      </c>
      <c r="K6" s="13" t="s">
        <v>35</v>
      </c>
      <c r="L6" s="13">
        <v>0.190717</v>
      </c>
      <c r="M6" s="13"/>
      <c r="N6" s="13"/>
      <c r="O6" s="13"/>
      <c r="P6" s="13"/>
      <c r="Q6" s="13"/>
      <c r="R6" s="13"/>
      <c r="S6" s="13"/>
      <c r="T6" s="13"/>
    </row>
    <row r="7" spans="1:20">
      <c r="A7" s="14">
        <v>43105</v>
      </c>
      <c r="B7" s="13">
        <v>115.0895</v>
      </c>
      <c r="C7" s="13">
        <v>117.904</v>
      </c>
      <c r="D7" s="13">
        <v>85.195139999999995</v>
      </c>
      <c r="E7" s="13">
        <v>105.9234</v>
      </c>
      <c r="F7" s="13">
        <v>105.9234</v>
      </c>
      <c r="G7" s="13">
        <v>4585310</v>
      </c>
      <c r="H7" s="16">
        <f t="shared" si="1"/>
        <v>-8.2993895173462354E-2</v>
      </c>
      <c r="I7">
        <f t="shared" si="0"/>
        <v>0.16378205811252991</v>
      </c>
      <c r="K7" s="13" t="s">
        <v>36</v>
      </c>
      <c r="L7" s="13">
        <v>0.13464799999999999</v>
      </c>
      <c r="M7" s="13"/>
      <c r="N7" s="13"/>
      <c r="O7" s="13"/>
      <c r="P7" s="13"/>
      <c r="Q7" s="13"/>
      <c r="R7" s="13"/>
      <c r="S7" s="13"/>
      <c r="T7" s="13"/>
    </row>
    <row r="8" spans="1:20" ht="17.100000000000001" thickBot="1">
      <c r="A8" s="14">
        <v>43106</v>
      </c>
      <c r="B8" s="13">
        <v>104.9726</v>
      </c>
      <c r="C8" s="13">
        <v>104.9726</v>
      </c>
      <c r="D8" s="13">
        <v>85.195139999999995</v>
      </c>
      <c r="E8" s="13">
        <v>88.694220000000001</v>
      </c>
      <c r="F8" s="13">
        <v>88.694220000000001</v>
      </c>
      <c r="G8" s="13">
        <v>917798</v>
      </c>
      <c r="H8" s="16">
        <f t="shared" si="1"/>
        <v>-0.17752146765147531</v>
      </c>
      <c r="I8">
        <f t="shared" si="0"/>
        <v>0.13714176371118669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  <c r="T8" s="13"/>
    </row>
    <row r="9" spans="1:20">
      <c r="A9" s="14">
        <v>43107</v>
      </c>
      <c r="B9" s="13">
        <v>88.618160000000003</v>
      </c>
      <c r="C9" s="13">
        <v>108.0153</v>
      </c>
      <c r="D9" s="13">
        <v>87.477149999999995</v>
      </c>
      <c r="E9" s="13">
        <v>95.083860000000001</v>
      </c>
      <c r="F9" s="13">
        <v>95.083860000000001</v>
      </c>
      <c r="G9" s="13">
        <v>1956498</v>
      </c>
      <c r="H9" s="16">
        <f t="shared" si="1"/>
        <v>6.9564515339687896E-2</v>
      </c>
      <c r="I9">
        <f t="shared" si="0"/>
        <v>0.14702162396678786</v>
      </c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 ht="17.100000000000001" thickBot="1">
      <c r="A10" s="14">
        <v>43108</v>
      </c>
      <c r="B10" s="13">
        <v>94.703519999999997</v>
      </c>
      <c r="C10" s="13">
        <v>103.60339999999999</v>
      </c>
      <c r="D10" s="13">
        <v>90.633930000000007</v>
      </c>
      <c r="E10" s="13">
        <v>93.790719999999993</v>
      </c>
      <c r="F10" s="13">
        <v>93.790719999999993</v>
      </c>
      <c r="G10" s="13">
        <v>951814</v>
      </c>
      <c r="H10" s="16">
        <f t="shared" si="1"/>
        <v>-1.3693321843632924E-2</v>
      </c>
      <c r="I10">
        <f t="shared" si="0"/>
        <v>0.14502213064777017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  <c r="T10" s="13"/>
    </row>
    <row r="11" spans="1:20">
      <c r="A11" s="14">
        <v>43109</v>
      </c>
      <c r="B11" s="13">
        <v>93.942859999999996</v>
      </c>
      <c r="C11" s="13">
        <v>94.47533</v>
      </c>
      <c r="D11" s="13">
        <v>61.043840000000003</v>
      </c>
      <c r="E11" s="13">
        <v>63.211750000000002</v>
      </c>
      <c r="F11" s="13">
        <v>63.211750000000002</v>
      </c>
      <c r="G11" s="13">
        <v>586518</v>
      </c>
      <c r="H11" s="16">
        <f t="shared" si="1"/>
        <v>-0.39457571562220572</v>
      </c>
      <c r="I11">
        <f t="shared" si="0"/>
        <v>9.773997541520299E-2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  <c r="T11" s="13"/>
    </row>
    <row r="12" spans="1:20">
      <c r="A12" s="14">
        <v>43110</v>
      </c>
      <c r="B12" s="13">
        <v>66.1023</v>
      </c>
      <c r="C12" s="13">
        <v>80.973410000000001</v>
      </c>
      <c r="D12" s="13">
        <v>54.768300000000004</v>
      </c>
      <c r="E12" s="13">
        <v>69.56335</v>
      </c>
      <c r="F12" s="13">
        <v>69.56335</v>
      </c>
      <c r="G12" s="13">
        <v>1537291</v>
      </c>
      <c r="H12" s="16">
        <f t="shared" si="1"/>
        <v>9.5747646594650085E-2</v>
      </c>
      <c r="I12">
        <f t="shared" si="0"/>
        <v>0.10756101703874929</v>
      </c>
      <c r="K12" s="13" t="s">
        <v>45</v>
      </c>
      <c r="L12" s="13">
        <v>1</v>
      </c>
      <c r="M12" s="13">
        <v>0.27021200000000001</v>
      </c>
      <c r="N12" s="13">
        <v>0.27021200000000001</v>
      </c>
      <c r="O12" s="13">
        <v>14.90404</v>
      </c>
      <c r="P12" s="13">
        <v>2.8699999999999998E-4</v>
      </c>
      <c r="Q12" s="13"/>
      <c r="R12" s="13"/>
      <c r="S12" s="13"/>
      <c r="T12" s="13"/>
    </row>
    <row r="13" spans="1:20">
      <c r="A13" s="14">
        <v>43111</v>
      </c>
      <c r="B13" s="13">
        <v>70.932559999999995</v>
      </c>
      <c r="C13" s="13">
        <v>97.9</v>
      </c>
      <c r="D13" s="13">
        <v>69.943690000000004</v>
      </c>
      <c r="E13" s="13">
        <v>76.150000000000006</v>
      </c>
      <c r="F13" s="13">
        <v>76.150000000000006</v>
      </c>
      <c r="G13" s="13">
        <v>1931835</v>
      </c>
      <c r="H13" s="16">
        <f t="shared" si="1"/>
        <v>9.0467231152747893E-2</v>
      </c>
      <c r="I13">
        <f t="shared" si="0"/>
        <v>0.11774550028859679</v>
      </c>
      <c r="K13" s="13" t="s">
        <v>46</v>
      </c>
      <c r="L13" s="13">
        <v>58</v>
      </c>
      <c r="M13" s="13">
        <v>1.0515479999999999</v>
      </c>
      <c r="N13" s="13">
        <v>1.813E-2</v>
      </c>
      <c r="O13" s="13"/>
      <c r="P13" s="13"/>
      <c r="Q13" s="13"/>
      <c r="R13" s="13"/>
      <c r="S13" s="13"/>
      <c r="T13" s="13"/>
    </row>
    <row r="14" spans="1:20" ht="17.100000000000001" thickBot="1">
      <c r="A14" s="14">
        <v>43112</v>
      </c>
      <c r="B14" s="13">
        <v>78.400000000000006</v>
      </c>
      <c r="C14" s="13">
        <v>83.6</v>
      </c>
      <c r="D14" s="13">
        <v>67.8</v>
      </c>
      <c r="E14" s="13">
        <v>73.150000000000006</v>
      </c>
      <c r="F14" s="13">
        <v>73.150000000000006</v>
      </c>
      <c r="G14" s="13">
        <v>1913647</v>
      </c>
      <c r="H14" s="16">
        <f t="shared" si="1"/>
        <v>-4.0192951875037443E-2</v>
      </c>
      <c r="I14">
        <f t="shared" si="0"/>
        <v>0.11310680690887531</v>
      </c>
      <c r="K14" s="35" t="s">
        <v>47</v>
      </c>
      <c r="L14" s="35">
        <v>59</v>
      </c>
      <c r="M14" s="35">
        <v>1.32176</v>
      </c>
      <c r="N14" s="35" t="s">
        <v>39</v>
      </c>
      <c r="O14" s="35" t="s">
        <v>39</v>
      </c>
      <c r="P14" s="35" t="s">
        <v>39</v>
      </c>
      <c r="Q14" s="13"/>
      <c r="R14" s="13"/>
      <c r="S14" s="13"/>
      <c r="T14" s="13"/>
    </row>
    <row r="15" spans="1:20" ht="17.100000000000001" thickBot="1">
      <c r="A15" s="14">
        <v>43466</v>
      </c>
      <c r="B15" s="13">
        <v>73.099999999999994</v>
      </c>
      <c r="C15" s="13">
        <v>74.8</v>
      </c>
      <c r="D15" s="13">
        <v>60</v>
      </c>
      <c r="E15" s="13">
        <v>62.4</v>
      </c>
      <c r="F15" s="13">
        <v>62.4</v>
      </c>
      <c r="G15" s="13">
        <v>4638717</v>
      </c>
      <c r="H15" s="16">
        <f t="shared" si="1"/>
        <v>-0.15894685209075138</v>
      </c>
      <c r="I15">
        <f t="shared" si="0"/>
        <v>9.6484822298206679E-2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>
      <c r="A16" s="14">
        <v>43467</v>
      </c>
      <c r="B16" s="13">
        <v>62.1</v>
      </c>
      <c r="C16" s="13">
        <v>70.05</v>
      </c>
      <c r="D16" s="13">
        <v>55.9</v>
      </c>
      <c r="E16" s="13">
        <v>64.5</v>
      </c>
      <c r="F16" s="13">
        <v>64.5</v>
      </c>
      <c r="G16" s="13">
        <v>2875447</v>
      </c>
      <c r="H16" s="16">
        <f t="shared" si="1"/>
        <v>3.3099948426344922E-2</v>
      </c>
      <c r="I16">
        <f t="shared" si="0"/>
        <v>9.9731907664011715E-2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  <c r="T16" s="13"/>
    </row>
    <row r="17" spans="1:20">
      <c r="A17" s="14">
        <v>43468</v>
      </c>
      <c r="B17" s="13">
        <v>64.599999999999994</v>
      </c>
      <c r="C17" s="13">
        <v>82.45</v>
      </c>
      <c r="D17" s="13">
        <v>63.85</v>
      </c>
      <c r="E17" s="13">
        <v>81.55</v>
      </c>
      <c r="F17" s="13">
        <v>81.55</v>
      </c>
      <c r="G17" s="13">
        <v>6013865</v>
      </c>
      <c r="H17" s="16">
        <f t="shared" si="1"/>
        <v>0.23455110526529599</v>
      </c>
      <c r="I17">
        <f t="shared" si="0"/>
        <v>0.12609514837209543</v>
      </c>
      <c r="K17" s="13" t="s">
        <v>55</v>
      </c>
      <c r="L17" s="13">
        <v>-1.933E-2</v>
      </c>
      <c r="M17" s="13">
        <v>1.8046E-2</v>
      </c>
      <c r="N17" s="13">
        <v>-1.0712699999999999</v>
      </c>
      <c r="O17" s="13">
        <v>0.28848499999999999</v>
      </c>
      <c r="P17" s="13">
        <v>-5.5449999999999999E-2</v>
      </c>
      <c r="Q17" s="13">
        <v>1.6791E-2</v>
      </c>
      <c r="R17" s="13">
        <v>-5.5449999999999999E-2</v>
      </c>
      <c r="S17" s="13">
        <v>1.6791E-2</v>
      </c>
      <c r="T17" s="13"/>
    </row>
    <row r="18" spans="1:20" ht="17.100000000000001" thickBot="1">
      <c r="A18" s="14">
        <v>43469</v>
      </c>
      <c r="B18" s="13">
        <v>81.5</v>
      </c>
      <c r="C18" s="13">
        <v>88.5</v>
      </c>
      <c r="D18" s="13">
        <v>76.5</v>
      </c>
      <c r="E18" s="13">
        <v>83.35</v>
      </c>
      <c r="F18" s="13">
        <v>83.35</v>
      </c>
      <c r="G18" s="13">
        <v>3065768</v>
      </c>
      <c r="H18" s="16">
        <f t="shared" si="1"/>
        <v>2.1832280129780102E-2</v>
      </c>
      <c r="I18">
        <f t="shared" si="0"/>
        <v>0.12887836439992831</v>
      </c>
      <c r="K18" s="35" t="s">
        <v>56</v>
      </c>
      <c r="L18" s="35">
        <v>1.088376</v>
      </c>
      <c r="M18" s="35">
        <v>0.28192099999999998</v>
      </c>
      <c r="N18" s="35">
        <v>3.860576</v>
      </c>
      <c r="O18" s="35">
        <v>2.8699999999999998E-4</v>
      </c>
      <c r="P18" s="35">
        <v>0.52405000000000002</v>
      </c>
      <c r="Q18" s="35">
        <v>1.652701</v>
      </c>
      <c r="R18" s="35">
        <v>0.52405000000000002</v>
      </c>
      <c r="S18" s="35">
        <v>1.652701</v>
      </c>
      <c r="T18" s="13"/>
    </row>
    <row r="19" spans="1:20">
      <c r="A19" s="14">
        <v>43470</v>
      </c>
      <c r="B19" s="13">
        <v>83.35</v>
      </c>
      <c r="C19" s="13">
        <v>93.8</v>
      </c>
      <c r="D19" s="13">
        <v>68.599999999999994</v>
      </c>
      <c r="E19" s="13">
        <v>88.5</v>
      </c>
      <c r="F19" s="13">
        <v>88.5</v>
      </c>
      <c r="G19" s="13">
        <v>1878037</v>
      </c>
      <c r="H19" s="16">
        <f t="shared" si="1"/>
        <v>5.9953942817080927E-2</v>
      </c>
      <c r="I19">
        <f t="shared" si="0"/>
        <v>0.13684145470178352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 spans="1:20">
      <c r="A20" s="14">
        <v>43471</v>
      </c>
      <c r="B20" s="13">
        <v>89.7</v>
      </c>
      <c r="C20" s="13">
        <v>92.5</v>
      </c>
      <c r="D20" s="13">
        <v>71.599999999999994</v>
      </c>
      <c r="E20" s="13">
        <v>78.25</v>
      </c>
      <c r="F20" s="13">
        <v>78.25</v>
      </c>
      <c r="G20" s="13">
        <v>1075420</v>
      </c>
      <c r="H20" s="16">
        <f t="shared" si="1"/>
        <v>-0.12309372259362122</v>
      </c>
      <c r="I20">
        <f t="shared" si="0"/>
        <v>0.12099258565440181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 spans="1:20">
      <c r="A21" s="14">
        <v>43472</v>
      </c>
      <c r="B21" s="13">
        <v>80.650000000000006</v>
      </c>
      <c r="C21" s="13">
        <v>81.400000000000006</v>
      </c>
      <c r="D21" s="13">
        <v>65.7</v>
      </c>
      <c r="E21" s="13">
        <v>67.599999999999994</v>
      </c>
      <c r="F21" s="13">
        <v>67.599999999999994</v>
      </c>
      <c r="G21" s="13">
        <v>572502</v>
      </c>
      <c r="H21" s="16">
        <f t="shared" si="1"/>
        <v>-0.14630084637134433</v>
      </c>
      <c r="I21">
        <f t="shared" si="0"/>
        <v>0.10452522415639057</v>
      </c>
    </row>
    <row r="22" spans="1:20">
      <c r="A22" s="14">
        <v>43473</v>
      </c>
      <c r="B22" s="13">
        <v>67</v>
      </c>
      <c r="C22" s="13">
        <v>79</v>
      </c>
      <c r="D22" s="13">
        <v>64</v>
      </c>
      <c r="E22" s="13">
        <v>73.7</v>
      </c>
      <c r="F22" s="13">
        <v>73.7</v>
      </c>
      <c r="G22" s="13">
        <v>641967</v>
      </c>
      <c r="H22" s="16">
        <f t="shared" si="1"/>
        <v>8.639481614637258E-2</v>
      </c>
      <c r="I22">
        <f t="shared" si="0"/>
        <v>0.11395723402849091</v>
      </c>
    </row>
    <row r="23" spans="1:20">
      <c r="A23" s="14">
        <v>43474</v>
      </c>
      <c r="B23" s="13">
        <v>73.7</v>
      </c>
      <c r="C23" s="13">
        <v>91.9</v>
      </c>
      <c r="D23" s="13">
        <v>71</v>
      </c>
      <c r="E23" s="13">
        <v>84.65</v>
      </c>
      <c r="F23" s="13">
        <v>84.65</v>
      </c>
      <c r="G23" s="13">
        <v>1071652</v>
      </c>
      <c r="H23" s="16">
        <f t="shared" si="1"/>
        <v>0.13852230938385335</v>
      </c>
      <c r="I23">
        <f t="shared" si="0"/>
        <v>0.13088846486447431</v>
      </c>
    </row>
    <row r="24" spans="1:20">
      <c r="A24" s="14">
        <v>43475</v>
      </c>
      <c r="B24" s="13">
        <v>84.15</v>
      </c>
      <c r="C24" s="13">
        <v>102</v>
      </c>
      <c r="D24" s="13">
        <v>79</v>
      </c>
      <c r="E24" s="13">
        <v>92.05</v>
      </c>
      <c r="F24" s="13">
        <v>92.05</v>
      </c>
      <c r="G24" s="13">
        <v>1739128</v>
      </c>
      <c r="H24" s="16">
        <f t="shared" si="1"/>
        <v>8.3806799099942403E-2</v>
      </c>
      <c r="I24">
        <f t="shared" si="0"/>
        <v>0.14233057520112061</v>
      </c>
    </row>
    <row r="25" spans="1:20">
      <c r="A25" s="14">
        <v>43476</v>
      </c>
      <c r="B25" s="13">
        <v>93.5</v>
      </c>
      <c r="C25" s="13">
        <v>106.6</v>
      </c>
      <c r="D25" s="13">
        <v>88.1</v>
      </c>
      <c r="E25" s="13">
        <v>92.55</v>
      </c>
      <c r="F25" s="13">
        <v>92.55</v>
      </c>
      <c r="G25" s="13">
        <v>1996989</v>
      </c>
      <c r="H25" s="16">
        <f t="shared" si="1"/>
        <v>5.4171313404197587E-3</v>
      </c>
      <c r="I25">
        <f t="shared" si="0"/>
        <v>0.14310369076440752</v>
      </c>
    </row>
    <row r="26" spans="1:20">
      <c r="A26" s="14">
        <v>43477</v>
      </c>
      <c r="B26" s="13">
        <v>93.95</v>
      </c>
      <c r="C26" s="13">
        <v>97.5</v>
      </c>
      <c r="D26" s="13">
        <v>75.25</v>
      </c>
      <c r="E26" s="13">
        <v>83.1</v>
      </c>
      <c r="F26" s="13">
        <v>83.1</v>
      </c>
      <c r="G26" s="13">
        <v>922917</v>
      </c>
      <c r="H26" s="16">
        <f t="shared" si="1"/>
        <v>-0.10770433715810405</v>
      </c>
      <c r="I26">
        <f t="shared" si="0"/>
        <v>0.12849180661828485</v>
      </c>
    </row>
    <row r="27" spans="1:20">
      <c r="A27" s="14">
        <v>43831</v>
      </c>
      <c r="B27" s="13">
        <v>83.95</v>
      </c>
      <c r="C27" s="13">
        <v>111.65</v>
      </c>
      <c r="D27" s="13">
        <v>76</v>
      </c>
      <c r="E27" s="13">
        <v>99.95</v>
      </c>
      <c r="F27" s="13">
        <v>99.95</v>
      </c>
      <c r="G27" s="13">
        <v>5460241</v>
      </c>
      <c r="H27" s="16">
        <f t="shared" si="1"/>
        <v>0.18462535908500669</v>
      </c>
      <c r="I27">
        <f t="shared" si="0"/>
        <v>0.15454580110105381</v>
      </c>
    </row>
    <row r="28" spans="1:20">
      <c r="A28" s="14">
        <v>43832</v>
      </c>
      <c r="B28" s="13">
        <v>100</v>
      </c>
      <c r="C28" s="13">
        <v>106.4</v>
      </c>
      <c r="D28" s="13">
        <v>82.25</v>
      </c>
      <c r="E28" s="13">
        <v>83.9</v>
      </c>
      <c r="F28" s="13">
        <v>83.9</v>
      </c>
      <c r="G28" s="13">
        <v>3873072</v>
      </c>
      <c r="H28" s="16">
        <f t="shared" si="1"/>
        <v>-0.17504444747324849</v>
      </c>
      <c r="I28">
        <f t="shared" si="0"/>
        <v>0.12972879151954395</v>
      </c>
    </row>
    <row r="29" spans="1:20">
      <c r="A29" s="14">
        <v>43833</v>
      </c>
      <c r="B29" s="13">
        <v>85.5</v>
      </c>
      <c r="C29" s="13">
        <v>99</v>
      </c>
      <c r="D29" s="13">
        <v>42.35</v>
      </c>
      <c r="E29" s="13">
        <v>49.2</v>
      </c>
      <c r="F29" s="13">
        <v>49.2</v>
      </c>
      <c r="G29" s="13">
        <v>2752639</v>
      </c>
      <c r="H29" s="16">
        <f t="shared" si="1"/>
        <v>-0.53373198997489812</v>
      </c>
      <c r="I29">
        <f t="shared" si="0"/>
        <v>7.6074571427432194E-2</v>
      </c>
    </row>
    <row r="30" spans="1:20">
      <c r="A30" s="14">
        <v>43834</v>
      </c>
      <c r="B30" s="13">
        <v>49.7</v>
      </c>
      <c r="C30" s="13">
        <v>69.5</v>
      </c>
      <c r="D30" s="13">
        <v>47.9</v>
      </c>
      <c r="E30" s="13">
        <v>62.7</v>
      </c>
      <c r="F30" s="13">
        <v>62.7</v>
      </c>
      <c r="G30" s="13">
        <v>2254108</v>
      </c>
      <c r="H30" s="16">
        <f t="shared" si="1"/>
        <v>0.2424678241406126</v>
      </c>
      <c r="I30">
        <f t="shared" si="0"/>
        <v>9.6948691636178835E-2</v>
      </c>
    </row>
    <row r="31" spans="1:20">
      <c r="A31" s="14">
        <v>43835</v>
      </c>
      <c r="B31" s="13">
        <v>62.7</v>
      </c>
      <c r="C31" s="13">
        <v>62.7</v>
      </c>
      <c r="D31" s="13">
        <v>51.25</v>
      </c>
      <c r="E31" s="13">
        <v>55.8</v>
      </c>
      <c r="F31" s="13">
        <v>55.8</v>
      </c>
      <c r="G31" s="13">
        <v>618963</v>
      </c>
      <c r="H31" s="16">
        <f t="shared" si="1"/>
        <v>-0.1165875782516099</v>
      </c>
      <c r="I31">
        <f t="shared" si="0"/>
        <v>8.6279696862819444E-2</v>
      </c>
    </row>
    <row r="32" spans="1:20">
      <c r="A32" s="14">
        <v>43836</v>
      </c>
      <c r="B32" s="13">
        <v>57</v>
      </c>
      <c r="C32" s="13">
        <v>74.3</v>
      </c>
      <c r="D32" s="13">
        <v>50.3</v>
      </c>
      <c r="E32" s="13">
        <v>63.15</v>
      </c>
      <c r="F32" s="13">
        <v>63.15</v>
      </c>
      <c r="G32" s="13">
        <v>2866837</v>
      </c>
      <c r="H32" s="16">
        <f t="shared" si="1"/>
        <v>0.12373897940923495</v>
      </c>
      <c r="I32">
        <f t="shared" si="0"/>
        <v>9.7644495643137055E-2</v>
      </c>
    </row>
    <row r="33" spans="1:9">
      <c r="A33" s="14">
        <v>43837</v>
      </c>
      <c r="B33" s="13">
        <v>63.2</v>
      </c>
      <c r="C33" s="13">
        <v>63.5</v>
      </c>
      <c r="D33" s="13">
        <v>56.5</v>
      </c>
      <c r="E33" s="13">
        <v>57.35</v>
      </c>
      <c r="F33" s="13">
        <v>57.35</v>
      </c>
      <c r="G33" s="13">
        <v>1903455</v>
      </c>
      <c r="H33" s="16">
        <f t="shared" si="1"/>
        <v>-9.6340005221120351E-2</v>
      </c>
      <c r="I33">
        <f t="shared" si="0"/>
        <v>8.867635510900887E-2</v>
      </c>
    </row>
    <row r="34" spans="1:9">
      <c r="A34" s="14">
        <v>43838</v>
      </c>
      <c r="B34" s="13">
        <v>58</v>
      </c>
      <c r="C34" s="13">
        <v>79.3</v>
      </c>
      <c r="D34" s="13">
        <v>57.15</v>
      </c>
      <c r="E34" s="13">
        <v>69.650000000000006</v>
      </c>
      <c r="F34" s="13">
        <v>69.650000000000006</v>
      </c>
      <c r="G34" s="13">
        <v>7509581</v>
      </c>
      <c r="H34" s="16">
        <f t="shared" si="1"/>
        <v>0.19430985665043513</v>
      </c>
      <c r="I34">
        <f t="shared" ref="I34:I62" si="2">$B$65*F34</f>
        <v>0.10769499796586693</v>
      </c>
    </row>
    <row r="35" spans="1:9">
      <c r="A35" s="14">
        <v>43839</v>
      </c>
      <c r="B35" s="13">
        <v>67.099999999999994</v>
      </c>
      <c r="C35" s="13">
        <v>75.05</v>
      </c>
      <c r="D35" s="13">
        <v>61.5</v>
      </c>
      <c r="E35" s="13">
        <v>65.95</v>
      </c>
      <c r="F35" s="13">
        <v>65.95</v>
      </c>
      <c r="G35" s="13">
        <v>1830679</v>
      </c>
      <c r="H35" s="16">
        <f t="shared" ref="H35:H62" si="3">LN(F35/F34)</f>
        <v>-5.458582106249113E-2</v>
      </c>
      <c r="I35">
        <f t="shared" si="2"/>
        <v>0.10197394279754377</v>
      </c>
    </row>
    <row r="36" spans="1:9">
      <c r="A36" s="14">
        <v>43840</v>
      </c>
      <c r="B36" s="13">
        <v>68</v>
      </c>
      <c r="C36" s="13">
        <v>76.3</v>
      </c>
      <c r="D36" s="13">
        <v>64.150000000000006</v>
      </c>
      <c r="E36" s="13">
        <v>70.3</v>
      </c>
      <c r="F36" s="13">
        <v>70.3</v>
      </c>
      <c r="G36" s="13">
        <v>2952135</v>
      </c>
      <c r="H36" s="16">
        <f t="shared" si="3"/>
        <v>6.3874919653295503E-2</v>
      </c>
      <c r="I36">
        <f t="shared" si="2"/>
        <v>0.1087000481981399</v>
      </c>
    </row>
    <row r="37" spans="1:9">
      <c r="A37" s="14">
        <v>43841</v>
      </c>
      <c r="B37" s="13">
        <v>70.3</v>
      </c>
      <c r="C37" s="13">
        <v>72.7</v>
      </c>
      <c r="D37" s="13">
        <v>66.75</v>
      </c>
      <c r="E37" s="13">
        <v>70.7</v>
      </c>
      <c r="F37" s="13">
        <v>70.7</v>
      </c>
      <c r="G37" s="13">
        <v>2076691</v>
      </c>
      <c r="H37" s="16">
        <f t="shared" si="3"/>
        <v>5.6737740859078749E-3</v>
      </c>
      <c r="I37">
        <f t="shared" si="2"/>
        <v>0.10931854064876945</v>
      </c>
    </row>
    <row r="38" spans="1:9">
      <c r="A38" s="14">
        <v>43842</v>
      </c>
      <c r="B38" s="13">
        <v>71.75</v>
      </c>
      <c r="C38" s="13">
        <v>96</v>
      </c>
      <c r="D38" s="13">
        <v>70.75</v>
      </c>
      <c r="E38" s="13">
        <v>89.8</v>
      </c>
      <c r="F38" s="13">
        <v>89.8</v>
      </c>
      <c r="G38" s="13">
        <v>14652498</v>
      </c>
      <c r="H38" s="16">
        <f t="shared" si="3"/>
        <v>0.23913940240562676</v>
      </c>
      <c r="I38">
        <f t="shared" si="2"/>
        <v>0.13885155516632949</v>
      </c>
    </row>
    <row r="39" spans="1:9">
      <c r="A39" s="14">
        <v>44197</v>
      </c>
      <c r="B39" s="13">
        <v>90.55</v>
      </c>
      <c r="C39" s="13">
        <v>117</v>
      </c>
      <c r="D39" s="13">
        <v>88.85</v>
      </c>
      <c r="E39" s="13">
        <v>102.25</v>
      </c>
      <c r="F39" s="13">
        <v>102.25</v>
      </c>
      <c r="G39" s="13">
        <v>12530368</v>
      </c>
      <c r="H39" s="16">
        <f t="shared" si="3"/>
        <v>0.12983581961475718</v>
      </c>
      <c r="I39">
        <f t="shared" si="2"/>
        <v>0.15810213269217363</v>
      </c>
    </row>
    <row r="40" spans="1:9">
      <c r="A40" s="14">
        <v>44198</v>
      </c>
      <c r="B40" s="13">
        <v>103.8</v>
      </c>
      <c r="C40" s="13">
        <v>113.5</v>
      </c>
      <c r="D40" s="13">
        <v>90.2</v>
      </c>
      <c r="E40" s="13">
        <v>94.9</v>
      </c>
      <c r="F40" s="13">
        <v>94.9</v>
      </c>
      <c r="G40" s="13">
        <v>4304779</v>
      </c>
      <c r="H40" s="16">
        <f t="shared" si="3"/>
        <v>-7.4597089307028935E-2</v>
      </c>
      <c r="I40">
        <f t="shared" si="2"/>
        <v>0.146737333911856</v>
      </c>
    </row>
    <row r="41" spans="1:9">
      <c r="A41" s="14">
        <v>44199</v>
      </c>
      <c r="B41" s="13">
        <v>94.5</v>
      </c>
      <c r="C41" s="13">
        <v>99.1</v>
      </c>
      <c r="D41" s="13">
        <v>85.3</v>
      </c>
      <c r="E41" s="13">
        <v>97.85</v>
      </c>
      <c r="F41" s="13">
        <v>97.85</v>
      </c>
      <c r="G41" s="13">
        <v>2871304</v>
      </c>
      <c r="H41" s="16">
        <f t="shared" si="3"/>
        <v>3.0611988226203011E-2</v>
      </c>
      <c r="I41">
        <f t="shared" si="2"/>
        <v>0.15129871573524878</v>
      </c>
    </row>
    <row r="42" spans="1:9">
      <c r="A42" s="14">
        <v>44200</v>
      </c>
      <c r="B42" s="13">
        <v>96.8</v>
      </c>
      <c r="C42" s="13">
        <v>99.5</v>
      </c>
      <c r="D42" s="13">
        <v>83</v>
      </c>
      <c r="E42" s="13">
        <v>88.8</v>
      </c>
      <c r="F42" s="13">
        <v>88.8</v>
      </c>
      <c r="G42" s="13">
        <v>1319226</v>
      </c>
      <c r="H42" s="16">
        <f t="shared" si="3"/>
        <v>-9.7049043843960819E-2</v>
      </c>
      <c r="I42">
        <f t="shared" si="2"/>
        <v>0.13730532403975568</v>
      </c>
    </row>
    <row r="43" spans="1:9">
      <c r="A43" s="14">
        <v>44201</v>
      </c>
      <c r="B43" s="13">
        <v>91.25</v>
      </c>
      <c r="C43" s="13">
        <v>126</v>
      </c>
      <c r="D43" s="13">
        <v>83.7</v>
      </c>
      <c r="E43" s="13">
        <v>124.25</v>
      </c>
      <c r="F43" s="13">
        <v>124.25</v>
      </c>
      <c r="G43" s="13">
        <v>17274594</v>
      </c>
      <c r="H43" s="16">
        <f t="shared" si="3"/>
        <v>0.33590901497861375</v>
      </c>
      <c r="I43">
        <f t="shared" si="2"/>
        <v>0.19211921747679778</v>
      </c>
    </row>
    <row r="44" spans="1:9">
      <c r="A44" s="14">
        <v>44202</v>
      </c>
      <c r="B44" s="13">
        <v>125.1</v>
      </c>
      <c r="C44" s="13">
        <v>125.85</v>
      </c>
      <c r="D44" s="13">
        <v>101.65</v>
      </c>
      <c r="E44" s="13">
        <v>111.45</v>
      </c>
      <c r="F44" s="13">
        <v>111.45</v>
      </c>
      <c r="G44" s="13">
        <v>8526090</v>
      </c>
      <c r="H44" s="16">
        <f t="shared" si="3"/>
        <v>-0.10871960514486018</v>
      </c>
      <c r="I44">
        <f t="shared" si="2"/>
        <v>0.17232745905665281</v>
      </c>
    </row>
    <row r="45" spans="1:9">
      <c r="A45" s="14">
        <v>44203</v>
      </c>
      <c r="B45" s="13">
        <v>113</v>
      </c>
      <c r="C45" s="13">
        <v>118</v>
      </c>
      <c r="D45" s="13">
        <v>105</v>
      </c>
      <c r="E45" s="13">
        <v>108.75</v>
      </c>
      <c r="F45" s="13">
        <v>108.75</v>
      </c>
      <c r="G45" s="13">
        <v>9160132</v>
      </c>
      <c r="H45" s="16">
        <f t="shared" si="3"/>
        <v>-2.4524389863084462E-2</v>
      </c>
      <c r="I45">
        <f t="shared" si="2"/>
        <v>0.16815263501490349</v>
      </c>
    </row>
    <row r="46" spans="1:9">
      <c r="A46" s="14">
        <v>44204</v>
      </c>
      <c r="B46" s="13">
        <v>109.6</v>
      </c>
      <c r="C46" s="13">
        <v>112.8</v>
      </c>
      <c r="D46" s="13">
        <v>91.2</v>
      </c>
      <c r="E46" s="13">
        <v>94.85</v>
      </c>
      <c r="F46" s="13">
        <v>94.85</v>
      </c>
      <c r="G46" s="13">
        <v>3827234</v>
      </c>
      <c r="H46" s="16">
        <f t="shared" si="3"/>
        <v>-0.13675497358777028</v>
      </c>
      <c r="I46">
        <f t="shared" si="2"/>
        <v>0.1466600223555273</v>
      </c>
    </row>
    <row r="47" spans="1:9">
      <c r="A47" s="14">
        <v>44205</v>
      </c>
      <c r="B47" s="13">
        <v>94.15</v>
      </c>
      <c r="C47" s="13">
        <v>104</v>
      </c>
      <c r="D47" s="13">
        <v>89.45</v>
      </c>
      <c r="E47" s="13">
        <v>92.9</v>
      </c>
      <c r="F47" s="13">
        <v>92.9</v>
      </c>
      <c r="G47" s="13">
        <v>3616532</v>
      </c>
      <c r="H47" s="16">
        <f t="shared" si="3"/>
        <v>-2.0773050561230241E-2</v>
      </c>
      <c r="I47">
        <f t="shared" si="2"/>
        <v>0.14364487165870837</v>
      </c>
    </row>
    <row r="48" spans="1:9">
      <c r="A48" s="14">
        <v>44206</v>
      </c>
      <c r="B48" s="13">
        <v>92.9</v>
      </c>
      <c r="C48" s="13">
        <v>99.45</v>
      </c>
      <c r="D48" s="13">
        <v>89.2</v>
      </c>
      <c r="E48" s="13">
        <v>90.85</v>
      </c>
      <c r="F48" s="13">
        <v>90.85</v>
      </c>
      <c r="G48" s="13">
        <v>2717383</v>
      </c>
      <c r="H48" s="16">
        <f t="shared" si="3"/>
        <v>-2.2313850977612768E-2</v>
      </c>
      <c r="I48">
        <f t="shared" si="2"/>
        <v>0.14047509784923201</v>
      </c>
    </row>
    <row r="49" spans="1:9">
      <c r="A49" s="14">
        <v>44207</v>
      </c>
      <c r="B49" s="13">
        <v>90.85</v>
      </c>
      <c r="C49" s="13">
        <v>115.55</v>
      </c>
      <c r="D49" s="13">
        <v>87.2</v>
      </c>
      <c r="E49" s="13">
        <v>102</v>
      </c>
      <c r="F49" s="13">
        <v>102</v>
      </c>
      <c r="G49" s="13">
        <v>7602616</v>
      </c>
      <c r="H49" s="16">
        <f t="shared" si="3"/>
        <v>0.11576301844209098</v>
      </c>
      <c r="I49">
        <f t="shared" si="2"/>
        <v>0.15771557491053015</v>
      </c>
    </row>
    <row r="50" spans="1:9">
      <c r="A50" s="14">
        <v>44208</v>
      </c>
      <c r="B50" s="13">
        <v>103.5</v>
      </c>
      <c r="C50" s="13">
        <v>118.8</v>
      </c>
      <c r="D50" s="13">
        <v>101</v>
      </c>
      <c r="E50" s="13">
        <v>115.85</v>
      </c>
      <c r="F50" s="13">
        <v>115.85</v>
      </c>
      <c r="G50" s="13">
        <v>4878355</v>
      </c>
      <c r="H50" s="16">
        <f t="shared" si="3"/>
        <v>0.1273234375941141</v>
      </c>
      <c r="I50">
        <f t="shared" si="2"/>
        <v>0.17913087601357763</v>
      </c>
    </row>
    <row r="51" spans="1:9">
      <c r="A51" s="14">
        <v>44562</v>
      </c>
      <c r="B51" s="13">
        <v>115</v>
      </c>
      <c r="C51" s="13">
        <v>151</v>
      </c>
      <c r="D51" s="13">
        <v>109.9</v>
      </c>
      <c r="E51" s="13">
        <v>138.55000000000001</v>
      </c>
      <c r="F51" s="13">
        <v>138.55000000000001</v>
      </c>
      <c r="G51" s="13">
        <v>17831515</v>
      </c>
      <c r="H51" s="16">
        <f t="shared" si="3"/>
        <v>0.17893502043060228</v>
      </c>
      <c r="I51">
        <f t="shared" si="2"/>
        <v>0.2142303225868035</v>
      </c>
    </row>
    <row r="52" spans="1:9">
      <c r="A52" s="14">
        <v>44563</v>
      </c>
      <c r="B52" s="13">
        <v>137.80000000000001</v>
      </c>
      <c r="C52" s="13">
        <v>143.25</v>
      </c>
      <c r="D52" s="13">
        <v>115</v>
      </c>
      <c r="E52" s="13">
        <v>125.2</v>
      </c>
      <c r="F52" s="13">
        <v>125.2</v>
      </c>
      <c r="G52" s="13">
        <v>4495257</v>
      </c>
      <c r="H52" s="16">
        <f t="shared" si="3"/>
        <v>-0.10131881264298932</v>
      </c>
      <c r="I52">
        <f t="shared" si="2"/>
        <v>0.19358813704704292</v>
      </c>
    </row>
    <row r="53" spans="1:9">
      <c r="A53" s="14">
        <v>44564</v>
      </c>
      <c r="B53" s="13">
        <v>125.2</v>
      </c>
      <c r="C53" s="13">
        <v>148.75</v>
      </c>
      <c r="D53" s="13">
        <v>114.05</v>
      </c>
      <c r="E53" s="13">
        <v>117.2</v>
      </c>
      <c r="F53" s="13">
        <v>117.2</v>
      </c>
      <c r="G53" s="13">
        <v>4963920</v>
      </c>
      <c r="H53" s="16">
        <f t="shared" si="3"/>
        <v>-6.6030581523085968E-2</v>
      </c>
      <c r="I53">
        <f t="shared" si="2"/>
        <v>0.18121828803445231</v>
      </c>
    </row>
    <row r="54" spans="1:9">
      <c r="A54" s="14">
        <v>44565</v>
      </c>
      <c r="B54" s="13">
        <v>117.2</v>
      </c>
      <c r="C54" s="13">
        <v>163.69999999999999</v>
      </c>
      <c r="D54" s="13">
        <v>117.2</v>
      </c>
      <c r="E54" s="13">
        <v>142.75</v>
      </c>
      <c r="F54" s="13">
        <v>142.75</v>
      </c>
      <c r="G54" s="13">
        <v>6023219</v>
      </c>
      <c r="H54" s="16">
        <f t="shared" si="3"/>
        <v>0.19721297139320726</v>
      </c>
      <c r="I54">
        <f t="shared" si="2"/>
        <v>0.22072449331841354</v>
      </c>
    </row>
    <row r="55" spans="1:9">
      <c r="A55" s="14">
        <v>44566</v>
      </c>
      <c r="B55" s="13">
        <v>141</v>
      </c>
      <c r="C55" s="13">
        <v>149.35</v>
      </c>
      <c r="D55" s="13">
        <v>122</v>
      </c>
      <c r="E55" s="13">
        <v>142.75</v>
      </c>
      <c r="F55" s="13">
        <v>142.75</v>
      </c>
      <c r="G55" s="13">
        <v>2855304</v>
      </c>
      <c r="H55" s="16">
        <f t="shared" si="3"/>
        <v>0</v>
      </c>
      <c r="I55">
        <f t="shared" si="2"/>
        <v>0.22072449331841354</v>
      </c>
    </row>
    <row r="56" spans="1:9">
      <c r="A56" s="14">
        <v>44567</v>
      </c>
      <c r="B56" s="13">
        <v>143.9</v>
      </c>
      <c r="C56" s="13">
        <v>173</v>
      </c>
      <c r="D56" s="13">
        <v>114.65</v>
      </c>
      <c r="E56" s="13">
        <v>170.1</v>
      </c>
      <c r="F56" s="13">
        <v>170.1</v>
      </c>
      <c r="G56" s="13">
        <v>5437038</v>
      </c>
      <c r="H56" s="16">
        <f t="shared" si="3"/>
        <v>0.17529165086569654</v>
      </c>
      <c r="I56">
        <f t="shared" si="2"/>
        <v>0.26301391463020762</v>
      </c>
    </row>
    <row r="57" spans="1:9">
      <c r="A57" s="14">
        <v>44568</v>
      </c>
      <c r="B57" s="13">
        <v>174.25</v>
      </c>
      <c r="C57" s="13">
        <v>184.4</v>
      </c>
      <c r="D57" s="13">
        <v>160.35</v>
      </c>
      <c r="E57" s="13">
        <v>169.3</v>
      </c>
      <c r="F57" s="13">
        <v>169.3</v>
      </c>
      <c r="G57" s="13">
        <v>5519698</v>
      </c>
      <c r="H57" s="16">
        <f t="shared" si="3"/>
        <v>-4.7142102627262972E-3</v>
      </c>
      <c r="I57">
        <f t="shared" si="2"/>
        <v>0.26177692972894862</v>
      </c>
    </row>
    <row r="58" spans="1:9">
      <c r="A58" s="14">
        <v>44569</v>
      </c>
      <c r="B58" s="13">
        <v>167.65</v>
      </c>
      <c r="C58" s="13">
        <v>180</v>
      </c>
      <c r="D58" s="13">
        <v>148.80000000000001</v>
      </c>
      <c r="E58" s="13">
        <v>166.1</v>
      </c>
      <c r="F58" s="13">
        <v>166.1</v>
      </c>
      <c r="G58" s="13">
        <v>2807146</v>
      </c>
      <c r="H58" s="16">
        <f t="shared" si="3"/>
        <v>-1.9082272519840585E-2</v>
      </c>
      <c r="I58">
        <f t="shared" si="2"/>
        <v>0.25682899012391236</v>
      </c>
    </row>
    <row r="59" spans="1:9">
      <c r="A59" s="14">
        <v>44570</v>
      </c>
      <c r="B59" s="13">
        <v>164.8</v>
      </c>
      <c r="C59" s="13">
        <v>179.35</v>
      </c>
      <c r="D59" s="13">
        <v>160</v>
      </c>
      <c r="E59" s="13">
        <v>168.65</v>
      </c>
      <c r="F59" s="13">
        <v>168.65</v>
      </c>
      <c r="G59" s="13">
        <v>3905187</v>
      </c>
      <c r="H59" s="16">
        <f t="shared" si="3"/>
        <v>1.523554488841011E-2</v>
      </c>
      <c r="I59">
        <f t="shared" si="2"/>
        <v>0.26077187949667563</v>
      </c>
    </row>
    <row r="60" spans="1:9">
      <c r="A60" s="14">
        <v>44571</v>
      </c>
      <c r="B60" s="13">
        <v>171.55</v>
      </c>
      <c r="C60" s="13">
        <v>180</v>
      </c>
      <c r="D60" s="13">
        <v>156.35</v>
      </c>
      <c r="E60" s="13">
        <v>162.05000000000001</v>
      </c>
      <c r="F60" s="13">
        <v>162.05000000000001</v>
      </c>
      <c r="G60" s="13">
        <v>4357967</v>
      </c>
      <c r="H60" s="16">
        <f t="shared" si="3"/>
        <v>-3.9920631920102867E-2</v>
      </c>
      <c r="I60">
        <f t="shared" si="2"/>
        <v>0.25056675406128837</v>
      </c>
    </row>
    <row r="61" spans="1:9">
      <c r="A61" s="14">
        <v>44572</v>
      </c>
      <c r="B61" s="13">
        <v>161</v>
      </c>
      <c r="C61" s="13">
        <v>163.1</v>
      </c>
      <c r="D61" s="13">
        <v>145.69999999999999</v>
      </c>
      <c r="E61" s="13">
        <v>147.19999999999999</v>
      </c>
      <c r="F61" s="13">
        <v>147.19999999999999</v>
      </c>
      <c r="G61" s="13">
        <v>1577744</v>
      </c>
      <c r="H61" s="16">
        <f t="shared" si="3"/>
        <v>-9.61127232927807E-2</v>
      </c>
      <c r="I61">
        <f t="shared" si="2"/>
        <v>0.22760522183166704</v>
      </c>
    </row>
    <row r="62" spans="1:9">
      <c r="A62" s="14">
        <v>44573</v>
      </c>
      <c r="B62" s="13">
        <v>147.69999999999999</v>
      </c>
      <c r="C62" s="13">
        <v>149.5</v>
      </c>
      <c r="D62" s="13">
        <v>142.1</v>
      </c>
      <c r="E62" s="13">
        <v>147.5</v>
      </c>
      <c r="F62" s="13">
        <v>147.5</v>
      </c>
      <c r="G62" s="13">
        <v>382111</v>
      </c>
      <c r="H62" s="16">
        <f t="shared" si="3"/>
        <v>2.0359694850987584E-3</v>
      </c>
      <c r="I62">
        <f t="shared" si="2"/>
        <v>0.22806909116963919</v>
      </c>
    </row>
    <row r="65" spans="1:2">
      <c r="A65" t="s">
        <v>57</v>
      </c>
      <c r="B65" s="17">
        <f>'Weight&amp;Market CAP'!D10</f>
        <v>1.5462311265738251E-3</v>
      </c>
    </row>
    <row r="66" spans="1:2">
      <c r="A66" t="s">
        <v>63</v>
      </c>
      <c r="B66" s="17">
        <f>AVERAGE(H3:H62)</f>
        <v>-6.2355573682214987E-4</v>
      </c>
    </row>
    <row r="67" spans="1:2">
      <c r="A67" t="s">
        <v>64</v>
      </c>
      <c r="B67" s="17">
        <f>12*B66</f>
        <v>-7.4826688418657989E-3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5C5EB-3710-44D7-AE10-A58D1F754EC6}">
  <dimension ref="A1:S67"/>
  <sheetViews>
    <sheetView workbookViewId="0">
      <selection activeCell="I2" sqref="I2"/>
    </sheetView>
  </sheetViews>
  <sheetFormatPr defaultColWidth="11" defaultRowHeight="15.95"/>
  <sheetData>
    <row r="1" spans="1:19">
      <c r="A1" s="13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65</v>
      </c>
      <c r="H1" t="s">
        <v>66</v>
      </c>
      <c r="I1" t="s">
        <v>30</v>
      </c>
      <c r="K1" s="13" t="s">
        <v>31</v>
      </c>
      <c r="L1" s="13"/>
      <c r="M1" s="13"/>
      <c r="N1" s="13"/>
      <c r="O1" s="13"/>
      <c r="P1" s="13"/>
      <c r="Q1" s="13"/>
      <c r="R1" s="13"/>
      <c r="S1" s="13"/>
    </row>
    <row r="2" spans="1:19" ht="17.100000000000001" thickBot="1">
      <c r="A2" s="14">
        <v>42747</v>
      </c>
      <c r="B2" s="13">
        <v>730.05</v>
      </c>
      <c r="C2" s="13">
        <v>746.5</v>
      </c>
      <c r="D2" s="13">
        <v>681</v>
      </c>
      <c r="E2" s="13">
        <v>731.55</v>
      </c>
      <c r="F2" s="13">
        <v>634.10379999999998</v>
      </c>
      <c r="G2" s="13">
        <v>11662495</v>
      </c>
      <c r="I2">
        <f>$B$65*F2</f>
        <v>24.797757398049569</v>
      </c>
      <c r="K2" s="13"/>
      <c r="L2" s="13"/>
      <c r="M2" s="13"/>
      <c r="N2" s="13"/>
      <c r="O2" s="13"/>
      <c r="P2" s="13"/>
      <c r="Q2" s="13"/>
      <c r="R2" s="13"/>
      <c r="S2" s="13"/>
    </row>
    <row r="3" spans="1:19">
      <c r="A3" s="14">
        <v>43101</v>
      </c>
      <c r="B3" s="13">
        <v>731.55</v>
      </c>
      <c r="C3" s="13">
        <v>782</v>
      </c>
      <c r="D3" s="13">
        <v>708.65</v>
      </c>
      <c r="E3" s="13">
        <v>719</v>
      </c>
      <c r="F3" s="13">
        <v>623.22550000000001</v>
      </c>
      <c r="G3" s="13">
        <v>20008418</v>
      </c>
      <c r="H3">
        <f t="shared" ref="H3:H34" si="0">LN(F3/F2)</f>
        <v>-1.7304251870837794E-2</v>
      </c>
      <c r="I3">
        <f t="shared" ref="I3:I62" si="1">$B$65*F3</f>
        <v>24.372342120135762</v>
      </c>
      <c r="K3" s="28" t="s">
        <v>32</v>
      </c>
      <c r="L3" s="29"/>
      <c r="M3" s="13"/>
      <c r="N3" s="13"/>
      <c r="O3" s="13"/>
      <c r="P3" s="13"/>
      <c r="Q3" s="13"/>
      <c r="R3" s="13"/>
      <c r="S3" s="13"/>
    </row>
    <row r="4" spans="1:19">
      <c r="A4" s="14">
        <v>43102</v>
      </c>
      <c r="B4" s="13">
        <v>721.7</v>
      </c>
      <c r="C4" s="13">
        <v>727.35</v>
      </c>
      <c r="D4" s="13">
        <v>658.05</v>
      </c>
      <c r="E4" s="13">
        <v>704.65</v>
      </c>
      <c r="F4" s="13">
        <v>610.78700000000003</v>
      </c>
      <c r="G4" s="13">
        <v>14818867</v>
      </c>
      <c r="H4">
        <f t="shared" si="0"/>
        <v>-2.0160122007377077E-2</v>
      </c>
      <c r="I4">
        <f t="shared" si="1"/>
        <v>23.885912445064207</v>
      </c>
      <c r="K4" s="13" t="s">
        <v>33</v>
      </c>
      <c r="L4" s="13">
        <v>0.30532799999999999</v>
      </c>
      <c r="M4" s="13"/>
      <c r="N4" s="13"/>
      <c r="O4" s="13"/>
      <c r="P4" s="13"/>
      <c r="Q4" s="13"/>
      <c r="R4" s="13"/>
      <c r="S4" s="13"/>
    </row>
    <row r="5" spans="1:19">
      <c r="A5" s="14">
        <v>43103</v>
      </c>
      <c r="B5" s="13">
        <v>704</v>
      </c>
      <c r="C5" s="13">
        <v>708.65</v>
      </c>
      <c r="D5" s="13">
        <v>650</v>
      </c>
      <c r="E5" s="13">
        <v>677.15</v>
      </c>
      <c r="F5" s="13">
        <v>586.95010000000002</v>
      </c>
      <c r="G5" s="13">
        <v>10463472</v>
      </c>
      <c r="H5">
        <f t="shared" si="0"/>
        <v>-3.9808481858658179E-2</v>
      </c>
      <c r="I5">
        <f t="shared" si="1"/>
        <v>22.95372805613361</v>
      </c>
      <c r="K5" s="13" t="s">
        <v>34</v>
      </c>
      <c r="L5" s="13">
        <v>9.3225000000000002E-2</v>
      </c>
      <c r="M5" s="13"/>
      <c r="N5" s="13"/>
      <c r="O5" s="13"/>
      <c r="P5" s="13"/>
      <c r="Q5" s="13"/>
      <c r="R5" s="13"/>
      <c r="S5" s="13"/>
    </row>
    <row r="6" spans="1:19">
      <c r="A6" s="14">
        <v>43104</v>
      </c>
      <c r="B6" s="13">
        <v>683.95</v>
      </c>
      <c r="C6" s="13">
        <v>775.85</v>
      </c>
      <c r="D6" s="13">
        <v>679.25</v>
      </c>
      <c r="E6" s="13">
        <v>763.75</v>
      </c>
      <c r="F6" s="13">
        <v>662.0145</v>
      </c>
      <c r="G6" s="13">
        <v>17549141</v>
      </c>
      <c r="H6">
        <f t="shared" si="0"/>
        <v>0.12034765132361669</v>
      </c>
      <c r="I6">
        <f t="shared" si="1"/>
        <v>25.889254984737654</v>
      </c>
      <c r="K6" s="13" t="s">
        <v>35</v>
      </c>
      <c r="L6" s="13">
        <v>7.7590999999999993E-2</v>
      </c>
      <c r="M6" s="13"/>
      <c r="N6" s="13"/>
      <c r="O6" s="13"/>
      <c r="P6" s="13"/>
      <c r="Q6" s="13"/>
      <c r="R6" s="13"/>
      <c r="S6" s="13"/>
    </row>
    <row r="7" spans="1:19">
      <c r="A7" s="14">
        <v>43105</v>
      </c>
      <c r="B7" s="13">
        <v>763.75</v>
      </c>
      <c r="C7" s="13">
        <v>787.5</v>
      </c>
      <c r="D7" s="13">
        <v>707</v>
      </c>
      <c r="E7" s="13">
        <v>741.4</v>
      </c>
      <c r="F7" s="13">
        <v>642.64170000000001</v>
      </c>
      <c r="G7" s="13">
        <v>22529218</v>
      </c>
      <c r="H7">
        <f t="shared" si="0"/>
        <v>-2.9700121820357733E-2</v>
      </c>
      <c r="I7">
        <f t="shared" si="1"/>
        <v>25.131647169548824</v>
      </c>
      <c r="K7" s="13" t="s">
        <v>36</v>
      </c>
      <c r="L7" s="13">
        <v>0.154837</v>
      </c>
      <c r="M7" s="13"/>
      <c r="N7" s="13"/>
      <c r="O7" s="13"/>
      <c r="P7" s="13"/>
      <c r="Q7" s="13"/>
      <c r="R7" s="13"/>
      <c r="S7" s="13"/>
    </row>
    <row r="8" spans="1:19" ht="17.100000000000001" thickBot="1">
      <c r="A8" s="14">
        <v>43106</v>
      </c>
      <c r="B8" s="13">
        <v>747.9</v>
      </c>
      <c r="C8" s="13">
        <v>749.05</v>
      </c>
      <c r="D8" s="13">
        <v>682.5</v>
      </c>
      <c r="E8" s="13">
        <v>697.85</v>
      </c>
      <c r="F8" s="13">
        <v>604.89269999999999</v>
      </c>
      <c r="G8" s="13">
        <v>11752041</v>
      </c>
      <c r="H8">
        <f t="shared" si="0"/>
        <v>-6.053625027042224E-2</v>
      </c>
      <c r="I8">
        <f t="shared" si="1"/>
        <v>23.655405355481516</v>
      </c>
      <c r="K8" s="35" t="s">
        <v>37</v>
      </c>
      <c r="L8" s="35">
        <v>60</v>
      </c>
      <c r="M8" s="13"/>
      <c r="N8" s="13"/>
      <c r="O8" s="13"/>
      <c r="P8" s="13"/>
      <c r="Q8" s="13"/>
      <c r="R8" s="13"/>
      <c r="S8" s="13"/>
    </row>
    <row r="9" spans="1:19">
      <c r="A9" s="14">
        <v>43107</v>
      </c>
      <c r="B9" s="13">
        <v>700</v>
      </c>
      <c r="C9" s="13">
        <v>726.8</v>
      </c>
      <c r="D9" s="13">
        <v>656</v>
      </c>
      <c r="E9" s="13">
        <v>688.9</v>
      </c>
      <c r="F9" s="13">
        <v>597.13490000000002</v>
      </c>
      <c r="G9" s="13">
        <v>10319684</v>
      </c>
      <c r="H9">
        <f t="shared" si="0"/>
        <v>-1.2908035913763121E-2</v>
      </c>
      <c r="I9">
        <f t="shared" si="1"/>
        <v>23.352022782561139</v>
      </c>
      <c r="K9" s="13"/>
      <c r="L9" s="13"/>
      <c r="M9" s="13"/>
      <c r="N9" s="13"/>
      <c r="O9" s="13"/>
      <c r="P9" s="13"/>
      <c r="Q9" s="13"/>
      <c r="R9" s="13"/>
      <c r="S9" s="13"/>
    </row>
    <row r="10" spans="1:19" ht="17.100000000000001" thickBot="1">
      <c r="A10" s="14">
        <v>43108</v>
      </c>
      <c r="B10" s="13">
        <v>690</v>
      </c>
      <c r="C10" s="13">
        <v>769.8</v>
      </c>
      <c r="D10" s="13">
        <v>648.25</v>
      </c>
      <c r="E10" s="13">
        <v>759.65</v>
      </c>
      <c r="F10" s="13">
        <v>680.05520000000001</v>
      </c>
      <c r="G10" s="13">
        <v>18873409</v>
      </c>
      <c r="H10">
        <f t="shared" si="0"/>
        <v>0.13003092033025568</v>
      </c>
      <c r="I10">
        <f t="shared" si="1"/>
        <v>26.594768659140794</v>
      </c>
      <c r="K10" s="13" t="s">
        <v>38</v>
      </c>
      <c r="L10" s="13"/>
      <c r="M10" s="13"/>
      <c r="N10" s="13"/>
      <c r="O10" s="13"/>
      <c r="P10" s="13"/>
      <c r="Q10" s="13"/>
      <c r="R10" s="13"/>
      <c r="S10" s="13"/>
    </row>
    <row r="11" spans="1:19">
      <c r="A11" s="14">
        <v>43109</v>
      </c>
      <c r="B11" s="13">
        <v>760</v>
      </c>
      <c r="C11" s="13">
        <v>782</v>
      </c>
      <c r="D11" s="13">
        <v>675.1</v>
      </c>
      <c r="E11" s="13">
        <v>692.4</v>
      </c>
      <c r="F11" s="13">
        <v>619.85140000000001</v>
      </c>
      <c r="G11" s="13">
        <v>10638498</v>
      </c>
      <c r="H11">
        <f t="shared" si="0"/>
        <v>-9.26941994535498E-2</v>
      </c>
      <c r="I11">
        <f t="shared" si="1"/>
        <v>24.240391935896589</v>
      </c>
      <c r="K11" s="28" t="s">
        <v>39</v>
      </c>
      <c r="L11" s="28" t="s">
        <v>40</v>
      </c>
      <c r="M11" s="28" t="s">
        <v>41</v>
      </c>
      <c r="N11" s="28" t="s">
        <v>42</v>
      </c>
      <c r="O11" s="28" t="s">
        <v>43</v>
      </c>
      <c r="P11" s="28" t="s">
        <v>44</v>
      </c>
      <c r="Q11" s="13"/>
      <c r="R11" s="13"/>
      <c r="S11" s="13"/>
    </row>
    <row r="12" spans="1:19">
      <c r="A12" s="14">
        <v>43110</v>
      </c>
      <c r="B12" s="13">
        <v>696.55</v>
      </c>
      <c r="C12" s="13">
        <v>696.55</v>
      </c>
      <c r="D12" s="13">
        <v>622</v>
      </c>
      <c r="E12" s="13">
        <v>685.75</v>
      </c>
      <c r="F12" s="13">
        <v>613.89829999999995</v>
      </c>
      <c r="G12" s="13">
        <v>10045569</v>
      </c>
      <c r="H12">
        <f t="shared" si="0"/>
        <v>-9.6504926435914355E-3</v>
      </c>
      <c r="I12">
        <f t="shared" si="1"/>
        <v>24.007585367687522</v>
      </c>
      <c r="K12" s="13" t="s">
        <v>45</v>
      </c>
      <c r="L12" s="13">
        <v>1</v>
      </c>
      <c r="M12" s="13">
        <v>0.142958</v>
      </c>
      <c r="N12" s="13">
        <v>0.142958</v>
      </c>
      <c r="O12" s="13">
        <v>5.9629370000000002</v>
      </c>
      <c r="P12" s="13">
        <v>1.7680000000000001E-2</v>
      </c>
      <c r="Q12" s="13"/>
      <c r="R12" s="13"/>
      <c r="S12" s="13"/>
    </row>
    <row r="13" spans="1:19">
      <c r="A13" s="14">
        <v>43111</v>
      </c>
      <c r="B13" s="13">
        <v>686.8</v>
      </c>
      <c r="C13" s="13">
        <v>722.8</v>
      </c>
      <c r="D13" s="13">
        <v>668</v>
      </c>
      <c r="E13" s="13">
        <v>697.45</v>
      </c>
      <c r="F13" s="13">
        <v>624.37239999999997</v>
      </c>
      <c r="G13" s="13">
        <v>12295302</v>
      </c>
      <c r="H13">
        <f t="shared" si="0"/>
        <v>1.6917705981015614E-2</v>
      </c>
      <c r="I13">
        <f t="shared" si="1"/>
        <v>24.417193685383946</v>
      </c>
      <c r="K13" s="13" t="s">
        <v>46</v>
      </c>
      <c r="L13" s="13">
        <v>58</v>
      </c>
      <c r="M13" s="13">
        <v>1.390514</v>
      </c>
      <c r="N13" s="13">
        <v>2.3973999999999999E-2</v>
      </c>
      <c r="O13" s="13"/>
      <c r="P13" s="13"/>
      <c r="Q13" s="13"/>
      <c r="R13" s="13"/>
      <c r="S13" s="13"/>
    </row>
    <row r="14" spans="1:19" ht="17.100000000000001" thickBot="1">
      <c r="A14" s="14">
        <v>43112</v>
      </c>
      <c r="B14" s="13">
        <v>697.25</v>
      </c>
      <c r="C14" s="13">
        <v>727.4</v>
      </c>
      <c r="D14" s="13">
        <v>652</v>
      </c>
      <c r="E14" s="13">
        <v>706.7</v>
      </c>
      <c r="F14" s="13">
        <v>632.65319999999997</v>
      </c>
      <c r="G14" s="13">
        <v>10653739</v>
      </c>
      <c r="H14">
        <f t="shared" si="0"/>
        <v>1.3175419481487594E-2</v>
      </c>
      <c r="I14">
        <f t="shared" si="1"/>
        <v>24.7410291039097</v>
      </c>
      <c r="K14" s="35" t="s">
        <v>47</v>
      </c>
      <c r="L14" s="35">
        <v>59</v>
      </c>
      <c r="M14" s="35">
        <v>1.533471</v>
      </c>
      <c r="N14" s="35" t="s">
        <v>39</v>
      </c>
      <c r="O14" s="35" t="s">
        <v>39</v>
      </c>
      <c r="P14" s="35" t="s">
        <v>39</v>
      </c>
      <c r="Q14" s="13"/>
      <c r="R14" s="13"/>
      <c r="S14" s="13"/>
    </row>
    <row r="15" spans="1:19" ht="17.100000000000001" thickBot="1">
      <c r="A15" s="14">
        <v>43466</v>
      </c>
      <c r="B15" s="13">
        <v>708</v>
      </c>
      <c r="C15" s="13">
        <v>712.65</v>
      </c>
      <c r="D15" s="13">
        <v>656.3</v>
      </c>
      <c r="E15" s="13">
        <v>674.3</v>
      </c>
      <c r="F15" s="13">
        <v>603.64800000000002</v>
      </c>
      <c r="G15" s="13">
        <v>7923833</v>
      </c>
      <c r="H15">
        <f t="shared" si="0"/>
        <v>-4.6931158116729647E-2</v>
      </c>
      <c r="I15">
        <f t="shared" si="1"/>
        <v>23.606729147211905</v>
      </c>
      <c r="K15" s="13"/>
      <c r="L15" s="13"/>
      <c r="M15" s="13"/>
      <c r="N15" s="13"/>
      <c r="O15" s="13"/>
      <c r="P15" s="13"/>
      <c r="Q15" s="13"/>
      <c r="R15" s="13"/>
      <c r="S15" s="13"/>
    </row>
    <row r="16" spans="1:19">
      <c r="A16" s="14">
        <v>43467</v>
      </c>
      <c r="B16" s="13">
        <v>678</v>
      </c>
      <c r="C16" s="13">
        <v>679</v>
      </c>
      <c r="D16" s="13">
        <v>550.1</v>
      </c>
      <c r="E16" s="13">
        <v>556.35</v>
      </c>
      <c r="F16" s="13">
        <v>498.05650000000003</v>
      </c>
      <c r="G16" s="13">
        <v>18428577</v>
      </c>
      <c r="H16">
        <f t="shared" si="0"/>
        <v>-0.1922777221902251</v>
      </c>
      <c r="I16">
        <f t="shared" si="1"/>
        <v>19.477385654401814</v>
      </c>
      <c r="K16" s="28" t="s">
        <v>39</v>
      </c>
      <c r="L16" s="28" t="s">
        <v>48</v>
      </c>
      <c r="M16" s="28" t="s">
        <v>36</v>
      </c>
      <c r="N16" s="28" t="s">
        <v>49</v>
      </c>
      <c r="O16" s="28" t="s">
        <v>50</v>
      </c>
      <c r="P16" s="28" t="s">
        <v>51</v>
      </c>
      <c r="Q16" s="28" t="s">
        <v>52</v>
      </c>
      <c r="R16" s="28" t="s">
        <v>53</v>
      </c>
      <c r="S16" s="28" t="s">
        <v>54</v>
      </c>
    </row>
    <row r="17" spans="1:19">
      <c r="A17" s="14">
        <v>43468</v>
      </c>
      <c r="B17" s="13">
        <v>559.95000000000005</v>
      </c>
      <c r="C17" s="13">
        <v>597.95000000000005</v>
      </c>
      <c r="D17" s="13">
        <v>559</v>
      </c>
      <c r="E17" s="13">
        <v>588.79999999999995</v>
      </c>
      <c r="F17" s="13">
        <v>527.10640000000001</v>
      </c>
      <c r="G17" s="13">
        <v>20767162</v>
      </c>
      <c r="H17">
        <f t="shared" si="0"/>
        <v>5.6688901291488368E-2</v>
      </c>
      <c r="I17">
        <f t="shared" si="1"/>
        <v>20.613433684137007</v>
      </c>
      <c r="K17" s="13" t="s">
        <v>55</v>
      </c>
      <c r="L17" s="13">
        <v>-5.4599999999999996E-3</v>
      </c>
      <c r="M17" s="13">
        <v>2.0752E-2</v>
      </c>
      <c r="N17" s="13">
        <v>-0.26322000000000001</v>
      </c>
      <c r="O17" s="13">
        <v>0.79331300000000005</v>
      </c>
      <c r="P17" s="13">
        <v>-4.7E-2</v>
      </c>
      <c r="Q17" s="13">
        <v>3.6075999999999997E-2</v>
      </c>
      <c r="R17" s="13">
        <v>-4.7E-2</v>
      </c>
      <c r="S17" s="13">
        <v>3.6075999999999997E-2</v>
      </c>
    </row>
    <row r="18" spans="1:19" ht="17.100000000000001" thickBot="1">
      <c r="A18" s="14">
        <v>43469</v>
      </c>
      <c r="B18" s="13">
        <v>593.95000000000005</v>
      </c>
      <c r="C18" s="13">
        <v>619.4</v>
      </c>
      <c r="D18" s="13">
        <v>564.35</v>
      </c>
      <c r="E18" s="13">
        <v>577.15</v>
      </c>
      <c r="F18" s="13">
        <v>516.6771</v>
      </c>
      <c r="G18" s="13">
        <v>12129069</v>
      </c>
      <c r="H18">
        <f t="shared" si="0"/>
        <v>-1.9984311106322313E-2</v>
      </c>
      <c r="I18">
        <f t="shared" si="1"/>
        <v>20.205577350155917</v>
      </c>
      <c r="K18" s="35" t="s">
        <v>56</v>
      </c>
      <c r="L18" s="35">
        <v>0.79164400000000001</v>
      </c>
      <c r="M18" s="35">
        <v>0.32418999999999998</v>
      </c>
      <c r="N18" s="35">
        <v>2.441913</v>
      </c>
      <c r="O18" s="35">
        <v>1.7680000000000001E-2</v>
      </c>
      <c r="P18" s="35">
        <v>0.142707</v>
      </c>
      <c r="Q18" s="35">
        <v>1.440582</v>
      </c>
      <c r="R18" s="35">
        <v>0.142707</v>
      </c>
      <c r="S18" s="35">
        <v>1.440582</v>
      </c>
    </row>
    <row r="19" spans="1:19">
      <c r="A19" s="14">
        <v>43470</v>
      </c>
      <c r="B19" s="13">
        <v>577.15</v>
      </c>
      <c r="C19" s="13">
        <v>649.9</v>
      </c>
      <c r="D19" s="13">
        <v>552.29999999999995</v>
      </c>
      <c r="E19" s="13">
        <v>631.1</v>
      </c>
      <c r="F19" s="13">
        <v>564.97439999999995</v>
      </c>
      <c r="G19" s="13">
        <v>35033003</v>
      </c>
      <c r="H19">
        <f t="shared" si="0"/>
        <v>8.9362305795727862E-2</v>
      </c>
      <c r="I19">
        <f t="shared" si="1"/>
        <v>22.094329204948174</v>
      </c>
      <c r="K19" s="13"/>
      <c r="L19" s="13"/>
      <c r="M19" s="13"/>
      <c r="N19" s="13"/>
      <c r="O19" s="13"/>
      <c r="P19" s="13"/>
      <c r="Q19" s="13"/>
      <c r="R19" s="13"/>
      <c r="S19" s="13"/>
    </row>
    <row r="20" spans="1:19">
      <c r="A20" s="14">
        <v>43471</v>
      </c>
      <c r="B20" s="13">
        <v>632</v>
      </c>
      <c r="C20" s="13">
        <v>645</v>
      </c>
      <c r="D20" s="13">
        <v>597.6</v>
      </c>
      <c r="E20" s="13">
        <v>626.6</v>
      </c>
      <c r="F20" s="13">
        <v>560.94590000000005</v>
      </c>
      <c r="G20" s="13">
        <v>12029247</v>
      </c>
      <c r="H20">
        <f t="shared" si="0"/>
        <v>-7.155954450473131E-3</v>
      </c>
      <c r="I20">
        <f t="shared" si="1"/>
        <v>21.936787544295708</v>
      </c>
      <c r="K20" s="13"/>
      <c r="L20" s="13"/>
      <c r="M20" s="13"/>
      <c r="N20" s="13"/>
      <c r="O20" s="13"/>
      <c r="P20" s="13"/>
      <c r="Q20" s="13"/>
      <c r="R20" s="13"/>
      <c r="S20" s="13"/>
    </row>
    <row r="21" spans="1:19">
      <c r="A21" s="14">
        <v>43472</v>
      </c>
      <c r="B21" s="13">
        <v>623.9</v>
      </c>
      <c r="C21" s="13">
        <v>630</v>
      </c>
      <c r="D21" s="13">
        <v>562.6</v>
      </c>
      <c r="E21" s="13">
        <v>576.75</v>
      </c>
      <c r="F21" s="13">
        <v>526.58299999999997</v>
      </c>
      <c r="G21" s="13">
        <v>11735300</v>
      </c>
      <c r="H21">
        <f t="shared" si="0"/>
        <v>-6.3215501961235335E-2</v>
      </c>
      <c r="I21">
        <f t="shared" si="1"/>
        <v>20.59296519581989</v>
      </c>
      <c r="K21" s="13"/>
      <c r="L21" s="13"/>
      <c r="M21" s="13"/>
      <c r="N21" s="13"/>
      <c r="O21" s="13"/>
      <c r="P21" s="13"/>
      <c r="Q21" s="13"/>
      <c r="R21" s="13"/>
      <c r="S21" s="13"/>
    </row>
    <row r="22" spans="1:19">
      <c r="A22" s="14">
        <v>43473</v>
      </c>
      <c r="B22" s="13">
        <v>576.95000000000005</v>
      </c>
      <c r="C22" s="13">
        <v>602</v>
      </c>
      <c r="D22" s="13">
        <v>543</v>
      </c>
      <c r="E22" s="13">
        <v>584.29999999999995</v>
      </c>
      <c r="F22" s="13">
        <v>533.47630000000004</v>
      </c>
      <c r="G22" s="13">
        <v>17177384</v>
      </c>
      <c r="H22">
        <f t="shared" si="0"/>
        <v>1.3005682163728443E-2</v>
      </c>
      <c r="I22">
        <f t="shared" si="1"/>
        <v>20.862539957983397</v>
      </c>
    </row>
    <row r="23" spans="1:19">
      <c r="A23" s="14">
        <v>43474</v>
      </c>
      <c r="B23" s="13">
        <v>584.29999999999995</v>
      </c>
      <c r="C23" s="13">
        <v>624.4</v>
      </c>
      <c r="D23" s="13">
        <v>561.04999999999995</v>
      </c>
      <c r="E23" s="13">
        <v>588.95000000000005</v>
      </c>
      <c r="F23" s="13">
        <v>537.72190000000001</v>
      </c>
      <c r="G23" s="13">
        <v>9455076</v>
      </c>
      <c r="H23">
        <f t="shared" si="0"/>
        <v>7.9268658798557073E-3</v>
      </c>
      <c r="I23">
        <f t="shared" si="1"/>
        <v>21.028571700434963</v>
      </c>
    </row>
    <row r="24" spans="1:19">
      <c r="A24" s="14">
        <v>43475</v>
      </c>
      <c r="B24" s="13">
        <v>591.15</v>
      </c>
      <c r="C24" s="13">
        <v>636.70000000000005</v>
      </c>
      <c r="D24" s="13">
        <v>568.1</v>
      </c>
      <c r="E24" s="13">
        <v>626.79999999999995</v>
      </c>
      <c r="F24" s="13">
        <v>572.27959999999996</v>
      </c>
      <c r="G24" s="13">
        <v>10778536</v>
      </c>
      <c r="H24">
        <f t="shared" si="0"/>
        <v>6.2286171122050947E-2</v>
      </c>
      <c r="I24">
        <f t="shared" si="1"/>
        <v>22.380012049530137</v>
      </c>
    </row>
    <row r="25" spans="1:19">
      <c r="A25" s="14">
        <v>43476</v>
      </c>
      <c r="B25" s="13">
        <v>631</v>
      </c>
      <c r="C25" s="13">
        <v>681.85</v>
      </c>
      <c r="D25" s="13">
        <v>624.6</v>
      </c>
      <c r="E25" s="13">
        <v>676.9</v>
      </c>
      <c r="F25" s="13">
        <v>618.02189999999996</v>
      </c>
      <c r="G25" s="13">
        <v>12400048</v>
      </c>
      <c r="H25">
        <f t="shared" si="0"/>
        <v>7.6896210583685454E-2</v>
      </c>
      <c r="I25">
        <f t="shared" si="1"/>
        <v>24.168846083057144</v>
      </c>
    </row>
    <row r="26" spans="1:19">
      <c r="A26" s="14">
        <v>43477</v>
      </c>
      <c r="B26" s="13">
        <v>676.9</v>
      </c>
      <c r="C26" s="13">
        <v>692</v>
      </c>
      <c r="D26" s="13">
        <v>635.85</v>
      </c>
      <c r="E26" s="13">
        <v>667.1</v>
      </c>
      <c r="F26" s="13">
        <v>609.07420000000002</v>
      </c>
      <c r="G26" s="13">
        <v>16746330</v>
      </c>
      <c r="H26">
        <f t="shared" si="0"/>
        <v>-1.4583794354443794E-2</v>
      </c>
      <c r="I26">
        <f t="shared" si="1"/>
        <v>23.818930353376096</v>
      </c>
    </row>
    <row r="27" spans="1:19">
      <c r="A27" s="14">
        <v>43831</v>
      </c>
      <c r="B27" s="13">
        <v>668.55</v>
      </c>
      <c r="C27" s="13">
        <v>771.15</v>
      </c>
      <c r="D27" s="13">
        <v>656.05</v>
      </c>
      <c r="E27" s="13">
        <v>751.2</v>
      </c>
      <c r="F27" s="13">
        <v>685.85910000000001</v>
      </c>
      <c r="G27" s="13">
        <v>19002637</v>
      </c>
      <c r="H27">
        <f t="shared" si="0"/>
        <v>0.11873211367514923</v>
      </c>
      <c r="I27">
        <f t="shared" si="1"/>
        <v>26.821740495869321</v>
      </c>
    </row>
    <row r="28" spans="1:19">
      <c r="A28" s="14">
        <v>43832</v>
      </c>
      <c r="B28" s="13">
        <v>750.5</v>
      </c>
      <c r="C28" s="13">
        <v>779.8</v>
      </c>
      <c r="D28" s="13">
        <v>309.11309999999997</v>
      </c>
      <c r="E28" s="13">
        <v>314.80070000000001</v>
      </c>
      <c r="F28" s="13">
        <v>287.41860000000003</v>
      </c>
      <c r="G28" s="13">
        <v>37714285</v>
      </c>
      <c r="H28">
        <f t="shared" si="0"/>
        <v>-0.8697325233300941</v>
      </c>
      <c r="I28">
        <f t="shared" si="1"/>
        <v>11.240015774210864</v>
      </c>
    </row>
    <row r="29" spans="1:19">
      <c r="A29" s="14">
        <v>43833</v>
      </c>
      <c r="B29" s="13">
        <v>317.0933</v>
      </c>
      <c r="C29" s="13">
        <v>339.7</v>
      </c>
      <c r="D29" s="13">
        <v>197</v>
      </c>
      <c r="E29" s="13">
        <v>223.55</v>
      </c>
      <c r="F29" s="13">
        <v>204.10509999999999</v>
      </c>
      <c r="G29" s="13">
        <v>41428564</v>
      </c>
      <c r="H29">
        <f t="shared" si="0"/>
        <v>-0.34230463245892118</v>
      </c>
      <c r="I29">
        <f t="shared" si="1"/>
        <v>7.9818931119867873</v>
      </c>
    </row>
    <row r="30" spans="1:19">
      <c r="A30" s="14">
        <v>43834</v>
      </c>
      <c r="B30" s="13">
        <v>227.55</v>
      </c>
      <c r="C30" s="13">
        <v>296.60000000000002</v>
      </c>
      <c r="D30" s="13">
        <v>216.2</v>
      </c>
      <c r="E30" s="13">
        <v>282.7</v>
      </c>
      <c r="F30" s="13">
        <v>258.11009999999999</v>
      </c>
      <c r="G30" s="13">
        <v>45653377</v>
      </c>
      <c r="H30">
        <f t="shared" si="0"/>
        <v>0.23475118082354754</v>
      </c>
      <c r="I30">
        <f t="shared" si="1"/>
        <v>10.093854731333126</v>
      </c>
    </row>
    <row r="31" spans="1:19">
      <c r="A31" s="14">
        <v>43835</v>
      </c>
      <c r="B31" s="13">
        <v>282.7</v>
      </c>
      <c r="C31" s="13">
        <v>316.2</v>
      </c>
      <c r="D31" s="13">
        <v>272.2</v>
      </c>
      <c r="E31" s="13">
        <v>306.45</v>
      </c>
      <c r="F31" s="13">
        <v>279.7944</v>
      </c>
      <c r="G31" s="13">
        <v>39562393</v>
      </c>
      <c r="H31">
        <f t="shared" si="0"/>
        <v>8.0668809656906135E-2</v>
      </c>
      <c r="I31">
        <f t="shared" si="1"/>
        <v>10.941857867013004</v>
      </c>
    </row>
    <row r="32" spans="1:19">
      <c r="A32" s="14">
        <v>43836</v>
      </c>
      <c r="B32" s="13">
        <v>308</v>
      </c>
      <c r="C32" s="13">
        <v>324.2</v>
      </c>
      <c r="D32" s="13">
        <v>293</v>
      </c>
      <c r="E32" s="13">
        <v>310.05</v>
      </c>
      <c r="F32" s="13">
        <v>283.08120000000002</v>
      </c>
      <c r="G32" s="13">
        <v>32401461</v>
      </c>
      <c r="H32">
        <f t="shared" si="0"/>
        <v>1.1678734547790606E-2</v>
      </c>
      <c r="I32">
        <f t="shared" si="1"/>
        <v>11.070394029414034</v>
      </c>
    </row>
    <row r="33" spans="1:9">
      <c r="A33" s="14">
        <v>43837</v>
      </c>
      <c r="B33" s="13">
        <v>314</v>
      </c>
      <c r="C33" s="13">
        <v>321</v>
      </c>
      <c r="D33" s="13">
        <v>289.25</v>
      </c>
      <c r="E33" s="13">
        <v>305.7</v>
      </c>
      <c r="F33" s="13">
        <v>289.23390000000001</v>
      </c>
      <c r="G33" s="13">
        <v>46899272</v>
      </c>
      <c r="H33">
        <f t="shared" si="0"/>
        <v>2.1501921048947485E-2</v>
      </c>
      <c r="I33">
        <f t="shared" si="1"/>
        <v>11.311006310783393</v>
      </c>
    </row>
    <row r="34" spans="1:9">
      <c r="A34" s="14">
        <v>43838</v>
      </c>
      <c r="B34" s="13">
        <v>301</v>
      </c>
      <c r="C34" s="13">
        <v>345.9</v>
      </c>
      <c r="D34" s="13">
        <v>291.5</v>
      </c>
      <c r="E34" s="13">
        <v>312.5</v>
      </c>
      <c r="F34" s="13">
        <v>295.66759999999999</v>
      </c>
      <c r="G34" s="13">
        <v>72252937</v>
      </c>
      <c r="H34">
        <f t="shared" si="0"/>
        <v>2.2000147012587522E-2</v>
      </c>
      <c r="I34">
        <f t="shared" si="1"/>
        <v>11.56260759715296</v>
      </c>
    </row>
    <row r="35" spans="1:9">
      <c r="A35" s="14">
        <v>43839</v>
      </c>
      <c r="B35" s="13">
        <v>313.14999999999998</v>
      </c>
      <c r="C35" s="13">
        <v>317.89999999999998</v>
      </c>
      <c r="D35" s="13">
        <v>273.45</v>
      </c>
      <c r="E35" s="13">
        <v>299.5</v>
      </c>
      <c r="F35" s="13">
        <v>283.36779999999999</v>
      </c>
      <c r="G35" s="13">
        <v>73132441</v>
      </c>
      <c r="H35">
        <f t="shared" ref="H35:H62" si="2">LN(F35/F34)</f>
        <v>-4.2490149867819384E-2</v>
      </c>
      <c r="I35">
        <f t="shared" si="1"/>
        <v>11.08160203237866</v>
      </c>
    </row>
    <row r="36" spans="1:9">
      <c r="A36" s="14">
        <v>43840</v>
      </c>
      <c r="B36" s="13">
        <v>302.5</v>
      </c>
      <c r="C36" s="13">
        <v>331.45</v>
      </c>
      <c r="D36" s="13">
        <v>298.5</v>
      </c>
      <c r="E36" s="13">
        <v>322.35000000000002</v>
      </c>
      <c r="F36" s="13">
        <v>304.9871</v>
      </c>
      <c r="G36" s="13">
        <v>57089105</v>
      </c>
      <c r="H36">
        <f t="shared" si="2"/>
        <v>7.3523780154309687E-2</v>
      </c>
      <c r="I36">
        <f t="shared" si="1"/>
        <v>11.927063227400126</v>
      </c>
    </row>
    <row r="37" spans="1:9">
      <c r="A37" s="14">
        <v>43841</v>
      </c>
      <c r="B37" s="13">
        <v>319.95</v>
      </c>
      <c r="C37" s="13">
        <v>396.95</v>
      </c>
      <c r="D37" s="13">
        <v>303</v>
      </c>
      <c r="E37" s="13">
        <v>392.1</v>
      </c>
      <c r="F37" s="13">
        <v>370.98009999999999</v>
      </c>
      <c r="G37" s="13">
        <v>65544102</v>
      </c>
      <c r="H37">
        <f t="shared" si="2"/>
        <v>0.19587894172382417</v>
      </c>
      <c r="I37">
        <f t="shared" si="1"/>
        <v>14.507836917716263</v>
      </c>
    </row>
    <row r="38" spans="1:9">
      <c r="A38" s="14">
        <v>43842</v>
      </c>
      <c r="B38" s="13">
        <v>392.4</v>
      </c>
      <c r="C38" s="13">
        <v>527</v>
      </c>
      <c r="D38" s="13">
        <v>386.95</v>
      </c>
      <c r="E38" s="13">
        <v>477.4</v>
      </c>
      <c r="F38" s="13">
        <v>451.68549999999999</v>
      </c>
      <c r="G38" s="15">
        <v>185000000</v>
      </c>
      <c r="H38">
        <f t="shared" si="2"/>
        <v>0.19683771883854623</v>
      </c>
      <c r="I38">
        <f t="shared" si="1"/>
        <v>17.663965188691062</v>
      </c>
    </row>
    <row r="39" spans="1:9">
      <c r="A39" s="14">
        <v>44197</v>
      </c>
      <c r="B39" s="13">
        <v>477.9</v>
      </c>
      <c r="C39" s="13">
        <v>554</v>
      </c>
      <c r="D39" s="13">
        <v>471.6</v>
      </c>
      <c r="E39" s="13">
        <v>475.3</v>
      </c>
      <c r="F39" s="13">
        <v>449.6986</v>
      </c>
      <c r="G39" s="15">
        <v>119000000</v>
      </c>
      <c r="H39">
        <f t="shared" si="2"/>
        <v>-4.4085606081056446E-3</v>
      </c>
      <c r="I39">
        <f t="shared" si="1"/>
        <v>17.586263928780326</v>
      </c>
    </row>
    <row r="40" spans="1:9">
      <c r="A40" s="14">
        <v>44198</v>
      </c>
      <c r="B40" s="13">
        <v>481.5</v>
      </c>
      <c r="C40" s="13">
        <v>757.5</v>
      </c>
      <c r="D40" s="13">
        <v>466</v>
      </c>
      <c r="E40" s="13">
        <v>739.5</v>
      </c>
      <c r="F40" s="13">
        <v>699.66780000000006</v>
      </c>
      <c r="G40" s="15">
        <v>200000000</v>
      </c>
      <c r="H40">
        <f t="shared" si="2"/>
        <v>0.44202807038492592</v>
      </c>
      <c r="I40">
        <f t="shared" si="1"/>
        <v>27.361754280020193</v>
      </c>
    </row>
    <row r="41" spans="1:9">
      <c r="A41" s="14">
        <v>44199</v>
      </c>
      <c r="B41" s="13">
        <v>750</v>
      </c>
      <c r="C41" s="13">
        <v>795</v>
      </c>
      <c r="D41" s="13">
        <v>690.2</v>
      </c>
      <c r="E41" s="13">
        <v>751.8</v>
      </c>
      <c r="F41" s="13">
        <v>711.30539999999996</v>
      </c>
      <c r="G41" s="15">
        <v>149000000</v>
      </c>
      <c r="H41">
        <f t="shared" si="2"/>
        <v>1.6496222473925338E-2</v>
      </c>
      <c r="I41">
        <f t="shared" si="1"/>
        <v>27.816863335502184</v>
      </c>
    </row>
    <row r="42" spans="1:9">
      <c r="A42" s="14">
        <v>44200</v>
      </c>
      <c r="B42" s="13">
        <v>758.8</v>
      </c>
      <c r="C42" s="13">
        <v>833.95</v>
      </c>
      <c r="D42" s="13">
        <v>711</v>
      </c>
      <c r="E42" s="13">
        <v>792.45</v>
      </c>
      <c r="F42" s="13">
        <v>749.76570000000004</v>
      </c>
      <c r="G42" s="15">
        <v>106000000</v>
      </c>
      <c r="H42">
        <f t="shared" si="2"/>
        <v>5.265888427921285E-2</v>
      </c>
      <c r="I42">
        <f t="shared" si="1"/>
        <v>29.320921801728385</v>
      </c>
    </row>
    <row r="43" spans="1:9">
      <c r="A43" s="14">
        <v>44201</v>
      </c>
      <c r="B43" s="13">
        <v>792</v>
      </c>
      <c r="C43" s="13">
        <v>793.75</v>
      </c>
      <c r="D43" s="13">
        <v>670.55</v>
      </c>
      <c r="E43" s="13">
        <v>703.85</v>
      </c>
      <c r="F43" s="13">
        <v>665.93799999999999</v>
      </c>
      <c r="G43" s="15">
        <v>114000000</v>
      </c>
      <c r="H43">
        <f t="shared" si="2"/>
        <v>-0.11856418460944591</v>
      </c>
      <c r="I43">
        <f t="shared" si="1"/>
        <v>26.042690433557308</v>
      </c>
    </row>
    <row r="44" spans="1:9">
      <c r="A44" s="14">
        <v>44202</v>
      </c>
      <c r="B44" s="13">
        <v>705</v>
      </c>
      <c r="C44" s="13">
        <v>760</v>
      </c>
      <c r="D44" s="13">
        <v>696.05</v>
      </c>
      <c r="E44" s="13">
        <v>723.8</v>
      </c>
      <c r="F44" s="13">
        <v>684.81349999999998</v>
      </c>
      <c r="G44" s="13">
        <v>53237681</v>
      </c>
      <c r="H44">
        <f t="shared" si="2"/>
        <v>2.7949965304399832E-2</v>
      </c>
      <c r="I44">
        <f t="shared" si="1"/>
        <v>26.78085044737032</v>
      </c>
    </row>
    <row r="45" spans="1:9">
      <c r="A45" s="14">
        <v>44203</v>
      </c>
      <c r="B45" s="13">
        <v>725</v>
      </c>
      <c r="C45" s="13">
        <v>795.5</v>
      </c>
      <c r="D45" s="13">
        <v>721.05</v>
      </c>
      <c r="E45" s="13">
        <v>763.15</v>
      </c>
      <c r="F45" s="13">
        <v>741.86950000000002</v>
      </c>
      <c r="G45" s="13">
        <v>54204608</v>
      </c>
      <c r="H45">
        <f t="shared" si="2"/>
        <v>8.0026813270334562E-2</v>
      </c>
      <c r="I45">
        <f t="shared" si="1"/>
        <v>29.012126850544558</v>
      </c>
    </row>
    <row r="46" spans="1:9">
      <c r="A46" s="14">
        <v>44204</v>
      </c>
      <c r="B46" s="13">
        <v>771</v>
      </c>
      <c r="C46" s="13">
        <v>891.9</v>
      </c>
      <c r="D46" s="13">
        <v>754</v>
      </c>
      <c r="E46" s="13">
        <v>844.65</v>
      </c>
      <c r="F46" s="13">
        <v>821.09690000000001</v>
      </c>
      <c r="G46" s="13">
        <v>87286951</v>
      </c>
      <c r="H46">
        <f t="shared" si="2"/>
        <v>0.10146777759580379</v>
      </c>
      <c r="I46">
        <f t="shared" si="1"/>
        <v>32.110455301625016</v>
      </c>
    </row>
    <row r="47" spans="1:9">
      <c r="A47" s="14">
        <v>44205</v>
      </c>
      <c r="B47" s="13">
        <v>848.75</v>
      </c>
      <c r="C47" s="13">
        <v>945.5</v>
      </c>
      <c r="D47" s="13">
        <v>780.05</v>
      </c>
      <c r="E47" s="13">
        <v>919.3</v>
      </c>
      <c r="F47" s="13">
        <v>893.66520000000003</v>
      </c>
      <c r="G47" s="13">
        <v>64183977</v>
      </c>
      <c r="H47">
        <f t="shared" si="2"/>
        <v>8.4690079103434845E-2</v>
      </c>
      <c r="I47">
        <f t="shared" si="1"/>
        <v>34.948367798268123</v>
      </c>
    </row>
    <row r="48" spans="1:9">
      <c r="A48" s="14">
        <v>44206</v>
      </c>
      <c r="B48" s="13">
        <v>916.7</v>
      </c>
      <c r="C48" s="13">
        <v>1158</v>
      </c>
      <c r="D48" s="13">
        <v>876.5</v>
      </c>
      <c r="E48" s="13">
        <v>901.35</v>
      </c>
      <c r="F48" s="13">
        <v>876.21569999999997</v>
      </c>
      <c r="G48" s="13">
        <v>95479083</v>
      </c>
      <c r="H48">
        <f t="shared" si="2"/>
        <v>-1.9718914885073786E-2</v>
      </c>
      <c r="I48">
        <f t="shared" si="1"/>
        <v>34.265974051822717</v>
      </c>
    </row>
    <row r="49" spans="1:9">
      <c r="A49" s="14">
        <v>44207</v>
      </c>
      <c r="B49" s="13">
        <v>911</v>
      </c>
      <c r="C49" s="13">
        <v>955.95</v>
      </c>
      <c r="D49" s="13">
        <v>828.8</v>
      </c>
      <c r="E49" s="13">
        <v>872.25</v>
      </c>
      <c r="F49" s="13">
        <v>847.92719999999997</v>
      </c>
      <c r="G49" s="13">
        <v>32221172</v>
      </c>
      <c r="H49">
        <f t="shared" si="2"/>
        <v>-3.2817510452706304E-2</v>
      </c>
      <c r="I49">
        <f t="shared" si="1"/>
        <v>33.159701923892364</v>
      </c>
    </row>
    <row r="50" spans="1:9">
      <c r="A50" s="14">
        <v>44208</v>
      </c>
      <c r="B50" s="13">
        <v>880.9</v>
      </c>
      <c r="C50" s="13">
        <v>952</v>
      </c>
      <c r="D50" s="13">
        <v>824.15</v>
      </c>
      <c r="E50" s="13">
        <v>894.2</v>
      </c>
      <c r="F50" s="13">
        <v>869.26509999999996</v>
      </c>
      <c r="G50" s="13">
        <v>25378438</v>
      </c>
      <c r="H50">
        <f t="shared" si="2"/>
        <v>2.4853358984128687E-2</v>
      </c>
      <c r="I50">
        <f t="shared" si="1"/>
        <v>33.994158471201878</v>
      </c>
    </row>
    <row r="51" spans="1:9">
      <c r="A51" s="14">
        <v>44562</v>
      </c>
      <c r="B51" s="13">
        <v>897</v>
      </c>
      <c r="C51" s="13">
        <v>1050.3</v>
      </c>
      <c r="D51" s="13">
        <v>888.5</v>
      </c>
      <c r="E51" s="13">
        <v>933.75</v>
      </c>
      <c r="F51" s="13">
        <v>907.71230000000003</v>
      </c>
      <c r="G51" s="13">
        <v>35670363</v>
      </c>
      <c r="H51">
        <f t="shared" si="2"/>
        <v>4.3279336139205357E-2</v>
      </c>
      <c r="I51">
        <f t="shared" si="1"/>
        <v>35.497704638618458</v>
      </c>
    </row>
    <row r="52" spans="1:9">
      <c r="A52" s="14">
        <v>44563</v>
      </c>
      <c r="B52" s="13">
        <v>937</v>
      </c>
      <c r="C52" s="13">
        <v>981</v>
      </c>
      <c r="D52" s="13">
        <v>781</v>
      </c>
      <c r="E52" s="13">
        <v>841.25</v>
      </c>
      <c r="F52" s="13">
        <v>817.79160000000002</v>
      </c>
      <c r="G52" s="13">
        <v>28264197</v>
      </c>
      <c r="H52">
        <f t="shared" si="2"/>
        <v>-0.10431994175561668</v>
      </c>
      <c r="I52">
        <f t="shared" si="1"/>
        <v>31.981195663805824</v>
      </c>
    </row>
    <row r="53" spans="1:9">
      <c r="A53" s="14">
        <v>44564</v>
      </c>
      <c r="B53" s="13">
        <v>841.25</v>
      </c>
      <c r="C53" s="13">
        <v>997.1</v>
      </c>
      <c r="D53" s="13">
        <v>828.05</v>
      </c>
      <c r="E53" s="13">
        <v>974.35</v>
      </c>
      <c r="F53" s="13">
        <v>947.18010000000004</v>
      </c>
      <c r="G53" s="13">
        <v>29081197</v>
      </c>
      <c r="H53">
        <f t="shared" si="2"/>
        <v>0.14688171820072693</v>
      </c>
      <c r="I53">
        <f t="shared" si="1"/>
        <v>37.041163185050038</v>
      </c>
    </row>
    <row r="54" spans="1:9">
      <c r="A54" s="14">
        <v>44565</v>
      </c>
      <c r="B54" s="13">
        <v>975</v>
      </c>
      <c r="C54" s="13">
        <v>1021.8</v>
      </c>
      <c r="D54" s="13">
        <v>930.5</v>
      </c>
      <c r="E54" s="13">
        <v>940.15</v>
      </c>
      <c r="F54" s="13">
        <v>913.93380000000002</v>
      </c>
      <c r="G54" s="13">
        <v>17345420</v>
      </c>
      <c r="H54">
        <f t="shared" si="2"/>
        <v>-3.5731114671476966E-2</v>
      </c>
      <c r="I54">
        <f t="shared" si="1"/>
        <v>35.741007466407801</v>
      </c>
    </row>
    <row r="55" spans="1:9">
      <c r="A55" s="14">
        <v>44566</v>
      </c>
      <c r="B55" s="13">
        <v>970</v>
      </c>
      <c r="C55" s="13">
        <v>1069.95</v>
      </c>
      <c r="D55" s="13">
        <v>888.95</v>
      </c>
      <c r="E55" s="13">
        <v>948.5</v>
      </c>
      <c r="F55" s="13">
        <v>922.05100000000004</v>
      </c>
      <c r="G55" s="13">
        <v>46568526</v>
      </c>
      <c r="H55">
        <f t="shared" si="2"/>
        <v>8.842396613398534E-3</v>
      </c>
      <c r="I55">
        <f t="shared" si="1"/>
        <v>36.058445015830223</v>
      </c>
    </row>
    <row r="56" spans="1:9">
      <c r="A56" s="14">
        <v>44567</v>
      </c>
      <c r="B56" s="13">
        <v>952.4</v>
      </c>
      <c r="C56" s="13">
        <v>958.6</v>
      </c>
      <c r="D56" s="13">
        <v>781.05</v>
      </c>
      <c r="E56" s="13">
        <v>793.35</v>
      </c>
      <c r="F56" s="13">
        <v>771.22730000000001</v>
      </c>
      <c r="G56" s="13">
        <v>22785545</v>
      </c>
      <c r="H56">
        <f t="shared" si="2"/>
        <v>-0.17861739451303801</v>
      </c>
      <c r="I56">
        <f t="shared" si="1"/>
        <v>30.160215857644754</v>
      </c>
    </row>
    <row r="57" spans="1:9">
      <c r="A57" s="14">
        <v>44568</v>
      </c>
      <c r="B57" s="13">
        <v>791</v>
      </c>
      <c r="C57" s="13">
        <v>913</v>
      </c>
      <c r="D57" s="13">
        <v>773.35</v>
      </c>
      <c r="E57" s="13">
        <v>909.9</v>
      </c>
      <c r="F57" s="13">
        <v>909.9</v>
      </c>
      <c r="G57" s="13">
        <v>18345001</v>
      </c>
      <c r="H57">
        <f t="shared" si="2"/>
        <v>0.16535156131525899</v>
      </c>
      <c r="I57">
        <f t="shared" si="1"/>
        <v>35.583258539824719</v>
      </c>
    </row>
    <row r="58" spans="1:9">
      <c r="A58" s="14">
        <v>44569</v>
      </c>
      <c r="B58" s="13">
        <v>911</v>
      </c>
      <c r="C58" s="13">
        <v>1182.2</v>
      </c>
      <c r="D58" s="13">
        <v>910</v>
      </c>
      <c r="E58" s="13">
        <v>1129.55</v>
      </c>
      <c r="F58" s="13">
        <v>1129.55</v>
      </c>
      <c r="G58" s="13">
        <v>66610598</v>
      </c>
      <c r="H58">
        <f t="shared" si="2"/>
        <v>0.21623989894058621</v>
      </c>
      <c r="I58">
        <f t="shared" si="1"/>
        <v>44.173062626287511</v>
      </c>
    </row>
    <row r="59" spans="1:9">
      <c r="A59" s="14">
        <v>44570</v>
      </c>
      <c r="B59" s="13">
        <v>1123</v>
      </c>
      <c r="C59" s="13">
        <v>1194</v>
      </c>
      <c r="D59" s="13">
        <v>1031.6500000000001</v>
      </c>
      <c r="E59" s="13">
        <v>1104.75</v>
      </c>
      <c r="F59" s="13">
        <v>1104.75</v>
      </c>
      <c r="G59" s="13">
        <v>47310936</v>
      </c>
      <c r="H59">
        <f t="shared" si="2"/>
        <v>-2.2200258292381859E-2</v>
      </c>
      <c r="I59">
        <f t="shared" si="1"/>
        <v>43.203214498155134</v>
      </c>
    </row>
    <row r="60" spans="1:9">
      <c r="A60" s="14">
        <v>44571</v>
      </c>
      <c r="B60" s="13">
        <v>1098</v>
      </c>
      <c r="C60" s="13">
        <v>1214.9000000000001</v>
      </c>
      <c r="D60" s="13">
        <v>1082.4000000000001</v>
      </c>
      <c r="E60" s="13">
        <v>1132.8</v>
      </c>
      <c r="F60" s="13">
        <v>1132.8</v>
      </c>
      <c r="G60" s="13">
        <v>44962355</v>
      </c>
      <c r="H60">
        <f t="shared" si="2"/>
        <v>2.5073378928605897E-2</v>
      </c>
      <c r="I60">
        <f t="shared" si="1"/>
        <v>44.300159659208084</v>
      </c>
    </row>
    <row r="61" spans="1:9">
      <c r="A61" s="14">
        <v>44572</v>
      </c>
      <c r="B61" s="13">
        <v>1138.5</v>
      </c>
      <c r="C61" s="13">
        <v>1158</v>
      </c>
      <c r="D61" s="13">
        <v>997</v>
      </c>
      <c r="E61" s="13">
        <v>1035.5</v>
      </c>
      <c r="F61" s="13">
        <v>1035.5</v>
      </c>
      <c r="G61" s="13">
        <v>20950971</v>
      </c>
      <c r="H61">
        <f t="shared" si="2"/>
        <v>-8.9808042103816405E-2</v>
      </c>
      <c r="I61">
        <f t="shared" si="1"/>
        <v>40.495070027462901</v>
      </c>
    </row>
    <row r="62" spans="1:9">
      <c r="A62" s="14">
        <v>44573</v>
      </c>
      <c r="B62" s="13">
        <v>1041</v>
      </c>
      <c r="C62" s="13">
        <v>1071.45</v>
      </c>
      <c r="D62" s="13">
        <v>1021.7</v>
      </c>
      <c r="E62" s="13">
        <v>1033.75</v>
      </c>
      <c r="F62" s="13">
        <v>1033.75</v>
      </c>
      <c r="G62" s="13">
        <v>6934347</v>
      </c>
      <c r="H62">
        <f t="shared" si="2"/>
        <v>-1.691434497737835E-3</v>
      </c>
      <c r="I62">
        <f t="shared" si="1"/>
        <v>40.426633163582594</v>
      </c>
    </row>
    <row r="65" spans="1:2">
      <c r="A65" t="s">
        <v>57</v>
      </c>
      <c r="B65" s="17">
        <f>'Weight&amp;Market CAP'!D11</f>
        <v>3.9106779360176633E-2</v>
      </c>
    </row>
    <row r="66" spans="1:2">
      <c r="A66" t="s">
        <v>63</v>
      </c>
      <c r="B66" s="17">
        <f>AVERAGE(H3:H62)</f>
        <v>8.1455930484041327E-3</v>
      </c>
    </row>
    <row r="67" spans="1:2">
      <c r="A67" t="s">
        <v>64</v>
      </c>
      <c r="B67" s="17">
        <f>12*B66</f>
        <v>9.7747116580849586E-2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2022-11-24T07:20:09Z</dcterms:created>
  <dcterms:modified xsi:type="dcterms:W3CDTF">2022-12-25T16:56:09Z</dcterms:modified>
  <cp:category/>
  <cp:contentStatus/>
</cp:coreProperties>
</file>