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Override PartName="/xl/charts/style3.xml" ContentType="application/vnd.ms-office.chartstyle+xml"/>
  <Override PartName="/xl/charts/colors3.xml" ContentType="application/vnd.ms-office.chartcolorstyle+xml"/>
  <Override PartName="/xl/charts/style4.xml" ContentType="application/vnd.ms-office.chartstyle+xml"/>
  <Override PartName="/xl/charts/colors4.xml" ContentType="application/vnd.ms-office.chartcolorstyle+xml"/>
  <Override PartName="/xl/charts/style5.xml" ContentType="application/vnd.ms-office.chartstyle+xml"/>
  <Override PartName="/xl/charts/colors5.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odeName="ThisWorkbook" autoCompressPictures="0"/>
  <bookViews>
    <workbookView xWindow="160" yWindow="-20360" windowWidth="28680" windowHeight="17460" activeTab="1"/>
  </bookViews>
  <sheets>
    <sheet name="Estimation" sheetId="2" r:id="rId1"/>
    <sheet name="Profit Model" sheetId="6" r:id="rId2"/>
  </sheets>
  <definedNames>
    <definedName name="_xlnm.Print_Area" localSheetId="0">Estimation!$A$17:$J$32</definedName>
    <definedName name="_xlnm.Print_Area" localSheetId="1">'Profit Model'!$A$49:$M$82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9" i="2" l="1"/>
  <c r="K19" i="2"/>
  <c r="E20" i="2"/>
  <c r="K20" i="2"/>
  <c r="E21" i="2"/>
  <c r="K21" i="2"/>
  <c r="E22" i="2"/>
  <c r="K22" i="2"/>
  <c r="E23" i="2"/>
  <c r="K23" i="2"/>
  <c r="E24" i="2"/>
  <c r="K24" i="2"/>
  <c r="E25" i="2"/>
  <c r="K25" i="2"/>
  <c r="E26" i="2"/>
  <c r="K26" i="2"/>
  <c r="E27" i="2"/>
  <c r="K27" i="2"/>
  <c r="E28" i="2"/>
  <c r="K28" i="2"/>
  <c r="E29" i="2"/>
  <c r="K29" i="2"/>
  <c r="E30" i="2"/>
  <c r="K30" i="2"/>
  <c r="K32" i="2"/>
  <c r="F19" i="2"/>
  <c r="L19" i="2"/>
  <c r="F20" i="2"/>
  <c r="L20" i="2"/>
  <c r="F21" i="2"/>
  <c r="L21" i="2"/>
  <c r="F22" i="2"/>
  <c r="L22" i="2"/>
  <c r="F23" i="2"/>
  <c r="L23" i="2"/>
  <c r="F24" i="2"/>
  <c r="L24" i="2"/>
  <c r="F25" i="2"/>
  <c r="L25" i="2"/>
  <c r="F26" i="2"/>
  <c r="L26" i="2"/>
  <c r="F27" i="2"/>
  <c r="L27" i="2"/>
  <c r="F28" i="2"/>
  <c r="L28" i="2"/>
  <c r="F29" i="2"/>
  <c r="L29" i="2"/>
  <c r="F30" i="2"/>
  <c r="L30" i="2"/>
  <c r="L32" i="2"/>
  <c r="G19" i="2"/>
  <c r="M19" i="2"/>
  <c r="G20" i="2"/>
  <c r="M20" i="2"/>
  <c r="G21" i="2"/>
  <c r="M21" i="2"/>
  <c r="G22" i="2"/>
  <c r="M22" i="2"/>
  <c r="G23" i="2"/>
  <c r="M23" i="2"/>
  <c r="G24" i="2"/>
  <c r="M24" i="2"/>
  <c r="G25" i="2"/>
  <c r="M25" i="2"/>
  <c r="G26" i="2"/>
  <c r="M26" i="2"/>
  <c r="G27" i="2"/>
  <c r="M27" i="2"/>
  <c r="G28" i="2"/>
  <c r="M28" i="2"/>
  <c r="G29" i="2"/>
  <c r="M29" i="2"/>
  <c r="G30" i="2"/>
  <c r="M30" i="2"/>
  <c r="M32" i="2"/>
  <c r="N19" i="2"/>
  <c r="N20" i="2"/>
  <c r="N21" i="2"/>
  <c r="N22" i="2"/>
  <c r="N23" i="2"/>
  <c r="N24" i="2"/>
  <c r="N25" i="2"/>
  <c r="N26" i="2"/>
  <c r="N27" i="2"/>
  <c r="N28" i="2"/>
  <c r="N29" i="2"/>
  <c r="N30" i="2"/>
  <c r="N32" i="2"/>
  <c r="O19" i="2"/>
  <c r="O20" i="2"/>
  <c r="O21" i="2"/>
  <c r="O22" i="2"/>
  <c r="O23" i="2"/>
  <c r="O24" i="2"/>
  <c r="O25" i="2"/>
  <c r="O26" i="2"/>
  <c r="O27" i="2"/>
  <c r="O28" i="2"/>
  <c r="O29" i="2"/>
  <c r="O30" i="2"/>
  <c r="O32" i="2"/>
  <c r="P19" i="2"/>
  <c r="P20" i="2"/>
  <c r="P21" i="2"/>
  <c r="P22" i="2"/>
  <c r="P23" i="2"/>
  <c r="P24" i="2"/>
  <c r="P25" i="2"/>
  <c r="P26" i="2"/>
  <c r="P27" i="2"/>
  <c r="P28" i="2"/>
  <c r="P29" i="2"/>
  <c r="P30" i="2"/>
  <c r="P32" i="2"/>
  <c r="B20" i="6"/>
  <c r="B21" i="6"/>
  <c r="F51" i="6"/>
  <c r="F52" i="6"/>
  <c r="E51" i="6"/>
  <c r="E52" i="6"/>
  <c r="D51" i="6"/>
  <c r="D52" i="6"/>
  <c r="C51" i="6"/>
  <c r="C52" i="6"/>
  <c r="B51" i="6"/>
  <c r="B52" i="6"/>
  <c r="B14" i="6"/>
  <c r="J30" i="2"/>
  <c r="I30" i="2"/>
  <c r="H30" i="2"/>
  <c r="J29" i="2"/>
  <c r="I29" i="2"/>
  <c r="H29" i="2"/>
  <c r="J28" i="2"/>
  <c r="I28" i="2"/>
  <c r="H28" i="2"/>
  <c r="J27" i="2"/>
  <c r="I27" i="2"/>
  <c r="H27" i="2"/>
  <c r="J26" i="2"/>
  <c r="I26" i="2"/>
  <c r="H26" i="2"/>
  <c r="J25" i="2"/>
  <c r="I25" i="2"/>
  <c r="H25" i="2"/>
  <c r="J24" i="2"/>
  <c r="I24" i="2"/>
  <c r="H24" i="2"/>
  <c r="J23" i="2"/>
  <c r="I23" i="2"/>
  <c r="H23" i="2"/>
  <c r="J22" i="2"/>
  <c r="I22" i="2"/>
  <c r="H22" i="2"/>
  <c r="J21" i="2"/>
  <c r="I21" i="2"/>
  <c r="H21" i="2"/>
  <c r="J20" i="2"/>
  <c r="I20" i="2"/>
  <c r="H20" i="2"/>
  <c r="J19" i="2"/>
  <c r="I19" i="2"/>
  <c r="H19" i="2"/>
  <c r="I32" i="2"/>
  <c r="H32" i="2"/>
  <c r="J32" i="2"/>
  <c r="B16" i="6"/>
  <c r="B15" i="6"/>
  <c r="B17" i="6"/>
  <c r="B25" i="6"/>
  <c r="A55" i="6"/>
</calcChain>
</file>

<file path=xl/comments1.xml><?xml version="1.0" encoding="utf-8"?>
<comments xmlns="http://schemas.openxmlformats.org/spreadsheetml/2006/main">
  <authors>
    <author>Chris Albright</author>
  </authors>
  <commentList>
    <comment ref="C3" authorId="0">
      <text>
        <r>
          <rPr>
            <b/>
            <sz val="8"/>
            <color indexed="81"/>
            <rFont val="Tahoma"/>
            <family val="2"/>
          </rPr>
          <t>In hundreds</t>
        </r>
        <r>
          <rPr>
            <sz val="8"/>
            <color indexed="81"/>
            <rFont val="Tahoma"/>
            <family val="2"/>
          </rPr>
          <t xml:space="preserve">
</t>
        </r>
      </text>
    </comment>
  </commentList>
</comments>
</file>

<file path=xl/sharedStrings.xml><?xml version="1.0" encoding="utf-8"?>
<sst xmlns="http://schemas.openxmlformats.org/spreadsheetml/2006/main" count="58" uniqueCount="40">
  <si>
    <t>Demand for golf clubs</t>
  </si>
  <si>
    <t>Month</t>
  </si>
  <si>
    <t>Price</t>
  </si>
  <si>
    <t>Demand</t>
  </si>
  <si>
    <t>Parameters of best-fitting curves</t>
  </si>
  <si>
    <t>Absolute percentage error</t>
  </si>
  <si>
    <t>Linear</t>
  </si>
  <si>
    <t>Power</t>
  </si>
  <si>
    <t>Exponential</t>
  </si>
  <si>
    <t>Intercept</t>
  </si>
  <si>
    <t>Slope</t>
  </si>
  <si>
    <t>Constant</t>
  </si>
  <si>
    <t>Exponent</t>
  </si>
  <si>
    <t>Profit model, using best fitting power curve for estimating demand</t>
  </si>
  <si>
    <t>Parameters of best-fitting power curve (from Estimation sheet)</t>
  </si>
  <si>
    <t>Monetary inputs</t>
  </si>
  <si>
    <t>Unit cost to produce</t>
  </si>
  <si>
    <t>Decision variable</t>
  </si>
  <si>
    <t>Unit price (trial value)</t>
  </si>
  <si>
    <t>Profit model</t>
  </si>
  <si>
    <t>Predicted demand</t>
  </si>
  <si>
    <t>Total revenue</t>
  </si>
  <si>
    <t>Total cost</t>
  </si>
  <si>
    <t>Profit</t>
  </si>
  <si>
    <t>Maximum profit from data table below, with corresponding best unit price</t>
  </si>
  <si>
    <t>Maximum profit</t>
  </si>
  <si>
    <t>Best price</t>
  </si>
  <si>
    <t>Data table for Profit as a function of Unit price</t>
  </si>
  <si>
    <t>Unit price</t>
  </si>
  <si>
    <t>Maximum profit for different unit costs (from data table below)</t>
  </si>
  <si>
    <t>Unit cost</t>
  </si>
  <si>
    <t>Corresponding best price</t>
  </si>
  <si>
    <t>MAPE</t>
  </si>
  <si>
    <t>Prediction</t>
  </si>
  <si>
    <t>Sensitivity of profit to unit cost (unit cost is along the top, unit price is along the side)</t>
  </si>
  <si>
    <t>&lt;--</t>
  </si>
  <si>
    <t>RMSE</t>
  </si>
  <si>
    <t>Squared error</t>
  </si>
  <si>
    <t>Absolute error</t>
  </si>
  <si>
    <t>MAE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</si>
</sst>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64" formatCode="_(&quot;$&quot;* #,##0.00_);_(&quot;$&quot;* \(#,##0.00\);_(&quot;$&quot;* &quot;-&quot;??_);_(@_)"/>
    <numFmt numFmtId="165" formatCode="0.000"/>
  </numFmts>
  <fonts count="7" x14ac:knownFonts="1">
    <font>
      <sz val="11"/>
      <color theme="1"/>
      <name val="Calibri"/>
      <family val="2"/>
      <scheme val="minor"/>
    </font>
    <font>
      <sz val="10"/>
      <name val="Arial"/>
      <family val="2"/>
    </font>
    <font>
      <b/>
      <sz val="8"/>
      <color indexed="81"/>
      <name val="Tahoma"/>
      <family val="2"/>
    </font>
    <font>
      <sz val="8"/>
      <color indexed="81"/>
      <name val="Tahoma"/>
      <family val="2"/>
    </font>
    <font>
      <sz val="11"/>
      <color theme="1"/>
      <name val="Calibri"/>
      <family val="2"/>
      <scheme val="minor"/>
    </font>
    <font>
      <b/>
      <sz val="11"/>
      <name val="Calibri"/>
      <family val="2"/>
      <scheme val="minor"/>
    </font>
    <font>
      <sz val="11"/>
      <name val="Calibri"/>
      <family val="2"/>
      <scheme val="minor"/>
    </font>
  </fonts>
  <fills count="8">
    <fill>
      <patternFill patternType="none"/>
    </fill>
    <fill>
      <patternFill patternType="gray125"/>
    </fill>
    <fill>
      <patternFill patternType="solid">
        <fgColor indexed="2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164" fontId="1" fillId="0" borderId="0" applyFont="0" applyFill="0" applyBorder="0" applyAlignment="0" applyProtection="0"/>
  </cellStyleXfs>
  <cellXfs count="26">
    <xf numFmtId="0" fontId="0" fillId="0" borderId="0" xfId="0"/>
    <xf numFmtId="5" fontId="4" fillId="2" borderId="0" xfId="2" applyNumberFormat="1" applyFont="1" applyFill="1"/>
    <xf numFmtId="0" fontId="5" fillId="0" borderId="0" xfId="1" applyFont="1"/>
    <xf numFmtId="0" fontId="6" fillId="0" borderId="0" xfId="1" applyFont="1"/>
    <xf numFmtId="0" fontId="6" fillId="0" borderId="0" xfId="1" applyFont="1" applyAlignment="1">
      <alignment horizontal="right"/>
    </xf>
    <xf numFmtId="0" fontId="6" fillId="0" borderId="0" xfId="1" applyNumberFormat="1" applyFont="1"/>
    <xf numFmtId="0" fontId="5" fillId="0" borderId="0" xfId="1" applyFont="1" applyAlignment="1">
      <alignment horizontal="left"/>
    </xf>
    <xf numFmtId="0" fontId="6" fillId="0" borderId="0" xfId="1" applyFont="1" applyAlignment="1">
      <alignment horizontal="left" indent="1"/>
    </xf>
    <xf numFmtId="2" fontId="6" fillId="0" borderId="0" xfId="1" applyNumberFormat="1" applyFont="1"/>
    <xf numFmtId="10" fontId="6" fillId="0" borderId="0" xfId="1" applyNumberFormat="1" applyFont="1"/>
    <xf numFmtId="165" fontId="6" fillId="0" borderId="0" xfId="1" applyNumberFormat="1" applyFont="1"/>
    <xf numFmtId="5" fontId="6" fillId="0" borderId="0" xfId="1" applyNumberFormat="1" applyFont="1"/>
    <xf numFmtId="5" fontId="5" fillId="0" borderId="0" xfId="1" applyNumberFormat="1" applyFont="1"/>
    <xf numFmtId="5" fontId="6" fillId="6" borderId="0" xfId="1" applyNumberFormat="1" applyFont="1" applyFill="1"/>
    <xf numFmtId="0" fontId="6" fillId="0" borderId="0" xfId="1" applyFont="1" applyBorder="1"/>
    <xf numFmtId="5" fontId="6" fillId="4" borderId="0" xfId="1" applyNumberFormat="1" applyFont="1" applyFill="1" applyBorder="1"/>
    <xf numFmtId="5" fontId="6" fillId="5" borderId="0" xfId="1" applyNumberFormat="1" applyFont="1" applyFill="1" applyBorder="1"/>
    <xf numFmtId="0" fontId="6" fillId="0" borderId="0" xfId="1" applyFont="1" applyAlignment="1">
      <alignment horizontal="center"/>
    </xf>
    <xf numFmtId="0" fontId="5" fillId="3" borderId="1" xfId="1" applyFont="1" applyFill="1" applyBorder="1" applyAlignment="1">
      <alignment horizontal="center"/>
    </xf>
    <xf numFmtId="0" fontId="6" fillId="3" borderId="2" xfId="1" applyFont="1" applyFill="1" applyBorder="1" applyAlignment="1">
      <alignment horizontal="center"/>
    </xf>
    <xf numFmtId="0" fontId="6" fillId="3" borderId="3" xfId="1" applyFont="1" applyFill="1" applyBorder="1" applyAlignment="1">
      <alignment horizontal="center"/>
    </xf>
    <xf numFmtId="0" fontId="5" fillId="7" borderId="1" xfId="1" applyFont="1" applyFill="1" applyBorder="1" applyAlignment="1">
      <alignment horizontal="center"/>
    </xf>
    <xf numFmtId="0" fontId="5" fillId="7" borderId="2" xfId="1" applyFont="1" applyFill="1" applyBorder="1" applyAlignment="1">
      <alignment horizontal="center"/>
    </xf>
    <xf numFmtId="0" fontId="5" fillId="7" borderId="3" xfId="1" applyFont="1" applyFill="1" applyBorder="1" applyAlignment="1">
      <alignment horizontal="center"/>
    </xf>
    <xf numFmtId="0" fontId="5" fillId="3" borderId="2" xfId="1" applyFont="1" applyFill="1" applyBorder="1" applyAlignment="1">
      <alignment horizontal="center"/>
    </xf>
    <xf numFmtId="0" fontId="5" fillId="3" borderId="3" xfId="1" applyFont="1" applyFill="1" applyBorder="1" applyAlignment="1">
      <alignment horizontal="center"/>
    </xf>
  </cellXfs>
  <cellStyles count="3">
    <cellStyle name="Currency 2" xfId="2"/>
    <cellStyle name="Normal" xfId="0" builtinId="0"/>
    <cellStyle name="Normal 2" xfId="1"/>
  </cellStyles>
  <dxfs count="3">
    <dxf>
      <fill>
        <patternFill>
          <bgColor indexed="41"/>
        </patternFill>
      </fill>
    </dxf>
    <dxf>
      <font>
        <condense val="0"/>
        <extend val="0"/>
        <color rgb="FF9C0006"/>
      </font>
      <fill>
        <patternFill>
          <bgColor rgb="FFFFC7CE"/>
        </patternFill>
      </fill>
    </dxf>
    <dxf>
      <font>
        <color rgb="FFC00000"/>
      </font>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 Fit</a:t>
            </a:r>
          </a:p>
        </c:rich>
      </c:tx>
      <c:layout/>
      <c:overlay val="0"/>
      <c:spPr>
        <a:noFill/>
        <a:ln>
          <a:noFill/>
        </a:ln>
        <a:effectLst/>
      </c:spPr>
    </c:title>
    <c:autoTitleDeleted val="0"/>
    <c:plotArea>
      <c:layout/>
      <c:scatterChart>
        <c:scatterStyle val="lineMarker"/>
        <c:varyColors val="0"/>
        <c:ser>
          <c:idx val="0"/>
          <c:order val="0"/>
          <c:tx>
            <c:strRef>
              <c:f>Estimation!$C$3</c:f>
              <c:strCache>
                <c:ptCount val="1"/>
                <c:pt idx="0">
                  <c:v>Demand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0919413823272091"/>
                  <c:y val="-0.400979877515311"/>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Estimation!$B$4:$B$15</c:f>
              <c:numCache>
                <c:formatCode>General</c:formatCode>
                <c:ptCount val="12"/>
                <c:pt idx="0">
                  <c:v>450.0</c:v>
                </c:pt>
                <c:pt idx="1">
                  <c:v>300.0</c:v>
                </c:pt>
                <c:pt idx="2">
                  <c:v>440.0</c:v>
                </c:pt>
                <c:pt idx="3">
                  <c:v>360.0</c:v>
                </c:pt>
                <c:pt idx="4">
                  <c:v>290.0</c:v>
                </c:pt>
                <c:pt idx="5">
                  <c:v>450.0</c:v>
                </c:pt>
                <c:pt idx="6">
                  <c:v>340.0</c:v>
                </c:pt>
                <c:pt idx="7">
                  <c:v>370.0</c:v>
                </c:pt>
                <c:pt idx="8">
                  <c:v>500.0</c:v>
                </c:pt>
                <c:pt idx="9">
                  <c:v>490.0</c:v>
                </c:pt>
                <c:pt idx="10">
                  <c:v>430.0</c:v>
                </c:pt>
                <c:pt idx="11">
                  <c:v>390.0</c:v>
                </c:pt>
              </c:numCache>
            </c:numRef>
          </c:xVal>
          <c:yVal>
            <c:numRef>
              <c:f>Estimation!$C$4:$C$15</c:f>
              <c:numCache>
                <c:formatCode>General</c:formatCode>
                <c:ptCount val="12"/>
                <c:pt idx="0">
                  <c:v>45.0</c:v>
                </c:pt>
                <c:pt idx="1">
                  <c:v>103.0</c:v>
                </c:pt>
                <c:pt idx="2">
                  <c:v>49.0</c:v>
                </c:pt>
                <c:pt idx="3">
                  <c:v>86.0</c:v>
                </c:pt>
                <c:pt idx="4">
                  <c:v>125.0</c:v>
                </c:pt>
                <c:pt idx="5">
                  <c:v>52.0</c:v>
                </c:pt>
                <c:pt idx="6">
                  <c:v>87.0</c:v>
                </c:pt>
                <c:pt idx="7">
                  <c:v>68.0</c:v>
                </c:pt>
                <c:pt idx="8">
                  <c:v>45.0</c:v>
                </c:pt>
                <c:pt idx="9">
                  <c:v>44.0</c:v>
                </c:pt>
                <c:pt idx="10">
                  <c:v>58.0</c:v>
                </c:pt>
                <c:pt idx="11">
                  <c:v>68.0</c:v>
                </c:pt>
              </c:numCache>
            </c:numRef>
          </c:yVal>
          <c:smooth val="0"/>
        </c:ser>
        <c:dLbls>
          <c:showLegendKey val="0"/>
          <c:showVal val="0"/>
          <c:showCatName val="0"/>
          <c:showSerName val="0"/>
          <c:showPercent val="0"/>
          <c:showBubbleSize val="0"/>
        </c:dLbls>
        <c:axId val="-2098429544"/>
        <c:axId val="-2098422888"/>
      </c:scatterChart>
      <c:valAx>
        <c:axId val="-2098429544"/>
        <c:scaling>
          <c:orientation val="minMax"/>
          <c:min val="28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layout>
            <c:manualLayout>
              <c:xMode val="edge"/>
              <c:yMode val="edge"/>
              <c:x val="0.491005686789151"/>
              <c:y val="0.878680373286673"/>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422888"/>
        <c:crosses val="autoZero"/>
        <c:crossBetween val="midCat"/>
      </c:valAx>
      <c:valAx>
        <c:axId val="-2098422888"/>
        <c:scaling>
          <c:orientation val="minMax"/>
          <c:min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4295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Power Fit</a:t>
            </a:r>
          </a:p>
        </c:rich>
      </c:tx>
      <c:layout/>
      <c:overlay val="0"/>
      <c:spPr>
        <a:noFill/>
        <a:ln>
          <a:noFill/>
        </a:ln>
        <a:effectLst/>
      </c:spPr>
    </c:title>
    <c:autoTitleDeleted val="0"/>
    <c:plotArea>
      <c:layout/>
      <c:scatterChart>
        <c:scatterStyle val="lineMarker"/>
        <c:varyColors val="0"/>
        <c:ser>
          <c:idx val="0"/>
          <c:order val="0"/>
          <c:tx>
            <c:strRef>
              <c:f>Estimation!$C$3</c:f>
              <c:strCache>
                <c:ptCount val="1"/>
                <c:pt idx="0">
                  <c:v>Demand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power"/>
            <c:dispRSqr val="0"/>
            <c:dispEq val="1"/>
            <c:trendlineLbl>
              <c:layout>
                <c:manualLayout>
                  <c:x val="-0.134663604549431"/>
                  <c:y val="-0.382461358996792"/>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Estimation!$B$4:$B$15</c:f>
              <c:numCache>
                <c:formatCode>General</c:formatCode>
                <c:ptCount val="12"/>
                <c:pt idx="0">
                  <c:v>450.0</c:v>
                </c:pt>
                <c:pt idx="1">
                  <c:v>300.0</c:v>
                </c:pt>
                <c:pt idx="2">
                  <c:v>440.0</c:v>
                </c:pt>
                <c:pt idx="3">
                  <c:v>360.0</c:v>
                </c:pt>
                <c:pt idx="4">
                  <c:v>290.0</c:v>
                </c:pt>
                <c:pt idx="5">
                  <c:v>450.0</c:v>
                </c:pt>
                <c:pt idx="6">
                  <c:v>340.0</c:v>
                </c:pt>
                <c:pt idx="7">
                  <c:v>370.0</c:v>
                </c:pt>
                <c:pt idx="8">
                  <c:v>500.0</c:v>
                </c:pt>
                <c:pt idx="9">
                  <c:v>490.0</c:v>
                </c:pt>
                <c:pt idx="10">
                  <c:v>430.0</c:v>
                </c:pt>
                <c:pt idx="11">
                  <c:v>390.0</c:v>
                </c:pt>
              </c:numCache>
            </c:numRef>
          </c:xVal>
          <c:yVal>
            <c:numRef>
              <c:f>Estimation!$C$4:$C$15</c:f>
              <c:numCache>
                <c:formatCode>General</c:formatCode>
                <c:ptCount val="12"/>
                <c:pt idx="0">
                  <c:v>45.0</c:v>
                </c:pt>
                <c:pt idx="1">
                  <c:v>103.0</c:v>
                </c:pt>
                <c:pt idx="2">
                  <c:v>49.0</c:v>
                </c:pt>
                <c:pt idx="3">
                  <c:v>86.0</c:v>
                </c:pt>
                <c:pt idx="4">
                  <c:v>125.0</c:v>
                </c:pt>
                <c:pt idx="5">
                  <c:v>52.0</c:v>
                </c:pt>
                <c:pt idx="6">
                  <c:v>87.0</c:v>
                </c:pt>
                <c:pt idx="7">
                  <c:v>68.0</c:v>
                </c:pt>
                <c:pt idx="8">
                  <c:v>45.0</c:v>
                </c:pt>
                <c:pt idx="9">
                  <c:v>44.0</c:v>
                </c:pt>
                <c:pt idx="10">
                  <c:v>58.0</c:v>
                </c:pt>
                <c:pt idx="11">
                  <c:v>68.0</c:v>
                </c:pt>
              </c:numCache>
            </c:numRef>
          </c:yVal>
          <c:smooth val="0"/>
        </c:ser>
        <c:dLbls>
          <c:showLegendKey val="0"/>
          <c:showVal val="0"/>
          <c:showCatName val="0"/>
          <c:showSerName val="0"/>
          <c:showPercent val="0"/>
          <c:showBubbleSize val="0"/>
        </c:dLbls>
        <c:axId val="-2100785352"/>
        <c:axId val="-2100813928"/>
      </c:scatterChart>
      <c:valAx>
        <c:axId val="-2100785352"/>
        <c:scaling>
          <c:orientation val="minMax"/>
          <c:min val="28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layout>
            <c:manualLayout>
              <c:xMode val="edge"/>
              <c:yMode val="edge"/>
              <c:x val="0.491005686789151"/>
              <c:y val="0.878680373286673"/>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813928"/>
        <c:crosses val="autoZero"/>
        <c:crossBetween val="midCat"/>
      </c:valAx>
      <c:valAx>
        <c:axId val="-2100813928"/>
        <c:scaling>
          <c:orientation val="minMax"/>
          <c:min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7853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Exponential Fit</a:t>
            </a:r>
          </a:p>
        </c:rich>
      </c:tx>
      <c:layout/>
      <c:overlay val="0"/>
      <c:spPr>
        <a:noFill/>
        <a:ln>
          <a:noFill/>
        </a:ln>
        <a:effectLst/>
      </c:spPr>
    </c:title>
    <c:autoTitleDeleted val="0"/>
    <c:plotArea>
      <c:layout/>
      <c:scatterChart>
        <c:scatterStyle val="lineMarker"/>
        <c:varyColors val="0"/>
        <c:ser>
          <c:idx val="0"/>
          <c:order val="0"/>
          <c:tx>
            <c:strRef>
              <c:f>Estimation!$C$3</c:f>
              <c:strCache>
                <c:ptCount val="1"/>
                <c:pt idx="0">
                  <c:v>Demand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0.134663604549431"/>
                  <c:y val="-0.382461358996792"/>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Estimation!$B$4:$B$15</c:f>
              <c:numCache>
                <c:formatCode>General</c:formatCode>
                <c:ptCount val="12"/>
                <c:pt idx="0">
                  <c:v>450.0</c:v>
                </c:pt>
                <c:pt idx="1">
                  <c:v>300.0</c:v>
                </c:pt>
                <c:pt idx="2">
                  <c:v>440.0</c:v>
                </c:pt>
                <c:pt idx="3">
                  <c:v>360.0</c:v>
                </c:pt>
                <c:pt idx="4">
                  <c:v>290.0</c:v>
                </c:pt>
                <c:pt idx="5">
                  <c:v>450.0</c:v>
                </c:pt>
                <c:pt idx="6">
                  <c:v>340.0</c:v>
                </c:pt>
                <c:pt idx="7">
                  <c:v>370.0</c:v>
                </c:pt>
                <c:pt idx="8">
                  <c:v>500.0</c:v>
                </c:pt>
                <c:pt idx="9">
                  <c:v>490.0</c:v>
                </c:pt>
                <c:pt idx="10">
                  <c:v>430.0</c:v>
                </c:pt>
                <c:pt idx="11">
                  <c:v>390.0</c:v>
                </c:pt>
              </c:numCache>
            </c:numRef>
          </c:xVal>
          <c:yVal>
            <c:numRef>
              <c:f>Estimation!$C$4:$C$15</c:f>
              <c:numCache>
                <c:formatCode>General</c:formatCode>
                <c:ptCount val="12"/>
                <c:pt idx="0">
                  <c:v>45.0</c:v>
                </c:pt>
                <c:pt idx="1">
                  <c:v>103.0</c:v>
                </c:pt>
                <c:pt idx="2">
                  <c:v>49.0</c:v>
                </c:pt>
                <c:pt idx="3">
                  <c:v>86.0</c:v>
                </c:pt>
                <c:pt idx="4">
                  <c:v>125.0</c:v>
                </c:pt>
                <c:pt idx="5">
                  <c:v>52.0</c:v>
                </c:pt>
                <c:pt idx="6">
                  <c:v>87.0</c:v>
                </c:pt>
                <c:pt idx="7">
                  <c:v>68.0</c:v>
                </c:pt>
                <c:pt idx="8">
                  <c:v>45.0</c:v>
                </c:pt>
                <c:pt idx="9">
                  <c:v>44.0</c:v>
                </c:pt>
                <c:pt idx="10">
                  <c:v>58.0</c:v>
                </c:pt>
                <c:pt idx="11">
                  <c:v>68.0</c:v>
                </c:pt>
              </c:numCache>
            </c:numRef>
          </c:yVal>
          <c:smooth val="0"/>
        </c:ser>
        <c:dLbls>
          <c:showLegendKey val="0"/>
          <c:showVal val="0"/>
          <c:showCatName val="0"/>
          <c:showSerName val="0"/>
          <c:showPercent val="0"/>
          <c:showBubbleSize val="0"/>
        </c:dLbls>
        <c:axId val="-2100862632"/>
        <c:axId val="-2100855976"/>
      </c:scatterChart>
      <c:valAx>
        <c:axId val="-2100862632"/>
        <c:scaling>
          <c:orientation val="minMax"/>
          <c:min val="28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layout>
            <c:manualLayout>
              <c:xMode val="edge"/>
              <c:yMode val="edge"/>
              <c:x val="0.491005686789151"/>
              <c:y val="0.878680373286673"/>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855976"/>
        <c:crosses val="autoZero"/>
        <c:crossBetween val="midCat"/>
      </c:valAx>
      <c:valAx>
        <c:axId val="-2100855976"/>
        <c:scaling>
          <c:orientation val="minMax"/>
          <c:min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layout/>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8626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versus Price</a:t>
            </a:r>
          </a:p>
        </c:rich>
      </c:tx>
      <c:layout/>
      <c:overlay val="0"/>
      <c:spPr>
        <a:noFill/>
        <a:ln>
          <a:noFill/>
        </a:ln>
        <a:effectLst/>
      </c:sp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'Profit Model'!$A$26:$A$47</c:f>
              <c:numCache>
                <c:formatCode>"$"#,##0;\-"$"#,##0</c:formatCode>
                <c:ptCount val="22"/>
                <c:pt idx="0">
                  <c:v>260.0</c:v>
                </c:pt>
                <c:pt idx="1">
                  <c:v>280.0</c:v>
                </c:pt>
                <c:pt idx="2">
                  <c:v>300.0</c:v>
                </c:pt>
                <c:pt idx="3">
                  <c:v>320.0</c:v>
                </c:pt>
                <c:pt idx="4">
                  <c:v>340.0</c:v>
                </c:pt>
                <c:pt idx="5">
                  <c:v>360.0</c:v>
                </c:pt>
                <c:pt idx="6">
                  <c:v>380.0</c:v>
                </c:pt>
                <c:pt idx="7">
                  <c:v>400.0</c:v>
                </c:pt>
                <c:pt idx="8">
                  <c:v>420.0</c:v>
                </c:pt>
                <c:pt idx="9">
                  <c:v>440.0</c:v>
                </c:pt>
                <c:pt idx="10">
                  <c:v>460.0</c:v>
                </c:pt>
                <c:pt idx="11">
                  <c:v>480.0</c:v>
                </c:pt>
                <c:pt idx="12">
                  <c:v>500.0</c:v>
                </c:pt>
                <c:pt idx="13">
                  <c:v>520.0</c:v>
                </c:pt>
                <c:pt idx="14">
                  <c:v>540.0</c:v>
                </c:pt>
                <c:pt idx="15">
                  <c:v>560.0</c:v>
                </c:pt>
                <c:pt idx="16">
                  <c:v>580.0</c:v>
                </c:pt>
                <c:pt idx="17">
                  <c:v>600.0</c:v>
                </c:pt>
                <c:pt idx="18">
                  <c:v>620.0</c:v>
                </c:pt>
                <c:pt idx="19">
                  <c:v>640.0</c:v>
                </c:pt>
                <c:pt idx="20">
                  <c:v>660.0</c:v>
                </c:pt>
                <c:pt idx="21">
                  <c:v>680.0</c:v>
                </c:pt>
              </c:numCache>
            </c:numRef>
          </c:xVal>
          <c:yVal>
            <c:numRef>
              <c:f>'Profit Model'!$B$26:$B$47</c:f>
              <c:numCache>
                <c:formatCode>"$"#,##0;\-"$"#,##0</c:formatCode>
                <c:ptCount val="22"/>
                <c:pt idx="0">
                  <c:v>1446.987142137608</c:v>
                </c:pt>
                <c:pt idx="1">
                  <c:v>3768.522511718205</c:v>
                </c:pt>
                <c:pt idx="2">
                  <c:v>5506.099315990377</c:v>
                </c:pt>
                <c:pt idx="3">
                  <c:v>6815.342188179642</c:v>
                </c:pt>
                <c:pt idx="4">
                  <c:v>7805.32973608057</c:v>
                </c:pt>
                <c:pt idx="5">
                  <c:v>8554.07527739846</c:v>
                </c:pt>
                <c:pt idx="6">
                  <c:v>9118.367839091825</c:v>
                </c:pt>
                <c:pt idx="7">
                  <c:v>9540.19382508415</c:v>
                </c:pt>
                <c:pt idx="8">
                  <c:v>9851.025427049177</c:v>
                </c:pt>
                <c:pt idx="9">
                  <c:v>10074.7439720885</c:v>
                </c:pt>
                <c:pt idx="10">
                  <c:v>10229.66978671956</c:v>
                </c:pt>
                <c:pt idx="11">
                  <c:v>10329.99524169059</c:v>
                </c:pt>
                <c:pt idx="12">
                  <c:v>10386.81176071312</c:v>
                </c:pt>
                <c:pt idx="13">
                  <c:v>10408.85595355727</c:v>
                </c:pt>
                <c:pt idx="14">
                  <c:v>10403.05848406554</c:v>
                </c:pt>
                <c:pt idx="15">
                  <c:v>10374.95245868581</c:v>
                </c:pt>
                <c:pt idx="16">
                  <c:v>10328.98049167631</c:v>
                </c:pt>
                <c:pt idx="17">
                  <c:v>10268.72782609947</c:v>
                </c:pt>
                <c:pt idx="18">
                  <c:v>10197.1009029312</c:v>
                </c:pt>
                <c:pt idx="19">
                  <c:v>10116.46527833164</c:v>
                </c:pt>
                <c:pt idx="20">
                  <c:v>10028.75296319858</c:v>
                </c:pt>
                <c:pt idx="21">
                  <c:v>9935.54656183001</c:v>
                </c:pt>
              </c:numCache>
            </c:numRef>
          </c:yVal>
          <c:smooth val="0"/>
        </c:ser>
        <c:dLbls>
          <c:showLegendKey val="0"/>
          <c:showVal val="0"/>
          <c:showCatName val="0"/>
          <c:showSerName val="0"/>
          <c:showPercent val="0"/>
          <c:showBubbleSize val="0"/>
        </c:dLbls>
        <c:axId val="-2099823000"/>
        <c:axId val="-2099814248"/>
      </c:scatterChart>
      <c:valAx>
        <c:axId val="-2099823000"/>
        <c:scaling>
          <c:orientation val="minMax"/>
          <c:min val="26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layout/>
          <c:overlay val="0"/>
          <c:spPr>
            <a:noFill/>
            <a:ln>
              <a:noFill/>
            </a:ln>
            <a:effectLst/>
          </c:sp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14248"/>
        <c:crosses val="autoZero"/>
        <c:crossBetween val="midCat"/>
      </c:valAx>
      <c:valAx>
        <c:axId val="-2099814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layout/>
          <c:overlay val="0"/>
          <c:spPr>
            <a:noFill/>
            <a:ln>
              <a:noFill/>
            </a:ln>
            <a:effectLst/>
          </c:sp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230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Maximum Profit versus Unit Cost</a:t>
            </a:r>
          </a:p>
        </c:rich>
      </c:tx>
      <c:layout/>
      <c:overlay val="0"/>
      <c:spPr>
        <a:noFill/>
        <a:ln>
          <a:noFill/>
        </a:ln>
        <a:effectLst/>
      </c:sp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'Profit Model'!$B$50:$F$50</c:f>
              <c:numCache>
                <c:formatCode>"$"#,##0;\-"$"#,##0</c:formatCode>
                <c:ptCount val="5"/>
                <c:pt idx="0">
                  <c:v>150.0</c:v>
                </c:pt>
                <c:pt idx="1">
                  <c:v>200.0</c:v>
                </c:pt>
                <c:pt idx="2">
                  <c:v>250.0</c:v>
                </c:pt>
                <c:pt idx="3">
                  <c:v>300.0</c:v>
                </c:pt>
                <c:pt idx="4">
                  <c:v>350.0</c:v>
                </c:pt>
              </c:numCache>
            </c:numRef>
          </c:xVal>
          <c:yVal>
            <c:numRef>
              <c:f>'Profit Model'!$B$51:$F$51</c:f>
              <c:numCache>
                <c:formatCode>"$"#,##0;\-"$"#,##0</c:formatCode>
                <c:ptCount val="5"/>
                <c:pt idx="0">
                  <c:v>16551.54531415056</c:v>
                </c:pt>
                <c:pt idx="1">
                  <c:v>12748.38584676952</c:v>
                </c:pt>
                <c:pt idx="2">
                  <c:v>10408.85595355727</c:v>
                </c:pt>
                <c:pt idx="3">
                  <c:v>8819.4825503404</c:v>
                </c:pt>
                <c:pt idx="4">
                  <c:v>7668.553539777693</c:v>
                </c:pt>
              </c:numCache>
            </c:numRef>
          </c:yVal>
          <c:smooth val="0"/>
        </c:ser>
        <c:dLbls>
          <c:showLegendKey val="0"/>
          <c:showVal val="0"/>
          <c:showCatName val="0"/>
          <c:showSerName val="0"/>
          <c:showPercent val="0"/>
          <c:showBubbleSize val="0"/>
        </c:dLbls>
        <c:axId val="-2099783464"/>
        <c:axId val="-2133285912"/>
      </c:scatterChart>
      <c:valAx>
        <c:axId val="-2099783464"/>
        <c:scaling>
          <c:orientation val="minMax"/>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 Cost</a:t>
                </a:r>
              </a:p>
            </c:rich>
          </c:tx>
          <c:layout/>
          <c:overlay val="0"/>
          <c:spPr>
            <a:noFill/>
            <a:ln>
              <a:noFill/>
            </a:ln>
            <a:effectLst/>
          </c:sp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285912"/>
        <c:crosses val="autoZero"/>
        <c:crossBetween val="midCat"/>
      </c:valAx>
      <c:valAx>
        <c:axId val="-2133285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Maximum Profit</a:t>
                </a:r>
              </a:p>
            </c:rich>
          </c:tx>
          <c:layout/>
          <c:overlay val="0"/>
          <c:spPr>
            <a:noFill/>
            <a:ln>
              <a:noFill/>
            </a:ln>
            <a:effectLst/>
          </c:sp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783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80962</xdr:colOff>
      <xdr:row>0</xdr:row>
      <xdr:rowOff>61912</xdr:rowOff>
    </xdr:from>
    <xdr:to>
      <xdr:col>9</xdr:col>
      <xdr:colOff>747712</xdr:colOff>
      <xdr:row>14</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171450</xdr:colOff>
      <xdr:row>0</xdr:row>
      <xdr:rowOff>57150</xdr:rowOff>
    </xdr:from>
    <xdr:to>
      <xdr:col>17</xdr:col>
      <xdr:colOff>371475</xdr:colOff>
      <xdr:row>14</xdr:row>
      <xdr:rowOff>133350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279400</xdr:colOff>
      <xdr:row>32</xdr:row>
      <xdr:rowOff>101598</xdr:rowOff>
    </xdr:from>
    <xdr:to>
      <xdr:col>7</xdr:col>
      <xdr:colOff>38100</xdr:colOff>
      <xdr:row>46</xdr:row>
      <xdr:rowOff>139699</xdr:rowOff>
    </xdr:to>
    <xdr:sp macro="" textlink="">
      <xdr:nvSpPr>
        <xdr:cNvPr id="8" name="TextBox 7"/>
        <xdr:cNvSpPr txBox="1"/>
      </xdr:nvSpPr>
      <xdr:spPr>
        <a:xfrm>
          <a:off x="279400" y="5791198"/>
          <a:ext cx="5334000" cy="252730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MAPE (mean absolute percentage error), the average of the absolute percentage errors, calculated in columns H-J, is a useful</a:t>
          </a:r>
          <a:r>
            <a:rPr lang="en-US" sz="1100" baseline="0"/>
            <a:t> </a:t>
          </a:r>
          <a:r>
            <a:rPr lang="en-US" sz="1100"/>
            <a:t>error measure because you don't have to know the units of the variable being predicted. Another popular</a:t>
          </a:r>
          <a:r>
            <a:rPr lang="en-US" sz="1100" baseline="0"/>
            <a:t> measure is RMSE (root mean squared error), the square root of the average of squared errors. This is calculated in columns K-M, and (as often happens, but not always), it provides the same rankings as MAPE. </a:t>
          </a:r>
          <a:r>
            <a:rPr lang="en-US" sz="1100"/>
            <a:t>Another possible measure</a:t>
          </a:r>
          <a:r>
            <a:rPr lang="en-US" sz="1100" baseline="0"/>
            <a:t> is MAE (mean absolute error), the average of the absolute errors, calculated in columns N-P. It again provides the same rankings of fits. The problem with RMSE and MAE is that they might result in numbers like 5.57 or 6.10. Are these large? Who knows? You need to know how large the variable being predicted tends to be before you can judge whether 5.57 or 6.10 are good or bad. But being off by, say, 5.88% on average is easy to interpret.</a:t>
          </a:r>
          <a:endParaRPr lang="en-US" sz="1100"/>
        </a:p>
      </xdr:txBody>
    </xdr:sp>
    <xdr:clientData/>
  </xdr:twoCellAnchor>
  <xdr:twoCellAnchor>
    <xdr:from>
      <xdr:col>7</xdr:col>
      <xdr:colOff>600075</xdr:colOff>
      <xdr:row>33</xdr:row>
      <xdr:rowOff>69850</xdr:rowOff>
    </xdr:from>
    <xdr:to>
      <xdr:col>13</xdr:col>
      <xdr:colOff>209550</xdr:colOff>
      <xdr:row>39</xdr:row>
      <xdr:rowOff>136525</xdr:rowOff>
    </xdr:to>
    <xdr:sp macro="" textlink="">
      <xdr:nvSpPr>
        <xdr:cNvPr id="9" name="TextBox 8"/>
        <xdr:cNvSpPr txBox="1"/>
      </xdr:nvSpPr>
      <xdr:spPr>
        <a:xfrm>
          <a:off x="6175375" y="5937250"/>
          <a:ext cx="4524375" cy="1133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These trendlines in Excel charts are really useful. Essentially, they are performing regression for you! Once you display the equation</a:t>
          </a:r>
          <a:r>
            <a:rPr lang="en-US" sz="1100" baseline="0"/>
            <a:t> on the chart, you can right-click it to change the font size and even the number of decimals that show; you're not stuck with what Excel gives you by default.</a:t>
          </a:r>
          <a:endParaRPr lang="en-US" sz="1100"/>
        </a:p>
      </xdr:txBody>
    </xdr:sp>
    <xdr:clientData/>
  </xdr:twoCellAnchor>
  <xdr:twoCellAnchor>
    <xdr:from>
      <xdr:col>18</xdr:col>
      <xdr:colOff>0</xdr:colOff>
      <xdr:row>0</xdr:row>
      <xdr:rowOff>57150</xdr:rowOff>
    </xdr:from>
    <xdr:to>
      <xdr:col>25</xdr:col>
      <xdr:colOff>304800</xdr:colOff>
      <xdr:row>14</xdr:row>
      <xdr:rowOff>133350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393698</xdr:colOff>
      <xdr:row>66</xdr:row>
      <xdr:rowOff>40218</xdr:rowOff>
    </xdr:from>
    <xdr:to>
      <xdr:col>12</xdr:col>
      <xdr:colOff>171450</xdr:colOff>
      <xdr:row>82</xdr:row>
      <xdr:rowOff>47625</xdr:rowOff>
    </xdr:to>
    <xdr:sp macro="" textlink="">
      <xdr:nvSpPr>
        <xdr:cNvPr id="8" name="TextBox 7"/>
        <xdr:cNvSpPr txBox="1"/>
      </xdr:nvSpPr>
      <xdr:spPr>
        <a:xfrm>
          <a:off x="5413373" y="12613218"/>
          <a:ext cx="4521202" cy="3055407"/>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To color the maximum profit in each</a:t>
          </a:r>
          <a:r>
            <a:rPr lang="en-US" sz="1100" baseline="0"/>
            <a:t> column of the table red, use conditional formatting as follows.</a:t>
          </a:r>
        </a:p>
        <a:p>
          <a:endParaRPr lang="en-US" sz="1100" baseline="0"/>
        </a:p>
        <a:p>
          <a:r>
            <a:rPr lang="en-US" sz="1100" baseline="0"/>
            <a:t>1. Highlight the entire table, range B56:F83. If you do this in the usual way, starting from the top left cell, the "active cell" will be cell B56. The conditional formatting formula in the next step is relative to this active cell.</a:t>
          </a:r>
        </a:p>
        <a:p>
          <a:r>
            <a:rPr lang="en-US" sz="1100" baseline="0"/>
            <a:t>2.  Select New Rule from the Conditional Formatting dropdown.  Then select the option "Format only cells that contain".</a:t>
          </a:r>
        </a:p>
        <a:p>
          <a:r>
            <a:rPr lang="en-US" sz="1100" baseline="0"/>
            <a:t>3. In the resulting dialog box, specify the condition Cell Value "greater than or equal to" B$51, and then specify some format, such as dark red on red.</a:t>
          </a:r>
        </a:p>
        <a:p>
          <a:endParaRPr lang="en-US" sz="1100" baseline="0"/>
        </a:p>
        <a:p>
          <a:r>
            <a:rPr lang="en-US" sz="1100" baseline="0"/>
            <a:t>The effect is that each cell in the table, in a relative sense, is tested against this condition. Only the maximums, one per column, satisfy it.</a:t>
          </a:r>
          <a:endParaRPr lang="en-US" sz="1100"/>
        </a:p>
      </xdr:txBody>
    </xdr:sp>
    <xdr:clientData/>
  </xdr:twoCellAnchor>
  <xdr:twoCellAnchor>
    <xdr:from>
      <xdr:col>3</xdr:col>
      <xdr:colOff>157162</xdr:colOff>
      <xdr:row>23</xdr:row>
      <xdr:rowOff>52387</xdr:rowOff>
    </xdr:from>
    <xdr:to>
      <xdr:col>8</xdr:col>
      <xdr:colOff>595312</xdr:colOff>
      <xdr:row>37</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338137</xdr:colOff>
      <xdr:row>50</xdr:row>
      <xdr:rowOff>166687</xdr:rowOff>
    </xdr:from>
    <xdr:to>
      <xdr:col>11</xdr:col>
      <xdr:colOff>571500</xdr:colOff>
      <xdr:row>64</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25</xdr:row>
      <xdr:rowOff>95250</xdr:rowOff>
    </xdr:from>
    <xdr:to>
      <xdr:col>14</xdr:col>
      <xdr:colOff>445889</xdr:colOff>
      <xdr:row>33</xdr:row>
      <xdr:rowOff>24912</xdr:rowOff>
    </xdr:to>
    <xdr:sp macro="" textlink="">
      <xdr:nvSpPr>
        <xdr:cNvPr id="6" name="TextBox 5"/>
        <xdr:cNvSpPr txBox="1"/>
      </xdr:nvSpPr>
      <xdr:spPr>
        <a:xfrm>
          <a:off x="8543925" y="4857750"/>
          <a:ext cx="2884289" cy="1453662"/>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Many optimization models are presented in the next few chapters, and a powerful</a:t>
          </a:r>
          <a:r>
            <a:rPr lang="en-US" sz="1100" baseline="0"/>
            <a:t> Excel add-in (Solver) will be used to find the optimal solutions. But if there is only a single decision variable (in this case price), a data table and an accompanying chart can find the optimal value easily.</a:t>
          </a:r>
          <a:endParaRPr lang="en-US" sz="1100"/>
        </a:p>
      </xdr:txBody>
    </xdr:sp>
    <xdr:clientData/>
  </xdr:twoCellAnchor>
  <xdr:twoCellAnchor>
    <xdr:from>
      <xdr:col>4</xdr:col>
      <xdr:colOff>0</xdr:colOff>
      <xdr:row>7</xdr:row>
      <xdr:rowOff>0</xdr:rowOff>
    </xdr:from>
    <xdr:to>
      <xdr:col>7</xdr:col>
      <xdr:colOff>257175</xdr:colOff>
      <xdr:row>15</xdr:row>
      <xdr:rowOff>152400</xdr:rowOff>
    </xdr:to>
    <xdr:sp macro="" textlink="">
      <xdr:nvSpPr>
        <xdr:cNvPr id="7" name="TextBox 6"/>
        <xdr:cNvSpPr txBox="1"/>
      </xdr:nvSpPr>
      <xdr:spPr>
        <a:xfrm>
          <a:off x="3457575" y="1333500"/>
          <a:ext cx="3000375" cy="16764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Pricing, either in the real business world or in spreadsheet models, is never easy. If</a:t>
          </a:r>
          <a:r>
            <a:rPr lang="en-US" sz="1100" baseline="0"/>
            <a:t> you set the price high, you get a lot of revenue from each sale, but you don't make many sales. If you set the price low, you make a lot of sales, but you don't get much revenue per sale. The optimal price must strike a balance between these two extremes.</a:t>
          </a:r>
          <a:endParaRPr lang="en-US" sz="1100"/>
        </a:p>
      </xdr:txBody>
    </xdr:sp>
    <xdr:clientData/>
  </xdr:twoCellAnchor>
  <xdr:twoCellAnchor>
    <xdr:from>
      <xdr:col>3</xdr:col>
      <xdr:colOff>38100</xdr:colOff>
      <xdr:row>38</xdr:row>
      <xdr:rowOff>47624</xdr:rowOff>
    </xdr:from>
    <xdr:to>
      <xdr:col>6</xdr:col>
      <xdr:colOff>628650</xdr:colOff>
      <xdr:row>44</xdr:row>
      <xdr:rowOff>0</xdr:rowOff>
    </xdr:to>
    <xdr:sp macro="" textlink="">
      <xdr:nvSpPr>
        <xdr:cNvPr id="9" name="TextBox 8"/>
        <xdr:cNvSpPr txBox="1"/>
      </xdr:nvSpPr>
      <xdr:spPr>
        <a:xfrm>
          <a:off x="2886075" y="7286624"/>
          <a:ext cx="2762250" cy="1095376"/>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latin typeface="+mn-lt"/>
              <a:ea typeface="+mn-ea"/>
              <a:cs typeface="+mn-cs"/>
            </a:rPr>
            <a:t>Maximum profit. C</a:t>
          </a:r>
          <a:r>
            <a:rPr lang="en-US" sz="1100" b="0" i="0" baseline="0">
              <a:solidFill>
                <a:schemeClr val="dk1"/>
              </a:solidFill>
              <a:latin typeface="+mn-lt"/>
              <a:ea typeface="+mn-ea"/>
              <a:cs typeface="+mn-cs"/>
            </a:rPr>
            <a:t>onditional formatting is used to color the largest profit. This used to be fairly difficult, but Excel versions 2007 and later make it easy with the "Top 10" options -- in this case, the top 1.</a:t>
          </a:r>
          <a:endParaRPr lang="en-US" sz="1100" b="0" i="0">
            <a:solidFill>
              <a:schemeClr val="dk1"/>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pageSetUpPr fitToPage="1"/>
  </sheetPr>
  <dimension ref="A1:Q32"/>
  <sheetViews>
    <sheetView topLeftCell="A13" workbookViewId="0">
      <selection activeCell="A50" sqref="A50"/>
    </sheetView>
  </sheetViews>
  <sheetFormatPr baseColWidth="10" defaultColWidth="8.83203125" defaultRowHeight="14" x14ac:dyDescent="0"/>
  <cols>
    <col min="1" max="1" width="11.6640625" style="3" customWidth="1"/>
    <col min="2" max="4" width="8.83203125" style="3"/>
    <col min="5" max="10" width="11.6640625" style="3" customWidth="1"/>
    <col min="11" max="12" width="8.83203125" style="3"/>
    <col min="13" max="13" width="11.83203125" style="3" customWidth="1"/>
    <col min="14" max="15" width="8.83203125" style="3"/>
    <col min="16" max="16" width="12.33203125" style="3" customWidth="1"/>
    <col min="17" max="256" width="8.83203125" style="3"/>
    <col min="257" max="257" width="11.6640625" style="3" customWidth="1"/>
    <col min="258" max="260" width="8.83203125" style="3"/>
    <col min="261" max="261" width="9.6640625" style="3" customWidth="1"/>
    <col min="262" max="262" width="8.83203125" style="3"/>
    <col min="263" max="263" width="10.6640625" style="3" bestFit="1" customWidth="1"/>
    <col min="264" max="265" width="8.83203125" style="3"/>
    <col min="266" max="266" width="10.6640625" style="3" bestFit="1" customWidth="1"/>
    <col min="267" max="268" width="8.83203125" style="3"/>
    <col min="269" max="269" width="10.6640625" style="3" bestFit="1" customWidth="1"/>
    <col min="270" max="512" width="8.83203125" style="3"/>
    <col min="513" max="513" width="11.6640625" style="3" customWidth="1"/>
    <col min="514" max="516" width="8.83203125" style="3"/>
    <col min="517" max="517" width="9.6640625" style="3" customWidth="1"/>
    <col min="518" max="518" width="8.83203125" style="3"/>
    <col min="519" max="519" width="10.6640625" style="3" bestFit="1" customWidth="1"/>
    <col min="520" max="521" width="8.83203125" style="3"/>
    <col min="522" max="522" width="10.6640625" style="3" bestFit="1" customWidth="1"/>
    <col min="523" max="524" width="8.83203125" style="3"/>
    <col min="525" max="525" width="10.6640625" style="3" bestFit="1" customWidth="1"/>
    <col min="526" max="768" width="8.83203125" style="3"/>
    <col min="769" max="769" width="11.6640625" style="3" customWidth="1"/>
    <col min="770" max="772" width="8.83203125" style="3"/>
    <col min="773" max="773" width="9.6640625" style="3" customWidth="1"/>
    <col min="774" max="774" width="8.83203125" style="3"/>
    <col min="775" max="775" width="10.6640625" style="3" bestFit="1" customWidth="1"/>
    <col min="776" max="777" width="8.83203125" style="3"/>
    <col min="778" max="778" width="10.6640625" style="3" bestFit="1" customWidth="1"/>
    <col min="779" max="780" width="8.83203125" style="3"/>
    <col min="781" max="781" width="10.6640625" style="3" bestFit="1" customWidth="1"/>
    <col min="782" max="1024" width="8.83203125" style="3"/>
    <col min="1025" max="1025" width="11.6640625" style="3" customWidth="1"/>
    <col min="1026" max="1028" width="8.83203125" style="3"/>
    <col min="1029" max="1029" width="9.6640625" style="3" customWidth="1"/>
    <col min="1030" max="1030" width="8.83203125" style="3"/>
    <col min="1031" max="1031" width="10.6640625" style="3" bestFit="1" customWidth="1"/>
    <col min="1032" max="1033" width="8.83203125" style="3"/>
    <col min="1034" max="1034" width="10.6640625" style="3" bestFit="1" customWidth="1"/>
    <col min="1035" max="1036" width="8.83203125" style="3"/>
    <col min="1037" max="1037" width="10.6640625" style="3" bestFit="1" customWidth="1"/>
    <col min="1038" max="1280" width="8.83203125" style="3"/>
    <col min="1281" max="1281" width="11.6640625" style="3" customWidth="1"/>
    <col min="1282" max="1284" width="8.83203125" style="3"/>
    <col min="1285" max="1285" width="9.6640625" style="3" customWidth="1"/>
    <col min="1286" max="1286" width="8.83203125" style="3"/>
    <col min="1287" max="1287" width="10.6640625" style="3" bestFit="1" customWidth="1"/>
    <col min="1288" max="1289" width="8.83203125" style="3"/>
    <col min="1290" max="1290" width="10.6640625" style="3" bestFit="1" customWidth="1"/>
    <col min="1291" max="1292" width="8.83203125" style="3"/>
    <col min="1293" max="1293" width="10.6640625" style="3" bestFit="1" customWidth="1"/>
    <col min="1294" max="1536" width="8.83203125" style="3"/>
    <col min="1537" max="1537" width="11.6640625" style="3" customWidth="1"/>
    <col min="1538" max="1540" width="8.83203125" style="3"/>
    <col min="1541" max="1541" width="9.6640625" style="3" customWidth="1"/>
    <col min="1542" max="1542" width="8.83203125" style="3"/>
    <col min="1543" max="1543" width="10.6640625" style="3" bestFit="1" customWidth="1"/>
    <col min="1544" max="1545" width="8.83203125" style="3"/>
    <col min="1546" max="1546" width="10.6640625" style="3" bestFit="1" customWidth="1"/>
    <col min="1547" max="1548" width="8.83203125" style="3"/>
    <col min="1549" max="1549" width="10.6640625" style="3" bestFit="1" customWidth="1"/>
    <col min="1550" max="1792" width="8.83203125" style="3"/>
    <col min="1793" max="1793" width="11.6640625" style="3" customWidth="1"/>
    <col min="1794" max="1796" width="8.83203125" style="3"/>
    <col min="1797" max="1797" width="9.6640625" style="3" customWidth="1"/>
    <col min="1798" max="1798" width="8.83203125" style="3"/>
    <col min="1799" max="1799" width="10.6640625" style="3" bestFit="1" customWidth="1"/>
    <col min="1800" max="1801" width="8.83203125" style="3"/>
    <col min="1802" max="1802" width="10.6640625" style="3" bestFit="1" customWidth="1"/>
    <col min="1803" max="1804" width="8.83203125" style="3"/>
    <col min="1805" max="1805" width="10.6640625" style="3" bestFit="1" customWidth="1"/>
    <col min="1806" max="2048" width="8.83203125" style="3"/>
    <col min="2049" max="2049" width="11.6640625" style="3" customWidth="1"/>
    <col min="2050" max="2052" width="8.83203125" style="3"/>
    <col min="2053" max="2053" width="9.6640625" style="3" customWidth="1"/>
    <col min="2054" max="2054" width="8.83203125" style="3"/>
    <col min="2055" max="2055" width="10.6640625" style="3" bestFit="1" customWidth="1"/>
    <col min="2056" max="2057" width="8.83203125" style="3"/>
    <col min="2058" max="2058" width="10.6640625" style="3" bestFit="1" customWidth="1"/>
    <col min="2059" max="2060" width="8.83203125" style="3"/>
    <col min="2061" max="2061" width="10.6640625" style="3" bestFit="1" customWidth="1"/>
    <col min="2062" max="2304" width="8.83203125" style="3"/>
    <col min="2305" max="2305" width="11.6640625" style="3" customWidth="1"/>
    <col min="2306" max="2308" width="8.83203125" style="3"/>
    <col min="2309" max="2309" width="9.6640625" style="3" customWidth="1"/>
    <col min="2310" max="2310" width="8.83203125" style="3"/>
    <col min="2311" max="2311" width="10.6640625" style="3" bestFit="1" customWidth="1"/>
    <col min="2312" max="2313" width="8.83203125" style="3"/>
    <col min="2314" max="2314" width="10.6640625" style="3" bestFit="1" customWidth="1"/>
    <col min="2315" max="2316" width="8.83203125" style="3"/>
    <col min="2317" max="2317" width="10.6640625" style="3" bestFit="1" customWidth="1"/>
    <col min="2318" max="2560" width="8.83203125" style="3"/>
    <col min="2561" max="2561" width="11.6640625" style="3" customWidth="1"/>
    <col min="2562" max="2564" width="8.83203125" style="3"/>
    <col min="2565" max="2565" width="9.6640625" style="3" customWidth="1"/>
    <col min="2566" max="2566" width="8.83203125" style="3"/>
    <col min="2567" max="2567" width="10.6640625" style="3" bestFit="1" customWidth="1"/>
    <col min="2568" max="2569" width="8.83203125" style="3"/>
    <col min="2570" max="2570" width="10.6640625" style="3" bestFit="1" customWidth="1"/>
    <col min="2571" max="2572" width="8.83203125" style="3"/>
    <col min="2573" max="2573" width="10.6640625" style="3" bestFit="1" customWidth="1"/>
    <col min="2574" max="2816" width="8.83203125" style="3"/>
    <col min="2817" max="2817" width="11.6640625" style="3" customWidth="1"/>
    <col min="2818" max="2820" width="8.83203125" style="3"/>
    <col min="2821" max="2821" width="9.6640625" style="3" customWidth="1"/>
    <col min="2822" max="2822" width="8.83203125" style="3"/>
    <col min="2823" max="2823" width="10.6640625" style="3" bestFit="1" customWidth="1"/>
    <col min="2824" max="2825" width="8.83203125" style="3"/>
    <col min="2826" max="2826" width="10.6640625" style="3" bestFit="1" customWidth="1"/>
    <col min="2827" max="2828" width="8.83203125" style="3"/>
    <col min="2829" max="2829" width="10.6640625" style="3" bestFit="1" customWidth="1"/>
    <col min="2830" max="3072" width="8.83203125" style="3"/>
    <col min="3073" max="3073" width="11.6640625" style="3" customWidth="1"/>
    <col min="3074" max="3076" width="8.83203125" style="3"/>
    <col min="3077" max="3077" width="9.6640625" style="3" customWidth="1"/>
    <col min="3078" max="3078" width="8.83203125" style="3"/>
    <col min="3079" max="3079" width="10.6640625" style="3" bestFit="1" customWidth="1"/>
    <col min="3080" max="3081" width="8.83203125" style="3"/>
    <col min="3082" max="3082" width="10.6640625" style="3" bestFit="1" customWidth="1"/>
    <col min="3083" max="3084" width="8.83203125" style="3"/>
    <col min="3085" max="3085" width="10.6640625" style="3" bestFit="1" customWidth="1"/>
    <col min="3086" max="3328" width="8.83203125" style="3"/>
    <col min="3329" max="3329" width="11.6640625" style="3" customWidth="1"/>
    <col min="3330" max="3332" width="8.83203125" style="3"/>
    <col min="3333" max="3333" width="9.6640625" style="3" customWidth="1"/>
    <col min="3334" max="3334" width="8.83203125" style="3"/>
    <col min="3335" max="3335" width="10.6640625" style="3" bestFit="1" customWidth="1"/>
    <col min="3336" max="3337" width="8.83203125" style="3"/>
    <col min="3338" max="3338" width="10.6640625" style="3" bestFit="1" customWidth="1"/>
    <col min="3339" max="3340" width="8.83203125" style="3"/>
    <col min="3341" max="3341" width="10.6640625" style="3" bestFit="1" customWidth="1"/>
    <col min="3342" max="3584" width="8.83203125" style="3"/>
    <col min="3585" max="3585" width="11.6640625" style="3" customWidth="1"/>
    <col min="3586" max="3588" width="8.83203125" style="3"/>
    <col min="3589" max="3589" width="9.6640625" style="3" customWidth="1"/>
    <col min="3590" max="3590" width="8.83203125" style="3"/>
    <col min="3591" max="3591" width="10.6640625" style="3" bestFit="1" customWidth="1"/>
    <col min="3592" max="3593" width="8.83203125" style="3"/>
    <col min="3594" max="3594" width="10.6640625" style="3" bestFit="1" customWidth="1"/>
    <col min="3595" max="3596" width="8.83203125" style="3"/>
    <col min="3597" max="3597" width="10.6640625" style="3" bestFit="1" customWidth="1"/>
    <col min="3598" max="3840" width="8.83203125" style="3"/>
    <col min="3841" max="3841" width="11.6640625" style="3" customWidth="1"/>
    <col min="3842" max="3844" width="8.83203125" style="3"/>
    <col min="3845" max="3845" width="9.6640625" style="3" customWidth="1"/>
    <col min="3846" max="3846" width="8.83203125" style="3"/>
    <col min="3847" max="3847" width="10.6640625" style="3" bestFit="1" customWidth="1"/>
    <col min="3848" max="3849" width="8.83203125" style="3"/>
    <col min="3850" max="3850" width="10.6640625" style="3" bestFit="1" customWidth="1"/>
    <col min="3851" max="3852" width="8.83203125" style="3"/>
    <col min="3853" max="3853" width="10.6640625" style="3" bestFit="1" customWidth="1"/>
    <col min="3854" max="4096" width="8.83203125" style="3"/>
    <col min="4097" max="4097" width="11.6640625" style="3" customWidth="1"/>
    <col min="4098" max="4100" width="8.83203125" style="3"/>
    <col min="4101" max="4101" width="9.6640625" style="3" customWidth="1"/>
    <col min="4102" max="4102" width="8.83203125" style="3"/>
    <col min="4103" max="4103" width="10.6640625" style="3" bestFit="1" customWidth="1"/>
    <col min="4104" max="4105" width="8.83203125" style="3"/>
    <col min="4106" max="4106" width="10.6640625" style="3" bestFit="1" customWidth="1"/>
    <col min="4107" max="4108" width="8.83203125" style="3"/>
    <col min="4109" max="4109" width="10.6640625" style="3" bestFit="1" customWidth="1"/>
    <col min="4110" max="4352" width="8.83203125" style="3"/>
    <col min="4353" max="4353" width="11.6640625" style="3" customWidth="1"/>
    <col min="4354" max="4356" width="8.83203125" style="3"/>
    <col min="4357" max="4357" width="9.6640625" style="3" customWidth="1"/>
    <col min="4358" max="4358" width="8.83203125" style="3"/>
    <col min="4359" max="4359" width="10.6640625" style="3" bestFit="1" customWidth="1"/>
    <col min="4360" max="4361" width="8.83203125" style="3"/>
    <col min="4362" max="4362" width="10.6640625" style="3" bestFit="1" customWidth="1"/>
    <col min="4363" max="4364" width="8.83203125" style="3"/>
    <col min="4365" max="4365" width="10.6640625" style="3" bestFit="1" customWidth="1"/>
    <col min="4366" max="4608" width="8.83203125" style="3"/>
    <col min="4609" max="4609" width="11.6640625" style="3" customWidth="1"/>
    <col min="4610" max="4612" width="8.83203125" style="3"/>
    <col min="4613" max="4613" width="9.6640625" style="3" customWidth="1"/>
    <col min="4614" max="4614" width="8.83203125" style="3"/>
    <col min="4615" max="4615" width="10.6640625" style="3" bestFit="1" customWidth="1"/>
    <col min="4616" max="4617" width="8.83203125" style="3"/>
    <col min="4618" max="4618" width="10.6640625" style="3" bestFit="1" customWidth="1"/>
    <col min="4619" max="4620" width="8.83203125" style="3"/>
    <col min="4621" max="4621" width="10.6640625" style="3" bestFit="1" customWidth="1"/>
    <col min="4622" max="4864" width="8.83203125" style="3"/>
    <col min="4865" max="4865" width="11.6640625" style="3" customWidth="1"/>
    <col min="4866" max="4868" width="8.83203125" style="3"/>
    <col min="4869" max="4869" width="9.6640625" style="3" customWidth="1"/>
    <col min="4870" max="4870" width="8.83203125" style="3"/>
    <col min="4871" max="4871" width="10.6640625" style="3" bestFit="1" customWidth="1"/>
    <col min="4872" max="4873" width="8.83203125" style="3"/>
    <col min="4874" max="4874" width="10.6640625" style="3" bestFit="1" customWidth="1"/>
    <col min="4875" max="4876" width="8.83203125" style="3"/>
    <col min="4877" max="4877" width="10.6640625" style="3" bestFit="1" customWidth="1"/>
    <col min="4878" max="5120" width="8.83203125" style="3"/>
    <col min="5121" max="5121" width="11.6640625" style="3" customWidth="1"/>
    <col min="5122" max="5124" width="8.83203125" style="3"/>
    <col min="5125" max="5125" width="9.6640625" style="3" customWidth="1"/>
    <col min="5126" max="5126" width="8.83203125" style="3"/>
    <col min="5127" max="5127" width="10.6640625" style="3" bestFit="1" customWidth="1"/>
    <col min="5128" max="5129" width="8.83203125" style="3"/>
    <col min="5130" max="5130" width="10.6640625" style="3" bestFit="1" customWidth="1"/>
    <col min="5131" max="5132" width="8.83203125" style="3"/>
    <col min="5133" max="5133" width="10.6640625" style="3" bestFit="1" customWidth="1"/>
    <col min="5134" max="5376" width="8.83203125" style="3"/>
    <col min="5377" max="5377" width="11.6640625" style="3" customWidth="1"/>
    <col min="5378" max="5380" width="8.83203125" style="3"/>
    <col min="5381" max="5381" width="9.6640625" style="3" customWidth="1"/>
    <col min="5382" max="5382" width="8.83203125" style="3"/>
    <col min="5383" max="5383" width="10.6640625" style="3" bestFit="1" customWidth="1"/>
    <col min="5384" max="5385" width="8.83203125" style="3"/>
    <col min="5386" max="5386" width="10.6640625" style="3" bestFit="1" customWidth="1"/>
    <col min="5387" max="5388" width="8.83203125" style="3"/>
    <col min="5389" max="5389" width="10.6640625" style="3" bestFit="1" customWidth="1"/>
    <col min="5390" max="5632" width="8.83203125" style="3"/>
    <col min="5633" max="5633" width="11.6640625" style="3" customWidth="1"/>
    <col min="5634" max="5636" width="8.83203125" style="3"/>
    <col min="5637" max="5637" width="9.6640625" style="3" customWidth="1"/>
    <col min="5638" max="5638" width="8.83203125" style="3"/>
    <col min="5639" max="5639" width="10.6640625" style="3" bestFit="1" customWidth="1"/>
    <col min="5640" max="5641" width="8.83203125" style="3"/>
    <col min="5642" max="5642" width="10.6640625" style="3" bestFit="1" customWidth="1"/>
    <col min="5643" max="5644" width="8.83203125" style="3"/>
    <col min="5645" max="5645" width="10.6640625" style="3" bestFit="1" customWidth="1"/>
    <col min="5646" max="5888" width="8.83203125" style="3"/>
    <col min="5889" max="5889" width="11.6640625" style="3" customWidth="1"/>
    <col min="5890" max="5892" width="8.83203125" style="3"/>
    <col min="5893" max="5893" width="9.6640625" style="3" customWidth="1"/>
    <col min="5894" max="5894" width="8.83203125" style="3"/>
    <col min="5895" max="5895" width="10.6640625" style="3" bestFit="1" customWidth="1"/>
    <col min="5896" max="5897" width="8.83203125" style="3"/>
    <col min="5898" max="5898" width="10.6640625" style="3" bestFit="1" customWidth="1"/>
    <col min="5899" max="5900" width="8.83203125" style="3"/>
    <col min="5901" max="5901" width="10.6640625" style="3" bestFit="1" customWidth="1"/>
    <col min="5902" max="6144" width="8.83203125" style="3"/>
    <col min="6145" max="6145" width="11.6640625" style="3" customWidth="1"/>
    <col min="6146" max="6148" width="8.83203125" style="3"/>
    <col min="6149" max="6149" width="9.6640625" style="3" customWidth="1"/>
    <col min="6150" max="6150" width="8.83203125" style="3"/>
    <col min="6151" max="6151" width="10.6640625" style="3" bestFit="1" customWidth="1"/>
    <col min="6152" max="6153" width="8.83203125" style="3"/>
    <col min="6154" max="6154" width="10.6640625" style="3" bestFit="1" customWidth="1"/>
    <col min="6155" max="6156" width="8.83203125" style="3"/>
    <col min="6157" max="6157" width="10.6640625" style="3" bestFit="1" customWidth="1"/>
    <col min="6158" max="6400" width="8.83203125" style="3"/>
    <col min="6401" max="6401" width="11.6640625" style="3" customWidth="1"/>
    <col min="6402" max="6404" width="8.83203125" style="3"/>
    <col min="6405" max="6405" width="9.6640625" style="3" customWidth="1"/>
    <col min="6406" max="6406" width="8.83203125" style="3"/>
    <col min="6407" max="6407" width="10.6640625" style="3" bestFit="1" customWidth="1"/>
    <col min="6408" max="6409" width="8.83203125" style="3"/>
    <col min="6410" max="6410" width="10.6640625" style="3" bestFit="1" customWidth="1"/>
    <col min="6411" max="6412" width="8.83203125" style="3"/>
    <col min="6413" max="6413" width="10.6640625" style="3" bestFit="1" customWidth="1"/>
    <col min="6414" max="6656" width="8.83203125" style="3"/>
    <col min="6657" max="6657" width="11.6640625" style="3" customWidth="1"/>
    <col min="6658" max="6660" width="8.83203125" style="3"/>
    <col min="6661" max="6661" width="9.6640625" style="3" customWidth="1"/>
    <col min="6662" max="6662" width="8.83203125" style="3"/>
    <col min="6663" max="6663" width="10.6640625" style="3" bestFit="1" customWidth="1"/>
    <col min="6664" max="6665" width="8.83203125" style="3"/>
    <col min="6666" max="6666" width="10.6640625" style="3" bestFit="1" customWidth="1"/>
    <col min="6667" max="6668" width="8.83203125" style="3"/>
    <col min="6669" max="6669" width="10.6640625" style="3" bestFit="1" customWidth="1"/>
    <col min="6670" max="6912" width="8.83203125" style="3"/>
    <col min="6913" max="6913" width="11.6640625" style="3" customWidth="1"/>
    <col min="6914" max="6916" width="8.83203125" style="3"/>
    <col min="6917" max="6917" width="9.6640625" style="3" customWidth="1"/>
    <col min="6918" max="6918" width="8.83203125" style="3"/>
    <col min="6919" max="6919" width="10.6640625" style="3" bestFit="1" customWidth="1"/>
    <col min="6920" max="6921" width="8.83203125" style="3"/>
    <col min="6922" max="6922" width="10.6640625" style="3" bestFit="1" customWidth="1"/>
    <col min="6923" max="6924" width="8.83203125" style="3"/>
    <col min="6925" max="6925" width="10.6640625" style="3" bestFit="1" customWidth="1"/>
    <col min="6926" max="7168" width="8.83203125" style="3"/>
    <col min="7169" max="7169" width="11.6640625" style="3" customWidth="1"/>
    <col min="7170" max="7172" width="8.83203125" style="3"/>
    <col min="7173" max="7173" width="9.6640625" style="3" customWidth="1"/>
    <col min="7174" max="7174" width="8.83203125" style="3"/>
    <col min="7175" max="7175" width="10.6640625" style="3" bestFit="1" customWidth="1"/>
    <col min="7176" max="7177" width="8.83203125" style="3"/>
    <col min="7178" max="7178" width="10.6640625" style="3" bestFit="1" customWidth="1"/>
    <col min="7179" max="7180" width="8.83203125" style="3"/>
    <col min="7181" max="7181" width="10.6640625" style="3" bestFit="1" customWidth="1"/>
    <col min="7182" max="7424" width="8.83203125" style="3"/>
    <col min="7425" max="7425" width="11.6640625" style="3" customWidth="1"/>
    <col min="7426" max="7428" width="8.83203125" style="3"/>
    <col min="7429" max="7429" width="9.6640625" style="3" customWidth="1"/>
    <col min="7430" max="7430" width="8.83203125" style="3"/>
    <col min="7431" max="7431" width="10.6640625" style="3" bestFit="1" customWidth="1"/>
    <col min="7432" max="7433" width="8.83203125" style="3"/>
    <col min="7434" max="7434" width="10.6640625" style="3" bestFit="1" customWidth="1"/>
    <col min="7435" max="7436" width="8.83203125" style="3"/>
    <col min="7437" max="7437" width="10.6640625" style="3" bestFit="1" customWidth="1"/>
    <col min="7438" max="7680" width="8.83203125" style="3"/>
    <col min="7681" max="7681" width="11.6640625" style="3" customWidth="1"/>
    <col min="7682" max="7684" width="8.83203125" style="3"/>
    <col min="7685" max="7685" width="9.6640625" style="3" customWidth="1"/>
    <col min="7686" max="7686" width="8.83203125" style="3"/>
    <col min="7687" max="7687" width="10.6640625" style="3" bestFit="1" customWidth="1"/>
    <col min="7688" max="7689" width="8.83203125" style="3"/>
    <col min="7690" max="7690" width="10.6640625" style="3" bestFit="1" customWidth="1"/>
    <col min="7691" max="7692" width="8.83203125" style="3"/>
    <col min="7693" max="7693" width="10.6640625" style="3" bestFit="1" customWidth="1"/>
    <col min="7694" max="7936" width="8.83203125" style="3"/>
    <col min="7937" max="7937" width="11.6640625" style="3" customWidth="1"/>
    <col min="7938" max="7940" width="8.83203125" style="3"/>
    <col min="7941" max="7941" width="9.6640625" style="3" customWidth="1"/>
    <col min="7942" max="7942" width="8.83203125" style="3"/>
    <col min="7943" max="7943" width="10.6640625" style="3" bestFit="1" customWidth="1"/>
    <col min="7944" max="7945" width="8.83203125" style="3"/>
    <col min="7946" max="7946" width="10.6640625" style="3" bestFit="1" customWidth="1"/>
    <col min="7947" max="7948" width="8.83203125" style="3"/>
    <col min="7949" max="7949" width="10.6640625" style="3" bestFit="1" customWidth="1"/>
    <col min="7950" max="8192" width="8.83203125" style="3"/>
    <col min="8193" max="8193" width="11.6640625" style="3" customWidth="1"/>
    <col min="8194" max="8196" width="8.83203125" style="3"/>
    <col min="8197" max="8197" width="9.6640625" style="3" customWidth="1"/>
    <col min="8198" max="8198" width="8.83203125" style="3"/>
    <col min="8199" max="8199" width="10.6640625" style="3" bestFit="1" customWidth="1"/>
    <col min="8200" max="8201" width="8.83203125" style="3"/>
    <col min="8202" max="8202" width="10.6640625" style="3" bestFit="1" customWidth="1"/>
    <col min="8203" max="8204" width="8.83203125" style="3"/>
    <col min="8205" max="8205" width="10.6640625" style="3" bestFit="1" customWidth="1"/>
    <col min="8206" max="8448" width="8.83203125" style="3"/>
    <col min="8449" max="8449" width="11.6640625" style="3" customWidth="1"/>
    <col min="8450" max="8452" width="8.83203125" style="3"/>
    <col min="8453" max="8453" width="9.6640625" style="3" customWidth="1"/>
    <col min="8454" max="8454" width="8.83203125" style="3"/>
    <col min="8455" max="8455" width="10.6640625" style="3" bestFit="1" customWidth="1"/>
    <col min="8456" max="8457" width="8.83203125" style="3"/>
    <col min="8458" max="8458" width="10.6640625" style="3" bestFit="1" customWidth="1"/>
    <col min="8459" max="8460" width="8.83203125" style="3"/>
    <col min="8461" max="8461" width="10.6640625" style="3" bestFit="1" customWidth="1"/>
    <col min="8462" max="8704" width="8.83203125" style="3"/>
    <col min="8705" max="8705" width="11.6640625" style="3" customWidth="1"/>
    <col min="8706" max="8708" width="8.83203125" style="3"/>
    <col min="8709" max="8709" width="9.6640625" style="3" customWidth="1"/>
    <col min="8710" max="8710" width="8.83203125" style="3"/>
    <col min="8711" max="8711" width="10.6640625" style="3" bestFit="1" customWidth="1"/>
    <col min="8712" max="8713" width="8.83203125" style="3"/>
    <col min="8714" max="8714" width="10.6640625" style="3" bestFit="1" customWidth="1"/>
    <col min="8715" max="8716" width="8.83203125" style="3"/>
    <col min="8717" max="8717" width="10.6640625" style="3" bestFit="1" customWidth="1"/>
    <col min="8718" max="8960" width="8.83203125" style="3"/>
    <col min="8961" max="8961" width="11.6640625" style="3" customWidth="1"/>
    <col min="8962" max="8964" width="8.83203125" style="3"/>
    <col min="8965" max="8965" width="9.6640625" style="3" customWidth="1"/>
    <col min="8966" max="8966" width="8.83203125" style="3"/>
    <col min="8967" max="8967" width="10.6640625" style="3" bestFit="1" customWidth="1"/>
    <col min="8968" max="8969" width="8.83203125" style="3"/>
    <col min="8970" max="8970" width="10.6640625" style="3" bestFit="1" customWidth="1"/>
    <col min="8971" max="8972" width="8.83203125" style="3"/>
    <col min="8973" max="8973" width="10.6640625" style="3" bestFit="1" customWidth="1"/>
    <col min="8974" max="9216" width="8.83203125" style="3"/>
    <col min="9217" max="9217" width="11.6640625" style="3" customWidth="1"/>
    <col min="9218" max="9220" width="8.83203125" style="3"/>
    <col min="9221" max="9221" width="9.6640625" style="3" customWidth="1"/>
    <col min="9222" max="9222" width="8.83203125" style="3"/>
    <col min="9223" max="9223" width="10.6640625" style="3" bestFit="1" customWidth="1"/>
    <col min="9224" max="9225" width="8.83203125" style="3"/>
    <col min="9226" max="9226" width="10.6640625" style="3" bestFit="1" customWidth="1"/>
    <col min="9227" max="9228" width="8.83203125" style="3"/>
    <col min="9229" max="9229" width="10.6640625" style="3" bestFit="1" customWidth="1"/>
    <col min="9230" max="9472" width="8.83203125" style="3"/>
    <col min="9473" max="9473" width="11.6640625" style="3" customWidth="1"/>
    <col min="9474" max="9476" width="8.83203125" style="3"/>
    <col min="9477" max="9477" width="9.6640625" style="3" customWidth="1"/>
    <col min="9478" max="9478" width="8.83203125" style="3"/>
    <col min="9479" max="9479" width="10.6640625" style="3" bestFit="1" customWidth="1"/>
    <col min="9480" max="9481" width="8.83203125" style="3"/>
    <col min="9482" max="9482" width="10.6640625" style="3" bestFit="1" customWidth="1"/>
    <col min="9483" max="9484" width="8.83203125" style="3"/>
    <col min="9485" max="9485" width="10.6640625" style="3" bestFit="1" customWidth="1"/>
    <col min="9486" max="9728" width="8.83203125" style="3"/>
    <col min="9729" max="9729" width="11.6640625" style="3" customWidth="1"/>
    <col min="9730" max="9732" width="8.83203125" style="3"/>
    <col min="9733" max="9733" width="9.6640625" style="3" customWidth="1"/>
    <col min="9734" max="9734" width="8.83203125" style="3"/>
    <col min="9735" max="9735" width="10.6640625" style="3" bestFit="1" customWidth="1"/>
    <col min="9736" max="9737" width="8.83203125" style="3"/>
    <col min="9738" max="9738" width="10.6640625" style="3" bestFit="1" customWidth="1"/>
    <col min="9739" max="9740" width="8.83203125" style="3"/>
    <col min="9741" max="9741" width="10.6640625" style="3" bestFit="1" customWidth="1"/>
    <col min="9742" max="9984" width="8.83203125" style="3"/>
    <col min="9985" max="9985" width="11.6640625" style="3" customWidth="1"/>
    <col min="9986" max="9988" width="8.83203125" style="3"/>
    <col min="9989" max="9989" width="9.6640625" style="3" customWidth="1"/>
    <col min="9990" max="9990" width="8.83203125" style="3"/>
    <col min="9991" max="9991" width="10.6640625" style="3" bestFit="1" customWidth="1"/>
    <col min="9992" max="9993" width="8.83203125" style="3"/>
    <col min="9994" max="9994" width="10.6640625" style="3" bestFit="1" customWidth="1"/>
    <col min="9995" max="9996" width="8.83203125" style="3"/>
    <col min="9997" max="9997" width="10.6640625" style="3" bestFit="1" customWidth="1"/>
    <col min="9998" max="10240" width="8.83203125" style="3"/>
    <col min="10241" max="10241" width="11.6640625" style="3" customWidth="1"/>
    <col min="10242" max="10244" width="8.83203125" style="3"/>
    <col min="10245" max="10245" width="9.6640625" style="3" customWidth="1"/>
    <col min="10246" max="10246" width="8.83203125" style="3"/>
    <col min="10247" max="10247" width="10.6640625" style="3" bestFit="1" customWidth="1"/>
    <col min="10248" max="10249" width="8.83203125" style="3"/>
    <col min="10250" max="10250" width="10.6640625" style="3" bestFit="1" customWidth="1"/>
    <col min="10251" max="10252" width="8.83203125" style="3"/>
    <col min="10253" max="10253" width="10.6640625" style="3" bestFit="1" customWidth="1"/>
    <col min="10254" max="10496" width="8.83203125" style="3"/>
    <col min="10497" max="10497" width="11.6640625" style="3" customWidth="1"/>
    <col min="10498" max="10500" width="8.83203125" style="3"/>
    <col min="10501" max="10501" width="9.6640625" style="3" customWidth="1"/>
    <col min="10502" max="10502" width="8.83203125" style="3"/>
    <col min="10503" max="10503" width="10.6640625" style="3" bestFit="1" customWidth="1"/>
    <col min="10504" max="10505" width="8.83203125" style="3"/>
    <col min="10506" max="10506" width="10.6640625" style="3" bestFit="1" customWidth="1"/>
    <col min="10507" max="10508" width="8.83203125" style="3"/>
    <col min="10509" max="10509" width="10.6640625" style="3" bestFit="1" customWidth="1"/>
    <col min="10510" max="10752" width="8.83203125" style="3"/>
    <col min="10753" max="10753" width="11.6640625" style="3" customWidth="1"/>
    <col min="10754" max="10756" width="8.83203125" style="3"/>
    <col min="10757" max="10757" width="9.6640625" style="3" customWidth="1"/>
    <col min="10758" max="10758" width="8.83203125" style="3"/>
    <col min="10759" max="10759" width="10.6640625" style="3" bestFit="1" customWidth="1"/>
    <col min="10760" max="10761" width="8.83203125" style="3"/>
    <col min="10762" max="10762" width="10.6640625" style="3" bestFit="1" customWidth="1"/>
    <col min="10763" max="10764" width="8.83203125" style="3"/>
    <col min="10765" max="10765" width="10.6640625" style="3" bestFit="1" customWidth="1"/>
    <col min="10766" max="11008" width="8.83203125" style="3"/>
    <col min="11009" max="11009" width="11.6640625" style="3" customWidth="1"/>
    <col min="11010" max="11012" width="8.83203125" style="3"/>
    <col min="11013" max="11013" width="9.6640625" style="3" customWidth="1"/>
    <col min="11014" max="11014" width="8.83203125" style="3"/>
    <col min="11015" max="11015" width="10.6640625" style="3" bestFit="1" customWidth="1"/>
    <col min="11016" max="11017" width="8.83203125" style="3"/>
    <col min="11018" max="11018" width="10.6640625" style="3" bestFit="1" customWidth="1"/>
    <col min="11019" max="11020" width="8.83203125" style="3"/>
    <col min="11021" max="11021" width="10.6640625" style="3" bestFit="1" customWidth="1"/>
    <col min="11022" max="11264" width="8.83203125" style="3"/>
    <col min="11265" max="11265" width="11.6640625" style="3" customWidth="1"/>
    <col min="11266" max="11268" width="8.83203125" style="3"/>
    <col min="11269" max="11269" width="9.6640625" style="3" customWidth="1"/>
    <col min="11270" max="11270" width="8.83203125" style="3"/>
    <col min="11271" max="11271" width="10.6640625" style="3" bestFit="1" customWidth="1"/>
    <col min="11272" max="11273" width="8.83203125" style="3"/>
    <col min="11274" max="11274" width="10.6640625" style="3" bestFit="1" customWidth="1"/>
    <col min="11275" max="11276" width="8.83203125" style="3"/>
    <col min="11277" max="11277" width="10.6640625" style="3" bestFit="1" customWidth="1"/>
    <col min="11278" max="11520" width="8.83203125" style="3"/>
    <col min="11521" max="11521" width="11.6640625" style="3" customWidth="1"/>
    <col min="11522" max="11524" width="8.83203125" style="3"/>
    <col min="11525" max="11525" width="9.6640625" style="3" customWidth="1"/>
    <col min="11526" max="11526" width="8.83203125" style="3"/>
    <col min="11527" max="11527" width="10.6640625" style="3" bestFit="1" customWidth="1"/>
    <col min="11528" max="11529" width="8.83203125" style="3"/>
    <col min="11530" max="11530" width="10.6640625" style="3" bestFit="1" customWidth="1"/>
    <col min="11531" max="11532" width="8.83203125" style="3"/>
    <col min="11533" max="11533" width="10.6640625" style="3" bestFit="1" customWidth="1"/>
    <col min="11534" max="11776" width="8.83203125" style="3"/>
    <col min="11777" max="11777" width="11.6640625" style="3" customWidth="1"/>
    <col min="11778" max="11780" width="8.83203125" style="3"/>
    <col min="11781" max="11781" width="9.6640625" style="3" customWidth="1"/>
    <col min="11782" max="11782" width="8.83203125" style="3"/>
    <col min="11783" max="11783" width="10.6640625" style="3" bestFit="1" customWidth="1"/>
    <col min="11784" max="11785" width="8.83203125" style="3"/>
    <col min="11786" max="11786" width="10.6640625" style="3" bestFit="1" customWidth="1"/>
    <col min="11787" max="11788" width="8.83203125" style="3"/>
    <col min="11789" max="11789" width="10.6640625" style="3" bestFit="1" customWidth="1"/>
    <col min="11790" max="12032" width="8.83203125" style="3"/>
    <col min="12033" max="12033" width="11.6640625" style="3" customWidth="1"/>
    <col min="12034" max="12036" width="8.83203125" style="3"/>
    <col min="12037" max="12037" width="9.6640625" style="3" customWidth="1"/>
    <col min="12038" max="12038" width="8.83203125" style="3"/>
    <col min="12039" max="12039" width="10.6640625" style="3" bestFit="1" customWidth="1"/>
    <col min="12040" max="12041" width="8.83203125" style="3"/>
    <col min="12042" max="12042" width="10.6640625" style="3" bestFit="1" customWidth="1"/>
    <col min="12043" max="12044" width="8.83203125" style="3"/>
    <col min="12045" max="12045" width="10.6640625" style="3" bestFit="1" customWidth="1"/>
    <col min="12046" max="12288" width="8.83203125" style="3"/>
    <col min="12289" max="12289" width="11.6640625" style="3" customWidth="1"/>
    <col min="12290" max="12292" width="8.83203125" style="3"/>
    <col min="12293" max="12293" width="9.6640625" style="3" customWidth="1"/>
    <col min="12294" max="12294" width="8.83203125" style="3"/>
    <col min="12295" max="12295" width="10.6640625" style="3" bestFit="1" customWidth="1"/>
    <col min="12296" max="12297" width="8.83203125" style="3"/>
    <col min="12298" max="12298" width="10.6640625" style="3" bestFit="1" customWidth="1"/>
    <col min="12299" max="12300" width="8.83203125" style="3"/>
    <col min="12301" max="12301" width="10.6640625" style="3" bestFit="1" customWidth="1"/>
    <col min="12302" max="12544" width="8.83203125" style="3"/>
    <col min="12545" max="12545" width="11.6640625" style="3" customWidth="1"/>
    <col min="12546" max="12548" width="8.83203125" style="3"/>
    <col min="12549" max="12549" width="9.6640625" style="3" customWidth="1"/>
    <col min="12550" max="12550" width="8.83203125" style="3"/>
    <col min="12551" max="12551" width="10.6640625" style="3" bestFit="1" customWidth="1"/>
    <col min="12552" max="12553" width="8.83203125" style="3"/>
    <col min="12554" max="12554" width="10.6640625" style="3" bestFit="1" customWidth="1"/>
    <col min="12555" max="12556" width="8.83203125" style="3"/>
    <col min="12557" max="12557" width="10.6640625" style="3" bestFit="1" customWidth="1"/>
    <col min="12558" max="12800" width="8.83203125" style="3"/>
    <col min="12801" max="12801" width="11.6640625" style="3" customWidth="1"/>
    <col min="12802" max="12804" width="8.83203125" style="3"/>
    <col min="12805" max="12805" width="9.6640625" style="3" customWidth="1"/>
    <col min="12806" max="12806" width="8.83203125" style="3"/>
    <col min="12807" max="12807" width="10.6640625" style="3" bestFit="1" customWidth="1"/>
    <col min="12808" max="12809" width="8.83203125" style="3"/>
    <col min="12810" max="12810" width="10.6640625" style="3" bestFit="1" customWidth="1"/>
    <col min="12811" max="12812" width="8.83203125" style="3"/>
    <col min="12813" max="12813" width="10.6640625" style="3" bestFit="1" customWidth="1"/>
    <col min="12814" max="13056" width="8.83203125" style="3"/>
    <col min="13057" max="13057" width="11.6640625" style="3" customWidth="1"/>
    <col min="13058" max="13060" width="8.83203125" style="3"/>
    <col min="13061" max="13061" width="9.6640625" style="3" customWidth="1"/>
    <col min="13062" max="13062" width="8.83203125" style="3"/>
    <col min="13063" max="13063" width="10.6640625" style="3" bestFit="1" customWidth="1"/>
    <col min="13064" max="13065" width="8.83203125" style="3"/>
    <col min="13066" max="13066" width="10.6640625" style="3" bestFit="1" customWidth="1"/>
    <col min="13067" max="13068" width="8.83203125" style="3"/>
    <col min="13069" max="13069" width="10.6640625" style="3" bestFit="1" customWidth="1"/>
    <col min="13070" max="13312" width="8.83203125" style="3"/>
    <col min="13313" max="13313" width="11.6640625" style="3" customWidth="1"/>
    <col min="13314" max="13316" width="8.83203125" style="3"/>
    <col min="13317" max="13317" width="9.6640625" style="3" customWidth="1"/>
    <col min="13318" max="13318" width="8.83203125" style="3"/>
    <col min="13319" max="13319" width="10.6640625" style="3" bestFit="1" customWidth="1"/>
    <col min="13320" max="13321" width="8.83203125" style="3"/>
    <col min="13322" max="13322" width="10.6640625" style="3" bestFit="1" customWidth="1"/>
    <col min="13323" max="13324" width="8.83203125" style="3"/>
    <col min="13325" max="13325" width="10.6640625" style="3" bestFit="1" customWidth="1"/>
    <col min="13326" max="13568" width="8.83203125" style="3"/>
    <col min="13569" max="13569" width="11.6640625" style="3" customWidth="1"/>
    <col min="13570" max="13572" width="8.83203125" style="3"/>
    <col min="13573" max="13573" width="9.6640625" style="3" customWidth="1"/>
    <col min="13574" max="13574" width="8.83203125" style="3"/>
    <col min="13575" max="13575" width="10.6640625" style="3" bestFit="1" customWidth="1"/>
    <col min="13576" max="13577" width="8.83203125" style="3"/>
    <col min="13578" max="13578" width="10.6640625" style="3" bestFit="1" customWidth="1"/>
    <col min="13579" max="13580" width="8.83203125" style="3"/>
    <col min="13581" max="13581" width="10.6640625" style="3" bestFit="1" customWidth="1"/>
    <col min="13582" max="13824" width="8.83203125" style="3"/>
    <col min="13825" max="13825" width="11.6640625" style="3" customWidth="1"/>
    <col min="13826" max="13828" width="8.83203125" style="3"/>
    <col min="13829" max="13829" width="9.6640625" style="3" customWidth="1"/>
    <col min="13830" max="13830" width="8.83203125" style="3"/>
    <col min="13831" max="13831" width="10.6640625" style="3" bestFit="1" customWidth="1"/>
    <col min="13832" max="13833" width="8.83203125" style="3"/>
    <col min="13834" max="13834" width="10.6640625" style="3" bestFit="1" customWidth="1"/>
    <col min="13835" max="13836" width="8.83203125" style="3"/>
    <col min="13837" max="13837" width="10.6640625" style="3" bestFit="1" customWidth="1"/>
    <col min="13838" max="14080" width="8.83203125" style="3"/>
    <col min="14081" max="14081" width="11.6640625" style="3" customWidth="1"/>
    <col min="14082" max="14084" width="8.83203125" style="3"/>
    <col min="14085" max="14085" width="9.6640625" style="3" customWidth="1"/>
    <col min="14086" max="14086" width="8.83203125" style="3"/>
    <col min="14087" max="14087" width="10.6640625" style="3" bestFit="1" customWidth="1"/>
    <col min="14088" max="14089" width="8.83203125" style="3"/>
    <col min="14090" max="14090" width="10.6640625" style="3" bestFit="1" customWidth="1"/>
    <col min="14091" max="14092" width="8.83203125" style="3"/>
    <col min="14093" max="14093" width="10.6640625" style="3" bestFit="1" customWidth="1"/>
    <col min="14094" max="14336" width="8.83203125" style="3"/>
    <col min="14337" max="14337" width="11.6640625" style="3" customWidth="1"/>
    <col min="14338" max="14340" width="8.83203125" style="3"/>
    <col min="14341" max="14341" width="9.6640625" style="3" customWidth="1"/>
    <col min="14342" max="14342" width="8.83203125" style="3"/>
    <col min="14343" max="14343" width="10.6640625" style="3" bestFit="1" customWidth="1"/>
    <col min="14344" max="14345" width="8.83203125" style="3"/>
    <col min="14346" max="14346" width="10.6640625" style="3" bestFit="1" customWidth="1"/>
    <col min="14347" max="14348" width="8.83203125" style="3"/>
    <col min="14349" max="14349" width="10.6640625" style="3" bestFit="1" customWidth="1"/>
    <col min="14350" max="14592" width="8.83203125" style="3"/>
    <col min="14593" max="14593" width="11.6640625" style="3" customWidth="1"/>
    <col min="14594" max="14596" width="8.83203125" style="3"/>
    <col min="14597" max="14597" width="9.6640625" style="3" customWidth="1"/>
    <col min="14598" max="14598" width="8.83203125" style="3"/>
    <col min="14599" max="14599" width="10.6640625" style="3" bestFit="1" customWidth="1"/>
    <col min="14600" max="14601" width="8.83203125" style="3"/>
    <col min="14602" max="14602" width="10.6640625" style="3" bestFit="1" customWidth="1"/>
    <col min="14603" max="14604" width="8.83203125" style="3"/>
    <col min="14605" max="14605" width="10.6640625" style="3" bestFit="1" customWidth="1"/>
    <col min="14606" max="14848" width="8.83203125" style="3"/>
    <col min="14849" max="14849" width="11.6640625" style="3" customWidth="1"/>
    <col min="14850" max="14852" width="8.83203125" style="3"/>
    <col min="14853" max="14853" width="9.6640625" style="3" customWidth="1"/>
    <col min="14854" max="14854" width="8.83203125" style="3"/>
    <col min="14855" max="14855" width="10.6640625" style="3" bestFit="1" customWidth="1"/>
    <col min="14856" max="14857" width="8.83203125" style="3"/>
    <col min="14858" max="14858" width="10.6640625" style="3" bestFit="1" customWidth="1"/>
    <col min="14859" max="14860" width="8.83203125" style="3"/>
    <col min="14861" max="14861" width="10.6640625" style="3" bestFit="1" customWidth="1"/>
    <col min="14862" max="15104" width="8.83203125" style="3"/>
    <col min="15105" max="15105" width="11.6640625" style="3" customWidth="1"/>
    <col min="15106" max="15108" width="8.83203125" style="3"/>
    <col min="15109" max="15109" width="9.6640625" style="3" customWidth="1"/>
    <col min="15110" max="15110" width="8.83203125" style="3"/>
    <col min="15111" max="15111" width="10.6640625" style="3" bestFit="1" customWidth="1"/>
    <col min="15112" max="15113" width="8.83203125" style="3"/>
    <col min="15114" max="15114" width="10.6640625" style="3" bestFit="1" customWidth="1"/>
    <col min="15115" max="15116" width="8.83203125" style="3"/>
    <col min="15117" max="15117" width="10.6640625" style="3" bestFit="1" customWidth="1"/>
    <col min="15118" max="15360" width="8.83203125" style="3"/>
    <col min="15361" max="15361" width="11.6640625" style="3" customWidth="1"/>
    <col min="15362" max="15364" width="8.83203125" style="3"/>
    <col min="15365" max="15365" width="9.6640625" style="3" customWidth="1"/>
    <col min="15366" max="15366" width="8.83203125" style="3"/>
    <col min="15367" max="15367" width="10.6640625" style="3" bestFit="1" customWidth="1"/>
    <col min="15368" max="15369" width="8.83203125" style="3"/>
    <col min="15370" max="15370" width="10.6640625" style="3" bestFit="1" customWidth="1"/>
    <col min="15371" max="15372" width="8.83203125" style="3"/>
    <col min="15373" max="15373" width="10.6640625" style="3" bestFit="1" customWidth="1"/>
    <col min="15374" max="15616" width="8.83203125" style="3"/>
    <col min="15617" max="15617" width="11.6640625" style="3" customWidth="1"/>
    <col min="15618" max="15620" width="8.83203125" style="3"/>
    <col min="15621" max="15621" width="9.6640625" style="3" customWidth="1"/>
    <col min="15622" max="15622" width="8.83203125" style="3"/>
    <col min="15623" max="15623" width="10.6640625" style="3" bestFit="1" customWidth="1"/>
    <col min="15624" max="15625" width="8.83203125" style="3"/>
    <col min="15626" max="15626" width="10.6640625" style="3" bestFit="1" customWidth="1"/>
    <col min="15627" max="15628" width="8.83203125" style="3"/>
    <col min="15629" max="15629" width="10.6640625" style="3" bestFit="1" customWidth="1"/>
    <col min="15630" max="15872" width="8.83203125" style="3"/>
    <col min="15873" max="15873" width="11.6640625" style="3" customWidth="1"/>
    <col min="15874" max="15876" width="8.83203125" style="3"/>
    <col min="15877" max="15877" width="9.6640625" style="3" customWidth="1"/>
    <col min="15878" max="15878" width="8.83203125" style="3"/>
    <col min="15879" max="15879" width="10.6640625" style="3" bestFit="1" customWidth="1"/>
    <col min="15880" max="15881" width="8.83203125" style="3"/>
    <col min="15882" max="15882" width="10.6640625" style="3" bestFit="1" customWidth="1"/>
    <col min="15883" max="15884" width="8.83203125" style="3"/>
    <col min="15885" max="15885" width="10.6640625" style="3" bestFit="1" customWidth="1"/>
    <col min="15886" max="16128" width="8.83203125" style="3"/>
    <col min="16129" max="16129" width="11.6640625" style="3" customWidth="1"/>
    <col min="16130" max="16132" width="8.83203125" style="3"/>
    <col min="16133" max="16133" width="9.6640625" style="3" customWidth="1"/>
    <col min="16134" max="16134" width="8.83203125" style="3"/>
    <col min="16135" max="16135" width="10.6640625" style="3" bestFit="1" customWidth="1"/>
    <col min="16136" max="16137" width="8.83203125" style="3"/>
    <col min="16138" max="16138" width="10.6640625" style="3" bestFit="1" customWidth="1"/>
    <col min="16139" max="16140" width="8.83203125" style="3"/>
    <col min="16141" max="16141" width="10.6640625" style="3" bestFit="1" customWidth="1"/>
    <col min="16142" max="16384" width="8.83203125" style="3"/>
  </cols>
  <sheetData>
    <row r="1" spans="1:17">
      <c r="A1" s="2" t="s">
        <v>0</v>
      </c>
    </row>
    <row r="3" spans="1:17">
      <c r="A3" s="4" t="s">
        <v>1</v>
      </c>
      <c r="B3" s="4" t="s">
        <v>2</v>
      </c>
      <c r="C3" s="4" t="s">
        <v>3</v>
      </c>
      <c r="D3" s="4"/>
      <c r="E3" s="2"/>
      <c r="G3" s="4"/>
      <c r="P3" s="5"/>
      <c r="Q3" s="5"/>
    </row>
    <row r="4" spans="1:17">
      <c r="A4" s="3">
        <v>1</v>
      </c>
      <c r="B4" s="3">
        <v>450</v>
      </c>
      <c r="C4" s="3">
        <v>45</v>
      </c>
      <c r="P4" s="5"/>
      <c r="Q4" s="5"/>
    </row>
    <row r="5" spans="1:17">
      <c r="A5" s="3">
        <v>2</v>
      </c>
      <c r="B5" s="3">
        <v>300</v>
      </c>
      <c r="C5" s="3">
        <v>103</v>
      </c>
      <c r="P5" s="5"/>
      <c r="Q5" s="5"/>
    </row>
    <row r="6" spans="1:17">
      <c r="A6" s="3">
        <v>3</v>
      </c>
      <c r="B6" s="3">
        <v>440</v>
      </c>
      <c r="C6" s="3">
        <v>49</v>
      </c>
      <c r="P6" s="5"/>
      <c r="Q6" s="5"/>
    </row>
    <row r="7" spans="1:17">
      <c r="A7" s="3">
        <v>4</v>
      </c>
      <c r="B7" s="3">
        <v>360</v>
      </c>
      <c r="C7" s="3">
        <v>86</v>
      </c>
      <c r="P7" s="5"/>
      <c r="Q7" s="5"/>
    </row>
    <row r="8" spans="1:17">
      <c r="A8" s="3">
        <v>5</v>
      </c>
      <c r="B8" s="3">
        <v>290</v>
      </c>
      <c r="C8" s="3">
        <v>125</v>
      </c>
      <c r="P8" s="5"/>
      <c r="Q8" s="5"/>
    </row>
    <row r="9" spans="1:17">
      <c r="A9" s="3">
        <v>6</v>
      </c>
      <c r="B9" s="3">
        <v>450</v>
      </c>
      <c r="C9" s="3">
        <v>52</v>
      </c>
      <c r="P9" s="5"/>
      <c r="Q9" s="5"/>
    </row>
    <row r="10" spans="1:17">
      <c r="A10" s="3">
        <v>7</v>
      </c>
      <c r="B10" s="3">
        <v>340</v>
      </c>
      <c r="C10" s="3">
        <v>87</v>
      </c>
      <c r="P10" s="5"/>
      <c r="Q10" s="5"/>
    </row>
    <row r="11" spans="1:17">
      <c r="A11" s="3">
        <v>8</v>
      </c>
      <c r="B11" s="3">
        <v>370</v>
      </c>
      <c r="C11" s="3">
        <v>68</v>
      </c>
      <c r="P11" s="5"/>
      <c r="Q11" s="5"/>
    </row>
    <row r="12" spans="1:17">
      <c r="A12" s="3">
        <v>9</v>
      </c>
      <c r="B12" s="3">
        <v>500</v>
      </c>
      <c r="C12" s="3">
        <v>45</v>
      </c>
      <c r="P12" s="5"/>
      <c r="Q12" s="5"/>
    </row>
    <row r="13" spans="1:17">
      <c r="A13" s="3">
        <v>10</v>
      </c>
      <c r="B13" s="3">
        <v>490</v>
      </c>
      <c r="C13" s="3">
        <v>44</v>
      </c>
      <c r="P13" s="5"/>
      <c r="Q13" s="5"/>
    </row>
    <row r="14" spans="1:17">
      <c r="A14" s="3">
        <v>11</v>
      </c>
      <c r="B14" s="3">
        <v>430</v>
      </c>
      <c r="C14" s="3">
        <v>58</v>
      </c>
      <c r="P14" s="5"/>
      <c r="Q14" s="5"/>
    </row>
    <row r="15" spans="1:17">
      <c r="A15" s="3">
        <v>12</v>
      </c>
      <c r="B15" s="3">
        <v>390</v>
      </c>
      <c r="C15" s="3">
        <v>68</v>
      </c>
      <c r="P15" s="5"/>
      <c r="Q15" s="5"/>
    </row>
    <row r="16" spans="1:17">
      <c r="P16" s="5"/>
      <c r="Q16" s="5"/>
    </row>
    <row r="17" spans="1:17">
      <c r="A17" s="6" t="s">
        <v>4</v>
      </c>
      <c r="B17" s="4"/>
      <c r="E17" s="18" t="s">
        <v>33</v>
      </c>
      <c r="F17" s="24"/>
      <c r="G17" s="25"/>
      <c r="H17" s="18" t="s">
        <v>5</v>
      </c>
      <c r="I17" s="24"/>
      <c r="J17" s="25"/>
      <c r="K17" s="18" t="s">
        <v>37</v>
      </c>
      <c r="L17" s="24"/>
      <c r="M17" s="25"/>
      <c r="N17" s="18" t="s">
        <v>38</v>
      </c>
      <c r="O17" s="19"/>
      <c r="P17" s="20"/>
      <c r="Q17" s="5"/>
    </row>
    <row r="18" spans="1:17">
      <c r="A18" s="3" t="s">
        <v>6</v>
      </c>
      <c r="E18" s="4" t="s">
        <v>6</v>
      </c>
      <c r="F18" s="4" t="s">
        <v>7</v>
      </c>
      <c r="G18" s="4" t="s">
        <v>8</v>
      </c>
      <c r="H18" s="4" t="s">
        <v>6</v>
      </c>
      <c r="I18" s="4" t="s">
        <v>7</v>
      </c>
      <c r="J18" s="4" t="s">
        <v>8</v>
      </c>
      <c r="K18" s="4" t="s">
        <v>6</v>
      </c>
      <c r="L18" s="4" t="s">
        <v>7</v>
      </c>
      <c r="M18" s="4" t="s">
        <v>8</v>
      </c>
      <c r="N18" s="4" t="s">
        <v>6</v>
      </c>
      <c r="O18" s="4" t="s">
        <v>7</v>
      </c>
      <c r="P18" s="4" t="s">
        <v>8</v>
      </c>
      <c r="Q18" s="5"/>
    </row>
    <row r="19" spans="1:17">
      <c r="A19" s="7" t="s">
        <v>9</v>
      </c>
      <c r="B19" s="3">
        <v>211.31</v>
      </c>
      <c r="E19" s="8">
        <f>$B$19+$B$20*B4</f>
        <v>51.739999999999981</v>
      </c>
      <c r="F19" s="8">
        <f>$B$22*B4^$B$23</f>
        <v>50.799179282363937</v>
      </c>
      <c r="G19" s="8">
        <f>$B$25*EXP($B$26*B4)</f>
        <v>51.202044161863192</v>
      </c>
      <c r="H19" s="9">
        <f t="shared" ref="H19:J30" si="0">ABS($C4-E19)/$C4</f>
        <v>0.14977777777777734</v>
      </c>
      <c r="I19" s="9">
        <f t="shared" si="0"/>
        <v>0.12887065071919859</v>
      </c>
      <c r="J19" s="9">
        <f t="shared" si="0"/>
        <v>0.13782320359695982</v>
      </c>
      <c r="K19" s="8">
        <f t="shared" ref="K19:M19" si="1">(E19-$C4)^2</f>
        <v>45.427599999999742</v>
      </c>
      <c r="L19" s="8">
        <f t="shared" si="1"/>
        <v>33.630480348999107</v>
      </c>
      <c r="M19" s="8">
        <f t="shared" si="1"/>
        <v>38.465351785701301</v>
      </c>
      <c r="N19" s="8">
        <f t="shared" ref="N19:P19" si="2">ABS(E19-$C4)</f>
        <v>6.7399999999999807</v>
      </c>
      <c r="O19" s="8">
        <f t="shared" si="2"/>
        <v>5.7991792823639372</v>
      </c>
      <c r="P19" s="8">
        <f t="shared" si="2"/>
        <v>6.2020441618631921</v>
      </c>
      <c r="Q19" s="5"/>
    </row>
    <row r="20" spans="1:17">
      <c r="A20" s="7" t="s">
        <v>10</v>
      </c>
      <c r="B20" s="3">
        <v>-0.35460000000000003</v>
      </c>
      <c r="E20" s="8">
        <f t="shared" ref="E20:E30" si="3">$B$19+$B$20*B5</f>
        <v>104.92999999999999</v>
      </c>
      <c r="F20" s="8">
        <f t="shared" ref="F20:F30" si="4">$B$22*B5^$B$23</f>
        <v>110.12198631980749</v>
      </c>
      <c r="G20" s="8">
        <f t="shared" ref="G20:G30" si="5">$B$25*EXP($B$26*B5)</f>
        <v>106.94123267927695</v>
      </c>
      <c r="H20" s="9">
        <f t="shared" si="0"/>
        <v>1.8737864077669832E-2</v>
      </c>
      <c r="I20" s="9">
        <f t="shared" si="0"/>
        <v>6.9145498250558157E-2</v>
      </c>
      <c r="J20" s="9">
        <f t="shared" si="0"/>
        <v>3.8264394944436411E-2</v>
      </c>
      <c r="K20" s="8">
        <f t="shared" ref="K20:K30" si="6">(E20-$C5)^2</f>
        <v>3.7248999999999715</v>
      </c>
      <c r="L20" s="8">
        <f t="shared" ref="L20:L30" si="7">(F20-$C5)^2</f>
        <v>50.722689139525038</v>
      </c>
      <c r="M20" s="8">
        <f t="shared" ref="M20:M30" si="8">(G20-$C5)^2</f>
        <v>15.533315032200569</v>
      </c>
      <c r="N20" s="8">
        <f t="shared" ref="N20:N30" si="9">ABS(E20-$C5)</f>
        <v>1.9299999999999926</v>
      </c>
      <c r="O20" s="8">
        <f t="shared" ref="O20:O30" si="10">ABS(F20-$C5)</f>
        <v>7.1219863198074904</v>
      </c>
      <c r="P20" s="8">
        <f t="shared" ref="P20:P30" si="11">ABS(G20-$C5)</f>
        <v>3.9412326792769505</v>
      </c>
      <c r="Q20" s="5"/>
    </row>
    <row r="21" spans="1:17">
      <c r="A21" s="3" t="s">
        <v>7</v>
      </c>
      <c r="E21" s="8">
        <f t="shared" si="3"/>
        <v>55.286000000000001</v>
      </c>
      <c r="F21" s="8">
        <f t="shared" si="4"/>
        <v>53.024968274150019</v>
      </c>
      <c r="G21" s="8">
        <f t="shared" si="5"/>
        <v>53.778806390032315</v>
      </c>
      <c r="H21" s="9">
        <f t="shared" si="0"/>
        <v>0.12828571428571431</v>
      </c>
      <c r="I21" s="9">
        <f t="shared" si="0"/>
        <v>8.2142209676531006E-2</v>
      </c>
      <c r="J21" s="9">
        <f t="shared" si="0"/>
        <v>9.7526661021067662E-2</v>
      </c>
      <c r="K21" s="8">
        <f t="shared" si="6"/>
        <v>39.513796000000021</v>
      </c>
      <c r="L21" s="8">
        <f t="shared" si="7"/>
        <v>16.200369607914187</v>
      </c>
      <c r="M21" s="8">
        <f t="shared" si="8"/>
        <v>22.836990513413689</v>
      </c>
      <c r="N21" s="8">
        <f t="shared" si="9"/>
        <v>6.2860000000000014</v>
      </c>
      <c r="O21" s="8">
        <f t="shared" si="10"/>
        <v>4.0249682741500195</v>
      </c>
      <c r="P21" s="8">
        <f t="shared" si="11"/>
        <v>4.7788063900323152</v>
      </c>
      <c r="Q21" s="5"/>
    </row>
    <row r="22" spans="1:17">
      <c r="A22" s="7" t="s">
        <v>11</v>
      </c>
      <c r="B22" s="3">
        <v>5871064</v>
      </c>
      <c r="E22" s="8">
        <f t="shared" si="3"/>
        <v>83.653999999999996</v>
      </c>
      <c r="F22" s="8">
        <f t="shared" si="4"/>
        <v>77.764320703622374</v>
      </c>
      <c r="G22" s="8">
        <f t="shared" si="5"/>
        <v>79.652980553095603</v>
      </c>
      <c r="H22" s="9">
        <f t="shared" si="0"/>
        <v>2.7279069767441901E-2</v>
      </c>
      <c r="I22" s="9">
        <f t="shared" si="0"/>
        <v>9.5763712748577048E-2</v>
      </c>
      <c r="J22" s="9">
        <f t="shared" si="0"/>
        <v>7.3802551708190667E-2</v>
      </c>
      <c r="K22" s="8">
        <f t="shared" si="6"/>
        <v>5.5037160000000167</v>
      </c>
      <c r="L22" s="8">
        <f t="shared" si="7"/>
        <v>67.826413472783059</v>
      </c>
      <c r="M22" s="8">
        <f t="shared" si="8"/>
        <v>40.284655859382603</v>
      </c>
      <c r="N22" s="8">
        <f t="shared" si="9"/>
        <v>2.3460000000000036</v>
      </c>
      <c r="O22" s="8">
        <f t="shared" si="10"/>
        <v>8.2356792963776257</v>
      </c>
      <c r="P22" s="8">
        <f t="shared" si="11"/>
        <v>6.3470194469043975</v>
      </c>
      <c r="Q22" s="5"/>
    </row>
    <row r="23" spans="1:17">
      <c r="A23" s="7" t="s">
        <v>12</v>
      </c>
      <c r="B23" s="3">
        <v>-1.9081999999999999</v>
      </c>
      <c r="E23" s="8">
        <f t="shared" si="3"/>
        <v>108.476</v>
      </c>
      <c r="F23" s="8">
        <f t="shared" si="4"/>
        <v>117.48135719131795</v>
      </c>
      <c r="G23" s="8">
        <f t="shared" si="5"/>
        <v>112.32309064046851</v>
      </c>
      <c r="H23" s="9">
        <f t="shared" si="0"/>
        <v>0.132192</v>
      </c>
      <c r="I23" s="9">
        <f t="shared" si="0"/>
        <v>6.0149142469456365E-2</v>
      </c>
      <c r="J23" s="9">
        <f t="shared" si="0"/>
        <v>0.10141527487625195</v>
      </c>
      <c r="K23" s="8">
        <f t="shared" si="6"/>
        <v>273.04257600000005</v>
      </c>
      <c r="L23" s="8">
        <f t="shared" si="7"/>
        <v>56.529989684546237</v>
      </c>
      <c r="M23" s="8">
        <f t="shared" si="8"/>
        <v>160.70403090977717</v>
      </c>
      <c r="N23" s="8">
        <f t="shared" si="9"/>
        <v>16.524000000000001</v>
      </c>
      <c r="O23" s="8">
        <f t="shared" si="10"/>
        <v>7.5186428086820456</v>
      </c>
      <c r="P23" s="8">
        <f t="shared" si="11"/>
        <v>12.676909359531493</v>
      </c>
      <c r="Q23" s="5"/>
    </row>
    <row r="24" spans="1:17">
      <c r="A24" s="3" t="s">
        <v>8</v>
      </c>
      <c r="E24" s="8">
        <f t="shared" si="3"/>
        <v>51.739999999999981</v>
      </c>
      <c r="F24" s="8">
        <f t="shared" si="4"/>
        <v>50.799179282363937</v>
      </c>
      <c r="G24" s="8">
        <f t="shared" si="5"/>
        <v>51.202044161863192</v>
      </c>
      <c r="H24" s="9">
        <f t="shared" si="0"/>
        <v>5.0000000000003713E-3</v>
      </c>
      <c r="I24" s="9">
        <f t="shared" si="0"/>
        <v>2.3092706108385822E-2</v>
      </c>
      <c r="J24" s="9">
        <f t="shared" si="0"/>
        <v>1.5345304579553999E-2</v>
      </c>
      <c r="K24" s="8">
        <f t="shared" si="6"/>
        <v>6.7600000000010055E-2</v>
      </c>
      <c r="L24" s="8">
        <f t="shared" si="7"/>
        <v>1.4419703959039889</v>
      </c>
      <c r="M24" s="8">
        <f t="shared" si="8"/>
        <v>0.63673351961661562</v>
      </c>
      <c r="N24" s="8">
        <f t="shared" si="9"/>
        <v>0.26000000000001933</v>
      </c>
      <c r="O24" s="8">
        <f t="shared" si="10"/>
        <v>1.2008207176360628</v>
      </c>
      <c r="P24" s="8">
        <f t="shared" si="11"/>
        <v>0.79795583813680793</v>
      </c>
    </row>
    <row r="25" spans="1:17">
      <c r="A25" s="7" t="s">
        <v>11</v>
      </c>
      <c r="B25" s="3">
        <v>466.51</v>
      </c>
      <c r="E25" s="8">
        <f t="shared" si="3"/>
        <v>90.745999999999995</v>
      </c>
      <c r="F25" s="8">
        <f t="shared" si="4"/>
        <v>86.725885956450796</v>
      </c>
      <c r="G25" s="8">
        <f t="shared" si="5"/>
        <v>87.871845884893347</v>
      </c>
      <c r="H25" s="9">
        <f t="shared" si="0"/>
        <v>4.3057471264367757E-2</v>
      </c>
      <c r="I25" s="9">
        <f t="shared" si="0"/>
        <v>3.1507361327494736E-3</v>
      </c>
      <c r="J25" s="9">
        <f t="shared" si="0"/>
        <v>1.0021217067739617E-2</v>
      </c>
      <c r="K25" s="8">
        <f t="shared" si="6"/>
        <v>14.032515999999964</v>
      </c>
      <c r="L25" s="8">
        <f t="shared" si="7"/>
        <v>7.5138508870895029E-2</v>
      </c>
      <c r="M25" s="8">
        <f t="shared" si="8"/>
        <v>0.76011524700546251</v>
      </c>
      <c r="N25" s="8">
        <f t="shared" si="9"/>
        <v>3.7459999999999951</v>
      </c>
      <c r="O25" s="8">
        <f t="shared" si="10"/>
        <v>0.27411404354920421</v>
      </c>
      <c r="P25" s="8">
        <f t="shared" si="11"/>
        <v>0.87184588489334658</v>
      </c>
    </row>
    <row r="26" spans="1:17">
      <c r="A26" s="7" t="s">
        <v>12</v>
      </c>
      <c r="B26" s="3">
        <v>-4.9100000000000003E-3</v>
      </c>
      <c r="E26" s="8">
        <f t="shared" si="3"/>
        <v>80.108000000000004</v>
      </c>
      <c r="F26" s="8">
        <f t="shared" si="4"/>
        <v>73.803045719514444</v>
      </c>
      <c r="G26" s="8">
        <f t="shared" si="5"/>
        <v>75.836480979606591</v>
      </c>
      <c r="H26" s="9">
        <f t="shared" si="0"/>
        <v>0.17805882352941182</v>
      </c>
      <c r="I26" s="9">
        <f t="shared" si="0"/>
        <v>8.5338907639918291E-2</v>
      </c>
      <c r="J26" s="9">
        <f t="shared" si="0"/>
        <v>0.11524236734715576</v>
      </c>
      <c r="K26" s="8">
        <f t="shared" si="6"/>
        <v>146.60366400000009</v>
      </c>
      <c r="L26" s="8">
        <f t="shared" si="7"/>
        <v>33.675339622774906</v>
      </c>
      <c r="M26" s="8">
        <f t="shared" si="8"/>
        <v>61.410434143735884</v>
      </c>
      <c r="N26" s="8">
        <f t="shared" si="9"/>
        <v>12.108000000000004</v>
      </c>
      <c r="O26" s="8">
        <f t="shared" si="10"/>
        <v>5.8030457195144436</v>
      </c>
      <c r="P26" s="8">
        <f t="shared" si="11"/>
        <v>7.8364809796065913</v>
      </c>
    </row>
    <row r="27" spans="1:17">
      <c r="E27" s="8">
        <f t="shared" si="3"/>
        <v>34.009999999999991</v>
      </c>
      <c r="F27" s="8">
        <f t="shared" si="4"/>
        <v>41.547247042852483</v>
      </c>
      <c r="G27" s="8">
        <f t="shared" si="5"/>
        <v>40.056039305258736</v>
      </c>
      <c r="H27" s="9">
        <f t="shared" si="0"/>
        <v>0.24422222222222242</v>
      </c>
      <c r="I27" s="9">
        <f t="shared" si="0"/>
        <v>7.6727843492167047E-2</v>
      </c>
      <c r="J27" s="9">
        <f t="shared" si="0"/>
        <v>0.10986579321647254</v>
      </c>
      <c r="K27" s="8">
        <f t="shared" si="6"/>
        <v>120.7801000000002</v>
      </c>
      <c r="L27" s="8">
        <f t="shared" si="7"/>
        <v>11.921502983090924</v>
      </c>
      <c r="M27" s="8">
        <f t="shared" si="8"/>
        <v>24.442747351146522</v>
      </c>
      <c r="N27" s="8">
        <f t="shared" si="9"/>
        <v>10.990000000000009</v>
      </c>
      <c r="O27" s="8">
        <f t="shared" si="10"/>
        <v>3.4527529571475171</v>
      </c>
      <c r="P27" s="8">
        <f t="shared" si="11"/>
        <v>4.9439606947412642</v>
      </c>
    </row>
    <row r="28" spans="1:17">
      <c r="E28" s="8">
        <f t="shared" si="3"/>
        <v>37.555999999999983</v>
      </c>
      <c r="F28" s="8">
        <f t="shared" si="4"/>
        <v>43.180200512552133</v>
      </c>
      <c r="G28" s="8">
        <f t="shared" si="5"/>
        <v>42.071874625535379</v>
      </c>
      <c r="H28" s="9">
        <f t="shared" si="0"/>
        <v>0.14645454545454584</v>
      </c>
      <c r="I28" s="9">
        <f t="shared" si="0"/>
        <v>1.863180653290606E-2</v>
      </c>
      <c r="J28" s="9">
        <f t="shared" si="0"/>
        <v>4.3821031237832292E-2</v>
      </c>
      <c r="K28" s="8">
        <f t="shared" si="6"/>
        <v>41.525136000000217</v>
      </c>
      <c r="L28" s="8">
        <f t="shared" si="7"/>
        <v>0.6720711996197849</v>
      </c>
      <c r="M28" s="8">
        <f t="shared" si="8"/>
        <v>3.7176674596543338</v>
      </c>
      <c r="N28" s="8">
        <f t="shared" si="9"/>
        <v>6.4440000000000168</v>
      </c>
      <c r="O28" s="8">
        <f t="shared" si="10"/>
        <v>0.81979948744786668</v>
      </c>
      <c r="P28" s="8">
        <f t="shared" si="11"/>
        <v>1.9281253744646207</v>
      </c>
    </row>
    <row r="29" spans="1:17">
      <c r="E29" s="8">
        <f t="shared" si="3"/>
        <v>58.831999999999994</v>
      </c>
      <c r="F29" s="8">
        <f t="shared" si="4"/>
        <v>55.402875725480591</v>
      </c>
      <c r="G29" s="8">
        <f t="shared" si="5"/>
        <v>56.485245151418148</v>
      </c>
      <c r="H29" s="9">
        <f t="shared" si="0"/>
        <v>1.4344827586206787E-2</v>
      </c>
      <c r="I29" s="9">
        <f t="shared" si="0"/>
        <v>4.4778004733093256E-2</v>
      </c>
      <c r="J29" s="9">
        <f t="shared" si="0"/>
        <v>2.6116462906583652E-2</v>
      </c>
      <c r="K29" s="8">
        <f t="shared" si="6"/>
        <v>0.6922239999999894</v>
      </c>
      <c r="L29" s="8">
        <f t="shared" si="7"/>
        <v>6.745054497297966</v>
      </c>
      <c r="M29" s="8">
        <f t="shared" si="8"/>
        <v>2.2944822513022287</v>
      </c>
      <c r="N29" s="8">
        <f t="shared" si="9"/>
        <v>0.83199999999999363</v>
      </c>
      <c r="O29" s="8">
        <f t="shared" si="10"/>
        <v>2.597124274519409</v>
      </c>
      <c r="P29" s="8">
        <f t="shared" si="11"/>
        <v>1.5147548485818518</v>
      </c>
    </row>
    <row r="30" spans="1:17">
      <c r="E30" s="8">
        <f t="shared" si="3"/>
        <v>73.015999999999991</v>
      </c>
      <c r="F30" s="8">
        <f t="shared" si="4"/>
        <v>66.749394656989026</v>
      </c>
      <c r="G30" s="8">
        <f t="shared" si="5"/>
        <v>68.743312307296037</v>
      </c>
      <c r="H30" s="9">
        <f t="shared" si="0"/>
        <v>7.3764705882352816E-2</v>
      </c>
      <c r="I30" s="9">
        <f t="shared" si="0"/>
        <v>1.8391255044279037E-2</v>
      </c>
      <c r="J30" s="9">
        <f t="shared" si="0"/>
        <v>1.093106334258878E-2</v>
      </c>
      <c r="K30" s="8">
        <f t="shared" si="6"/>
        <v>25.160255999999912</v>
      </c>
      <c r="L30" s="8">
        <f t="shared" si="7"/>
        <v>1.5640137239675971</v>
      </c>
      <c r="M30" s="8">
        <f t="shared" si="8"/>
        <v>0.55251318617775824</v>
      </c>
      <c r="N30" s="8">
        <f t="shared" si="9"/>
        <v>5.0159999999999911</v>
      </c>
      <c r="O30" s="8">
        <f t="shared" si="10"/>
        <v>1.2506053430109745</v>
      </c>
      <c r="P30" s="8">
        <f t="shared" si="11"/>
        <v>0.74331230729603703</v>
      </c>
    </row>
    <row r="31" spans="1:17">
      <c r="H31" s="21" t="s">
        <v>32</v>
      </c>
      <c r="I31" s="22"/>
      <c r="J31" s="23"/>
      <c r="K31" s="21" t="s">
        <v>36</v>
      </c>
      <c r="L31" s="22"/>
      <c r="M31" s="23"/>
      <c r="N31" s="21" t="s">
        <v>39</v>
      </c>
      <c r="O31" s="22"/>
      <c r="P31" s="23"/>
    </row>
    <row r="32" spans="1:17">
      <c r="H32" s="9">
        <f>AVERAGE(H19:H30)</f>
        <v>9.6764585153975916E-2</v>
      </c>
      <c r="I32" s="9">
        <f>AVERAGE(I19:I30)</f>
        <v>5.8848539462318349E-2</v>
      </c>
      <c r="J32" s="9">
        <f>AVERAGE(J19:J30)</f>
        <v>6.5014610487069427E-2</v>
      </c>
      <c r="K32" s="8">
        <f t="shared" ref="K32:M32" si="12">SQRT(AVERAGE(K19:K30))</f>
        <v>7.7248197605726272</v>
      </c>
      <c r="L32" s="8">
        <f t="shared" si="12"/>
        <v>4.8391203848193811</v>
      </c>
      <c r="M32" s="8">
        <f t="shared" si="12"/>
        <v>5.5650624229736039</v>
      </c>
      <c r="N32" s="8">
        <f t="shared" ref="N32:P32" si="13">AVERAGE(N19:N30)</f>
        <v>6.1018333333333343</v>
      </c>
      <c r="O32" s="8">
        <f t="shared" si="13"/>
        <v>4.0082265436838833</v>
      </c>
      <c r="P32" s="8">
        <f t="shared" si="13"/>
        <v>4.3818706637774056</v>
      </c>
    </row>
  </sheetData>
  <mergeCells count="7">
    <mergeCell ref="N17:P17"/>
    <mergeCell ref="N31:P31"/>
    <mergeCell ref="E17:G17"/>
    <mergeCell ref="H17:J17"/>
    <mergeCell ref="H31:J31"/>
    <mergeCell ref="K31:M31"/>
    <mergeCell ref="K17:M17"/>
  </mergeCells>
  <printOptions headings="1" gridLines="1"/>
  <pageMargins left="0.75" right="0.75" top="1" bottom="1" header="0.5" footer="0.5"/>
  <pageSetup scale="79" orientation="portrait"/>
  <headerFooter alignWithMargin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H83"/>
  <sheetViews>
    <sheetView tabSelected="1" workbookViewId="0"/>
  </sheetViews>
  <sheetFormatPr baseColWidth="10" defaultColWidth="8.83203125" defaultRowHeight="14" x14ac:dyDescent="0"/>
  <cols>
    <col min="1" max="1" width="24.5" style="3" customWidth="1"/>
    <col min="2" max="4" width="8.83203125" style="3"/>
    <col min="5" max="6" width="11.6640625" style="3" customWidth="1"/>
    <col min="7" max="7" width="17.6640625" style="3" bestFit="1" customWidth="1"/>
    <col min="8" max="10" width="11.6640625" style="3" customWidth="1"/>
    <col min="11" max="256" width="8.83203125" style="3"/>
    <col min="257" max="257" width="21.33203125" style="3" customWidth="1"/>
    <col min="258" max="260" width="8.83203125" style="3"/>
    <col min="261" max="261" width="14.83203125" style="3" customWidth="1"/>
    <col min="262" max="512" width="8.83203125" style="3"/>
    <col min="513" max="513" width="21.33203125" style="3" customWidth="1"/>
    <col min="514" max="516" width="8.83203125" style="3"/>
    <col min="517" max="517" width="14.83203125" style="3" customWidth="1"/>
    <col min="518" max="768" width="8.83203125" style="3"/>
    <col min="769" max="769" width="21.33203125" style="3" customWidth="1"/>
    <col min="770" max="772" width="8.83203125" style="3"/>
    <col min="773" max="773" width="14.83203125" style="3" customWidth="1"/>
    <col min="774" max="1024" width="8.83203125" style="3"/>
    <col min="1025" max="1025" width="21.33203125" style="3" customWidth="1"/>
    <col min="1026" max="1028" width="8.83203125" style="3"/>
    <col min="1029" max="1029" width="14.83203125" style="3" customWidth="1"/>
    <col min="1030" max="1280" width="8.83203125" style="3"/>
    <col min="1281" max="1281" width="21.33203125" style="3" customWidth="1"/>
    <col min="1282" max="1284" width="8.83203125" style="3"/>
    <col min="1285" max="1285" width="14.83203125" style="3" customWidth="1"/>
    <col min="1286" max="1536" width="8.83203125" style="3"/>
    <col min="1537" max="1537" width="21.33203125" style="3" customWidth="1"/>
    <col min="1538" max="1540" width="8.83203125" style="3"/>
    <col min="1541" max="1541" width="14.83203125" style="3" customWidth="1"/>
    <col min="1542" max="1792" width="8.83203125" style="3"/>
    <col min="1793" max="1793" width="21.33203125" style="3" customWidth="1"/>
    <col min="1794" max="1796" width="8.83203125" style="3"/>
    <col min="1797" max="1797" width="14.83203125" style="3" customWidth="1"/>
    <col min="1798" max="2048" width="8.83203125" style="3"/>
    <col min="2049" max="2049" width="21.33203125" style="3" customWidth="1"/>
    <col min="2050" max="2052" width="8.83203125" style="3"/>
    <col min="2053" max="2053" width="14.83203125" style="3" customWidth="1"/>
    <col min="2054" max="2304" width="8.83203125" style="3"/>
    <col min="2305" max="2305" width="21.33203125" style="3" customWidth="1"/>
    <col min="2306" max="2308" width="8.83203125" style="3"/>
    <col min="2309" max="2309" width="14.83203125" style="3" customWidth="1"/>
    <col min="2310" max="2560" width="8.83203125" style="3"/>
    <col min="2561" max="2561" width="21.33203125" style="3" customWidth="1"/>
    <col min="2562" max="2564" width="8.83203125" style="3"/>
    <col min="2565" max="2565" width="14.83203125" style="3" customWidth="1"/>
    <col min="2566" max="2816" width="8.83203125" style="3"/>
    <col min="2817" max="2817" width="21.33203125" style="3" customWidth="1"/>
    <col min="2818" max="2820" width="8.83203125" style="3"/>
    <col min="2821" max="2821" width="14.83203125" style="3" customWidth="1"/>
    <col min="2822" max="3072" width="8.83203125" style="3"/>
    <col min="3073" max="3073" width="21.33203125" style="3" customWidth="1"/>
    <col min="3074" max="3076" width="8.83203125" style="3"/>
    <col min="3077" max="3077" width="14.83203125" style="3" customWidth="1"/>
    <col min="3078" max="3328" width="8.83203125" style="3"/>
    <col min="3329" max="3329" width="21.33203125" style="3" customWidth="1"/>
    <col min="3330" max="3332" width="8.83203125" style="3"/>
    <col min="3333" max="3333" width="14.83203125" style="3" customWidth="1"/>
    <col min="3334" max="3584" width="8.83203125" style="3"/>
    <col min="3585" max="3585" width="21.33203125" style="3" customWidth="1"/>
    <col min="3586" max="3588" width="8.83203125" style="3"/>
    <col min="3589" max="3589" width="14.83203125" style="3" customWidth="1"/>
    <col min="3590" max="3840" width="8.83203125" style="3"/>
    <col min="3841" max="3841" width="21.33203125" style="3" customWidth="1"/>
    <col min="3842" max="3844" width="8.83203125" style="3"/>
    <col min="3845" max="3845" width="14.83203125" style="3" customWidth="1"/>
    <col min="3846" max="4096" width="8.83203125" style="3"/>
    <col min="4097" max="4097" width="21.33203125" style="3" customWidth="1"/>
    <col min="4098" max="4100" width="8.83203125" style="3"/>
    <col min="4101" max="4101" width="14.83203125" style="3" customWidth="1"/>
    <col min="4102" max="4352" width="8.83203125" style="3"/>
    <col min="4353" max="4353" width="21.33203125" style="3" customWidth="1"/>
    <col min="4354" max="4356" width="8.83203125" style="3"/>
    <col min="4357" max="4357" width="14.83203125" style="3" customWidth="1"/>
    <col min="4358" max="4608" width="8.83203125" style="3"/>
    <col min="4609" max="4609" width="21.33203125" style="3" customWidth="1"/>
    <col min="4610" max="4612" width="8.83203125" style="3"/>
    <col min="4613" max="4613" width="14.83203125" style="3" customWidth="1"/>
    <col min="4614" max="4864" width="8.83203125" style="3"/>
    <col min="4865" max="4865" width="21.33203125" style="3" customWidth="1"/>
    <col min="4866" max="4868" width="8.83203125" style="3"/>
    <col min="4869" max="4869" width="14.83203125" style="3" customWidth="1"/>
    <col min="4870" max="5120" width="8.83203125" style="3"/>
    <col min="5121" max="5121" width="21.33203125" style="3" customWidth="1"/>
    <col min="5122" max="5124" width="8.83203125" style="3"/>
    <col min="5125" max="5125" width="14.83203125" style="3" customWidth="1"/>
    <col min="5126" max="5376" width="8.83203125" style="3"/>
    <col min="5377" max="5377" width="21.33203125" style="3" customWidth="1"/>
    <col min="5378" max="5380" width="8.83203125" style="3"/>
    <col min="5381" max="5381" width="14.83203125" style="3" customWidth="1"/>
    <col min="5382" max="5632" width="8.83203125" style="3"/>
    <col min="5633" max="5633" width="21.33203125" style="3" customWidth="1"/>
    <col min="5634" max="5636" width="8.83203125" style="3"/>
    <col min="5637" max="5637" width="14.83203125" style="3" customWidth="1"/>
    <col min="5638" max="5888" width="8.83203125" style="3"/>
    <col min="5889" max="5889" width="21.33203125" style="3" customWidth="1"/>
    <col min="5890" max="5892" width="8.83203125" style="3"/>
    <col min="5893" max="5893" width="14.83203125" style="3" customWidth="1"/>
    <col min="5894" max="6144" width="8.83203125" style="3"/>
    <col min="6145" max="6145" width="21.33203125" style="3" customWidth="1"/>
    <col min="6146" max="6148" width="8.83203125" style="3"/>
    <col min="6149" max="6149" width="14.83203125" style="3" customWidth="1"/>
    <col min="6150" max="6400" width="8.83203125" style="3"/>
    <col min="6401" max="6401" width="21.33203125" style="3" customWidth="1"/>
    <col min="6402" max="6404" width="8.83203125" style="3"/>
    <col min="6405" max="6405" width="14.83203125" style="3" customWidth="1"/>
    <col min="6406" max="6656" width="8.83203125" style="3"/>
    <col min="6657" max="6657" width="21.33203125" style="3" customWidth="1"/>
    <col min="6658" max="6660" width="8.83203125" style="3"/>
    <col min="6661" max="6661" width="14.83203125" style="3" customWidth="1"/>
    <col min="6662" max="6912" width="8.83203125" style="3"/>
    <col min="6913" max="6913" width="21.33203125" style="3" customWidth="1"/>
    <col min="6914" max="6916" width="8.83203125" style="3"/>
    <col min="6917" max="6917" width="14.83203125" style="3" customWidth="1"/>
    <col min="6918" max="7168" width="8.83203125" style="3"/>
    <col min="7169" max="7169" width="21.33203125" style="3" customWidth="1"/>
    <col min="7170" max="7172" width="8.83203125" style="3"/>
    <col min="7173" max="7173" width="14.83203125" style="3" customWidth="1"/>
    <col min="7174" max="7424" width="8.83203125" style="3"/>
    <col min="7425" max="7425" width="21.33203125" style="3" customWidth="1"/>
    <col min="7426" max="7428" width="8.83203125" style="3"/>
    <col min="7429" max="7429" width="14.83203125" style="3" customWidth="1"/>
    <col min="7430" max="7680" width="8.83203125" style="3"/>
    <col min="7681" max="7681" width="21.33203125" style="3" customWidth="1"/>
    <col min="7682" max="7684" width="8.83203125" style="3"/>
    <col min="7685" max="7685" width="14.83203125" style="3" customWidth="1"/>
    <col min="7686" max="7936" width="8.83203125" style="3"/>
    <col min="7937" max="7937" width="21.33203125" style="3" customWidth="1"/>
    <col min="7938" max="7940" width="8.83203125" style="3"/>
    <col min="7941" max="7941" width="14.83203125" style="3" customWidth="1"/>
    <col min="7942" max="8192" width="8.83203125" style="3"/>
    <col min="8193" max="8193" width="21.33203125" style="3" customWidth="1"/>
    <col min="8194" max="8196" width="8.83203125" style="3"/>
    <col min="8197" max="8197" width="14.83203125" style="3" customWidth="1"/>
    <col min="8198" max="8448" width="8.83203125" style="3"/>
    <col min="8449" max="8449" width="21.33203125" style="3" customWidth="1"/>
    <col min="8450" max="8452" width="8.83203125" style="3"/>
    <col min="8453" max="8453" width="14.83203125" style="3" customWidth="1"/>
    <col min="8454" max="8704" width="8.83203125" style="3"/>
    <col min="8705" max="8705" width="21.33203125" style="3" customWidth="1"/>
    <col min="8706" max="8708" width="8.83203125" style="3"/>
    <col min="8709" max="8709" width="14.83203125" style="3" customWidth="1"/>
    <col min="8710" max="8960" width="8.83203125" style="3"/>
    <col min="8961" max="8961" width="21.33203125" style="3" customWidth="1"/>
    <col min="8962" max="8964" width="8.83203125" style="3"/>
    <col min="8965" max="8965" width="14.83203125" style="3" customWidth="1"/>
    <col min="8966" max="9216" width="8.83203125" style="3"/>
    <col min="9217" max="9217" width="21.33203125" style="3" customWidth="1"/>
    <col min="9218" max="9220" width="8.83203125" style="3"/>
    <col min="9221" max="9221" width="14.83203125" style="3" customWidth="1"/>
    <col min="9222" max="9472" width="8.83203125" style="3"/>
    <col min="9473" max="9473" width="21.33203125" style="3" customWidth="1"/>
    <col min="9474" max="9476" width="8.83203125" style="3"/>
    <col min="9477" max="9477" width="14.83203125" style="3" customWidth="1"/>
    <col min="9478" max="9728" width="8.83203125" style="3"/>
    <col min="9729" max="9729" width="21.33203125" style="3" customWidth="1"/>
    <col min="9730" max="9732" width="8.83203125" style="3"/>
    <col min="9733" max="9733" width="14.83203125" style="3" customWidth="1"/>
    <col min="9734" max="9984" width="8.83203125" style="3"/>
    <col min="9985" max="9985" width="21.33203125" style="3" customWidth="1"/>
    <col min="9986" max="9988" width="8.83203125" style="3"/>
    <col min="9989" max="9989" width="14.83203125" style="3" customWidth="1"/>
    <col min="9990" max="10240" width="8.83203125" style="3"/>
    <col min="10241" max="10241" width="21.33203125" style="3" customWidth="1"/>
    <col min="10242" max="10244" width="8.83203125" style="3"/>
    <col min="10245" max="10245" width="14.83203125" style="3" customWidth="1"/>
    <col min="10246" max="10496" width="8.83203125" style="3"/>
    <col min="10497" max="10497" width="21.33203125" style="3" customWidth="1"/>
    <col min="10498" max="10500" width="8.83203125" style="3"/>
    <col min="10501" max="10501" width="14.83203125" style="3" customWidth="1"/>
    <col min="10502" max="10752" width="8.83203125" style="3"/>
    <col min="10753" max="10753" width="21.33203125" style="3" customWidth="1"/>
    <col min="10754" max="10756" width="8.83203125" style="3"/>
    <col min="10757" max="10757" width="14.83203125" style="3" customWidth="1"/>
    <col min="10758" max="11008" width="8.83203125" style="3"/>
    <col min="11009" max="11009" width="21.33203125" style="3" customWidth="1"/>
    <col min="11010" max="11012" width="8.83203125" style="3"/>
    <col min="11013" max="11013" width="14.83203125" style="3" customWidth="1"/>
    <col min="11014" max="11264" width="8.83203125" style="3"/>
    <col min="11265" max="11265" width="21.33203125" style="3" customWidth="1"/>
    <col min="11266" max="11268" width="8.83203125" style="3"/>
    <col min="11269" max="11269" width="14.83203125" style="3" customWidth="1"/>
    <col min="11270" max="11520" width="8.83203125" style="3"/>
    <col min="11521" max="11521" width="21.33203125" style="3" customWidth="1"/>
    <col min="11522" max="11524" width="8.83203125" style="3"/>
    <col min="11525" max="11525" width="14.83203125" style="3" customWidth="1"/>
    <col min="11526" max="11776" width="8.83203125" style="3"/>
    <col min="11777" max="11777" width="21.33203125" style="3" customWidth="1"/>
    <col min="11778" max="11780" width="8.83203125" style="3"/>
    <col min="11781" max="11781" width="14.83203125" style="3" customWidth="1"/>
    <col min="11782" max="12032" width="8.83203125" style="3"/>
    <col min="12033" max="12033" width="21.33203125" style="3" customWidth="1"/>
    <col min="12034" max="12036" width="8.83203125" style="3"/>
    <col min="12037" max="12037" width="14.83203125" style="3" customWidth="1"/>
    <col min="12038" max="12288" width="8.83203125" style="3"/>
    <col min="12289" max="12289" width="21.33203125" style="3" customWidth="1"/>
    <col min="12290" max="12292" width="8.83203125" style="3"/>
    <col min="12293" max="12293" width="14.83203125" style="3" customWidth="1"/>
    <col min="12294" max="12544" width="8.83203125" style="3"/>
    <col min="12545" max="12545" width="21.33203125" style="3" customWidth="1"/>
    <col min="12546" max="12548" width="8.83203125" style="3"/>
    <col min="12549" max="12549" width="14.83203125" style="3" customWidth="1"/>
    <col min="12550" max="12800" width="8.83203125" style="3"/>
    <col min="12801" max="12801" width="21.33203125" style="3" customWidth="1"/>
    <col min="12802" max="12804" width="8.83203125" style="3"/>
    <col min="12805" max="12805" width="14.83203125" style="3" customWidth="1"/>
    <col min="12806" max="13056" width="8.83203125" style="3"/>
    <col min="13057" max="13057" width="21.33203125" style="3" customWidth="1"/>
    <col min="13058" max="13060" width="8.83203125" style="3"/>
    <col min="13061" max="13061" width="14.83203125" style="3" customWidth="1"/>
    <col min="13062" max="13312" width="8.83203125" style="3"/>
    <col min="13313" max="13313" width="21.33203125" style="3" customWidth="1"/>
    <col min="13314" max="13316" width="8.83203125" style="3"/>
    <col min="13317" max="13317" width="14.83203125" style="3" customWidth="1"/>
    <col min="13318" max="13568" width="8.83203125" style="3"/>
    <col min="13569" max="13569" width="21.33203125" style="3" customWidth="1"/>
    <col min="13570" max="13572" width="8.83203125" style="3"/>
    <col min="13573" max="13573" width="14.83203125" style="3" customWidth="1"/>
    <col min="13574" max="13824" width="8.83203125" style="3"/>
    <col min="13825" max="13825" width="21.33203125" style="3" customWidth="1"/>
    <col min="13826" max="13828" width="8.83203125" style="3"/>
    <col min="13829" max="13829" width="14.83203125" style="3" customWidth="1"/>
    <col min="13830" max="14080" width="8.83203125" style="3"/>
    <col min="14081" max="14081" width="21.33203125" style="3" customWidth="1"/>
    <col min="14082" max="14084" width="8.83203125" style="3"/>
    <col min="14085" max="14085" width="14.83203125" style="3" customWidth="1"/>
    <col min="14086" max="14336" width="8.83203125" style="3"/>
    <col min="14337" max="14337" width="21.33203125" style="3" customWidth="1"/>
    <col min="14338" max="14340" width="8.83203125" style="3"/>
    <col min="14341" max="14341" width="14.83203125" style="3" customWidth="1"/>
    <col min="14342" max="14592" width="8.83203125" style="3"/>
    <col min="14593" max="14593" width="21.33203125" style="3" customWidth="1"/>
    <col min="14594" max="14596" width="8.83203125" style="3"/>
    <col min="14597" max="14597" width="14.83203125" style="3" customWidth="1"/>
    <col min="14598" max="14848" width="8.83203125" style="3"/>
    <col min="14849" max="14849" width="21.33203125" style="3" customWidth="1"/>
    <col min="14850" max="14852" width="8.83203125" style="3"/>
    <col min="14853" max="14853" width="14.83203125" style="3" customWidth="1"/>
    <col min="14854" max="15104" width="8.83203125" style="3"/>
    <col min="15105" max="15105" width="21.33203125" style="3" customWidth="1"/>
    <col min="15106" max="15108" width="8.83203125" style="3"/>
    <col min="15109" max="15109" width="14.83203125" style="3" customWidth="1"/>
    <col min="15110" max="15360" width="8.83203125" style="3"/>
    <col min="15361" max="15361" width="21.33203125" style="3" customWidth="1"/>
    <col min="15362" max="15364" width="8.83203125" style="3"/>
    <col min="15365" max="15365" width="14.83203125" style="3" customWidth="1"/>
    <col min="15366" max="15616" width="8.83203125" style="3"/>
    <col min="15617" max="15617" width="21.33203125" style="3" customWidth="1"/>
    <col min="15618" max="15620" width="8.83203125" style="3"/>
    <col min="15621" max="15621" width="14.83203125" style="3" customWidth="1"/>
    <col min="15622" max="15872" width="8.83203125" style="3"/>
    <col min="15873" max="15873" width="21.33203125" style="3" customWidth="1"/>
    <col min="15874" max="15876" width="8.83203125" style="3"/>
    <col min="15877" max="15877" width="14.83203125" style="3" customWidth="1"/>
    <col min="15878" max="16128" width="8.83203125" style="3"/>
    <col min="16129" max="16129" width="21.33203125" style="3" customWidth="1"/>
    <col min="16130" max="16132" width="8.83203125" style="3"/>
    <col min="16133" max="16133" width="14.83203125" style="3" customWidth="1"/>
    <col min="16134" max="16384" width="8.83203125" style="3"/>
  </cols>
  <sheetData>
    <row r="1" spans="1:8">
      <c r="A1" s="2" t="s">
        <v>13</v>
      </c>
      <c r="G1" s="2"/>
    </row>
    <row r="2" spans="1:8">
      <c r="G2" s="5"/>
      <c r="H2" s="5"/>
    </row>
    <row r="3" spans="1:8">
      <c r="A3" s="2" t="s">
        <v>14</v>
      </c>
      <c r="G3" s="5"/>
      <c r="H3" s="5"/>
    </row>
    <row r="4" spans="1:8">
      <c r="A4" s="3" t="s">
        <v>11</v>
      </c>
      <c r="B4" s="3">
        <v>5871064</v>
      </c>
      <c r="G4" s="5"/>
      <c r="H4" s="5"/>
    </row>
    <row r="5" spans="1:8">
      <c r="A5" s="3" t="s">
        <v>12</v>
      </c>
      <c r="B5" s="3">
        <v>-1.9081999999999999</v>
      </c>
    </row>
    <row r="7" spans="1:8">
      <c r="A7" s="2" t="s">
        <v>15</v>
      </c>
    </row>
    <row r="8" spans="1:8">
      <c r="A8" s="3" t="s">
        <v>16</v>
      </c>
      <c r="B8" s="15">
        <v>250</v>
      </c>
    </row>
    <row r="9" spans="1:8">
      <c r="B9" s="14"/>
    </row>
    <row r="10" spans="1:8">
      <c r="A10" s="2" t="s">
        <v>17</v>
      </c>
      <c r="B10" s="14"/>
    </row>
    <row r="11" spans="1:8">
      <c r="A11" s="3" t="s">
        <v>18</v>
      </c>
      <c r="B11" s="16">
        <v>400</v>
      </c>
    </row>
    <row r="13" spans="1:8">
      <c r="A13" s="2" t="s">
        <v>19</v>
      </c>
    </row>
    <row r="14" spans="1:8">
      <c r="A14" s="3" t="s">
        <v>20</v>
      </c>
      <c r="B14" s="10">
        <f>B4*B11^B5</f>
        <v>63.601292167227662</v>
      </c>
    </row>
    <row r="15" spans="1:8">
      <c r="A15" s="3" t="s">
        <v>21</v>
      </c>
      <c r="B15" s="11">
        <f>B11*B14</f>
        <v>25440.516866891066</v>
      </c>
    </row>
    <row r="16" spans="1:8">
      <c r="A16" s="3" t="s">
        <v>22</v>
      </c>
      <c r="B16" s="11">
        <f>B8*B14</f>
        <v>15900.323041806916</v>
      </c>
    </row>
    <row r="17" spans="1:7">
      <c r="A17" s="3" t="s">
        <v>23</v>
      </c>
      <c r="B17" s="13">
        <f>B15-B16</f>
        <v>9540.1938250841504</v>
      </c>
    </row>
    <row r="18" spans="1:7">
      <c r="B18" s="11"/>
    </row>
    <row r="19" spans="1:7">
      <c r="A19" s="2" t="s">
        <v>24</v>
      </c>
      <c r="B19" s="11"/>
    </row>
    <row r="20" spans="1:7">
      <c r="A20" s="3" t="s">
        <v>25</v>
      </c>
      <c r="B20" s="11">
        <f>MAX(B26:B47)</f>
        <v>10408.855953557273</v>
      </c>
    </row>
    <row r="21" spans="1:7">
      <c r="A21" s="3" t="s">
        <v>26</v>
      </c>
      <c r="B21" s="11">
        <f>INDEX(A26:A47,MATCH(B20,B26:B47,0),1)</f>
        <v>520</v>
      </c>
    </row>
    <row r="23" spans="1:7">
      <c r="A23" s="2" t="s">
        <v>27</v>
      </c>
    </row>
    <row r="24" spans="1:7">
      <c r="A24" s="4" t="s">
        <v>28</v>
      </c>
      <c r="B24" s="4" t="s">
        <v>23</v>
      </c>
    </row>
    <row r="25" spans="1:7">
      <c r="B25" s="13">
        <f>B17</f>
        <v>9540.1938250841504</v>
      </c>
    </row>
    <row r="26" spans="1:7">
      <c r="A26" s="11">
        <v>260</v>
      </c>
      <c r="B26" s="11">
        <f t="dataTable" ref="B26:B47" dt2D="0" dtr="0" r1="B11" ca="1"/>
        <v>1446.9871421376083</v>
      </c>
    </row>
    <row r="27" spans="1:7">
      <c r="A27" s="11">
        <v>280</v>
      </c>
      <c r="B27" s="11">
        <v>3768.5225117182054</v>
      </c>
    </row>
    <row r="28" spans="1:7">
      <c r="A28" s="11">
        <v>300</v>
      </c>
      <c r="B28" s="11">
        <v>5506.0993159903774</v>
      </c>
    </row>
    <row r="29" spans="1:7">
      <c r="A29" s="11">
        <v>320</v>
      </c>
      <c r="B29" s="11">
        <v>6815.3421881796421</v>
      </c>
    </row>
    <row r="30" spans="1:7">
      <c r="A30" s="11">
        <v>340</v>
      </c>
      <c r="B30" s="11">
        <v>7805.32973608057</v>
      </c>
    </row>
    <row r="31" spans="1:7">
      <c r="A31" s="11">
        <v>360</v>
      </c>
      <c r="B31" s="11">
        <v>8554.0752773984605</v>
      </c>
    </row>
    <row r="32" spans="1:7">
      <c r="A32" s="11">
        <v>380</v>
      </c>
      <c r="B32" s="11">
        <v>9118.3678390918249</v>
      </c>
      <c r="G32" s="4"/>
    </row>
    <row r="33" spans="1:6">
      <c r="A33" s="11">
        <v>400</v>
      </c>
      <c r="B33" s="11">
        <v>9540.1938250841504</v>
      </c>
    </row>
    <row r="34" spans="1:6">
      <c r="A34" s="11">
        <v>420</v>
      </c>
      <c r="B34" s="11">
        <v>9851.0254270491769</v>
      </c>
    </row>
    <row r="35" spans="1:6">
      <c r="A35" s="11">
        <v>440</v>
      </c>
      <c r="B35" s="11">
        <v>10074.743972088503</v>
      </c>
    </row>
    <row r="36" spans="1:6">
      <c r="A36" s="11">
        <v>460</v>
      </c>
      <c r="B36" s="11">
        <v>10229.669786719558</v>
      </c>
    </row>
    <row r="37" spans="1:6">
      <c r="A37" s="11">
        <v>480</v>
      </c>
      <c r="B37" s="11">
        <v>10329.995241690594</v>
      </c>
    </row>
    <row r="38" spans="1:6">
      <c r="A38" s="11">
        <v>500</v>
      </c>
      <c r="B38" s="11">
        <v>10386.811760713121</v>
      </c>
    </row>
    <row r="39" spans="1:6">
      <c r="A39" s="11">
        <v>520</v>
      </c>
      <c r="B39" s="11">
        <v>10408.855953557273</v>
      </c>
      <c r="C39" s="17" t="s">
        <v>35</v>
      </c>
    </row>
    <row r="40" spans="1:6">
      <c r="A40" s="11">
        <v>540</v>
      </c>
      <c r="B40" s="11">
        <v>10403.058484065536</v>
      </c>
    </row>
    <row r="41" spans="1:6">
      <c r="A41" s="11">
        <v>560</v>
      </c>
      <c r="B41" s="11">
        <v>10374.952458685806</v>
      </c>
    </row>
    <row r="42" spans="1:6">
      <c r="A42" s="11">
        <v>580</v>
      </c>
      <c r="B42" s="11">
        <v>10328.980491676311</v>
      </c>
    </row>
    <row r="43" spans="1:6">
      <c r="A43" s="11">
        <v>600</v>
      </c>
      <c r="B43" s="11">
        <v>10268.727826099474</v>
      </c>
    </row>
    <row r="44" spans="1:6">
      <c r="A44" s="11">
        <v>620</v>
      </c>
      <c r="B44" s="11">
        <v>10197.100902931199</v>
      </c>
    </row>
    <row r="45" spans="1:6">
      <c r="A45" s="11">
        <v>640</v>
      </c>
      <c r="B45" s="11">
        <v>10116.465278331636</v>
      </c>
    </row>
    <row r="46" spans="1:6">
      <c r="A46" s="11">
        <v>660</v>
      </c>
      <c r="B46" s="11">
        <v>10028.752963198584</v>
      </c>
      <c r="E46" s="2"/>
    </row>
    <row r="47" spans="1:6">
      <c r="A47" s="11">
        <v>680</v>
      </c>
      <c r="B47" s="11">
        <v>9935.5465618300113</v>
      </c>
      <c r="E47" s="5"/>
      <c r="F47" s="5"/>
    </row>
    <row r="48" spans="1:6">
      <c r="A48" s="11"/>
      <c r="B48" s="11"/>
    </row>
    <row r="49" spans="1:6">
      <c r="A49" s="12" t="s">
        <v>29</v>
      </c>
      <c r="B49" s="11"/>
    </row>
    <row r="50" spans="1:6">
      <c r="A50" s="11" t="s">
        <v>30</v>
      </c>
      <c r="B50" s="11">
        <v>150</v>
      </c>
      <c r="C50" s="11">
        <v>200</v>
      </c>
      <c r="D50" s="11">
        <v>250</v>
      </c>
      <c r="E50" s="11">
        <v>300</v>
      </c>
      <c r="F50" s="11">
        <v>350</v>
      </c>
    </row>
    <row r="51" spans="1:6">
      <c r="A51" s="11" t="s">
        <v>25</v>
      </c>
      <c r="B51" s="11">
        <f>MAX(B56:B83)</f>
        <v>16551.545314150557</v>
      </c>
      <c r="C51" s="11">
        <f>MAX(C56:C83)</f>
        <v>12748.385846769523</v>
      </c>
      <c r="D51" s="11">
        <f>MAX(D56:D83)</f>
        <v>10408.855953557273</v>
      </c>
      <c r="E51" s="11">
        <f>MAX(E56:E83)</f>
        <v>8819.4825503404008</v>
      </c>
      <c r="F51" s="11">
        <f>MAX(F56:F83)</f>
        <v>7668.553539777693</v>
      </c>
    </row>
    <row r="52" spans="1:6">
      <c r="A52" s="11" t="s">
        <v>31</v>
      </c>
      <c r="B52" s="11">
        <f>INDEX($A56:$A83,MATCH(B51,B56:B83,0),1)</f>
        <v>320</v>
      </c>
      <c r="C52" s="11">
        <f>INDEX($A56:$A83,MATCH(C51,C56:C83,0),1)</f>
        <v>420</v>
      </c>
      <c r="D52" s="11">
        <f>INDEX($A56:$A83,MATCH(D51,D56:D83,0),1)</f>
        <v>520</v>
      </c>
      <c r="E52" s="11">
        <f>INDEX($A56:$A83,MATCH(E51,E56:E83,0),1)</f>
        <v>640</v>
      </c>
      <c r="F52" s="11">
        <f>INDEX($A56:$A83,MATCH(F51,F56:F83,0),1)</f>
        <v>740</v>
      </c>
    </row>
    <row r="54" spans="1:6">
      <c r="A54" s="2" t="s">
        <v>34</v>
      </c>
    </row>
    <row r="55" spans="1:6">
      <c r="A55" s="1">
        <f>B17</f>
        <v>9540.1938250841504</v>
      </c>
      <c r="B55" s="11">
        <v>150</v>
      </c>
      <c r="C55" s="11">
        <v>200</v>
      </c>
      <c r="D55" s="11">
        <v>250</v>
      </c>
      <c r="E55" s="11">
        <v>300</v>
      </c>
      <c r="F55" s="11">
        <v>350</v>
      </c>
    </row>
    <row r="56" spans="1:6">
      <c r="A56" s="11">
        <v>260</v>
      </c>
      <c r="B56" s="11">
        <f t="dataTable" ref="B56:F83" dt2D="1" dtr="1" r1="B8" r2="B11"/>
        <v>15916.858563513681</v>
      </c>
      <c r="C56" s="11">
        <v>8681.9228528256426</v>
      </c>
      <c r="D56" s="11">
        <v>1446.9871421376083</v>
      </c>
      <c r="E56" s="11">
        <v>-5787.9485685504333</v>
      </c>
      <c r="F56" s="11">
        <v>-13022.884279238468</v>
      </c>
    </row>
    <row r="57" spans="1:6">
      <c r="A57" s="11">
        <v>280</v>
      </c>
      <c r="B57" s="11">
        <v>16330.264217445565</v>
      </c>
      <c r="C57" s="11">
        <v>10049.393364581887</v>
      </c>
      <c r="D57" s="11">
        <v>3768.5225117182054</v>
      </c>
      <c r="E57" s="11">
        <v>-2512.3483411454727</v>
      </c>
      <c r="F57" s="11">
        <v>-8793.2191940091507</v>
      </c>
    </row>
    <row r="58" spans="1:6">
      <c r="A58" s="11">
        <v>300</v>
      </c>
      <c r="B58" s="11">
        <v>16518.297947971125</v>
      </c>
      <c r="C58" s="11">
        <v>11012.198631980751</v>
      </c>
      <c r="D58" s="11">
        <v>5506.0993159903774</v>
      </c>
      <c r="E58" s="11">
        <v>0</v>
      </c>
      <c r="F58" s="11">
        <v>-5506.0993159903737</v>
      </c>
    </row>
    <row r="59" spans="1:6">
      <c r="A59" s="11">
        <v>320</v>
      </c>
      <c r="B59" s="11">
        <v>16551.545314150557</v>
      </c>
      <c r="C59" s="11">
        <v>11683.443751165098</v>
      </c>
      <c r="D59" s="11">
        <v>6815.3421881796421</v>
      </c>
      <c r="E59" s="11">
        <v>1947.2406251941829</v>
      </c>
      <c r="F59" s="11">
        <v>-2920.8609377912726</v>
      </c>
    </row>
    <row r="60" spans="1:6">
      <c r="A60" s="11">
        <v>340</v>
      </c>
      <c r="B60" s="11">
        <v>16477.918331725654</v>
      </c>
      <c r="C60" s="11">
        <v>12141.62403390311</v>
      </c>
      <c r="D60" s="11">
        <v>7805.32973608057</v>
      </c>
      <c r="E60" s="11">
        <v>3469.0354382580335</v>
      </c>
      <c r="F60" s="11">
        <v>-867.25885956450657</v>
      </c>
    </row>
    <row r="61" spans="1:6">
      <c r="A61" s="11">
        <v>360</v>
      </c>
      <c r="B61" s="11">
        <v>16330.507347760698</v>
      </c>
      <c r="C61" s="11">
        <v>12442.29131257958</v>
      </c>
      <c r="D61" s="11">
        <v>8554.0752773984605</v>
      </c>
      <c r="E61" s="11">
        <v>4665.8592422173424</v>
      </c>
      <c r="F61" s="11">
        <v>777.64320703622434</v>
      </c>
    </row>
    <row r="62" spans="1:6">
      <c r="A62" s="11">
        <v>380</v>
      </c>
      <c r="B62" s="11">
        <v>16132.496946085537</v>
      </c>
      <c r="C62" s="11">
        <v>12625.432392588682</v>
      </c>
      <c r="D62" s="11">
        <v>9118.3678390918249</v>
      </c>
      <c r="E62" s="11">
        <v>5611.3032855949677</v>
      </c>
      <c r="F62" s="11">
        <v>2104.2387320981143</v>
      </c>
    </row>
    <row r="63" spans="1:6">
      <c r="A63" s="11">
        <v>400</v>
      </c>
      <c r="B63" s="11">
        <v>15900.323041806918</v>
      </c>
      <c r="C63" s="11">
        <v>12720.258433445533</v>
      </c>
      <c r="D63" s="11">
        <v>9540.1938250841504</v>
      </c>
      <c r="E63" s="11">
        <v>6360.1292167227693</v>
      </c>
      <c r="F63" s="11">
        <v>3180.0646083613865</v>
      </c>
    </row>
    <row r="64" spans="1:6">
      <c r="A64" s="11">
        <v>420</v>
      </c>
      <c r="B64" s="11">
        <v>15645.74626648987</v>
      </c>
      <c r="C64" s="11">
        <v>12748.385846769523</v>
      </c>
      <c r="D64" s="11">
        <v>9851.0254270491769</v>
      </c>
      <c r="E64" s="11">
        <v>6953.6650073288329</v>
      </c>
      <c r="F64" s="11">
        <v>4056.3045876084871</v>
      </c>
    </row>
    <row r="65" spans="1:6">
      <c r="A65" s="11">
        <v>440</v>
      </c>
      <c r="B65" s="11">
        <v>15377.240799503506</v>
      </c>
      <c r="C65" s="11">
        <v>12725.992385796004</v>
      </c>
      <c r="D65" s="11">
        <v>10074.743972088503</v>
      </c>
      <c r="E65" s="11">
        <v>7423.4955583810024</v>
      </c>
      <c r="F65" s="11">
        <v>4772.2471446735035</v>
      </c>
    </row>
    <row r="66" spans="1:6">
      <c r="A66" s="11">
        <v>460</v>
      </c>
      <c r="B66" s="11">
        <v>15100.94111372887</v>
      </c>
      <c r="C66" s="11">
        <v>12665.305450224214</v>
      </c>
      <c r="D66" s="11">
        <v>10229.669786719558</v>
      </c>
      <c r="E66" s="11">
        <v>7794.0341232149021</v>
      </c>
      <c r="F66" s="11">
        <v>5358.3984597102462</v>
      </c>
    </row>
    <row r="67" spans="1:6">
      <c r="A67" s="11">
        <v>480</v>
      </c>
      <c r="B67" s="11">
        <v>14821.297520686505</v>
      </c>
      <c r="C67" s="11">
        <v>12575.646381188548</v>
      </c>
      <c r="D67" s="11">
        <v>10329.995241690594</v>
      </c>
      <c r="E67" s="11">
        <v>8084.3441021926392</v>
      </c>
      <c r="F67" s="11">
        <v>5838.692962694684</v>
      </c>
    </row>
    <row r="68" spans="1:6">
      <c r="A68" s="11">
        <v>500</v>
      </c>
      <c r="B68" s="11">
        <v>14541.536464998369</v>
      </c>
      <c r="C68" s="11">
        <v>12464.174112855744</v>
      </c>
      <c r="D68" s="11">
        <v>10386.811760713121</v>
      </c>
      <c r="E68" s="11">
        <v>8309.4494085704973</v>
      </c>
      <c r="F68" s="11">
        <v>6232.0870564278721</v>
      </c>
    </row>
    <row r="69" spans="1:6">
      <c r="A69" s="11">
        <v>520</v>
      </c>
      <c r="B69" s="11">
        <v>14263.987788208115</v>
      </c>
      <c r="C69" s="11">
        <v>12336.421870882694</v>
      </c>
      <c r="D69" s="11">
        <v>10408.855953557273</v>
      </c>
      <c r="E69" s="11">
        <v>8481.2900362318505</v>
      </c>
      <c r="F69" s="11">
        <v>6553.7241189064298</v>
      </c>
    </row>
    <row r="70" spans="1:6">
      <c r="A70" s="11">
        <v>540</v>
      </c>
      <c r="B70" s="11">
        <v>13990.320030295032</v>
      </c>
      <c r="C70" s="11">
        <v>12196.689257180284</v>
      </c>
      <c r="D70" s="11">
        <v>10403.058484065536</v>
      </c>
      <c r="E70" s="11">
        <v>8609.4277109507893</v>
      </c>
      <c r="F70" s="11">
        <v>6815.7969378360413</v>
      </c>
    </row>
    <row r="71" spans="1:6">
      <c r="A71" s="11">
        <v>560</v>
      </c>
      <c r="B71" s="11">
        <v>13721.711316326389</v>
      </c>
      <c r="C71" s="11">
        <v>12048.331887506098</v>
      </c>
      <c r="D71" s="11">
        <v>10374.952458685806</v>
      </c>
      <c r="E71" s="11">
        <v>8701.5730298655144</v>
      </c>
      <c r="F71" s="11">
        <v>7028.1936010452227</v>
      </c>
    </row>
    <row r="72" spans="1:6">
      <c r="A72" s="11">
        <v>580</v>
      </c>
      <c r="B72" s="11">
        <v>13458.974580063074</v>
      </c>
      <c r="C72" s="11">
        <v>11893.977535869692</v>
      </c>
      <c r="D72" s="11">
        <v>10328.980491676311</v>
      </c>
      <c r="E72" s="11">
        <v>8763.9834474829313</v>
      </c>
      <c r="F72" s="11">
        <v>7198.9864032895512</v>
      </c>
    </row>
    <row r="73" spans="1:6">
      <c r="A73" s="11">
        <v>600</v>
      </c>
      <c r="B73" s="11">
        <v>13202.650062127894</v>
      </c>
      <c r="C73" s="11">
        <v>11735.688944113685</v>
      </c>
      <c r="D73" s="11">
        <v>10268.727826099474</v>
      </c>
      <c r="E73" s="11">
        <v>8801.7667080852625</v>
      </c>
      <c r="F73" s="11">
        <v>7334.8055900710533</v>
      </c>
    </row>
    <row r="74" spans="1:6">
      <c r="A74" s="11">
        <v>620</v>
      </c>
      <c r="B74" s="11">
        <v>12953.074119939633</v>
      </c>
      <c r="C74" s="11">
        <v>11575.087511435415</v>
      </c>
      <c r="D74" s="11">
        <v>10197.100902931199</v>
      </c>
      <c r="E74" s="11">
        <v>8819.1142944269832</v>
      </c>
      <c r="F74" s="11">
        <v>7441.1276859227673</v>
      </c>
    </row>
    <row r="75" spans="1:6">
      <c r="A75" s="11">
        <v>640</v>
      </c>
      <c r="B75" s="11">
        <v>12710.430734314108</v>
      </c>
      <c r="C75" s="11">
        <v>11413.448006322871</v>
      </c>
      <c r="D75" s="11">
        <v>10116.465278331636</v>
      </c>
      <c r="E75" s="11">
        <v>8819.4825503404008</v>
      </c>
      <c r="F75" s="11">
        <v>7522.4998223491657</v>
      </c>
    </row>
    <row r="76" spans="1:6">
      <c r="A76" s="11">
        <v>660</v>
      </c>
      <c r="B76" s="11">
        <v>12474.790271295798</v>
      </c>
      <c r="C76" s="11">
        <v>11251.771617247192</v>
      </c>
      <c r="D76" s="11">
        <v>10028.752963198584</v>
      </c>
      <c r="E76" s="11">
        <v>8805.7343091499752</v>
      </c>
      <c r="F76" s="11">
        <v>7582.7156551013686</v>
      </c>
    </row>
    <row r="77" spans="1:6">
      <c r="A77" s="11">
        <v>680</v>
      </c>
      <c r="B77" s="11">
        <v>12246.138785511408</v>
      </c>
      <c r="C77" s="11">
        <v>11090.84267367071</v>
      </c>
      <c r="D77" s="11">
        <v>9935.5465618300113</v>
      </c>
      <c r="E77" s="11">
        <v>8780.2504499893112</v>
      </c>
      <c r="F77" s="11">
        <v>7624.9543381486128</v>
      </c>
    </row>
    <row r="78" spans="1:6">
      <c r="A78" s="11">
        <v>700</v>
      </c>
      <c r="B78" s="11">
        <v>12024.400255439006</v>
      </c>
      <c r="C78" s="11">
        <v>10931.272959490005</v>
      </c>
      <c r="D78" s="11">
        <v>9838.145663541005</v>
      </c>
      <c r="E78" s="11">
        <v>8745.0183675920052</v>
      </c>
      <c r="F78" s="11">
        <v>7651.8910716430037</v>
      </c>
    </row>
    <row r="79" spans="1:6">
      <c r="A79" s="11">
        <v>720</v>
      </c>
      <c r="B79" s="11">
        <v>11809.45350377776</v>
      </c>
      <c r="C79" s="11">
        <v>10773.536529762168</v>
      </c>
      <c r="D79" s="11">
        <v>9737.6195557465762</v>
      </c>
      <c r="E79" s="11">
        <v>8701.7025817309823</v>
      </c>
      <c r="F79" s="11">
        <v>7665.7856077153892</v>
      </c>
    </row>
    <row r="80" spans="1:6">
      <c r="A80" s="11">
        <v>740</v>
      </c>
      <c r="B80" s="11">
        <v>11601.145098638048</v>
      </c>
      <c r="C80" s="11">
        <v>10617.99720892296</v>
      </c>
      <c r="D80" s="11">
        <v>9634.8493192078713</v>
      </c>
      <c r="E80" s="11">
        <v>8651.7014294927831</v>
      </c>
      <c r="F80" s="11">
        <v>7668.553539777693</v>
      </c>
    </row>
    <row r="81" spans="1:6">
      <c r="A81" s="11">
        <v>760</v>
      </c>
      <c r="B81" s="11">
        <v>11399.299199987034</v>
      </c>
      <c r="C81" s="11">
        <v>10464.930413102851</v>
      </c>
      <c r="D81" s="11">
        <v>9530.5616262186668</v>
      </c>
      <c r="E81" s="11">
        <v>8596.1928393344842</v>
      </c>
      <c r="F81" s="11">
        <v>7661.8240524503008</v>
      </c>
    </row>
    <row r="82" spans="1:6">
      <c r="A82" s="11">
        <v>780</v>
      </c>
      <c r="B82" s="11">
        <v>11203.725073920286</v>
      </c>
      <c r="C82" s="11">
        <v>10314.540544244073</v>
      </c>
      <c r="D82" s="11">
        <v>9425.3560145678603</v>
      </c>
      <c r="E82" s="11">
        <v>8536.1714848916472</v>
      </c>
      <c r="F82" s="11">
        <v>7646.9869552154332</v>
      </c>
    </row>
    <row r="83" spans="1:6">
      <c r="A83" s="11">
        <v>800</v>
      </c>
      <c r="B83" s="11">
        <v>11014.222819408385</v>
      </c>
      <c r="C83" s="11">
        <v>10166.974910223125</v>
      </c>
      <c r="D83" s="11">
        <v>9319.7270010378634</v>
      </c>
      <c r="E83" s="11">
        <v>8472.4790918526051</v>
      </c>
      <c r="F83" s="11">
        <v>7625.2311826673431</v>
      </c>
    </row>
  </sheetData>
  <conditionalFormatting sqref="B56:F83">
    <cfRule type="cellIs" dxfId="2" priority="3" stopIfTrue="1" operator="greaterThanOrEqual">
      <formula>B$51</formula>
    </cfRule>
  </conditionalFormatting>
  <conditionalFormatting sqref="B26:B47">
    <cfRule type="top10" dxfId="1" priority="4" rank="1"/>
    <cfRule type="cellIs" dxfId="0" priority="5" stopIfTrue="1" operator="greaterThanOrEqual">
      <formula>$B$20</formula>
    </cfRule>
  </conditionalFormatting>
  <printOptions headings="1" gridLines="1"/>
  <pageMargins left="0.75" right="0.75" top="1" bottom="1" header="0.5" footer="0.5"/>
  <pageSetup scale="56" orientation="portrait" horizontalDpi="1200" verticalDpi="1200"/>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Estimation</vt:lpstr>
      <vt:lpstr>Profit 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Somayeh  Moazeni</cp:lastModifiedBy>
  <cp:lastPrinted>2007-09-30T21:58:19Z</cp:lastPrinted>
  <dcterms:created xsi:type="dcterms:W3CDTF">2007-05-15T19:57:43Z</dcterms:created>
  <dcterms:modified xsi:type="dcterms:W3CDTF">2020-09-01T14:44:41Z</dcterms:modified>
</cp:coreProperties>
</file>