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203"/>
  <workbookPr codeName="ThisWorkbook" autoCompressPictures="0"/>
  <bookViews>
    <workbookView xWindow="-100" yWindow="-480" windowWidth="28920" windowHeight="16040"/>
  </bookViews>
  <sheets>
    <sheet name="Model" sheetId="1" r:id="rId1"/>
    <sheet name="Model_STS" sheetId="11" state="veryHidden" r:id="rId2"/>
    <sheet name="STS_1" sheetId="15" r:id="rId3"/>
  </sheets>
  <definedNames>
    <definedName name="ChartData" localSheetId="2">STS_1!$K$5:$K$12</definedName>
    <definedName name="Forecasted_demand">Model!$B$36:$E$36</definedName>
    <definedName name="InputValues" localSheetId="2">STS_1!$A$5:$A$12</definedName>
    <definedName name="Inventory_after_production">Model!$B$34:$E$34</definedName>
    <definedName name="Maximum_overtime_labor_hours_available">Model!$B$25:$E$25</definedName>
    <definedName name="OutputAddresses" localSheetId="2">STS_1!$B$4:$F$4</definedName>
    <definedName name="OutputValues" localSheetId="2">STS_1!$B$5:$F$12</definedName>
    <definedName name="Overtime_labor_hours_used">Model!$B$23:$E$23</definedName>
    <definedName name="_xlnm.Print_Area" localSheetId="0">Model!$A$1:$I$46</definedName>
    <definedName name="Production_capacity">Model!$B$32:$E$32</definedName>
    <definedName name="Shoes_produced">Model!$B$30:$E$30</definedName>
    <definedName name="solver_adj" localSheetId="0" hidden="1">Model!$B$18:$E$18,Model!$B$19:$E$19,Model!$B$23:$E$23,Model!$B$30:$E$30</definedName>
    <definedName name="solver_cvg" localSheetId="0" hidden="1">0.001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Model!$B$30:$E$30</definedName>
    <definedName name="solver_lhs2" localSheetId="0" hidden="1">Model!$B$23:$E$23</definedName>
    <definedName name="solver_lhs3" localSheetId="0" hidden="1">Model!$B$34:$E$34</definedName>
    <definedName name="solver_lhs4" localSheetId="0" hidden="1">Model!$B$19:$E$19</definedName>
    <definedName name="solver_lhs5" localSheetId="0" hidden="1">Model!$B$18:$E$18</definedName>
    <definedName name="solver_lhs6" localSheetId="0" hidden="1">Model!$B$30:$E$30</definedName>
    <definedName name="solver_lin" localSheetId="0" hidden="1">1</definedName>
    <definedName name="solver_mip" localSheetId="0" hidden="1">1000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1000</definedName>
    <definedName name="solver_num" localSheetId="0" hidden="1">5</definedName>
    <definedName name="solver_nwt" localSheetId="0" hidden="1">1</definedName>
    <definedName name="solver_ofx" localSheetId="0" hidden="1">2</definedName>
    <definedName name="solver_opt" localSheetId="0" hidden="1">Model!$F$46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el4" localSheetId="0" hidden="1">4</definedName>
    <definedName name="solver_rel5" localSheetId="0" hidden="1">4</definedName>
    <definedName name="solver_rel6" localSheetId="0" hidden="1">4</definedName>
    <definedName name="solver_reo" localSheetId="0" hidden="1">2</definedName>
    <definedName name="solver_rep" localSheetId="0" hidden="1">2</definedName>
    <definedName name="solver_rhs1" localSheetId="0" hidden="1">Production_capacity</definedName>
    <definedName name="solver_rhs2" localSheetId="0" hidden="1">Maximum_overtime_labor_hours_available</definedName>
    <definedName name="solver_rhs3" localSheetId="0" hidden="1">Forecasted_demand</definedName>
    <definedName name="solver_rhs4" localSheetId="0" hidden="1">Integer</definedName>
    <definedName name="solver_rhs5" localSheetId="0" hidden="1">Integer</definedName>
    <definedName name="solver_rhs6" localSheetId="0" hidden="1">Integer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</definedName>
    <definedName name="solver_typ" localSheetId="0" hidden="1">2</definedName>
    <definedName name="solver_val" localSheetId="0" hidden="1">0</definedName>
    <definedName name="solver_ver" localSheetId="0" hidden="1">3</definedName>
    <definedName name="Total_cost">Model!$F$46</definedName>
    <definedName name="Workers_fired">Model!$B$19:$E$19</definedName>
    <definedName name="Workers_hired">Model!$B$18:$E$18</definedName>
  </definedNames>
  <calcPr calcId="140001" calcMode="autoNoTable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" i="15" l="1"/>
  <c r="J4" i="15"/>
  <c r="K5" i="15"/>
  <c r="K10" i="15"/>
  <c r="K11" i="15"/>
  <c r="K12" i="15"/>
  <c r="K6" i="15"/>
  <c r="K7" i="15"/>
  <c r="K8" i="15"/>
  <c r="K9" i="15"/>
  <c r="B43" i="1"/>
  <c r="B40" i="1"/>
  <c r="B41" i="1"/>
  <c r="B17" i="1"/>
  <c r="B20" i="1"/>
  <c r="B42" i="1"/>
  <c r="B44" i="1"/>
  <c r="B34" i="1"/>
  <c r="B37" i="1"/>
  <c r="C43" i="1"/>
  <c r="C40" i="1"/>
  <c r="C41" i="1"/>
  <c r="C44" i="1"/>
  <c r="D43" i="1"/>
  <c r="D40" i="1"/>
  <c r="D41" i="1"/>
  <c r="D44" i="1"/>
  <c r="E43" i="1"/>
  <c r="E40" i="1"/>
  <c r="E41" i="1"/>
  <c r="E44" i="1"/>
  <c r="C17" i="1"/>
  <c r="C20" i="1"/>
  <c r="D17" i="1"/>
  <c r="D20" i="1"/>
  <c r="F44" i="1"/>
  <c r="B22" i="1"/>
  <c r="B27" i="1"/>
  <c r="B32" i="1"/>
  <c r="F40" i="1"/>
  <c r="F43" i="1"/>
  <c r="B25" i="1"/>
  <c r="B45" i="1"/>
  <c r="B46" i="1"/>
  <c r="C34" i="1"/>
  <c r="C37" i="1"/>
  <c r="D34" i="1"/>
  <c r="D37" i="1"/>
  <c r="F41" i="1"/>
  <c r="C22" i="1"/>
  <c r="C27" i="1"/>
  <c r="C32" i="1"/>
  <c r="C25" i="1"/>
  <c r="C42" i="1"/>
  <c r="C45" i="1"/>
  <c r="D42" i="1"/>
  <c r="D22" i="1"/>
  <c r="D27" i="1"/>
  <c r="D32" i="1"/>
  <c r="D25" i="1"/>
  <c r="E17" i="1"/>
  <c r="E20" i="1"/>
  <c r="D45" i="1"/>
  <c r="E34" i="1"/>
  <c r="E37" i="1"/>
  <c r="E45" i="1"/>
  <c r="C46" i="1"/>
  <c r="D46" i="1"/>
  <c r="F45" i="1"/>
  <c r="E25" i="1"/>
  <c r="E22" i="1"/>
  <c r="E27" i="1"/>
  <c r="E32" i="1"/>
  <c r="E42" i="1"/>
  <c r="E46" i="1"/>
  <c r="F46" i="1"/>
  <c r="F42" i="1"/>
</calcChain>
</file>

<file path=xl/comments1.xml><?xml version="1.0" encoding="utf-8"?>
<comments xmlns="http://schemas.openxmlformats.org/spreadsheetml/2006/main">
  <authors>
    <author>Chris</author>
  </authors>
  <commentList>
    <comment ref="B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0" authorId="0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1" authorId="0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2" authorId="0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</commentList>
</comments>
</file>

<file path=xl/sharedStrings.xml><?xml version="1.0" encoding="utf-8"?>
<sst xmlns="http://schemas.openxmlformats.org/spreadsheetml/2006/main" count="93" uniqueCount="72">
  <si>
    <t>Input data</t>
  </si>
  <si>
    <t>Regular hours/worker/month</t>
  </si>
  <si>
    <t>Maximum overtime hours/worker/month</t>
  </si>
  <si>
    <t>Hiring cost/worker</t>
  </si>
  <si>
    <t>Firing cost/worker</t>
  </si>
  <si>
    <t>Regular wages/worker/month</t>
  </si>
  <si>
    <t>Overtime wage rate/hour</t>
  </si>
  <si>
    <t>Labor hours/pair of shoes</t>
  </si>
  <si>
    <t>Holding cost/pair of shoes in inventory/month</t>
  </si>
  <si>
    <t>Worker plan</t>
  </si>
  <si>
    <t>Workers from previous month</t>
  </si>
  <si>
    <t>Workers hired</t>
  </si>
  <si>
    <t>Workers fired</t>
  </si>
  <si>
    <t>Workers available after hiring and firing</t>
  </si>
  <si>
    <t>Regular-time hours available</t>
  </si>
  <si>
    <t>Overtime labor hours used</t>
  </si>
  <si>
    <t>&lt;=</t>
  </si>
  <si>
    <t>Maximum overtime labor hours available</t>
  </si>
  <si>
    <t>Total hours for production</t>
  </si>
  <si>
    <t>Production plan</t>
  </si>
  <si>
    <t>Shoes produced</t>
  </si>
  <si>
    <t>Production capacity</t>
  </si>
  <si>
    <t>Ending inventory</t>
  </si>
  <si>
    <t>&gt;=</t>
  </si>
  <si>
    <t>Totals</t>
  </si>
  <si>
    <t>Hiring cost</t>
  </si>
  <si>
    <t>Firing cost</t>
  </si>
  <si>
    <t>Regular-time wages</t>
  </si>
  <si>
    <t>Overtime wages</t>
  </si>
  <si>
    <t>Raw material cost</t>
  </si>
  <si>
    <t>Holding cost</t>
  </si>
  <si>
    <t>Initial inventory of shoes</t>
  </si>
  <si>
    <t>Initial number of workers</t>
  </si>
  <si>
    <t>Inventory after production</t>
  </si>
  <si>
    <t>Month 1</t>
  </si>
  <si>
    <t>Month 2</t>
  </si>
  <si>
    <t>Month 3</t>
  </si>
  <si>
    <t>Month 4</t>
  </si>
  <si>
    <t>SureStep aggregate planning model</t>
  </si>
  <si>
    <t>Raw material cost/pair of shoes</t>
  </si>
  <si>
    <t>Forecasted demand</t>
  </si>
  <si>
    <t>Range names used:</t>
  </si>
  <si>
    <t>Forecasted_demand</t>
  </si>
  <si>
    <t>=Model!$B$36:$E$36</t>
  </si>
  <si>
    <t>Inventory_after_production</t>
  </si>
  <si>
    <t>=Model!$B$34:$E$34</t>
  </si>
  <si>
    <t>Maximum_overtime_labor_hours_available</t>
  </si>
  <si>
    <t>=Model!$B$25:$E$25</t>
  </si>
  <si>
    <t>Overtime_labor_hours_used</t>
  </si>
  <si>
    <t>=Model!$B$23:$E$23</t>
  </si>
  <si>
    <t>Production_capacity</t>
  </si>
  <si>
    <t>=Model!$B$32:$E$32</t>
  </si>
  <si>
    <t>Shoes_produced</t>
  </si>
  <si>
    <t>=Model!$B$30:$E$30</t>
  </si>
  <si>
    <t>Total_cost</t>
  </si>
  <si>
    <t>=Model!$F$46</t>
  </si>
  <si>
    <t>Workers_fired</t>
  </si>
  <si>
    <t>=Model!$B$19:$E$19</t>
  </si>
  <si>
    <t>Workers_hired</t>
  </si>
  <si>
    <t>=Model!$B$18:$E$18</t>
  </si>
  <si>
    <t>Monetary outputs</t>
  </si>
  <si>
    <t>Objective to minimize</t>
  </si>
  <si>
    <t>$B$11</t>
  </si>
  <si>
    <t>$B$23:$E$23,$F$46</t>
  </si>
  <si>
    <t>Overtime rate</t>
  </si>
  <si>
    <t>Data for chart</t>
  </si>
  <si>
    <t>Oneway analysis for Solver model in Model worksheet</t>
  </si>
  <si>
    <t>Overtime rate (cell $B$11) values along side, output cell(s) along top</t>
  </si>
  <si>
    <t>Overtime_labor_hours_used_1</t>
  </si>
  <si>
    <t>Overtime_labor_hours_used_2</t>
  </si>
  <si>
    <t>Overtime_labor_hours_used_3</t>
  </si>
  <si>
    <t>Overtime_labor_hours_used_4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</si>
</sst>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5" formatCode="&quot;$&quot;#,##0;\-&quot;$&quot;#,##0"/>
    <numFmt numFmtId="164" formatCode="&quot;$&quot;#,##0_);\(&quot;$&quot;#,##0\)"/>
  </numFmts>
  <fonts count="6" x14ac:knownFonts="1">
    <font>
      <sz val="1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sz val="11"/>
      <color rgb="FFFFFFFF"/>
      <name val="Calibri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2" fillId="0" borderId="0" xfId="0" applyFont="1" applyBorder="1"/>
    <xf numFmtId="0" fontId="1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  <xf numFmtId="1" fontId="2" fillId="0" borderId="0" xfId="0" applyNumberFormat="1" applyFont="1" applyBorder="1"/>
    <xf numFmtId="5" fontId="2" fillId="0" borderId="0" xfId="0" applyNumberFormat="1" applyFont="1" applyBorder="1"/>
    <xf numFmtId="0" fontId="2" fillId="2" borderId="0" xfId="0" applyFont="1" applyFill="1" applyBorder="1"/>
    <xf numFmtId="5" fontId="2" fillId="2" borderId="0" xfId="0" applyNumberFormat="1" applyFont="1" applyFill="1" applyBorder="1"/>
    <xf numFmtId="0" fontId="2" fillId="3" borderId="0" xfId="0" applyFont="1" applyFill="1" applyBorder="1"/>
    <xf numFmtId="164" fontId="2" fillId="4" borderId="0" xfId="0" applyNumberFormat="1" applyFont="1" applyFill="1" applyBorder="1"/>
    <xf numFmtId="0" fontId="3" fillId="0" borderId="0" xfId="0" applyFont="1"/>
    <xf numFmtId="5" fontId="0" fillId="0" borderId="0" xfId="0" applyNumberFormat="1"/>
    <xf numFmtId="0" fontId="4" fillId="0" borderId="0" xfId="0" applyFont="1"/>
    <xf numFmtId="0" fontId="0" fillId="0" borderId="1" xfId="0" applyNumberFormat="1" applyBorder="1"/>
    <xf numFmtId="0" fontId="0" fillId="0" borderId="2" xfId="0" applyNumberFormat="1" applyBorder="1"/>
    <xf numFmtId="164" fontId="0" fillId="0" borderId="6" xfId="0" applyNumberFormat="1" applyBorder="1"/>
    <xf numFmtId="0" fontId="0" fillId="0" borderId="3" xfId="0" applyNumberFormat="1" applyBorder="1"/>
    <xf numFmtId="0" fontId="0" fillId="0" borderId="0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0" xfId="0" applyAlignment="1">
      <alignment horizontal="right" textRotation="90"/>
    </xf>
    <xf numFmtId="0" fontId="0" fillId="5" borderId="0" xfId="0" applyFill="1" applyAlignment="1">
      <alignment horizontal="right" textRotation="90"/>
    </xf>
  </cellXfs>
  <cellStyles count="1">
    <cellStyle name="Normal" xfId="0" builtinId="0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STS_1!$K$1</c:f>
          <c:strCache>
            <c:ptCount val="1"/>
            <c:pt idx="0">
              <c:v>Sensitivity of Total_cost to Overtime rate</c:v>
            </c:pt>
          </c:strCache>
        </c:strRef>
      </c:tx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STS_1!$A$5:$A$12</c:f>
              <c:numCache>
                <c:formatCode>"$"#,##0;\-"$"#,##0</c:formatCode>
                <c:ptCount val="8"/>
                <c:pt idx="0">
                  <c:v>7.0</c:v>
                </c:pt>
                <c:pt idx="1">
                  <c:v>9.0</c:v>
                </c:pt>
                <c:pt idx="2">
                  <c:v>11.0</c:v>
                </c:pt>
                <c:pt idx="3">
                  <c:v>13.0</c:v>
                </c:pt>
                <c:pt idx="4">
                  <c:v>15.0</c:v>
                </c:pt>
                <c:pt idx="5">
                  <c:v>17.0</c:v>
                </c:pt>
                <c:pt idx="6">
                  <c:v>19.0</c:v>
                </c:pt>
                <c:pt idx="7">
                  <c:v>21.0</c:v>
                </c:pt>
              </c:numCache>
            </c:numRef>
          </c:cat>
          <c:val>
            <c:numRef>
              <c:f>STS_1!$K$5:$K$12</c:f>
              <c:numCache>
                <c:formatCode>General</c:formatCode>
                <c:ptCount val="8"/>
                <c:pt idx="0">
                  <c:v>684755.0</c:v>
                </c:pt>
                <c:pt idx="1">
                  <c:v>691180.0</c:v>
                </c:pt>
                <c:pt idx="2">
                  <c:v>692660.0</c:v>
                </c:pt>
                <c:pt idx="3">
                  <c:v>692820.0</c:v>
                </c:pt>
                <c:pt idx="4">
                  <c:v>692980.0</c:v>
                </c:pt>
                <c:pt idx="5">
                  <c:v>693140.0</c:v>
                </c:pt>
                <c:pt idx="6">
                  <c:v>693220.0</c:v>
                </c:pt>
                <c:pt idx="7">
                  <c:v>693220.0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860696"/>
        <c:axId val="2070956504"/>
      </c:lineChart>
      <c:catAx>
        <c:axId val="2071860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Overtime rate ($B$11)</a:t>
                </a:r>
              </a:p>
            </c:rich>
          </c:tx>
          <c:layout/>
          <c:overlay val="0"/>
        </c:title>
        <c:numFmt formatCode="&quot;$&quot;#,##0;\-&quot;$&quot;#,##0" sourceLinked="1"/>
        <c:majorTickMark val="out"/>
        <c:minorTickMark val="none"/>
        <c:tickLblPos val="nextTo"/>
        <c:crossAx val="2070956504"/>
        <c:crosses val="autoZero"/>
        <c:auto val="1"/>
        <c:lblAlgn val="ctr"/>
        <c:lblOffset val="100"/>
        <c:noMultiLvlLbl val="0"/>
      </c:catAx>
      <c:valAx>
        <c:axId val="2070956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1860696"/>
        <c:crosses val="autoZero"/>
        <c:crossBetween val="between"/>
      </c:valAx>
    </c:plotArea>
    <c:plotVisOnly val="1"/>
    <c:dispBlanksAs val="gap"/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45</xdr:row>
      <xdr:rowOff>76200</xdr:rowOff>
    </xdr:from>
    <xdr:to>
      <xdr:col>6</xdr:col>
      <xdr:colOff>790575</xdr:colOff>
      <xdr:row>45</xdr:row>
      <xdr:rowOff>76200</xdr:rowOff>
    </xdr:to>
    <xdr:sp macro="" textlink="">
      <xdr:nvSpPr>
        <xdr:cNvPr id="4099" name="Line 3"/>
        <xdr:cNvSpPr>
          <a:spLocks noChangeShapeType="1"/>
        </xdr:cNvSpPr>
      </xdr:nvSpPr>
      <xdr:spPr bwMode="auto">
        <a:xfrm flipH="1">
          <a:off x="5905500" y="7524750"/>
          <a:ext cx="685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0</xdr:colOff>
      <xdr:row>13</xdr:row>
      <xdr:rowOff>0</xdr:rowOff>
    </xdr:from>
    <xdr:to>
      <xdr:col>18</xdr:col>
      <xdr:colOff>0</xdr:colOff>
      <xdr:row>28</xdr:row>
      <xdr:rowOff>0</xdr:rowOff>
    </xdr:to>
    <xdr:graphicFrame macro="">
      <xdr:nvGraphicFramePr>
        <xdr:cNvPr id="2" name="STS_1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12</xdr:col>
      <xdr:colOff>0</xdr:colOff>
      <xdr:row>3</xdr:row>
      <xdr:rowOff>0</xdr:rowOff>
    </xdr:from>
    <xdr:to>
      <xdr:col>16</xdr:col>
      <xdr:colOff>0</xdr:colOff>
      <xdr:row>3</xdr:row>
      <xdr:rowOff>762000</xdr:rowOff>
    </xdr:to>
    <xdr:sp macro="" textlink="">
      <xdr:nvSpPr>
        <xdr:cNvPr id="3" name="TextBox 2"/>
        <xdr:cNvSpPr txBox="1"/>
      </xdr:nvSpPr>
      <xdr:spPr>
        <a:xfrm>
          <a:off x="73152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$K$4, the chart will adapt to that output.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J46"/>
  <sheetViews>
    <sheetView tabSelected="1" workbookViewId="0">
      <selection activeCell="G30" sqref="G30"/>
    </sheetView>
  </sheetViews>
  <sheetFormatPr baseColWidth="10" defaultColWidth="8.83203125" defaultRowHeight="14" x14ac:dyDescent="0"/>
  <cols>
    <col min="1" max="1" width="43.1640625" style="3" customWidth="1"/>
    <col min="2" max="5" width="10.6640625" style="3" customWidth="1"/>
    <col min="6" max="6" width="10.33203125" style="3" customWidth="1"/>
    <col min="7" max="7" width="40.83203125" style="3" customWidth="1"/>
    <col min="8" max="8" width="8.83203125" style="3"/>
    <col min="9" max="9" width="12" style="3" customWidth="1"/>
    <col min="10" max="16384" width="8.83203125" style="3"/>
  </cols>
  <sheetData>
    <row r="1" spans="1:10">
      <c r="A1" s="2" t="s">
        <v>38</v>
      </c>
      <c r="I1" s="4"/>
      <c r="J1" s="4"/>
    </row>
    <row r="2" spans="1:10">
      <c r="I2" s="4"/>
      <c r="J2" s="4"/>
    </row>
    <row r="3" spans="1:10">
      <c r="A3" s="2" t="s">
        <v>0</v>
      </c>
      <c r="G3" s="2" t="s">
        <v>41</v>
      </c>
      <c r="I3" s="4"/>
      <c r="J3" s="4"/>
    </row>
    <row r="4" spans="1:10">
      <c r="A4" s="3" t="s">
        <v>31</v>
      </c>
      <c r="B4" s="10">
        <v>500</v>
      </c>
      <c r="C4" s="5"/>
      <c r="D4" s="5"/>
      <c r="E4" s="5"/>
      <c r="F4" s="5"/>
      <c r="G4" s="4" t="s">
        <v>42</v>
      </c>
      <c r="H4" s="4" t="s">
        <v>43</v>
      </c>
      <c r="I4" s="4"/>
      <c r="J4" s="4"/>
    </row>
    <row r="5" spans="1:10">
      <c r="A5" s="3" t="s">
        <v>32</v>
      </c>
      <c r="B5" s="10">
        <v>100</v>
      </c>
      <c r="C5" s="5"/>
      <c r="D5" s="5"/>
      <c r="E5" s="5"/>
      <c r="F5" s="5"/>
      <c r="G5" s="4" t="s">
        <v>44</v>
      </c>
      <c r="H5" s="4" t="s">
        <v>45</v>
      </c>
      <c r="I5" s="4"/>
      <c r="J5" s="4"/>
    </row>
    <row r="6" spans="1:10">
      <c r="A6" s="3" t="s">
        <v>1</v>
      </c>
      <c r="B6" s="10">
        <v>160</v>
      </c>
      <c r="C6" s="5"/>
      <c r="D6" s="5"/>
      <c r="E6" s="5"/>
      <c r="F6" s="5"/>
      <c r="G6" s="4" t="s">
        <v>46</v>
      </c>
      <c r="H6" s="4" t="s">
        <v>47</v>
      </c>
      <c r="I6" s="4"/>
      <c r="J6" s="4"/>
    </row>
    <row r="7" spans="1:10">
      <c r="A7" s="3" t="s">
        <v>2</v>
      </c>
      <c r="B7" s="10">
        <v>20</v>
      </c>
      <c r="C7" s="5"/>
      <c r="D7" s="5"/>
      <c r="E7" s="5"/>
      <c r="F7" s="5"/>
      <c r="G7" s="4" t="s">
        <v>48</v>
      </c>
      <c r="H7" s="4" t="s">
        <v>49</v>
      </c>
      <c r="I7" s="4"/>
      <c r="J7" s="4"/>
    </row>
    <row r="8" spans="1:10">
      <c r="A8" s="3" t="s">
        <v>3</v>
      </c>
      <c r="B8" s="11">
        <v>1600</v>
      </c>
      <c r="C8" s="5"/>
      <c r="D8" s="5"/>
      <c r="E8" s="5"/>
      <c r="F8" s="5"/>
      <c r="G8" s="4" t="s">
        <v>50</v>
      </c>
      <c r="H8" s="4" t="s">
        <v>51</v>
      </c>
      <c r="I8" s="4"/>
      <c r="J8" s="4"/>
    </row>
    <row r="9" spans="1:10">
      <c r="A9" s="3" t="s">
        <v>4</v>
      </c>
      <c r="B9" s="11">
        <v>2000</v>
      </c>
      <c r="C9" s="5"/>
      <c r="D9" s="5"/>
      <c r="E9" s="5"/>
      <c r="F9" s="5"/>
      <c r="G9" s="4" t="s">
        <v>52</v>
      </c>
      <c r="H9" s="4" t="s">
        <v>53</v>
      </c>
      <c r="I9" s="4"/>
      <c r="J9" s="4"/>
    </row>
    <row r="10" spans="1:10">
      <c r="A10" s="3" t="s">
        <v>5</v>
      </c>
      <c r="B10" s="11">
        <v>1500</v>
      </c>
      <c r="C10" s="5"/>
      <c r="D10" s="5"/>
      <c r="E10" s="5"/>
      <c r="F10" s="5"/>
      <c r="G10" s="4" t="s">
        <v>54</v>
      </c>
      <c r="H10" s="4" t="s">
        <v>55</v>
      </c>
      <c r="I10" s="4"/>
      <c r="J10" s="4"/>
    </row>
    <row r="11" spans="1:10">
      <c r="A11" s="3" t="s">
        <v>6</v>
      </c>
      <c r="B11" s="11">
        <v>13</v>
      </c>
      <c r="C11" s="5"/>
      <c r="D11" s="5"/>
      <c r="E11" s="5"/>
      <c r="F11" s="5"/>
      <c r="G11" s="4" t="s">
        <v>56</v>
      </c>
      <c r="H11" s="4" t="s">
        <v>57</v>
      </c>
      <c r="I11" s="4"/>
      <c r="J11" s="4"/>
    </row>
    <row r="12" spans="1:10">
      <c r="A12" s="3" t="s">
        <v>7</v>
      </c>
      <c r="B12" s="10">
        <v>4</v>
      </c>
      <c r="C12" s="5"/>
      <c r="D12" s="5"/>
      <c r="E12" s="5"/>
      <c r="F12" s="5"/>
      <c r="G12" s="4" t="s">
        <v>58</v>
      </c>
      <c r="H12" s="4" t="s">
        <v>59</v>
      </c>
      <c r="I12" s="4"/>
      <c r="J12" s="4"/>
    </row>
    <row r="13" spans="1:10">
      <c r="A13" s="3" t="s">
        <v>39</v>
      </c>
      <c r="B13" s="11">
        <v>15</v>
      </c>
      <c r="C13" s="5"/>
      <c r="D13" s="5"/>
      <c r="E13" s="5"/>
      <c r="F13" s="5"/>
      <c r="I13" s="4"/>
      <c r="J13" s="4"/>
    </row>
    <row r="14" spans="1:10">
      <c r="A14" s="3" t="s">
        <v>8</v>
      </c>
      <c r="B14" s="11">
        <v>3</v>
      </c>
      <c r="C14" s="5"/>
      <c r="D14" s="5"/>
      <c r="E14" s="5"/>
      <c r="F14" s="5"/>
      <c r="I14" s="4"/>
      <c r="J14" s="4"/>
    </row>
    <row r="15" spans="1:10" ht="12.75" customHeight="1">
      <c r="B15" s="5"/>
      <c r="C15" s="5"/>
      <c r="D15" s="5"/>
      <c r="E15" s="5"/>
      <c r="F15" s="5"/>
      <c r="I15" s="4"/>
      <c r="J15" s="4"/>
    </row>
    <row r="16" spans="1:10">
      <c r="A16" s="2" t="s">
        <v>9</v>
      </c>
      <c r="B16" s="7" t="s">
        <v>34</v>
      </c>
      <c r="C16" s="7" t="s">
        <v>35</v>
      </c>
      <c r="D16" s="7" t="s">
        <v>36</v>
      </c>
      <c r="E16" s="7" t="s">
        <v>37</v>
      </c>
      <c r="F16" s="5"/>
      <c r="I16" s="4"/>
      <c r="J16" s="4"/>
    </row>
    <row r="17" spans="1:6">
      <c r="A17" s="3" t="s">
        <v>10</v>
      </c>
      <c r="B17" s="5">
        <f>B5</f>
        <v>100</v>
      </c>
      <c r="C17" s="5">
        <f>B20</f>
        <v>94</v>
      </c>
      <c r="D17" s="5">
        <f>C20</f>
        <v>93</v>
      </c>
      <c r="E17" s="5">
        <f>D20</f>
        <v>50</v>
      </c>
      <c r="F17" s="5"/>
    </row>
    <row r="18" spans="1:6">
      <c r="A18" s="3" t="s">
        <v>11</v>
      </c>
      <c r="B18" s="12">
        <v>0</v>
      </c>
      <c r="C18" s="12">
        <v>0</v>
      </c>
      <c r="D18" s="12">
        <v>0</v>
      </c>
      <c r="E18" s="12">
        <v>0</v>
      </c>
      <c r="F18" s="5"/>
    </row>
    <row r="19" spans="1:6">
      <c r="A19" s="3" t="s">
        <v>12</v>
      </c>
      <c r="B19" s="12">
        <v>6</v>
      </c>
      <c r="C19" s="12">
        <v>1</v>
      </c>
      <c r="D19" s="12">
        <v>43</v>
      </c>
      <c r="E19" s="12">
        <v>0</v>
      </c>
      <c r="F19" s="5"/>
    </row>
    <row r="20" spans="1:6">
      <c r="A20" s="3" t="s">
        <v>13</v>
      </c>
      <c r="B20" s="5">
        <f>B17+B18-B19</f>
        <v>94</v>
      </c>
      <c r="C20" s="5">
        <f>C17+C18-C19</f>
        <v>93</v>
      </c>
      <c r="D20" s="5">
        <f>D17+D18-D19</f>
        <v>50</v>
      </c>
      <c r="E20" s="5">
        <f>E17+E18-E19</f>
        <v>50</v>
      </c>
      <c r="F20" s="5"/>
    </row>
    <row r="21" spans="1:6">
      <c r="B21" s="5"/>
      <c r="C21" s="5"/>
      <c r="D21" s="5"/>
      <c r="E21" s="5"/>
      <c r="F21" s="5"/>
    </row>
    <row r="22" spans="1:6">
      <c r="A22" s="3" t="s">
        <v>14</v>
      </c>
      <c r="B22" s="5">
        <f>$B$6*B20</f>
        <v>15040</v>
      </c>
      <c r="C22" s="5">
        <f>$B$6*C20</f>
        <v>14880</v>
      </c>
      <c r="D22" s="5">
        <f>$B$6*D20</f>
        <v>8000</v>
      </c>
      <c r="E22" s="5">
        <f>$B$6*E20</f>
        <v>8000</v>
      </c>
      <c r="F22" s="5"/>
    </row>
    <row r="23" spans="1:6">
      <c r="A23" s="3" t="s">
        <v>15</v>
      </c>
      <c r="B23" s="12">
        <v>0</v>
      </c>
      <c r="C23" s="12">
        <v>80</v>
      </c>
      <c r="D23" s="12">
        <v>0</v>
      </c>
      <c r="E23" s="12">
        <v>0</v>
      </c>
      <c r="F23" s="5"/>
    </row>
    <row r="24" spans="1:6">
      <c r="B24" s="7" t="s">
        <v>16</v>
      </c>
      <c r="C24" s="7" t="s">
        <v>16</v>
      </c>
      <c r="D24" s="7" t="s">
        <v>16</v>
      </c>
      <c r="E24" s="7" t="s">
        <v>16</v>
      </c>
      <c r="F24" s="5"/>
    </row>
    <row r="25" spans="1:6">
      <c r="A25" s="3" t="s">
        <v>17</v>
      </c>
      <c r="B25" s="5">
        <f>$B$7*B20</f>
        <v>1880</v>
      </c>
      <c r="C25" s="5">
        <f>$B$7*C20</f>
        <v>1860</v>
      </c>
      <c r="D25" s="5">
        <f>$B$7*D20</f>
        <v>1000</v>
      </c>
      <c r="E25" s="5">
        <f>$B$7*E20</f>
        <v>1000</v>
      </c>
      <c r="F25" s="5"/>
    </row>
    <row r="26" spans="1:6">
      <c r="B26" s="5"/>
      <c r="C26" s="5"/>
      <c r="D26" s="5"/>
      <c r="E26" s="5"/>
      <c r="F26" s="5"/>
    </row>
    <row r="27" spans="1:6">
      <c r="A27" s="3" t="s">
        <v>18</v>
      </c>
      <c r="B27" s="5">
        <f>SUM(B22:B23)</f>
        <v>15040</v>
      </c>
      <c r="C27" s="5">
        <f>SUM(C22:C23)</f>
        <v>14960</v>
      </c>
      <c r="D27" s="5">
        <f>SUM(D22:D23)</f>
        <v>8000</v>
      </c>
      <c r="E27" s="5">
        <f>SUM(E22:E23)</f>
        <v>8000</v>
      </c>
      <c r="F27" s="5"/>
    </row>
    <row r="28" spans="1:6">
      <c r="B28" s="5"/>
      <c r="C28" s="5"/>
      <c r="D28" s="5"/>
      <c r="E28" s="5"/>
      <c r="F28" s="5"/>
    </row>
    <row r="29" spans="1:6">
      <c r="A29" s="2" t="s">
        <v>19</v>
      </c>
      <c r="B29" s="7" t="s">
        <v>34</v>
      </c>
      <c r="C29" s="7" t="s">
        <v>35</v>
      </c>
      <c r="D29" s="7" t="s">
        <v>36</v>
      </c>
      <c r="E29" s="7" t="s">
        <v>37</v>
      </c>
      <c r="F29" s="5"/>
    </row>
    <row r="30" spans="1:6">
      <c r="A30" s="3" t="s">
        <v>20</v>
      </c>
      <c r="B30" s="12">
        <v>3760</v>
      </c>
      <c r="C30" s="12">
        <v>3740</v>
      </c>
      <c r="D30" s="12">
        <v>2000</v>
      </c>
      <c r="E30" s="12">
        <v>1000</v>
      </c>
      <c r="F30" s="5"/>
    </row>
    <row r="31" spans="1:6">
      <c r="B31" s="7" t="s">
        <v>16</v>
      </c>
      <c r="C31" s="7" t="s">
        <v>16</v>
      </c>
      <c r="D31" s="7" t="s">
        <v>16</v>
      </c>
      <c r="E31" s="7" t="s">
        <v>16</v>
      </c>
      <c r="F31" s="5"/>
    </row>
    <row r="32" spans="1:6">
      <c r="A32" s="3" t="s">
        <v>21</v>
      </c>
      <c r="B32" s="5">
        <f>B27/$B$12</f>
        <v>3760</v>
      </c>
      <c r="C32" s="5">
        <f>C27/$B$12</f>
        <v>3740</v>
      </c>
      <c r="D32" s="5">
        <f>D27/$B$12</f>
        <v>2000</v>
      </c>
      <c r="E32" s="5">
        <f>E27/$B$12</f>
        <v>2000</v>
      </c>
      <c r="F32" s="5"/>
    </row>
    <row r="33" spans="1:7">
      <c r="B33" s="5"/>
      <c r="C33" s="5"/>
      <c r="D33" s="5"/>
      <c r="E33" s="5"/>
      <c r="F33" s="5"/>
    </row>
    <row r="34" spans="1:7">
      <c r="A34" s="3" t="s">
        <v>33</v>
      </c>
      <c r="B34" s="5">
        <f>B4+B30</f>
        <v>4260</v>
      </c>
      <c r="C34" s="5">
        <f>B37+C30</f>
        <v>5000</v>
      </c>
      <c r="D34" s="5">
        <f>C37+D30</f>
        <v>2000</v>
      </c>
      <c r="E34" s="5">
        <f>D37+E30</f>
        <v>1000</v>
      </c>
      <c r="F34" s="5"/>
    </row>
    <row r="35" spans="1:7">
      <c r="B35" s="7" t="s">
        <v>23</v>
      </c>
      <c r="C35" s="7" t="s">
        <v>23</v>
      </c>
      <c r="D35" s="7" t="s">
        <v>23</v>
      </c>
      <c r="E35" s="7" t="s">
        <v>23</v>
      </c>
      <c r="F35" s="5"/>
    </row>
    <row r="36" spans="1:7">
      <c r="A36" s="3" t="s">
        <v>40</v>
      </c>
      <c r="B36" s="10">
        <v>3000</v>
      </c>
      <c r="C36" s="10">
        <v>5000</v>
      </c>
      <c r="D36" s="10">
        <v>2000</v>
      </c>
      <c r="E36" s="10">
        <v>1000</v>
      </c>
      <c r="F36" s="5"/>
    </row>
    <row r="37" spans="1:7">
      <c r="A37" s="3" t="s">
        <v>22</v>
      </c>
      <c r="B37" s="5">
        <f>B34-B36</f>
        <v>1260</v>
      </c>
      <c r="C37" s="8">
        <f>C34-C36</f>
        <v>0</v>
      </c>
      <c r="D37" s="8">
        <f>D34-D36</f>
        <v>0</v>
      </c>
      <c r="E37" s="8">
        <f>E34-E36</f>
        <v>0</v>
      </c>
      <c r="F37" s="5"/>
    </row>
    <row r="38" spans="1:7">
      <c r="B38" s="5"/>
      <c r="C38" s="5"/>
      <c r="D38" s="5"/>
      <c r="E38" s="5"/>
      <c r="F38" s="5"/>
    </row>
    <row r="39" spans="1:7">
      <c r="A39" s="2" t="s">
        <v>60</v>
      </c>
      <c r="B39" s="7" t="s">
        <v>34</v>
      </c>
      <c r="C39" s="7" t="s">
        <v>35</v>
      </c>
      <c r="D39" s="7" t="s">
        <v>36</v>
      </c>
      <c r="E39" s="7" t="s">
        <v>37</v>
      </c>
      <c r="F39" s="7" t="s">
        <v>24</v>
      </c>
    </row>
    <row r="40" spans="1:7">
      <c r="A40" s="3" t="s">
        <v>25</v>
      </c>
      <c r="B40" s="9">
        <f>$B$8*B18</f>
        <v>0</v>
      </c>
      <c r="C40" s="9">
        <f>$B$8*C18</f>
        <v>0</v>
      </c>
      <c r="D40" s="9">
        <f>$B$8*D18</f>
        <v>0</v>
      </c>
      <c r="E40" s="9">
        <f>$B$8*E18</f>
        <v>0</v>
      </c>
      <c r="F40" s="9">
        <f t="shared" ref="F40:F46" si="0">SUM(B40:E40)</f>
        <v>0</v>
      </c>
    </row>
    <row r="41" spans="1:7">
      <c r="A41" s="3" t="s">
        <v>26</v>
      </c>
      <c r="B41" s="9">
        <f>$B$9*B19</f>
        <v>12000</v>
      </c>
      <c r="C41" s="9">
        <f>$B$9*C19</f>
        <v>2000</v>
      </c>
      <c r="D41" s="9">
        <f>$B$9*D19</f>
        <v>86000</v>
      </c>
      <c r="E41" s="9">
        <f>$B$9*E19</f>
        <v>0</v>
      </c>
      <c r="F41" s="9">
        <f t="shared" si="0"/>
        <v>100000</v>
      </c>
    </row>
    <row r="42" spans="1:7">
      <c r="A42" s="3" t="s">
        <v>27</v>
      </c>
      <c r="B42" s="9">
        <f>$B$10*B20</f>
        <v>141000</v>
      </c>
      <c r="C42" s="9">
        <f>$B$10*C20</f>
        <v>139500</v>
      </c>
      <c r="D42" s="9">
        <f>$B$10*D20</f>
        <v>75000</v>
      </c>
      <c r="E42" s="9">
        <f>$B$10*E20</f>
        <v>75000</v>
      </c>
      <c r="F42" s="9">
        <f t="shared" si="0"/>
        <v>430500</v>
      </c>
    </row>
    <row r="43" spans="1:7">
      <c r="A43" s="3" t="s">
        <v>28</v>
      </c>
      <c r="B43" s="9">
        <f>$B$11*B23</f>
        <v>0</v>
      </c>
      <c r="C43" s="9">
        <f>$B$11*C23</f>
        <v>1040</v>
      </c>
      <c r="D43" s="9">
        <f>$B$11*D23</f>
        <v>0</v>
      </c>
      <c r="E43" s="9">
        <f>$B$11*E23</f>
        <v>0</v>
      </c>
      <c r="F43" s="9">
        <f t="shared" si="0"/>
        <v>1040</v>
      </c>
    </row>
    <row r="44" spans="1:7">
      <c r="A44" s="3" t="s">
        <v>29</v>
      </c>
      <c r="B44" s="9">
        <f>$B$13*B30</f>
        <v>56400</v>
      </c>
      <c r="C44" s="9">
        <f>$B$13*C30</f>
        <v>56100</v>
      </c>
      <c r="D44" s="9">
        <f>$B$13*D30</f>
        <v>30000</v>
      </c>
      <c r="E44" s="9">
        <f>$B$13*E30</f>
        <v>15000</v>
      </c>
      <c r="F44" s="9">
        <f t="shared" si="0"/>
        <v>157500</v>
      </c>
    </row>
    <row r="45" spans="1:7">
      <c r="A45" s="3" t="s">
        <v>30</v>
      </c>
      <c r="B45" s="9">
        <f>$B$14*B37</f>
        <v>3780</v>
      </c>
      <c r="C45" s="9">
        <f>$B$14*C37</f>
        <v>0</v>
      </c>
      <c r="D45" s="9">
        <f>$B$14*D37</f>
        <v>0</v>
      </c>
      <c r="E45" s="9">
        <f>$B$14*E37</f>
        <v>0</v>
      </c>
      <c r="F45" s="9">
        <f t="shared" si="0"/>
        <v>3780</v>
      </c>
    </row>
    <row r="46" spans="1:7">
      <c r="A46" s="3" t="s">
        <v>24</v>
      </c>
      <c r="B46" s="9">
        <f>SUM(B40:B45)</f>
        <v>213180</v>
      </c>
      <c r="C46" s="9">
        <f>SUM(C40:C45)</f>
        <v>198640</v>
      </c>
      <c r="D46" s="9">
        <f>SUM(D40:D45)</f>
        <v>191000</v>
      </c>
      <c r="E46" s="9">
        <f>SUM(E40:E45)</f>
        <v>90000</v>
      </c>
      <c r="F46" s="13">
        <f t="shared" si="0"/>
        <v>692820</v>
      </c>
      <c r="G46" s="6" t="s">
        <v>61</v>
      </c>
    </row>
  </sheetData>
  <phoneticPr fontId="0" type="noConversion"/>
  <printOptions headings="1" gridLines="1" gridLinesSet="0"/>
  <pageMargins left="0.75" right="0.75" top="1" bottom="1" header="0.5" footer="0.5"/>
  <pageSetup scale="53" orientation="portrait" horizontalDpi="4294967292" verticalDpi="30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B15"/>
  <sheetViews>
    <sheetView workbookViewId="0"/>
  </sheetViews>
  <sheetFormatPr baseColWidth="10" defaultColWidth="8.83203125" defaultRowHeight="14" x14ac:dyDescent="0"/>
  <sheetData>
    <row r="1" spans="1:2">
      <c r="A1">
        <v>1</v>
      </c>
    </row>
    <row r="2" spans="1:2">
      <c r="A2" t="s">
        <v>62</v>
      </c>
    </row>
    <row r="3" spans="1:2">
      <c r="A3">
        <v>1</v>
      </c>
    </row>
    <row r="4" spans="1:2">
      <c r="A4">
        <v>7</v>
      </c>
    </row>
    <row r="5" spans="1:2">
      <c r="A5">
        <v>21</v>
      </c>
    </row>
    <row r="6" spans="1:2">
      <c r="A6">
        <v>2</v>
      </c>
    </row>
    <row r="8" spans="1:2">
      <c r="A8" s="1"/>
      <c r="B8" s="1"/>
    </row>
    <row r="9" spans="1:2">
      <c r="A9" t="s">
        <v>63</v>
      </c>
    </row>
    <row r="10" spans="1:2">
      <c r="A10" t="s">
        <v>64</v>
      </c>
    </row>
    <row r="15" spans="1:2">
      <c r="B15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 enableFormatConditionsCalculation="0"/>
  <dimension ref="A1:K12"/>
  <sheetViews>
    <sheetView workbookViewId="0"/>
  </sheetViews>
  <sheetFormatPr baseColWidth="10" defaultColWidth="8.83203125" defaultRowHeight="14" x14ac:dyDescent="0"/>
  <sheetData>
    <row r="1" spans="1:11">
      <c r="A1" s="14" t="s">
        <v>66</v>
      </c>
      <c r="K1" s="16" t="str">
        <f>CONCATENATE("Sensitivity of ",$K$4," to ","Overtime rate")</f>
        <v>Sensitivity of Total_cost to Overtime rate</v>
      </c>
    </row>
    <row r="3" spans="1:11">
      <c r="A3" t="s">
        <v>67</v>
      </c>
      <c r="K3" t="s">
        <v>65</v>
      </c>
    </row>
    <row r="4" spans="1:11" ht="147">
      <c r="B4" s="26" t="s">
        <v>68</v>
      </c>
      <c r="C4" s="26" t="s">
        <v>69</v>
      </c>
      <c r="D4" s="26" t="s">
        <v>70</v>
      </c>
      <c r="E4" s="26" t="s">
        <v>71</v>
      </c>
      <c r="F4" s="26" t="s">
        <v>54</v>
      </c>
      <c r="J4" s="16">
        <f>MATCH($K$4,OutputAddresses,0)</f>
        <v>5</v>
      </c>
      <c r="K4" s="27" t="s">
        <v>54</v>
      </c>
    </row>
    <row r="5" spans="1:11">
      <c r="A5" s="15">
        <v>7</v>
      </c>
      <c r="B5" s="17">
        <v>1620.0000000000023</v>
      </c>
      <c r="C5" s="18">
        <v>1659.9999999999998</v>
      </c>
      <c r="D5" s="18">
        <v>0</v>
      </c>
      <c r="E5" s="18">
        <v>0</v>
      </c>
      <c r="F5" s="19">
        <v>684755</v>
      </c>
      <c r="K5">
        <f>INDEX(OutputValues,1,$J$4)</f>
        <v>684755</v>
      </c>
    </row>
    <row r="6" spans="1:11">
      <c r="A6" s="15">
        <v>9</v>
      </c>
      <c r="B6" s="20">
        <v>80.000000000002132</v>
      </c>
      <c r="C6" s="21">
        <v>1759.9999999999998</v>
      </c>
      <c r="D6" s="21">
        <v>0</v>
      </c>
      <c r="E6" s="21">
        <v>0</v>
      </c>
      <c r="F6" s="22">
        <v>691180</v>
      </c>
      <c r="K6">
        <f>INDEX(OutputValues,2,$J$4)</f>
        <v>691180</v>
      </c>
    </row>
    <row r="7" spans="1:11">
      <c r="A7" s="15">
        <v>11</v>
      </c>
      <c r="B7" s="20">
        <v>0</v>
      </c>
      <c r="C7" s="21">
        <v>79.999999999997726</v>
      </c>
      <c r="D7" s="21">
        <v>0</v>
      </c>
      <c r="E7" s="21">
        <v>0</v>
      </c>
      <c r="F7" s="22">
        <v>692660</v>
      </c>
      <c r="K7">
        <f>INDEX(OutputValues,3,$J$4)</f>
        <v>692660</v>
      </c>
    </row>
    <row r="8" spans="1:11">
      <c r="A8" s="15">
        <v>13</v>
      </c>
      <c r="B8" s="20">
        <v>0</v>
      </c>
      <c r="C8" s="21">
        <v>80.000000000002274</v>
      </c>
      <c r="D8" s="21">
        <v>0</v>
      </c>
      <c r="E8" s="21">
        <v>0</v>
      </c>
      <c r="F8" s="22">
        <v>692820</v>
      </c>
      <c r="K8">
        <f>INDEX(OutputValues,4,$J$4)</f>
        <v>692820</v>
      </c>
    </row>
    <row r="9" spans="1:11">
      <c r="A9" s="15">
        <v>15</v>
      </c>
      <c r="B9" s="20">
        <v>0</v>
      </c>
      <c r="C9" s="21">
        <v>80.000000000002274</v>
      </c>
      <c r="D9" s="21">
        <v>0</v>
      </c>
      <c r="E9" s="21">
        <v>0</v>
      </c>
      <c r="F9" s="22">
        <v>692980</v>
      </c>
      <c r="K9">
        <f>INDEX(OutputValues,5,$J$4)</f>
        <v>692980</v>
      </c>
    </row>
    <row r="10" spans="1:11">
      <c r="A10" s="15">
        <v>17</v>
      </c>
      <c r="B10" s="20">
        <v>0</v>
      </c>
      <c r="C10" s="21">
        <v>80.000000000002274</v>
      </c>
      <c r="D10" s="21">
        <v>0</v>
      </c>
      <c r="E10" s="21">
        <v>0</v>
      </c>
      <c r="F10" s="22">
        <v>693140</v>
      </c>
      <c r="K10">
        <f>INDEX(OutputValues,6,$J$4)</f>
        <v>693140</v>
      </c>
    </row>
    <row r="11" spans="1:11">
      <c r="A11" s="15">
        <v>19</v>
      </c>
      <c r="B11" s="20">
        <v>0</v>
      </c>
      <c r="C11" s="21">
        <v>0</v>
      </c>
      <c r="D11" s="21">
        <v>0</v>
      </c>
      <c r="E11" s="21">
        <v>0</v>
      </c>
      <c r="F11" s="22">
        <v>693220</v>
      </c>
      <c r="K11">
        <f>INDEX(OutputValues,7,$J$4)</f>
        <v>693220</v>
      </c>
    </row>
    <row r="12" spans="1:11">
      <c r="A12" s="15">
        <v>21</v>
      </c>
      <c r="B12" s="24">
        <v>0</v>
      </c>
      <c r="C12" s="25">
        <v>0</v>
      </c>
      <c r="D12" s="25">
        <v>0</v>
      </c>
      <c r="E12" s="25">
        <v>0</v>
      </c>
      <c r="F12" s="23">
        <v>693220</v>
      </c>
      <c r="K12">
        <f>INDEX(OutputValues,8,$J$4)</f>
        <v>693220</v>
      </c>
    </row>
  </sheetData>
  <dataValidations count="1">
    <dataValidation type="list" allowBlank="1" showInputMessage="1" showErrorMessage="1" sqref="K4">
      <formula1>OutputAddresses</formula1>
    </dataValidation>
  </dataValidations>
  <pageMargins left="0.7" right="0.7" top="0.75" bottom="0.75" header="0.3" footer="0.3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STS_1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 School of Business</dc:creator>
  <cp:lastModifiedBy>Somayeh  Moazeni</cp:lastModifiedBy>
  <cp:lastPrinted>2009-12-01T02:17:40Z</cp:lastPrinted>
  <dcterms:created xsi:type="dcterms:W3CDTF">1997-08-23T19:52:44Z</dcterms:created>
  <dcterms:modified xsi:type="dcterms:W3CDTF">2020-02-17T19:54:10Z</dcterms:modified>
</cp:coreProperties>
</file>