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5203"/>
  <workbookPr autoCompressPictures="0"/>
  <bookViews>
    <workbookView xWindow="0" yWindow="0" windowWidth="26600" windowHeight="14920"/>
  </bookViews>
  <sheets>
    <sheet name="Model" sheetId="1" r:id="rId1"/>
    <sheet name="Model_STS" sheetId="3" state="veryHidden" r:id="rId2"/>
    <sheet name="STS_1" sheetId="4" r:id="rId3"/>
    <sheet name="STS_2" sheetId="5" r:id="rId4"/>
  </sheets>
  <definedNames>
    <definedName name="Available">Model!$F$13:$F$14</definedName>
    <definedName name="Barrels_sold">Model!$B$15:$C$15</definedName>
    <definedName name="Blending_plan">Model!$B$13:$C$14</definedName>
    <definedName name="ChartData" localSheetId="2">STS_1!$K$5:$K$13</definedName>
    <definedName name="ChartData" localSheetId="3">STS_2!$K$5:$K$23</definedName>
    <definedName name="InputValues" localSheetId="2">STS_1!$A$5:$A$13</definedName>
    <definedName name="InputValues" localSheetId="3">STS_2!$A$5:$A$23</definedName>
    <definedName name="Leftover">Model!$G$13:$G$14</definedName>
    <definedName name="OutputAddresses" localSheetId="2">STS_1!$B$4:$F$4</definedName>
    <definedName name="OutputAddresses" localSheetId="3">STS_2!$B$4:$F$4</definedName>
    <definedName name="OutputValues" localSheetId="2">STS_1!$B$5:$F$13</definedName>
    <definedName name="OutputValues" localSheetId="3">STS_2!$B$5:$F$23</definedName>
    <definedName name="Quality_obtained">Model!$B$19:$C$19</definedName>
    <definedName name="Quality_required">Model!$B$21:$C$21</definedName>
    <definedName name="solver_adj" localSheetId="0" hidden="1">Model!$B$13:$C$14</definedName>
    <definedName name="solver_cvg" localSheetId="0" hidden="1">0.0001</definedName>
    <definedName name="solver_drv" localSheetId="0" hidden="1">2</definedName>
    <definedName name="solver_eng" localSheetId="0" hidden="1">2</definedName>
    <definedName name="solver_est" localSheetId="0" hidden="1">1</definedName>
    <definedName name="solver_itr" localSheetId="0" hidden="1">2147483647</definedName>
    <definedName name="solver_lhs1" localSheetId="0" hidden="1">Model!$B$19:$C$19</definedName>
    <definedName name="solver_lhs2" localSheetId="0" hidden="1">Model!$D$13:$D$14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Model!$B$24</definedName>
    <definedName name="solver_pre" localSheetId="0" hidden="1">0.000001</definedName>
    <definedName name="solver_rbv" localSheetId="0" hidden="1">2</definedName>
    <definedName name="solver_rel1" localSheetId="0" hidden="1">3</definedName>
    <definedName name="solver_rel2" localSheetId="0" hidden="1">1</definedName>
    <definedName name="solver_rhs1" localSheetId="0" hidden="1">Quality_required</definedName>
    <definedName name="solver_rhs2" localSheetId="0" hidden="1">Available</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 name="Total_revenue">Model!$B$24</definedName>
    <definedName name="Used">Model!$D$13:$D$14</definedName>
  </definedNames>
  <calcPr calcId="140001" calcMode="autoNoTable"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4" l="1"/>
  <c r="G7" i="4"/>
  <c r="G8" i="4"/>
  <c r="G9" i="4"/>
  <c r="G10" i="4"/>
  <c r="G11" i="4"/>
  <c r="G12" i="4"/>
  <c r="G13" i="4"/>
  <c r="G6" i="5"/>
  <c r="G7" i="5"/>
  <c r="G8" i="5"/>
  <c r="G9" i="5"/>
  <c r="G10" i="5"/>
  <c r="G11" i="5"/>
  <c r="G12" i="5"/>
  <c r="G13" i="5"/>
  <c r="G14" i="5"/>
  <c r="G15" i="5"/>
  <c r="G16" i="5"/>
  <c r="G17" i="5"/>
  <c r="G18" i="5"/>
  <c r="G19" i="5"/>
  <c r="G20" i="5"/>
  <c r="G21" i="5"/>
  <c r="G22" i="5"/>
  <c r="G23" i="5"/>
  <c r="K1" i="5"/>
  <c r="J4" i="5"/>
  <c r="K20" i="5"/>
  <c r="K1" i="4"/>
  <c r="J4" i="4"/>
  <c r="K13" i="4"/>
  <c r="C19" i="1"/>
  <c r="B19" i="1"/>
  <c r="F21" i="1"/>
  <c r="E21" i="1"/>
  <c r="B15" i="1"/>
  <c r="C15" i="1"/>
  <c r="F19" i="1"/>
  <c r="D13" i="1"/>
  <c r="G13" i="1"/>
  <c r="D14" i="1"/>
  <c r="G14" i="1"/>
  <c r="K9" i="5"/>
  <c r="K17" i="5"/>
  <c r="K11" i="5"/>
  <c r="K19" i="5"/>
  <c r="K5" i="5"/>
  <c r="K13" i="5"/>
  <c r="K21" i="5"/>
  <c r="K6" i="5"/>
  <c r="K14" i="5"/>
  <c r="K22" i="5"/>
  <c r="K7" i="5"/>
  <c r="K15" i="5"/>
  <c r="K23" i="5"/>
  <c r="K8" i="5"/>
  <c r="K16" i="5"/>
  <c r="K10" i="5"/>
  <c r="K18" i="5"/>
  <c r="K12" i="5"/>
  <c r="K11" i="4"/>
  <c r="K6" i="4"/>
  <c r="K7" i="4"/>
  <c r="K8" i="4"/>
  <c r="K9" i="4"/>
  <c r="K10" i="4"/>
  <c r="K12" i="4"/>
  <c r="K5" i="4"/>
  <c r="B24" i="1"/>
  <c r="B21" i="1"/>
  <c r="C21" i="1"/>
  <c r="E19" i="1"/>
</calcChain>
</file>

<file path=xl/comments1.xml><?xml version="1.0" encoding="utf-8"?>
<comments xmlns="http://schemas.openxmlformats.org/spreadsheetml/2006/main">
  <authors>
    <author>Chris</author>
  </authors>
  <commentList>
    <comment ref="B5" authorId="0">
      <text>
        <r>
          <rPr>
            <sz val="9"/>
            <color indexed="81"/>
            <rFont val="Tahoma"/>
            <family val="2"/>
          </rPr>
          <t>Solver found a solution. All constraints and optimality conditions are satisfied.</t>
        </r>
      </text>
    </comment>
    <comment ref="B6" authorId="0">
      <text>
        <r>
          <rPr>
            <sz val="9"/>
            <color indexed="81"/>
            <rFont val="Tahoma"/>
            <family val="2"/>
          </rPr>
          <t>Solver found a solution. All constraints and optimality conditions are satisfied.</t>
        </r>
      </text>
    </comment>
    <comment ref="B7" authorId="0">
      <text>
        <r>
          <rPr>
            <sz val="9"/>
            <color indexed="81"/>
            <rFont val="Tahoma"/>
            <family val="2"/>
          </rPr>
          <t>Solver found a solution. All constraints and optimality conditions are satisfied.</t>
        </r>
      </text>
    </comment>
    <comment ref="B8" authorId="0">
      <text>
        <r>
          <rPr>
            <sz val="9"/>
            <color indexed="81"/>
            <rFont val="Tahoma"/>
            <family val="2"/>
          </rPr>
          <t>Solver found a solution. All constraints and optimality conditions are satisfied.</t>
        </r>
      </text>
    </comment>
    <comment ref="B9" authorId="0">
      <text>
        <r>
          <rPr>
            <sz val="9"/>
            <color indexed="81"/>
            <rFont val="Tahoma"/>
            <family val="2"/>
          </rPr>
          <t>Solver found a solution. All constraints and optimality conditions are satisfied.</t>
        </r>
      </text>
    </comment>
    <comment ref="B10" authorId="0">
      <text>
        <r>
          <rPr>
            <sz val="9"/>
            <color indexed="81"/>
            <rFont val="Tahoma"/>
            <family val="2"/>
          </rPr>
          <t>Solver found a solution. All constraints and optimality conditions are satisfied.</t>
        </r>
      </text>
    </comment>
    <comment ref="B11" authorId="0">
      <text>
        <r>
          <rPr>
            <sz val="9"/>
            <color indexed="81"/>
            <rFont val="Tahoma"/>
            <family val="2"/>
          </rPr>
          <t>Solver found a solution. All constraints and optimality conditions are satisfied.</t>
        </r>
      </text>
    </comment>
    <comment ref="B12" authorId="0">
      <text>
        <r>
          <rPr>
            <sz val="9"/>
            <color indexed="81"/>
            <rFont val="Tahoma"/>
            <family val="2"/>
          </rPr>
          <t>Solver found a solution. All constraints and optimality conditions are satisfied.</t>
        </r>
      </text>
    </comment>
    <comment ref="B13" authorId="0">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authors>
    <author>Chris</author>
  </authors>
  <commentList>
    <comment ref="B5" authorId="0">
      <text>
        <r>
          <rPr>
            <sz val="9"/>
            <color indexed="81"/>
            <rFont val="Tahoma"/>
            <family val="2"/>
          </rPr>
          <t>Solver found a solution. All constraints and optimality conditions are satisfied.</t>
        </r>
      </text>
    </comment>
    <comment ref="B6" authorId="0">
      <text>
        <r>
          <rPr>
            <sz val="9"/>
            <color indexed="81"/>
            <rFont val="Tahoma"/>
            <family val="2"/>
          </rPr>
          <t>Solver found a solution. All constraints and optimality conditions are satisfied.</t>
        </r>
      </text>
    </comment>
    <comment ref="B7" authorId="0">
      <text>
        <r>
          <rPr>
            <sz val="9"/>
            <color indexed="81"/>
            <rFont val="Tahoma"/>
            <family val="2"/>
          </rPr>
          <t>Solver found a solution. All constraints and optimality conditions are satisfied.</t>
        </r>
      </text>
    </comment>
    <comment ref="B8" authorId="0">
      <text>
        <r>
          <rPr>
            <sz val="9"/>
            <color indexed="81"/>
            <rFont val="Tahoma"/>
            <family val="2"/>
          </rPr>
          <t>Solver found a solution. All constraints and optimality conditions are satisfied.</t>
        </r>
      </text>
    </comment>
    <comment ref="B9" authorId="0">
      <text>
        <r>
          <rPr>
            <sz val="9"/>
            <color indexed="81"/>
            <rFont val="Tahoma"/>
            <family val="2"/>
          </rPr>
          <t>Solver found a solution. All constraints and optimality conditions are satisfied.</t>
        </r>
      </text>
    </comment>
    <comment ref="B10" authorId="0">
      <text>
        <r>
          <rPr>
            <sz val="9"/>
            <color indexed="81"/>
            <rFont val="Tahoma"/>
            <family val="2"/>
          </rPr>
          <t>Solver found a solution. All constraints and optimality conditions are satisfied.</t>
        </r>
      </text>
    </comment>
    <comment ref="B11" authorId="0">
      <text>
        <r>
          <rPr>
            <sz val="9"/>
            <color indexed="81"/>
            <rFont val="Tahoma"/>
            <family val="2"/>
          </rPr>
          <t>Solver found a solution. All constraints and optimality conditions are satisfied.</t>
        </r>
      </text>
    </comment>
    <comment ref="B12" authorId="0">
      <text>
        <r>
          <rPr>
            <sz val="9"/>
            <color indexed="81"/>
            <rFont val="Tahoma"/>
            <family val="2"/>
          </rPr>
          <t>Solver found a solution. All constraints and optimality conditions are satisfied.</t>
        </r>
      </text>
    </comment>
    <comment ref="B13" authorId="0">
      <text>
        <r>
          <rPr>
            <sz val="9"/>
            <color indexed="81"/>
            <rFont val="Tahoma"/>
            <family val="2"/>
          </rPr>
          <t>Solver found a solution. All constraints and optimality conditions are satisfied.</t>
        </r>
      </text>
    </comment>
    <comment ref="B14" authorId="0">
      <text>
        <r>
          <rPr>
            <sz val="9"/>
            <color indexed="81"/>
            <rFont val="Tahoma"/>
            <family val="2"/>
          </rPr>
          <t>Solver found a solution. All constraints and optimality conditions are satisfied.</t>
        </r>
      </text>
    </comment>
    <comment ref="B15" authorId="0">
      <text>
        <r>
          <rPr>
            <sz val="9"/>
            <color indexed="81"/>
            <rFont val="Tahoma"/>
            <family val="2"/>
          </rPr>
          <t>Solver found a solution. All constraints and optimality conditions are satisfied.</t>
        </r>
      </text>
    </comment>
    <comment ref="B16" authorId="0">
      <text>
        <r>
          <rPr>
            <sz val="9"/>
            <color indexed="81"/>
            <rFont val="Tahoma"/>
            <family val="2"/>
          </rPr>
          <t>Solver found a solution. All constraints and optimality conditions are satisfied.</t>
        </r>
      </text>
    </comment>
    <comment ref="B17" authorId="0">
      <text>
        <r>
          <rPr>
            <sz val="9"/>
            <color indexed="81"/>
            <rFont val="Tahoma"/>
            <family val="2"/>
          </rPr>
          <t>Solver found a solution. All constraints and optimality conditions are satisfied.</t>
        </r>
      </text>
    </comment>
    <comment ref="B18" authorId="0">
      <text>
        <r>
          <rPr>
            <sz val="9"/>
            <color indexed="81"/>
            <rFont val="Tahoma"/>
            <family val="2"/>
          </rPr>
          <t>Solver found a solution. All constraints and optimality conditions are satisfied.</t>
        </r>
      </text>
    </comment>
    <comment ref="B19" authorId="0">
      <text>
        <r>
          <rPr>
            <sz val="9"/>
            <color indexed="81"/>
            <rFont val="Tahoma"/>
            <family val="2"/>
          </rPr>
          <t>Solver found a solution. All constraints and optimality conditions are satisfied.</t>
        </r>
      </text>
    </comment>
    <comment ref="B20" authorId="0">
      <text>
        <r>
          <rPr>
            <sz val="9"/>
            <color indexed="81"/>
            <rFont val="Tahoma"/>
            <family val="2"/>
          </rPr>
          <t>Solver found a solution. All constraints and optimality conditions are satisfied.</t>
        </r>
      </text>
    </comment>
    <comment ref="B21" authorId="0">
      <text>
        <r>
          <rPr>
            <sz val="9"/>
            <color indexed="81"/>
            <rFont val="Tahoma"/>
            <family val="2"/>
          </rPr>
          <t>Solver found a solution. All constraints and optimality conditions are satisfied.</t>
        </r>
      </text>
    </comment>
    <comment ref="B22" authorId="0">
      <text>
        <r>
          <rPr>
            <sz val="9"/>
            <color indexed="81"/>
            <rFont val="Tahoma"/>
            <family val="2"/>
          </rPr>
          <t>Solver found a solution. All constraints and optimality conditions are satisfied.</t>
        </r>
      </text>
    </comment>
    <comment ref="B23" authorId="0">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<sst xmlns="http://schemas.openxmlformats.org/spreadsheetml/2006/main" count="76" uniqueCount="50">
  <si>
    <t>Oil blending model</t>
  </si>
  <si>
    <t>Properties of crude oil inputs</t>
  </si>
  <si>
    <t>Crude oil 1</t>
  </si>
  <si>
    <t>Crude oil 2</t>
  </si>
  <si>
    <t>Value per barrel</t>
  </si>
  <si>
    <t>Quality level</t>
  </si>
  <si>
    <t>Properties of outputs</t>
  </si>
  <si>
    <t>Gasoline</t>
  </si>
  <si>
    <t>Heating oil</t>
  </si>
  <si>
    <t>Selling price per barrel</t>
  </si>
  <si>
    <t>Required quality level</t>
  </si>
  <si>
    <t>Blending plan (barrels of crude in each output)</t>
  </si>
  <si>
    <t>Barrels sold</t>
  </si>
  <si>
    <t>Used</t>
  </si>
  <si>
    <t>Available</t>
  </si>
  <si>
    <t>Leftover</t>
  </si>
  <si>
    <t>&lt;=</t>
  </si>
  <si>
    <t>Quality obtained</t>
  </si>
  <si>
    <t>Quality required</t>
  </si>
  <si>
    <t>&gt;=</t>
  </si>
  <si>
    <t>Quality constraints in "intuitive" form</t>
  </si>
  <si>
    <t>Quality constraints with cleared denominators</t>
  </si>
  <si>
    <t>Objective to maximize</t>
  </si>
  <si>
    <t>Total revenue</t>
  </si>
  <si>
    <t>Range names used</t>
  </si>
  <si>
    <t>Blending_plan</t>
  </si>
  <si>
    <t>Quality_obtained</t>
  </si>
  <si>
    <t>Quality_required</t>
  </si>
  <si>
    <t>=Model!$F$13:$F$14</t>
  </si>
  <si>
    <t>=Model!$B$13:$C$14</t>
  </si>
  <si>
    <t>=Model!$B$19:$C$19</t>
  </si>
  <si>
    <t>=Model!$B$21:$C$21</t>
  </si>
  <si>
    <t>Total_revenue</t>
  </si>
  <si>
    <t>=Model!$B$24</t>
  </si>
  <si>
    <t>=Model!$D$13:$D$14</t>
  </si>
  <si>
    <t>Increase</t>
  </si>
  <si>
    <t>Barrels_sold</t>
  </si>
  <si>
    <t>=Model!$B$15:$C$15</t>
  </si>
  <si>
    <t>=Model!$G$13:$G$14</t>
  </si>
  <si>
    <t>$B$15:$C$15,$G$13:$G$14,$B$24</t>
  </si>
  <si>
    <t>Oneway analysis for Solver model in Model worksheet</t>
  </si>
  <si>
    <t>Selling price gasoline (cell $B$8) values along side, output cell(s) along top</t>
  </si>
  <si>
    <t>Barrels_sold_1</t>
  </si>
  <si>
    <t>Barrels_sold_2</t>
  </si>
  <si>
    <t>Leftover_1</t>
  </si>
  <si>
    <t>Leftover_2</t>
  </si>
  <si>
    <t>Data for chart</t>
  </si>
  <si>
    <t>$F$13</t>
  </si>
  <si>
    <t>Crude oil 1 available</t>
  </si>
  <si>
    <t>Crude oil 1 available (cell $F$13) values along side, output cell(s) along top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</si>
</sst>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4" x14ac:knownFonts="1">
    <font>
      <sz val="11"/>
      <color theme="1"/>
      <name val="Calibri"/>
      <family val="2"/>
      <scheme val="minor"/>
    </font>
    <font>
      <b/>
      <sz val="11"/>
      <color theme="1"/>
      <name val="Calibri"/>
      <family val="2"/>
      <scheme val="minor"/>
    </font>
    <font>
      <sz val="11"/>
      <color rgb="FFFFFFFF"/>
      <name val="Calibri"/>
      <family val="2"/>
      <scheme val="minor"/>
    </font>
    <font>
      <sz val="9"/>
      <color indexed="81"/>
      <name val="Tahoma"/>
      <family val="2"/>
    </font>
  </fonts>
  <fills count="6">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23">
    <xf numFmtId="0" fontId="0" fillId="0" borderId="0" xfId="0"/>
    <xf numFmtId="0" fontId="1" fillId="0" borderId="0" xfId="0" applyFont="1"/>
    <xf numFmtId="0" fontId="0" fillId="0" borderId="0" xfId="0" applyAlignment="1">
      <alignment horizontal="right"/>
    </xf>
    <xf numFmtId="164" fontId="0" fillId="0" borderId="0" xfId="0" applyNumberFormat="1"/>
    <xf numFmtId="0" fontId="0" fillId="0" borderId="0" xfId="0" applyAlignment="1">
      <alignment horizontal="center"/>
    </xf>
    <xf numFmtId="164" fontId="0" fillId="2" borderId="0" xfId="0" applyNumberFormat="1" applyFill="1"/>
    <xf numFmtId="164" fontId="0" fillId="3" borderId="0" xfId="0" applyNumberFormat="1" applyFill="1"/>
    <xf numFmtId="0" fontId="0" fillId="3" borderId="0" xfId="0" applyFill="1"/>
    <xf numFmtId="0" fontId="0" fillId="4" borderId="0" xfId="0" applyFill="1"/>
    <xf numFmtId="49" fontId="0" fillId="0" borderId="0" xfId="0" applyNumberFormat="1"/>
    <xf numFmtId="0" fontId="0" fillId="0" borderId="0" xfId="0" applyAlignment="1">
      <alignment horizontal="right" textRotation="90"/>
    </xf>
    <xf numFmtId="0" fontId="0" fillId="5" borderId="0" xfId="0" applyFill="1" applyAlignment="1">
      <alignment horizontal="right" textRotation="90"/>
    </xf>
    <xf numFmtId="0" fontId="2" fillId="0" borderId="0" xfId="0" applyFont="1"/>
    <xf numFmtId="0" fontId="0" fillId="0" borderId="1" xfId="0" applyNumberFormat="1" applyBorder="1"/>
    <xf numFmtId="0" fontId="0" fillId="0" borderId="2" xfId="0" applyNumberFormat="1" applyBorder="1"/>
    <xf numFmtId="164" fontId="0" fillId="0" borderId="3" xfId="0" applyNumberFormat="1" applyBorder="1"/>
    <xf numFmtId="0" fontId="0" fillId="0" borderId="4" xfId="0" applyNumberFormat="1" applyBorder="1"/>
    <xf numFmtId="0" fontId="0" fillId="0" borderId="0" xfId="0" applyNumberFormat="1" applyBorder="1"/>
    <xf numFmtId="164" fontId="0" fillId="0" borderId="5" xfId="0" applyNumberFormat="1" applyBorder="1"/>
    <xf numFmtId="0" fontId="0" fillId="0" borderId="6" xfId="0" applyNumberFormat="1" applyBorder="1"/>
    <xf numFmtId="0" fontId="0" fillId="0" borderId="7" xfId="0" applyNumberFormat="1" applyBorder="1"/>
    <xf numFmtId="164" fontId="0" fillId="0" borderId="8" xfId="0" applyNumberFormat="1" applyBorder="1"/>
    <xf numFmtId="0" fontId="0" fillId="0" borderId="0" xfId="0" applyNumberFormat="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STS_1!$K$1</c:f>
          <c:strCache>
            <c:ptCount val="1"/>
            <c:pt idx="0">
              <c:v>Sensitivity of Total_revenue to Selling price gasoline</c:v>
            </c:pt>
          </c:strCache>
        </c:strRef>
      </c:tx>
      <c:layout/>
      <c:overlay val="0"/>
      <c:txPr>
        <a:bodyPr/>
        <a:lstStyle/>
        <a:p>
          <a:pPr>
            <a:defRPr sz="1200"/>
          </a:pPr>
          <a:endParaRPr lang="en-US"/>
        </a:p>
      </c:txPr>
    </c:title>
    <c:autoTitleDeleted val="0"/>
    <c:plotArea>
      <c:layout/>
      <c:lineChart>
        <c:grouping val="standard"/>
        <c:varyColors val="0"/>
        <c:ser>
          <c:idx val="0"/>
          <c:order val="0"/>
          <c:cat>
            <c:numRef>
              <c:f>STS_1!$A$5:$A$13</c:f>
              <c:numCache>
                <c:formatCode>"$"#,##0</c:formatCode>
                <c:ptCount val="9"/>
                <c:pt idx="0">
                  <c:v>50.0</c:v>
                </c:pt>
                <c:pt idx="1">
                  <c:v>55.0</c:v>
                </c:pt>
                <c:pt idx="2">
                  <c:v>60.0</c:v>
                </c:pt>
                <c:pt idx="3">
                  <c:v>65.0</c:v>
                </c:pt>
                <c:pt idx="4">
                  <c:v>70.0</c:v>
                </c:pt>
                <c:pt idx="5">
                  <c:v>75.0</c:v>
                </c:pt>
                <c:pt idx="6">
                  <c:v>80.0</c:v>
                </c:pt>
                <c:pt idx="7">
                  <c:v>85.0</c:v>
                </c:pt>
                <c:pt idx="8">
                  <c:v>90.0</c:v>
                </c:pt>
              </c:numCache>
            </c:numRef>
          </c:cat>
          <c:val>
            <c:numRef>
              <c:f>STS_1!$K$5:$K$13</c:f>
              <c:numCache>
                <c:formatCode>General</c:formatCode>
                <c:ptCount val="9"/>
                <c:pt idx="0">
                  <c:v>912500.0</c:v>
                </c:pt>
                <c:pt idx="1">
                  <c:v>912500.0</c:v>
                </c:pt>
                <c:pt idx="2">
                  <c:v>912500.0</c:v>
                </c:pt>
                <c:pt idx="3">
                  <c:v>925000.0</c:v>
                </c:pt>
                <c:pt idx="4">
                  <c:v>950000.0</c:v>
                </c:pt>
                <c:pt idx="5">
                  <c:v>975000.0</c:v>
                </c:pt>
                <c:pt idx="6">
                  <c:v>1.0E6</c:v>
                </c:pt>
                <c:pt idx="7">
                  <c:v>1.04166667E6</c:v>
                </c:pt>
                <c:pt idx="8">
                  <c:v>1.08333333E6</c:v>
                </c:pt>
              </c:numCache>
            </c:numRef>
          </c:val>
          <c:smooth val="0"/>
        </c:ser>
        <c:dLbls>
          <c:showLegendKey val="0"/>
          <c:showVal val="0"/>
          <c:showCatName val="0"/>
          <c:showSerName val="0"/>
          <c:showPercent val="0"/>
          <c:showBubbleSize val="0"/>
        </c:dLbls>
        <c:marker val="1"/>
        <c:smooth val="0"/>
        <c:axId val="-2098835448"/>
        <c:axId val="-2074044456"/>
      </c:lineChart>
      <c:catAx>
        <c:axId val="-2098835448"/>
        <c:scaling>
          <c:orientation val="minMax"/>
        </c:scaling>
        <c:delete val="0"/>
        <c:axPos val="b"/>
        <c:title>
          <c:tx>
            <c:rich>
              <a:bodyPr/>
              <a:lstStyle/>
              <a:p>
                <a:pPr>
                  <a:defRPr/>
                </a:pPr>
                <a:r>
                  <a:rPr lang="en-US"/>
                  <a:t>Selling price gasoline ($B$8)</a:t>
                </a:r>
              </a:p>
            </c:rich>
          </c:tx>
          <c:layout/>
          <c:overlay val="0"/>
        </c:title>
        <c:numFmt formatCode="&quot;$&quot;#,##0" sourceLinked="1"/>
        <c:majorTickMark val="out"/>
        <c:minorTickMark val="none"/>
        <c:tickLblPos val="nextTo"/>
        <c:crossAx val="-2074044456"/>
        <c:crosses val="autoZero"/>
        <c:auto val="1"/>
        <c:lblAlgn val="ctr"/>
        <c:lblOffset val="100"/>
        <c:noMultiLvlLbl val="0"/>
      </c:catAx>
      <c:valAx>
        <c:axId val="-2074044456"/>
        <c:scaling>
          <c:orientation val="minMax"/>
        </c:scaling>
        <c:delete val="0"/>
        <c:axPos val="l"/>
        <c:majorGridlines/>
        <c:numFmt formatCode="General" sourceLinked="1"/>
        <c:majorTickMark val="out"/>
        <c:minorTickMark val="none"/>
        <c:tickLblPos val="nextTo"/>
        <c:crossAx val="-2098835448"/>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STS_2!$K$1</c:f>
          <c:strCache>
            <c:ptCount val="1"/>
            <c:pt idx="0">
              <c:v>Sensitivity of Total_revenue to Crude oil 1 available</c:v>
            </c:pt>
          </c:strCache>
        </c:strRef>
      </c:tx>
      <c:layout/>
      <c:overlay val="0"/>
      <c:txPr>
        <a:bodyPr/>
        <a:lstStyle/>
        <a:p>
          <a:pPr>
            <a:defRPr sz="1200"/>
          </a:pPr>
          <a:endParaRPr lang="en-US"/>
        </a:p>
      </c:txPr>
    </c:title>
    <c:autoTitleDeleted val="0"/>
    <c:plotArea>
      <c:layout/>
      <c:lineChart>
        <c:grouping val="standard"/>
        <c:varyColors val="0"/>
        <c:ser>
          <c:idx val="0"/>
          <c:order val="0"/>
          <c:cat>
            <c:numRef>
              <c:f>STS_2!$A$5:$A$23</c:f>
              <c:numCache>
                <c:formatCode>General</c:formatCode>
                <c:ptCount val="19"/>
                <c:pt idx="0">
                  <c:v>2000.0</c:v>
                </c:pt>
                <c:pt idx="1">
                  <c:v>3000.0</c:v>
                </c:pt>
                <c:pt idx="2">
                  <c:v>4000.0</c:v>
                </c:pt>
                <c:pt idx="3">
                  <c:v>5000.0</c:v>
                </c:pt>
                <c:pt idx="4">
                  <c:v>6000.0</c:v>
                </c:pt>
                <c:pt idx="5">
                  <c:v>7000.0</c:v>
                </c:pt>
                <c:pt idx="6">
                  <c:v>8000.0</c:v>
                </c:pt>
                <c:pt idx="7">
                  <c:v>9000.0</c:v>
                </c:pt>
                <c:pt idx="8">
                  <c:v>10000.0</c:v>
                </c:pt>
                <c:pt idx="9">
                  <c:v>11000.0</c:v>
                </c:pt>
                <c:pt idx="10">
                  <c:v>12000.0</c:v>
                </c:pt>
                <c:pt idx="11">
                  <c:v>13000.0</c:v>
                </c:pt>
                <c:pt idx="12">
                  <c:v>14000.0</c:v>
                </c:pt>
                <c:pt idx="13">
                  <c:v>15000.0</c:v>
                </c:pt>
                <c:pt idx="14">
                  <c:v>16000.0</c:v>
                </c:pt>
                <c:pt idx="15">
                  <c:v>17000.0</c:v>
                </c:pt>
                <c:pt idx="16">
                  <c:v>18000.0</c:v>
                </c:pt>
                <c:pt idx="17">
                  <c:v>19000.0</c:v>
                </c:pt>
                <c:pt idx="18">
                  <c:v>20000.0</c:v>
                </c:pt>
              </c:numCache>
            </c:numRef>
          </c:cat>
          <c:val>
            <c:numRef>
              <c:f>STS_2!$K$5:$K$23</c:f>
              <c:numCache>
                <c:formatCode>General</c:formatCode>
                <c:ptCount val="19"/>
                <c:pt idx="0">
                  <c:v>700000.0</c:v>
                </c:pt>
                <c:pt idx="1">
                  <c:v>795000.0</c:v>
                </c:pt>
                <c:pt idx="2">
                  <c:v>885000.0</c:v>
                </c:pt>
                <c:pt idx="3">
                  <c:v>975000.0</c:v>
                </c:pt>
                <c:pt idx="4">
                  <c:v>1.065E6</c:v>
                </c:pt>
                <c:pt idx="5">
                  <c:v>1.155E6</c:v>
                </c:pt>
                <c:pt idx="6">
                  <c:v>1.245E6</c:v>
                </c:pt>
                <c:pt idx="7">
                  <c:v>1.335E6</c:v>
                </c:pt>
                <c:pt idx="8">
                  <c:v>1.425E6</c:v>
                </c:pt>
                <c:pt idx="9">
                  <c:v>1.515E6</c:v>
                </c:pt>
                <c:pt idx="10">
                  <c:v>1.605E6</c:v>
                </c:pt>
                <c:pt idx="11">
                  <c:v>1.695E6</c:v>
                </c:pt>
                <c:pt idx="12">
                  <c:v>1.785E6</c:v>
                </c:pt>
                <c:pt idx="13">
                  <c:v>1.875E6</c:v>
                </c:pt>
                <c:pt idx="14">
                  <c:v>1.95E6</c:v>
                </c:pt>
                <c:pt idx="15">
                  <c:v>2.025E6</c:v>
                </c:pt>
                <c:pt idx="16">
                  <c:v>2.1E6</c:v>
                </c:pt>
                <c:pt idx="17">
                  <c:v>2.175E6</c:v>
                </c:pt>
                <c:pt idx="18">
                  <c:v>2.25E6</c:v>
                </c:pt>
              </c:numCache>
            </c:numRef>
          </c:val>
          <c:smooth val="0"/>
        </c:ser>
        <c:dLbls>
          <c:showLegendKey val="0"/>
          <c:showVal val="0"/>
          <c:showCatName val="0"/>
          <c:showSerName val="0"/>
          <c:showPercent val="0"/>
          <c:showBubbleSize val="0"/>
        </c:dLbls>
        <c:marker val="1"/>
        <c:smooth val="0"/>
        <c:axId val="-2074464344"/>
        <c:axId val="-2074776344"/>
      </c:lineChart>
      <c:catAx>
        <c:axId val="-2074464344"/>
        <c:scaling>
          <c:orientation val="minMax"/>
        </c:scaling>
        <c:delete val="0"/>
        <c:axPos val="b"/>
        <c:title>
          <c:tx>
            <c:rich>
              <a:bodyPr/>
              <a:lstStyle/>
              <a:p>
                <a:pPr>
                  <a:defRPr/>
                </a:pPr>
                <a:r>
                  <a:rPr lang="en-US"/>
                  <a:t>Crude oil 1 available ($F$13)</a:t>
                </a:r>
              </a:p>
            </c:rich>
          </c:tx>
          <c:layout/>
          <c:overlay val="0"/>
        </c:title>
        <c:numFmt formatCode="General" sourceLinked="1"/>
        <c:majorTickMark val="out"/>
        <c:minorTickMark val="none"/>
        <c:tickLblPos val="nextTo"/>
        <c:crossAx val="-2074776344"/>
        <c:crosses val="autoZero"/>
        <c:auto val="1"/>
        <c:lblAlgn val="ctr"/>
        <c:lblOffset val="100"/>
        <c:noMultiLvlLbl val="0"/>
      </c:catAx>
      <c:valAx>
        <c:axId val="-2074776344"/>
        <c:scaling>
          <c:orientation val="minMax"/>
        </c:scaling>
        <c:delete val="0"/>
        <c:axPos val="l"/>
        <c:majorGridlines/>
        <c:numFmt formatCode="General" sourceLinked="1"/>
        <c:majorTickMark val="out"/>
        <c:minorTickMark val="none"/>
        <c:tickLblPos val="nextTo"/>
        <c:crossAx val="-2074464344"/>
        <c:crosses val="autoZero"/>
        <c:crossBetween val="between"/>
      </c:valAx>
    </c:plotArea>
    <c:plotVisOnly val="1"/>
    <c:dispBlanksAs val="gap"/>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9</xdr:col>
      <xdr:colOff>447675</xdr:colOff>
      <xdr:row>14</xdr:row>
      <xdr:rowOff>0</xdr:rowOff>
    </xdr:from>
    <xdr:to>
      <xdr:col>17</xdr:col>
      <xdr:colOff>447675</xdr:colOff>
      <xdr:row>29</xdr:row>
      <xdr:rowOff>0</xdr:rowOff>
    </xdr:to>
    <xdr:graphicFrame macro="">
      <xdr:nvGraphicFramePr>
        <xdr:cNvPr id="2" name="STS_1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447675</xdr:colOff>
      <xdr:row>3</xdr:row>
      <xdr:rowOff>0</xdr:rowOff>
    </xdr:from>
    <xdr:to>
      <xdr:col>15</xdr:col>
      <xdr:colOff>447675</xdr:colOff>
      <xdr:row>3</xdr:row>
      <xdr:rowOff>762000</xdr:rowOff>
    </xdr:to>
    <xdr:sp macro="" textlink="">
      <xdr:nvSpPr>
        <xdr:cNvPr id="3" name="TextBox 2"/>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0</xdr:col>
      <xdr:colOff>609599</xdr:colOff>
      <xdr:row>14</xdr:row>
      <xdr:rowOff>0</xdr:rowOff>
    </xdr:from>
    <xdr:to>
      <xdr:col>5</xdr:col>
      <xdr:colOff>542924</xdr:colOff>
      <xdr:row>23</xdr:row>
      <xdr:rowOff>0</xdr:rowOff>
    </xdr:to>
    <xdr:sp macro="" textlink="">
      <xdr:nvSpPr>
        <xdr:cNvPr id="4" name="TextBox 3"/>
        <xdr:cNvSpPr txBox="1"/>
      </xdr:nvSpPr>
      <xdr:spPr>
        <a:xfrm>
          <a:off x="609599" y="3409950"/>
          <a:ext cx="2981325" cy="1714500"/>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As the selling price of gasoline increases,</a:t>
          </a:r>
          <a:r>
            <a:rPr lang="en-US" sz="1100" baseline="0"/>
            <a:t> more barrels of gasoline (column B) are sold and fewer of heating oil (column C) are sold. In fact, when the price of gasoline is $80 or more, no heating oil is produced and the (cheaper) leftover crude oil 2 is sold instead. In either case, the revenue can only increase or stay constant, as shown in the chart.</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447675</xdr:colOff>
      <xdr:row>24</xdr:row>
      <xdr:rowOff>0</xdr:rowOff>
    </xdr:from>
    <xdr:to>
      <xdr:col>17</xdr:col>
      <xdr:colOff>447675</xdr:colOff>
      <xdr:row>39</xdr:row>
      <xdr:rowOff>0</xdr:rowOff>
    </xdr:to>
    <xdr:graphicFrame macro="">
      <xdr:nvGraphicFramePr>
        <xdr:cNvPr id="2" name="STS_2_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447675</xdr:colOff>
      <xdr:row>3</xdr:row>
      <xdr:rowOff>0</xdr:rowOff>
    </xdr:from>
    <xdr:to>
      <xdr:col>15</xdr:col>
      <xdr:colOff>447675</xdr:colOff>
      <xdr:row>3</xdr:row>
      <xdr:rowOff>762000</xdr:rowOff>
    </xdr:to>
    <xdr:sp macro="" textlink="">
      <xdr:nvSpPr>
        <xdr:cNvPr id="3" name="TextBox 2"/>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11</xdr:col>
      <xdr:colOff>485776</xdr:colOff>
      <xdr:row>5</xdr:row>
      <xdr:rowOff>180974</xdr:rowOff>
    </xdr:from>
    <xdr:to>
      <xdr:col>15</xdr:col>
      <xdr:colOff>114300</xdr:colOff>
      <xdr:row>16</xdr:row>
      <xdr:rowOff>95249</xdr:rowOff>
    </xdr:to>
    <xdr:sp macro="" textlink="">
      <xdr:nvSpPr>
        <xdr:cNvPr id="4" name="TextBox 3"/>
        <xdr:cNvSpPr txBox="1"/>
      </xdr:nvSpPr>
      <xdr:spPr>
        <a:xfrm>
          <a:off x="7353301" y="1876424"/>
          <a:ext cx="2066924" cy="20097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As the crude 1 availability increases, more gasoline</a:t>
          </a:r>
          <a:r>
            <a:rPr lang="en-US" sz="1100" baseline="0"/>
            <a:t> is sold, less heating oil is sold, and the revenue increases as shown in the chart. However, there is an exception in the top row. In that case, no gasoline is produced and leftover crude oil 2 is sold instead.</a:t>
          </a:r>
          <a:endParaRPr lang="en-US"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workbookViewId="0"/>
  </sheetViews>
  <sheetFormatPr baseColWidth="10" defaultColWidth="8.83203125" defaultRowHeight="14" x14ac:dyDescent="0"/>
  <cols>
    <col min="1" max="1" width="27.33203125" bestFit="1" customWidth="1"/>
    <col min="2" max="2" width="15.5" bestFit="1" customWidth="1"/>
    <col min="3" max="3" width="12.33203125" bestFit="1" customWidth="1"/>
    <col min="6" max="6" width="16.33203125" customWidth="1"/>
    <col min="8" max="8" width="10.6640625" customWidth="1"/>
  </cols>
  <sheetData>
    <row r="1" spans="1:7">
      <c r="A1" s="1" t="s">
        <v>0</v>
      </c>
      <c r="F1" s="1" t="s">
        <v>24</v>
      </c>
    </row>
    <row r="2" spans="1:7">
      <c r="F2" t="s">
        <v>14</v>
      </c>
      <c r="G2" t="s">
        <v>28</v>
      </c>
    </row>
    <row r="3" spans="1:7">
      <c r="A3" s="1" t="s">
        <v>1</v>
      </c>
      <c r="B3" s="2" t="s">
        <v>4</v>
      </c>
      <c r="C3" s="2" t="s">
        <v>5</v>
      </c>
      <c r="F3" t="s">
        <v>36</v>
      </c>
      <c r="G3" t="s">
        <v>37</v>
      </c>
    </row>
    <row r="4" spans="1:7">
      <c r="A4" t="s">
        <v>2</v>
      </c>
      <c r="B4" s="6">
        <v>65</v>
      </c>
      <c r="C4" s="7">
        <v>10</v>
      </c>
      <c r="F4" t="s">
        <v>25</v>
      </c>
      <c r="G4" t="s">
        <v>29</v>
      </c>
    </row>
    <row r="5" spans="1:7">
      <c r="A5" t="s">
        <v>3</v>
      </c>
      <c r="B5" s="6">
        <v>50</v>
      </c>
      <c r="C5" s="7">
        <v>5</v>
      </c>
      <c r="F5" t="s">
        <v>15</v>
      </c>
      <c r="G5" t="s">
        <v>38</v>
      </c>
    </row>
    <row r="6" spans="1:7">
      <c r="F6" t="s">
        <v>26</v>
      </c>
      <c r="G6" t="s">
        <v>30</v>
      </c>
    </row>
    <row r="7" spans="1:7">
      <c r="A7" s="1" t="s">
        <v>6</v>
      </c>
      <c r="B7" s="2" t="s">
        <v>7</v>
      </c>
      <c r="C7" s="2" t="s">
        <v>8</v>
      </c>
      <c r="F7" t="s">
        <v>27</v>
      </c>
      <c r="G7" t="s">
        <v>31</v>
      </c>
    </row>
    <row r="8" spans="1:7">
      <c r="A8" t="s">
        <v>9</v>
      </c>
      <c r="B8" s="6">
        <v>75</v>
      </c>
      <c r="C8" s="6">
        <v>60</v>
      </c>
      <c r="F8" t="s">
        <v>32</v>
      </c>
      <c r="G8" t="s">
        <v>33</v>
      </c>
    </row>
    <row r="9" spans="1:7">
      <c r="A9" t="s">
        <v>10</v>
      </c>
      <c r="B9" s="7">
        <v>8</v>
      </c>
      <c r="C9" s="7">
        <v>6</v>
      </c>
      <c r="F9" t="s">
        <v>13</v>
      </c>
      <c r="G9" t="s">
        <v>34</v>
      </c>
    </row>
    <row r="11" spans="1:7">
      <c r="A11" s="1" t="s">
        <v>11</v>
      </c>
    </row>
    <row r="12" spans="1:7">
      <c r="B12" s="2" t="s">
        <v>7</v>
      </c>
      <c r="C12" s="2" t="s">
        <v>8</v>
      </c>
      <c r="D12" s="2" t="s">
        <v>13</v>
      </c>
      <c r="E12" s="2"/>
      <c r="F12" s="2" t="s">
        <v>14</v>
      </c>
      <c r="G12" s="2" t="s">
        <v>15</v>
      </c>
    </row>
    <row r="13" spans="1:7">
      <c r="A13" t="s">
        <v>2</v>
      </c>
      <c r="B13" s="8">
        <v>3000</v>
      </c>
      <c r="C13" s="8">
        <v>2000</v>
      </c>
      <c r="D13">
        <f t="shared" ref="D13:D14" si="0">SUM(B13:C13)</f>
        <v>5000</v>
      </c>
      <c r="E13" s="4" t="s">
        <v>16</v>
      </c>
      <c r="F13" s="7">
        <v>5000</v>
      </c>
      <c r="G13">
        <f>F13-D13</f>
        <v>0</v>
      </c>
    </row>
    <row r="14" spans="1:7">
      <c r="A14" t="s">
        <v>3</v>
      </c>
      <c r="B14" s="8">
        <v>1999.9999999999998</v>
      </c>
      <c r="C14" s="8">
        <v>8000</v>
      </c>
      <c r="D14">
        <f t="shared" si="0"/>
        <v>10000</v>
      </c>
      <c r="E14" s="4" t="s">
        <v>16</v>
      </c>
      <c r="F14" s="7">
        <v>10000</v>
      </c>
      <c r="G14">
        <f>F14-D14</f>
        <v>0</v>
      </c>
    </row>
    <row r="15" spans="1:7">
      <c r="A15" t="s">
        <v>12</v>
      </c>
      <c r="B15">
        <f t="shared" ref="B15:C15" si="1">SUM(B13:B14)</f>
        <v>5000</v>
      </c>
      <c r="C15">
        <f t="shared" si="1"/>
        <v>10000</v>
      </c>
    </row>
    <row r="17" spans="1:6">
      <c r="A17" s="1" t="s">
        <v>21</v>
      </c>
      <c r="E17" s="1" t="s">
        <v>20</v>
      </c>
    </row>
    <row r="18" spans="1:6">
      <c r="B18" s="2" t="s">
        <v>7</v>
      </c>
      <c r="C18" s="2" t="s">
        <v>8</v>
      </c>
      <c r="E18" s="2" t="s">
        <v>7</v>
      </c>
      <c r="F18" s="2" t="s">
        <v>8</v>
      </c>
    </row>
    <row r="19" spans="1:6">
      <c r="A19" t="s">
        <v>17</v>
      </c>
      <c r="B19">
        <f>SUMPRODUCT(B13:B14,$C$4:$C$5)</f>
        <v>40000</v>
      </c>
      <c r="C19">
        <f>SUMPRODUCT(C13:C14,$C$4:$C$5)</f>
        <v>60000</v>
      </c>
      <c r="E19">
        <f>SUMPRODUCT(B13:B14,$C$4:$C$5)/B15</f>
        <v>8</v>
      </c>
      <c r="F19">
        <f>SUMPRODUCT(C13:C14,$C$4:$C$5)/C15</f>
        <v>6</v>
      </c>
    </row>
    <row r="20" spans="1:6">
      <c r="B20" s="2" t="s">
        <v>19</v>
      </c>
      <c r="C20" s="2" t="s">
        <v>19</v>
      </c>
      <c r="E20" s="2" t="s">
        <v>19</v>
      </c>
      <c r="F20" s="2" t="s">
        <v>19</v>
      </c>
    </row>
    <row r="21" spans="1:6">
      <c r="A21" t="s">
        <v>18</v>
      </c>
      <c r="B21">
        <f>B9*B15</f>
        <v>40000</v>
      </c>
      <c r="C21">
        <f>C9*C15</f>
        <v>60000</v>
      </c>
      <c r="E21">
        <f>B9</f>
        <v>8</v>
      </c>
      <c r="F21">
        <f>C9</f>
        <v>6</v>
      </c>
    </row>
    <row r="23" spans="1:6">
      <c r="A23" s="1" t="s">
        <v>22</v>
      </c>
    </row>
    <row r="24" spans="1:6">
      <c r="A24" t="s">
        <v>23</v>
      </c>
      <c r="B24" s="5">
        <f>SUMPRODUCT(B15:C15,B8:C8)+SUMPRODUCT(G13:G14,B4:B5)</f>
        <v>975000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heetViews>
  <sheetFormatPr baseColWidth="10" defaultColWidth="8.83203125" defaultRowHeight="14" x14ac:dyDescent="0"/>
  <sheetData>
    <row r="1" spans="1:2">
      <c r="A1">
        <v>1</v>
      </c>
    </row>
    <row r="2" spans="1:2">
      <c r="A2" t="s">
        <v>47</v>
      </c>
    </row>
    <row r="3" spans="1:2">
      <c r="A3">
        <v>1</v>
      </c>
    </row>
    <row r="4" spans="1:2">
      <c r="A4">
        <v>2000</v>
      </c>
    </row>
    <row r="5" spans="1:2">
      <c r="A5">
        <v>20000</v>
      </c>
    </row>
    <row r="6" spans="1:2">
      <c r="A6">
        <v>1000</v>
      </c>
    </row>
    <row r="8" spans="1:2">
      <c r="A8" s="9"/>
      <c r="B8" s="9"/>
    </row>
    <row r="9" spans="1:2">
      <c r="A9" t="s">
        <v>39</v>
      </c>
    </row>
    <row r="10" spans="1:2">
      <c r="A10" t="s">
        <v>48</v>
      </c>
    </row>
    <row r="15" spans="1:2">
      <c r="B15" s="9"/>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5"/>
  <sheetViews>
    <sheetView workbookViewId="0"/>
  </sheetViews>
  <sheetFormatPr baseColWidth="10" defaultColWidth="8.83203125" defaultRowHeight="14" x14ac:dyDescent="0"/>
  <cols>
    <col min="6" max="6" width="10.1640625" bestFit="1" customWidth="1"/>
    <col min="7" max="7" width="10.5" customWidth="1"/>
  </cols>
  <sheetData>
    <row r="1" spans="1:11">
      <c r="A1" s="1" t="s">
        <v>40</v>
      </c>
      <c r="K1" s="12" t="str">
        <f>CONCATENATE("Sensitivity of ",$K$4," to ","Selling price gasoline")</f>
        <v>Sensitivity of Total_revenue to Selling price gasoline</v>
      </c>
    </row>
    <row r="3" spans="1:11">
      <c r="A3" t="s">
        <v>41</v>
      </c>
      <c r="K3" t="s">
        <v>46</v>
      </c>
    </row>
    <row r="4" spans="1:11" ht="74">
      <c r="B4" s="10" t="s">
        <v>42</v>
      </c>
      <c r="C4" s="10" t="s">
        <v>43</v>
      </c>
      <c r="D4" s="10" t="s">
        <v>44</v>
      </c>
      <c r="E4" s="10" t="s">
        <v>45</v>
      </c>
      <c r="F4" s="10" t="s">
        <v>32</v>
      </c>
      <c r="G4" s="10" t="s">
        <v>35</v>
      </c>
      <c r="J4" s="12">
        <f>MATCH($K$4,OutputAddresses,0)</f>
        <v>5</v>
      </c>
      <c r="K4" s="11" t="s">
        <v>32</v>
      </c>
    </row>
    <row r="5" spans="1:11">
      <c r="A5" s="3">
        <v>50</v>
      </c>
      <c r="B5" s="13">
        <v>0</v>
      </c>
      <c r="C5" s="14">
        <v>12500</v>
      </c>
      <c r="D5" s="14">
        <v>2500</v>
      </c>
      <c r="E5" s="14">
        <v>0</v>
      </c>
      <c r="F5" s="15">
        <v>912500</v>
      </c>
      <c r="K5">
        <f>INDEX(OutputValues,1,$J$4)</f>
        <v>912500</v>
      </c>
    </row>
    <row r="6" spans="1:11">
      <c r="A6" s="3">
        <v>55</v>
      </c>
      <c r="B6" s="16">
        <v>0</v>
      </c>
      <c r="C6" s="17">
        <v>12500</v>
      </c>
      <c r="D6" s="17">
        <v>2500</v>
      </c>
      <c r="E6" s="17">
        <v>0</v>
      </c>
      <c r="F6" s="18">
        <v>912500</v>
      </c>
      <c r="G6" s="3">
        <f t="shared" ref="G6:G13" si="0">F6-F5</f>
        <v>0</v>
      </c>
      <c r="K6">
        <f>INDEX(OutputValues,2,$J$4)</f>
        <v>912500</v>
      </c>
    </row>
    <row r="7" spans="1:11">
      <c r="A7" s="3">
        <v>60</v>
      </c>
      <c r="B7" s="16">
        <v>0</v>
      </c>
      <c r="C7" s="17">
        <v>12500</v>
      </c>
      <c r="D7" s="17">
        <v>2500</v>
      </c>
      <c r="E7" s="17">
        <v>0</v>
      </c>
      <c r="F7" s="18">
        <v>912500</v>
      </c>
      <c r="G7" s="3">
        <f t="shared" si="0"/>
        <v>0</v>
      </c>
      <c r="K7">
        <f>INDEX(OutputValues,3,$J$4)</f>
        <v>912500</v>
      </c>
    </row>
    <row r="8" spans="1:11">
      <c r="A8" s="3">
        <v>65</v>
      </c>
      <c r="B8" s="16">
        <v>5000</v>
      </c>
      <c r="C8" s="17">
        <v>10000</v>
      </c>
      <c r="D8" s="17">
        <v>0</v>
      </c>
      <c r="E8" s="17">
        <v>0</v>
      </c>
      <c r="F8" s="18">
        <v>925000</v>
      </c>
      <c r="G8" s="3">
        <f t="shared" si="0"/>
        <v>12500</v>
      </c>
      <c r="K8">
        <f>INDEX(OutputValues,4,$J$4)</f>
        <v>925000</v>
      </c>
    </row>
    <row r="9" spans="1:11">
      <c r="A9" s="3">
        <v>70</v>
      </c>
      <c r="B9" s="16">
        <v>5000</v>
      </c>
      <c r="C9" s="17">
        <v>10000</v>
      </c>
      <c r="D9" s="17">
        <v>0</v>
      </c>
      <c r="E9" s="17">
        <v>0</v>
      </c>
      <c r="F9" s="18">
        <v>950000</v>
      </c>
      <c r="G9" s="3">
        <f t="shared" si="0"/>
        <v>25000</v>
      </c>
      <c r="K9">
        <f>INDEX(OutputValues,5,$J$4)</f>
        <v>950000</v>
      </c>
    </row>
    <row r="10" spans="1:11">
      <c r="A10" s="3">
        <v>75</v>
      </c>
      <c r="B10" s="16">
        <v>5000</v>
      </c>
      <c r="C10" s="17">
        <v>10000</v>
      </c>
      <c r="D10" s="17">
        <v>0</v>
      </c>
      <c r="E10" s="17">
        <v>0</v>
      </c>
      <c r="F10" s="18">
        <v>975000</v>
      </c>
      <c r="G10" s="3">
        <f t="shared" si="0"/>
        <v>25000</v>
      </c>
      <c r="K10">
        <f>INDEX(OutputValues,6,$J$4)</f>
        <v>975000</v>
      </c>
    </row>
    <row r="11" spans="1:11">
      <c r="A11" s="3">
        <v>80</v>
      </c>
      <c r="B11" s="16">
        <v>8333.3333333333321</v>
      </c>
      <c r="C11" s="17">
        <v>0</v>
      </c>
      <c r="D11" s="17">
        <v>0</v>
      </c>
      <c r="E11" s="17">
        <v>6666.666666666667</v>
      </c>
      <c r="F11" s="18">
        <v>1000000</v>
      </c>
      <c r="G11" s="3">
        <f t="shared" si="0"/>
        <v>25000</v>
      </c>
      <c r="K11">
        <f>INDEX(OutputValues,7,$J$4)</f>
        <v>1000000</v>
      </c>
    </row>
    <row r="12" spans="1:11">
      <c r="A12" s="3">
        <v>85</v>
      </c>
      <c r="B12" s="16">
        <v>8333.3333333333321</v>
      </c>
      <c r="C12" s="17">
        <v>0</v>
      </c>
      <c r="D12" s="17">
        <v>0</v>
      </c>
      <c r="E12" s="17">
        <v>6666.666666666667</v>
      </c>
      <c r="F12" s="18">
        <v>1041666.67</v>
      </c>
      <c r="G12" s="3">
        <f t="shared" si="0"/>
        <v>41666.670000000042</v>
      </c>
      <c r="K12">
        <f>INDEX(OutputValues,8,$J$4)</f>
        <v>1041666.67</v>
      </c>
    </row>
    <row r="13" spans="1:11">
      <c r="A13" s="3">
        <v>90</v>
      </c>
      <c r="B13" s="19">
        <v>8333.3333333333321</v>
      </c>
      <c r="C13" s="20">
        <v>0</v>
      </c>
      <c r="D13" s="20">
        <v>0</v>
      </c>
      <c r="E13" s="20">
        <v>6666.666666666667</v>
      </c>
      <c r="F13" s="21">
        <v>1083333.33</v>
      </c>
      <c r="G13" s="3">
        <f t="shared" si="0"/>
        <v>41666.660000000033</v>
      </c>
      <c r="K13">
        <f>INDEX(OutputValues,9,$J$4)</f>
        <v>1083333.33</v>
      </c>
    </row>
    <row r="15" spans="1:11">
      <c r="B15" s="1"/>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3"/>
  <sheetViews>
    <sheetView workbookViewId="0"/>
  </sheetViews>
  <sheetFormatPr baseColWidth="10" defaultColWidth="8.83203125" defaultRowHeight="14" x14ac:dyDescent="0"/>
  <cols>
    <col min="6" max="6" width="10.1640625" bestFit="1" customWidth="1"/>
    <col min="7" max="7" width="10.5" customWidth="1"/>
  </cols>
  <sheetData>
    <row r="1" spans="1:11">
      <c r="A1" s="1" t="s">
        <v>40</v>
      </c>
      <c r="K1" s="12" t="str">
        <f>CONCATENATE("Sensitivity of ",$K$4," to ","Crude oil 1 available")</f>
        <v>Sensitivity of Total_revenue to Crude oil 1 available</v>
      </c>
    </row>
    <row r="3" spans="1:11">
      <c r="A3" t="s">
        <v>49</v>
      </c>
      <c r="K3" t="s">
        <v>46</v>
      </c>
    </row>
    <row r="4" spans="1:11" ht="74">
      <c r="B4" s="10" t="s">
        <v>42</v>
      </c>
      <c r="C4" s="10" t="s">
        <v>43</v>
      </c>
      <c r="D4" s="10" t="s">
        <v>44</v>
      </c>
      <c r="E4" s="10" t="s">
        <v>45</v>
      </c>
      <c r="F4" s="10" t="s">
        <v>32</v>
      </c>
      <c r="G4" s="10" t="s">
        <v>35</v>
      </c>
      <c r="J4" s="12">
        <f>MATCH($K$4,OutputAddresses,0)</f>
        <v>5</v>
      </c>
      <c r="K4" s="11" t="s">
        <v>32</v>
      </c>
    </row>
    <row r="5" spans="1:11">
      <c r="A5" s="22">
        <v>2000</v>
      </c>
      <c r="B5" s="13">
        <v>0</v>
      </c>
      <c r="C5" s="14">
        <v>10000</v>
      </c>
      <c r="D5" s="14">
        <v>0</v>
      </c>
      <c r="E5" s="14">
        <v>2000</v>
      </c>
      <c r="F5" s="15">
        <v>700000</v>
      </c>
      <c r="K5">
        <f>INDEX(OutputValues,1,$J$4)</f>
        <v>700000</v>
      </c>
    </row>
    <row r="6" spans="1:11">
      <c r="A6" s="22">
        <v>3000</v>
      </c>
      <c r="B6" s="16">
        <v>1000</v>
      </c>
      <c r="C6" s="17">
        <v>12000</v>
      </c>
      <c r="D6" s="17">
        <v>0</v>
      </c>
      <c r="E6" s="17">
        <v>0</v>
      </c>
      <c r="F6" s="18">
        <v>795000</v>
      </c>
      <c r="G6" s="3">
        <f t="shared" ref="G6:G23" si="0">F6-F5</f>
        <v>95000</v>
      </c>
      <c r="K6">
        <f>INDEX(OutputValues,2,$J$4)</f>
        <v>795000</v>
      </c>
    </row>
    <row r="7" spans="1:11">
      <c r="A7" s="22">
        <v>4000</v>
      </c>
      <c r="B7" s="16">
        <v>3000</v>
      </c>
      <c r="C7" s="17">
        <v>11000</v>
      </c>
      <c r="D7" s="17">
        <v>0</v>
      </c>
      <c r="E7" s="17">
        <v>0</v>
      </c>
      <c r="F7" s="18">
        <v>885000</v>
      </c>
      <c r="G7" s="3">
        <f t="shared" si="0"/>
        <v>90000</v>
      </c>
      <c r="K7">
        <f>INDEX(OutputValues,3,$J$4)</f>
        <v>885000</v>
      </c>
    </row>
    <row r="8" spans="1:11">
      <c r="A8" s="22">
        <v>5000</v>
      </c>
      <c r="B8" s="16">
        <v>5000</v>
      </c>
      <c r="C8" s="17">
        <v>10000</v>
      </c>
      <c r="D8" s="17">
        <v>0</v>
      </c>
      <c r="E8" s="17">
        <v>0</v>
      </c>
      <c r="F8" s="18">
        <v>975000</v>
      </c>
      <c r="G8" s="3">
        <f t="shared" si="0"/>
        <v>90000</v>
      </c>
      <c r="K8">
        <f>INDEX(OutputValues,4,$J$4)</f>
        <v>975000</v>
      </c>
    </row>
    <row r="9" spans="1:11">
      <c r="A9" s="22">
        <v>6000</v>
      </c>
      <c r="B9" s="16">
        <v>7000</v>
      </c>
      <c r="C9" s="17">
        <v>9000</v>
      </c>
      <c r="D9" s="17">
        <v>0</v>
      </c>
      <c r="E9" s="17">
        <v>0</v>
      </c>
      <c r="F9" s="18">
        <v>1065000</v>
      </c>
      <c r="G9" s="3">
        <f t="shared" si="0"/>
        <v>90000</v>
      </c>
      <c r="K9">
        <f>INDEX(OutputValues,5,$J$4)</f>
        <v>1065000</v>
      </c>
    </row>
    <row r="10" spans="1:11">
      <c r="A10" s="22">
        <v>7000</v>
      </c>
      <c r="B10" s="16">
        <v>8999.9999999999982</v>
      </c>
      <c r="C10" s="17">
        <v>8000.0000000000009</v>
      </c>
      <c r="D10" s="17">
        <v>0</v>
      </c>
      <c r="E10" s="17">
        <v>0</v>
      </c>
      <c r="F10" s="18">
        <v>1155000</v>
      </c>
      <c r="G10" s="3">
        <f t="shared" si="0"/>
        <v>90000</v>
      </c>
      <c r="K10">
        <f>INDEX(OutputValues,6,$J$4)</f>
        <v>1155000</v>
      </c>
    </row>
    <row r="11" spans="1:11">
      <c r="A11" s="22">
        <v>8000</v>
      </c>
      <c r="B11" s="16">
        <v>11000</v>
      </c>
      <c r="C11" s="17">
        <v>7000</v>
      </c>
      <c r="D11" s="17">
        <v>0</v>
      </c>
      <c r="E11" s="17">
        <v>0</v>
      </c>
      <c r="F11" s="18">
        <v>1245000</v>
      </c>
      <c r="G11" s="3">
        <f t="shared" si="0"/>
        <v>90000</v>
      </c>
      <c r="K11">
        <f>INDEX(OutputValues,7,$J$4)</f>
        <v>1245000</v>
      </c>
    </row>
    <row r="12" spans="1:11">
      <c r="A12" s="22">
        <v>9000</v>
      </c>
      <c r="B12" s="16">
        <v>13000</v>
      </c>
      <c r="C12" s="17">
        <v>6000</v>
      </c>
      <c r="D12" s="17">
        <v>0</v>
      </c>
      <c r="E12" s="17">
        <v>0</v>
      </c>
      <c r="F12" s="18">
        <v>1335000</v>
      </c>
      <c r="G12" s="3">
        <f t="shared" si="0"/>
        <v>90000</v>
      </c>
      <c r="K12">
        <f>INDEX(OutputValues,8,$J$4)</f>
        <v>1335000</v>
      </c>
    </row>
    <row r="13" spans="1:11">
      <c r="A13" s="22">
        <v>10000</v>
      </c>
      <c r="B13" s="16">
        <v>15000</v>
      </c>
      <c r="C13" s="17">
        <v>5000.0000000000009</v>
      </c>
      <c r="D13" s="17">
        <v>0</v>
      </c>
      <c r="E13" s="17">
        <v>0</v>
      </c>
      <c r="F13" s="18">
        <v>1425000</v>
      </c>
      <c r="G13" s="3">
        <f t="shared" si="0"/>
        <v>90000</v>
      </c>
      <c r="K13">
        <f>INDEX(OutputValues,9,$J$4)</f>
        <v>1425000</v>
      </c>
    </row>
    <row r="14" spans="1:11">
      <c r="A14" s="22">
        <v>11000</v>
      </c>
      <c r="B14" s="16">
        <v>17000</v>
      </c>
      <c r="C14" s="17">
        <v>4000.0000000000005</v>
      </c>
      <c r="D14" s="17">
        <v>0</v>
      </c>
      <c r="E14" s="17">
        <v>0</v>
      </c>
      <c r="F14" s="18">
        <v>1515000</v>
      </c>
      <c r="G14" s="3">
        <f t="shared" si="0"/>
        <v>90000</v>
      </c>
      <c r="K14">
        <f>INDEX(OutputValues,10,$J$4)</f>
        <v>1515000</v>
      </c>
    </row>
    <row r="15" spans="1:11">
      <c r="A15" s="22">
        <v>12000</v>
      </c>
      <c r="B15" s="16">
        <v>19000</v>
      </c>
      <c r="C15" s="17">
        <v>3000</v>
      </c>
      <c r="D15" s="17">
        <v>0</v>
      </c>
      <c r="E15" s="17">
        <v>0</v>
      </c>
      <c r="F15" s="18">
        <v>1605000</v>
      </c>
      <c r="G15" s="3">
        <f t="shared" si="0"/>
        <v>90000</v>
      </c>
      <c r="K15">
        <f>INDEX(OutputValues,11,$J$4)</f>
        <v>1605000</v>
      </c>
    </row>
    <row r="16" spans="1:11">
      <c r="A16" s="22">
        <v>13000</v>
      </c>
      <c r="B16" s="16">
        <v>21000</v>
      </c>
      <c r="C16" s="17">
        <v>2000.0000000000009</v>
      </c>
      <c r="D16" s="17">
        <v>0</v>
      </c>
      <c r="E16" s="17">
        <v>0</v>
      </c>
      <c r="F16" s="18">
        <v>1695000</v>
      </c>
      <c r="G16" s="3">
        <f t="shared" si="0"/>
        <v>90000</v>
      </c>
      <c r="K16">
        <f>INDEX(OutputValues,12,$J$4)</f>
        <v>1695000</v>
      </c>
    </row>
    <row r="17" spans="1:11">
      <c r="A17" s="22">
        <v>14000</v>
      </c>
      <c r="B17" s="16">
        <v>22999.999999999996</v>
      </c>
      <c r="C17" s="17">
        <v>1000.0000000000018</v>
      </c>
      <c r="D17" s="17">
        <v>0</v>
      </c>
      <c r="E17" s="17">
        <v>0</v>
      </c>
      <c r="F17" s="18">
        <v>1785000</v>
      </c>
      <c r="G17" s="3">
        <f t="shared" si="0"/>
        <v>90000</v>
      </c>
      <c r="K17">
        <f>INDEX(OutputValues,13,$J$4)</f>
        <v>1785000</v>
      </c>
    </row>
    <row r="18" spans="1:11">
      <c r="A18" s="22">
        <v>15000</v>
      </c>
      <c r="B18" s="16">
        <v>25000</v>
      </c>
      <c r="C18" s="17">
        <v>0</v>
      </c>
      <c r="D18" s="17">
        <v>0</v>
      </c>
      <c r="E18" s="17">
        <v>0</v>
      </c>
      <c r="F18" s="18">
        <v>1875000</v>
      </c>
      <c r="G18" s="3">
        <f t="shared" si="0"/>
        <v>90000</v>
      </c>
      <c r="K18">
        <f>INDEX(OutputValues,14,$J$4)</f>
        <v>1875000</v>
      </c>
    </row>
    <row r="19" spans="1:11">
      <c r="A19" s="22">
        <v>16000</v>
      </c>
      <c r="B19" s="16">
        <v>26000</v>
      </c>
      <c r="C19" s="17">
        <v>0</v>
      </c>
      <c r="D19" s="17">
        <v>0</v>
      </c>
      <c r="E19" s="17">
        <v>0</v>
      </c>
      <c r="F19" s="18">
        <v>1950000</v>
      </c>
      <c r="G19" s="3">
        <f t="shared" si="0"/>
        <v>75000</v>
      </c>
      <c r="K19">
        <f>INDEX(OutputValues,15,$J$4)</f>
        <v>1950000</v>
      </c>
    </row>
    <row r="20" spans="1:11">
      <c r="A20" s="22">
        <v>17000</v>
      </c>
      <c r="B20" s="16">
        <v>27000</v>
      </c>
      <c r="C20" s="17">
        <v>0</v>
      </c>
      <c r="D20" s="17">
        <v>0</v>
      </c>
      <c r="E20" s="17">
        <v>0</v>
      </c>
      <c r="F20" s="18">
        <v>2025000</v>
      </c>
      <c r="G20" s="3">
        <f t="shared" si="0"/>
        <v>75000</v>
      </c>
      <c r="K20">
        <f>INDEX(OutputValues,16,$J$4)</f>
        <v>2025000</v>
      </c>
    </row>
    <row r="21" spans="1:11">
      <c r="A21" s="22">
        <v>18000</v>
      </c>
      <c r="B21" s="16">
        <v>28000</v>
      </c>
      <c r="C21" s="17">
        <v>0</v>
      </c>
      <c r="D21" s="17">
        <v>0</v>
      </c>
      <c r="E21" s="17">
        <v>0</v>
      </c>
      <c r="F21" s="18">
        <v>2100000</v>
      </c>
      <c r="G21" s="3">
        <f t="shared" si="0"/>
        <v>75000</v>
      </c>
      <c r="K21">
        <f>INDEX(OutputValues,17,$J$4)</f>
        <v>2100000</v>
      </c>
    </row>
    <row r="22" spans="1:11">
      <c r="A22" s="22">
        <v>19000</v>
      </c>
      <c r="B22" s="16">
        <v>29000</v>
      </c>
      <c r="C22" s="17">
        <v>0</v>
      </c>
      <c r="D22" s="17">
        <v>0</v>
      </c>
      <c r="E22" s="17">
        <v>0</v>
      </c>
      <c r="F22" s="18">
        <v>2175000</v>
      </c>
      <c r="G22" s="3">
        <f t="shared" si="0"/>
        <v>75000</v>
      </c>
      <c r="K22">
        <f>INDEX(OutputValues,18,$J$4)</f>
        <v>2175000</v>
      </c>
    </row>
    <row r="23" spans="1:11">
      <c r="A23" s="22">
        <v>20000</v>
      </c>
      <c r="B23" s="19">
        <v>30000</v>
      </c>
      <c r="C23" s="20">
        <v>0</v>
      </c>
      <c r="D23" s="20">
        <v>0</v>
      </c>
      <c r="E23" s="20">
        <v>0</v>
      </c>
      <c r="F23" s="21">
        <v>2250000</v>
      </c>
      <c r="G23" s="3">
        <f t="shared" si="0"/>
        <v>75000</v>
      </c>
      <c r="K23">
        <f>INDEX(OutputValues,19,$J$4)</f>
        <v>2250000</v>
      </c>
    </row>
  </sheetData>
  <dataValidations count="1">
    <dataValidation type="list" allowBlank="1" showInputMessage="1" showErrorMessage="1" sqref="K4">
      <formula1>OutputAddresses</formula1>
    </dataValidation>
  </dataValidations>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Model</vt:lpstr>
      <vt:lpstr>STS_1</vt:lpstr>
      <vt:lpstr>STS_2</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Somayeh  Moazeni</cp:lastModifiedBy>
  <dcterms:created xsi:type="dcterms:W3CDTF">2014-01-18T14:30:48Z</dcterms:created>
  <dcterms:modified xsi:type="dcterms:W3CDTF">2020-02-17T19:57:44Z</dcterms:modified>
</cp:coreProperties>
</file>