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20" yWindow="100" windowWidth="23400" windowHeight="15680"/>
  </bookViews>
  <sheets>
    <sheet name="Model" sheetId="2" r:id="rId1"/>
    <sheet name="Model_STS" sheetId="10" state="veryHidden" r:id="rId2"/>
    <sheet name="STS_1" sheetId="14" r:id="rId3"/>
    <sheet name="STS_2" sheetId="15" r:id="rId4"/>
    <sheet name="Sensitivity Report 1" sheetId="13" r:id="rId5"/>
  </sheets>
  <definedNames>
    <definedName name="ChartData" localSheetId="2">STS_1!$K$5:$K$15</definedName>
    <definedName name="ChartData1" localSheetId="3">STS_2!$K$5:$K$11</definedName>
    <definedName name="ChartData2" localSheetId="3">STS_2!$O$5:$O$15</definedName>
    <definedName name="Hours_available">Model!$D$23</definedName>
    <definedName name="Hours_used">Model!$B$23</definedName>
    <definedName name="InputValues" localSheetId="2">STS_1!$A$5:$A$15</definedName>
    <definedName name="InputValues1" localSheetId="3">STS_2!$A$5:$A$15</definedName>
    <definedName name="InputValues2" localSheetId="3">STS_2!$B$4:$H$4</definedName>
    <definedName name="OutputAddresses" localSheetId="2">STS_1!$B$4:$H$4</definedName>
    <definedName name="OutputAddresses" localSheetId="3">STS_2!$AZ$2</definedName>
    <definedName name="OutputValues" localSheetId="2">STS_1!$B$5:$H$15</definedName>
    <definedName name="OutputValues_1" localSheetId="3">STS_2!$B$5:$H$15</definedName>
    <definedName name="_xlnm.Print_Area" localSheetId="0">Model!#REF!</definedName>
    <definedName name="Revenue_from_sales">Model!$B$25</definedName>
    <definedName name="solver_adj" localSheetId="0" hidden="1">Model!$B$16:$D$16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Model!$B$23</definedName>
    <definedName name="solver_lhs2" localSheetId="0" hidden="1">Model!$B$16:$D$16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Model!$B$25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Hours_available</definedName>
    <definedName name="solver_rhs2" localSheetId="0" hidden="1">Units_used_in_production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  <definedName name="Units_produced">Model!$B$16:$D$16</definedName>
    <definedName name="Units_sold">Model!$B$19:$D$19</definedName>
    <definedName name="Units_used_in_production">Model!$B$18:$D$18</definedName>
  </definedNames>
  <calcPr calcId="140001" calcMode="autoNoTable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" i="15" l="1"/>
  <c r="K1" i="15"/>
  <c r="Q4" i="15"/>
  <c r="N4" i="15"/>
  <c r="N5" i="15"/>
  <c r="M4" i="15"/>
  <c r="J4" i="15"/>
  <c r="J5" i="15"/>
  <c r="K1" i="14"/>
  <c r="J4" i="14"/>
  <c r="K15" i="14"/>
  <c r="K14" i="14"/>
  <c r="K13" i="14"/>
  <c r="K11" i="14"/>
  <c r="K10" i="14"/>
  <c r="K9" i="14"/>
  <c r="K8" i="14"/>
  <c r="K7" i="14"/>
  <c r="K6" i="14"/>
  <c r="K5" i="14"/>
  <c r="K12" i="14"/>
  <c r="K7" i="15"/>
  <c r="O13" i="15"/>
  <c r="K10" i="15"/>
  <c r="K9" i="15"/>
  <c r="O9" i="15"/>
  <c r="K8" i="15"/>
  <c r="O5" i="15"/>
  <c r="O10" i="15"/>
  <c r="K5" i="15"/>
  <c r="O7" i="15"/>
  <c r="O6" i="15"/>
  <c r="K11" i="15"/>
  <c r="O11" i="15"/>
  <c r="O14" i="15"/>
  <c r="O8" i="15"/>
  <c r="K6" i="15"/>
  <c r="O15" i="15"/>
  <c r="O12" i="15"/>
  <c r="B23" i="2"/>
  <c r="G18" i="2"/>
  <c r="H18" i="2"/>
  <c r="I18" i="2"/>
  <c r="G16" i="2"/>
  <c r="H16" i="2"/>
  <c r="I16" i="2"/>
  <c r="G17" i="2"/>
  <c r="H17" i="2"/>
  <c r="I17" i="2"/>
  <c r="J16" i="2"/>
  <c r="J17" i="2"/>
  <c r="J18" i="2"/>
  <c r="B18" i="2" a="1"/>
  <c r="C18" i="2"/>
  <c r="C19" i="2"/>
  <c r="D18" i="2"/>
  <c r="D19" i="2"/>
  <c r="B18" i="2"/>
  <c r="B19" i="2"/>
  <c r="B25" i="2"/>
</calcChain>
</file>

<file path=xl/comments1.xml><?xml version="1.0" encoding="utf-8"?>
<comments xmlns="http://schemas.openxmlformats.org/spreadsheetml/2006/main">
  <authors>
    <author>Chris</author>
  </authors>
  <commentList>
    <comment ref="B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>
  <authors>
    <author>Chris</author>
  </authors>
  <commentList>
    <comment ref="B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" author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<sst xmlns="http://schemas.openxmlformats.org/spreadsheetml/2006/main" count="126" uniqueCount="82">
  <si>
    <t>Inputs used (along side) to make one unit of product (along top)</t>
  </si>
  <si>
    <t>Labor hours</t>
  </si>
  <si>
    <t>Labor hour constraint</t>
  </si>
  <si>
    <t>&lt;=</t>
  </si>
  <si>
    <t>Total used</t>
  </si>
  <si>
    <t>Units produced</t>
  </si>
  <si>
    <t>Units used in production</t>
  </si>
  <si>
    <t>Production and sales plan</t>
  </si>
  <si>
    <t>Revenue from sales</t>
  </si>
  <si>
    <t>$B$16</t>
  </si>
  <si>
    <t>$C$16</t>
  </si>
  <si>
    <t>$D$16</t>
  </si>
  <si>
    <t>Unit selling prices</t>
  </si>
  <si>
    <t>Hours used</t>
  </si>
  <si>
    <t>Hours available</t>
  </si>
  <si>
    <t>Units sold</t>
  </si>
  <si>
    <t>Range names used:</t>
  </si>
  <si>
    <t>Hours_available</t>
  </si>
  <si>
    <t>Hours_used</t>
  </si>
  <si>
    <t>Revenue_from_sales</t>
  </si>
  <si>
    <t>=Model!$B$23</t>
  </si>
  <si>
    <t>Units_produced</t>
  </si>
  <si>
    <t>=Model!$B$16:$D$16</t>
  </si>
  <si>
    <t>Units_sold</t>
  </si>
  <si>
    <t>=Model!$B$18:$D$18</t>
  </si>
  <si>
    <t>Objective to maximize</t>
  </si>
  <si>
    <t>&gt;=</t>
  </si>
  <si>
    <t>=Model!$D$23</t>
  </si>
  <si>
    <t>=Model!$B$25</t>
  </si>
  <si>
    <t>=Model!$B$19:$D$19</t>
  </si>
  <si>
    <t>Units_used_in_production</t>
  </si>
  <si>
    <t>$D$12</t>
  </si>
  <si>
    <t>$B$16:$D$16,$B$18:$D$18,$B$25</t>
  </si>
  <si>
    <t/>
  </si>
  <si>
    <t>$D$23</t>
  </si>
  <si>
    <t>Drug A</t>
  </si>
  <si>
    <t>Drug B</t>
  </si>
  <si>
    <t>Drug C</t>
  </si>
  <si>
    <t>Drug C selling price</t>
  </si>
  <si>
    <t>Repco production process model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</si>
  <si>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</si>
  <si>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</si>
  <si>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</si>
  <si>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</si>
  <si>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</si>
  <si>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</si>
  <si>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</si>
  <si>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</si>
  <si>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</si>
  <si>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</si>
  <si>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</si>
  <si>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</si>
  <si>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</si>
  <si>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</si>
  <si>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</si>
  <si>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</si>
  <si>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Units produced Drug A</t>
  </si>
  <si>
    <t>Units produced Drug B</t>
  </si>
  <si>
    <t>Units produced Drug C</t>
  </si>
  <si>
    <t>$B$23</t>
  </si>
  <si>
    <t>Variable Cells</t>
  </si>
  <si>
    <t>Oneway analysis for Solver model in Model worksheet</t>
  </si>
  <si>
    <t>Drug C selling price (cell $D$12) values along side, output cell(s) along top</t>
  </si>
  <si>
    <t>Units_produced_1</t>
  </si>
  <si>
    <t>Units_produced_2</t>
  </si>
  <si>
    <t>Units_produced_3</t>
  </si>
  <si>
    <t>Units_used_in_production_1</t>
  </si>
  <si>
    <t>Units_used_in_production_2</t>
  </si>
  <si>
    <t>Units_used_in_production_3</t>
  </si>
  <si>
    <t>Data for chart</t>
  </si>
  <si>
    <t>Selling price drug C</t>
  </si>
  <si>
    <t>Twoway analysis for Solver model in Model worksheet</t>
  </si>
  <si>
    <t>Output and Selling price drug C value for chart</t>
  </si>
  <si>
    <t>Output</t>
  </si>
  <si>
    <t>Selling price drug C value</t>
  </si>
  <si>
    <t>Output and Hours available value for chart</t>
  </si>
  <si>
    <t>Hours available value</t>
  </si>
  <si>
    <t>Microsoft Excel 15.0 Sensitivity Report</t>
  </si>
  <si>
    <t>Worksheet: [Production Process Annotated.xlsx]Model</t>
  </si>
  <si>
    <t>Report Created: 12/20/2013 11:20:42 AM</t>
  </si>
  <si>
    <t>Selling price drug C (cell $D$12) values along side, Hours available (cell $D$23) values along top, output cell in corner</t>
  </si>
  <si>
    <t>Units of drugs used (along side) to produce other drugs (along 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</si>
</sst>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"/>
    <numFmt numFmtId="165" formatCode="&quot;$&quot;#,##0_);[Red]\(&quot;$&quot;#,##0\)"/>
  </numFmts>
  <fonts count="7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FFFFFF"/>
      <name val="Calibri"/>
      <family val="2"/>
    </font>
    <font>
      <b/>
      <sz val="11"/>
      <color indexed="18"/>
      <name val="Calibr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NumberFormat="1" applyFont="1" applyFill="1"/>
    <xf numFmtId="0" fontId="2" fillId="2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5" fontId="2" fillId="2" borderId="0" xfId="0" applyNumberFormat="1" applyFont="1" applyFill="1" applyBorder="1"/>
    <xf numFmtId="0" fontId="2" fillId="3" borderId="0" xfId="0" applyFont="1" applyFill="1" applyBorder="1"/>
    <xf numFmtId="1" fontId="2" fillId="3" borderId="0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1" fontId="2" fillId="0" borderId="2" xfId="0" applyNumberFormat="1" applyFont="1" applyBorder="1"/>
    <xf numFmtId="1" fontId="2" fillId="0" borderId="0" xfId="0" applyNumberFormat="1" applyFont="1"/>
    <xf numFmtId="1" fontId="2" fillId="0" borderId="0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/>
    <xf numFmtId="1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164" fontId="2" fillId="4" borderId="0" xfId="0" applyNumberFormat="1" applyFont="1" applyFill="1" applyBorder="1"/>
    <xf numFmtId="0" fontId="1" fillId="0" borderId="0" xfId="0" applyFont="1" applyBorder="1"/>
    <xf numFmtId="0" fontId="0" fillId="0" borderId="9" xfId="0" applyFill="1" applyBorder="1" applyAlignment="1"/>
    <xf numFmtId="0" fontId="0" fillId="0" borderId="10" xfId="0" applyFill="1" applyBorder="1" applyAlignment="1"/>
    <xf numFmtId="165" fontId="0" fillId="0" borderId="0" xfId="0" applyNumberFormat="1"/>
    <xf numFmtId="0" fontId="0" fillId="0" borderId="0" xfId="0" applyAlignment="1">
      <alignment horizontal="right" textRotation="90"/>
    </xf>
    <xf numFmtId="0" fontId="0" fillId="5" borderId="0" xfId="0" applyFill="1" applyAlignment="1">
      <alignment horizontal="right" textRotation="90"/>
    </xf>
    <xf numFmtId="0" fontId="0" fillId="0" borderId="4" xfId="0" applyNumberFormat="1" applyBorder="1"/>
    <xf numFmtId="0" fontId="0" fillId="0" borderId="5" xfId="0" applyNumberFormat="1" applyBorder="1"/>
    <xf numFmtId="1" fontId="0" fillId="0" borderId="5" xfId="0" applyNumberFormat="1" applyBorder="1"/>
    <xf numFmtId="164" fontId="0" fillId="0" borderId="1" xfId="0" applyNumberFormat="1" applyBorder="1"/>
    <xf numFmtId="0" fontId="0" fillId="0" borderId="6" xfId="0" applyNumberFormat="1" applyBorder="1"/>
    <xf numFmtId="0" fontId="0" fillId="0" borderId="0" xfId="0" applyNumberFormat="1" applyBorder="1"/>
    <xf numFmtId="1" fontId="0" fillId="0" borderId="0" xfId="0" applyNumberFormat="1" applyBorder="1"/>
    <xf numFmtId="164" fontId="0" fillId="0" borderId="2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" fontId="0" fillId="0" borderId="8" xfId="0" applyNumberFormat="1" applyBorder="1"/>
    <xf numFmtId="164" fontId="0" fillId="0" borderId="3" xfId="0" applyNumberFormat="1" applyBorder="1"/>
    <xf numFmtId="0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6" borderId="0" xfId="0" applyFill="1"/>
    <xf numFmtId="0" fontId="4" fillId="0" borderId="0" xfId="0" applyFont="1"/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1" fontId="0" fillId="0" borderId="4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Revenue_from_sales to Drug C selling price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STS_1!$A$5:$A$15</c:f>
              <c:numCache>
                <c:formatCode>"$"#,##0_);[Red]\("$"#,##0\)</c:formatCode>
                <c:ptCount val="1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</c:numCache>
            </c:numRef>
          </c:cat>
          <c:val>
            <c:numRef>
              <c:f>STS_1!$K$5:$K$15</c:f>
              <c:numCache>
                <c:formatCode>General</c:formatCode>
                <c:ptCount val="11"/>
                <c:pt idx="0">
                  <c:v>70000.0</c:v>
                </c:pt>
                <c:pt idx="1">
                  <c:v>70000.0</c:v>
                </c:pt>
                <c:pt idx="2">
                  <c:v>70000.0</c:v>
                </c:pt>
                <c:pt idx="3">
                  <c:v>74285.71000000001</c:v>
                </c:pt>
                <c:pt idx="4">
                  <c:v>80000.0</c:v>
                </c:pt>
                <c:pt idx="5">
                  <c:v>85714.29</c:v>
                </c:pt>
                <c:pt idx="6">
                  <c:v>91428.57</c:v>
                </c:pt>
                <c:pt idx="7">
                  <c:v>97142.86</c:v>
                </c:pt>
                <c:pt idx="8">
                  <c:v>102857.14</c:v>
                </c:pt>
                <c:pt idx="9">
                  <c:v>108571.43</c:v>
                </c:pt>
                <c:pt idx="10">
                  <c:v>114285.71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234808"/>
        <c:axId val="-2095891736"/>
      </c:lineChart>
      <c:catAx>
        <c:axId val="2091234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Drug C selling price ($D$12)</a:t>
                </a:r>
              </a:p>
            </c:rich>
          </c:tx>
          <c:layout/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95891736"/>
        <c:crosses val="autoZero"/>
        <c:auto val="1"/>
        <c:lblAlgn val="ctr"/>
        <c:lblOffset val="100"/>
        <c:noMultiLvlLbl val="0"/>
      </c:catAx>
      <c:valAx>
        <c:axId val="-2095891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234808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STS_2!$K$1</c:f>
          <c:strCache>
            <c:ptCount val="1"/>
            <c:pt idx="0">
              <c:v>Sensitivity of Units_produced_3 to Hours available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STS_2!$B$4:$H$4</c:f>
              <c:numCache>
                <c:formatCode>General</c:formatCode>
                <c:ptCount val="7"/>
                <c:pt idx="0">
                  <c:v>4000.0</c:v>
                </c:pt>
                <c:pt idx="1">
                  <c:v>5000.0</c:v>
                </c:pt>
                <c:pt idx="2">
                  <c:v>6000.0</c:v>
                </c:pt>
                <c:pt idx="3">
                  <c:v>7000.0</c:v>
                </c:pt>
                <c:pt idx="4">
                  <c:v>8000.0</c:v>
                </c:pt>
                <c:pt idx="5">
                  <c:v>9000.0</c:v>
                </c:pt>
                <c:pt idx="6">
                  <c:v>10000.0</c:v>
                </c:pt>
              </c:numCache>
            </c:numRef>
          </c:cat>
          <c:val>
            <c:numRef>
              <c:f>STS_2!$K$5:$K$11</c:f>
              <c:numCache>
                <c:formatCode>General</c:formatCode>
                <c:ptCount val="7"/>
                <c:pt idx="0">
                  <c:v>571.4285714285714</c:v>
                </c:pt>
                <c:pt idx="1">
                  <c:v>714.2857142857142</c:v>
                </c:pt>
                <c:pt idx="2">
                  <c:v>857.1428571428571</c:v>
                </c:pt>
                <c:pt idx="3">
                  <c:v>1000.0</c:v>
                </c:pt>
                <c:pt idx="4">
                  <c:v>1142.857142857143</c:v>
                </c:pt>
                <c:pt idx="5">
                  <c:v>1285.714285714286</c:v>
                </c:pt>
                <c:pt idx="6">
                  <c:v>1428.571428571428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691064"/>
        <c:axId val="-2072685544"/>
      </c:lineChart>
      <c:catAx>
        <c:axId val="-207269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available ($D$23)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685544"/>
        <c:crosses val="autoZero"/>
        <c:auto val="1"/>
        <c:lblAlgn val="ctr"/>
        <c:lblOffset val="100"/>
        <c:noMultiLvlLbl val="0"/>
      </c:catAx>
      <c:valAx>
        <c:axId val="-207268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691064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STS_2!$O$1</c:f>
          <c:strCache>
            <c:ptCount val="1"/>
            <c:pt idx="0">
              <c:v>Sensitivity of Units_produced_3 to Selling price drug C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STS_2!$A$5:$A$15</c:f>
              <c:numCache>
                <c:formatCode>"$"#,##0_);[Red]\("$"#,##0\)</c:formatCode>
                <c:ptCount val="11"/>
                <c:pt idx="0">
                  <c:v>100.0</c:v>
                </c:pt>
                <c:pt idx="1">
                  <c:v>110.0</c:v>
                </c:pt>
                <c:pt idx="2">
                  <c:v>120.0</c:v>
                </c:pt>
                <c:pt idx="3">
                  <c:v>130.0</c:v>
                </c:pt>
                <c:pt idx="4">
                  <c:v>140.0</c:v>
                </c:pt>
                <c:pt idx="5">
                  <c:v>150.0</c:v>
                </c:pt>
                <c:pt idx="6">
                  <c:v>160.0</c:v>
                </c:pt>
                <c:pt idx="7">
                  <c:v>170.0</c:v>
                </c:pt>
                <c:pt idx="8">
                  <c:v>180.0</c:v>
                </c:pt>
                <c:pt idx="9">
                  <c:v>190.0</c:v>
                </c:pt>
                <c:pt idx="10">
                  <c:v>200.0</c:v>
                </c:pt>
              </c:numCache>
            </c:numRef>
          </c:cat>
          <c:val>
            <c:numRef>
              <c:f>STS_2!$O$5:$O$15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1000.0</c:v>
                </c:pt>
                <c:pt idx="10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656808"/>
        <c:axId val="-2072651288"/>
      </c:lineChart>
      <c:catAx>
        <c:axId val="-2072656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Selling price drug C ($D$12)</a:t>
                </a:r>
              </a:p>
            </c:rich>
          </c:tx>
          <c:layout/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72651288"/>
        <c:crosses val="autoZero"/>
        <c:auto val="1"/>
        <c:lblAlgn val="ctr"/>
        <c:lblOffset val="100"/>
        <c:noMultiLvlLbl val="0"/>
      </c:catAx>
      <c:valAx>
        <c:axId val="-2072651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656808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24</xdr:row>
      <xdr:rowOff>104775</xdr:rowOff>
    </xdr:from>
    <xdr:to>
      <xdr:col>2</xdr:col>
      <xdr:colOff>619125</xdr:colOff>
      <xdr:row>24</xdr:row>
      <xdr:rowOff>104775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2286000" y="411480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16</xdr:row>
      <xdr:rowOff>0</xdr:rowOff>
    </xdr:from>
    <xdr:to>
      <xdr:col>18</xdr:col>
      <xdr:colOff>0</xdr:colOff>
      <xdr:row>31</xdr:row>
      <xdr:rowOff>0</xdr:rowOff>
    </xdr:to>
    <xdr:graphicFrame macro="">
      <xdr:nvGraphicFramePr>
        <xdr:cNvPr id="2" name="STS_1_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0</xdr:rowOff>
    </xdr:from>
    <xdr:to>
      <xdr:col>16</xdr:col>
      <xdr:colOff>0</xdr:colOff>
      <xdr:row>3</xdr:row>
      <xdr:rowOff>762000</xdr:rowOff>
    </xdr:to>
    <xdr:sp macro="" textlink="">
      <xdr:nvSpPr>
        <xdr:cNvPr id="3" name="TextBox 2"/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16</xdr:row>
      <xdr:rowOff>0</xdr:rowOff>
    </xdr:from>
    <xdr:to>
      <xdr:col>18</xdr:col>
      <xdr:colOff>0</xdr:colOff>
      <xdr:row>31</xdr:row>
      <xdr:rowOff>0</xdr:rowOff>
    </xdr:to>
    <xdr:graphicFrame macro="">
      <xdr:nvGraphicFramePr>
        <xdr:cNvPr id="2" name="STS_2_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19</xdr:col>
      <xdr:colOff>0</xdr:colOff>
      <xdr:row>16</xdr:row>
      <xdr:rowOff>0</xdr:rowOff>
    </xdr:from>
    <xdr:to>
      <xdr:col>27</xdr:col>
      <xdr:colOff>0</xdr:colOff>
      <xdr:row>31</xdr:row>
      <xdr:rowOff>0</xdr:rowOff>
    </xdr:to>
    <xdr:graphicFrame macro="">
      <xdr:nvGraphicFramePr>
        <xdr:cNvPr id="3" name="STS_2_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18</xdr:col>
      <xdr:colOff>0</xdr:colOff>
      <xdr:row>3</xdr:row>
      <xdr:rowOff>0</xdr:rowOff>
    </xdr:from>
    <xdr:to>
      <xdr:col>24</xdr:col>
      <xdr:colOff>0</xdr:colOff>
      <xdr:row>4</xdr:row>
      <xdr:rowOff>180975</xdr:rowOff>
    </xdr:to>
    <xdr:sp macro="" textlink="">
      <xdr:nvSpPr>
        <xdr:cNvPr id="4" name="TextBox 3"/>
        <xdr:cNvSpPr txBox="1"/>
      </xdr:nvSpPr>
      <xdr:spPr>
        <a:xfrm>
          <a:off x="11515725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$K$4, $L$4, $O$4, and $P$4,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25"/>
  <sheetViews>
    <sheetView tabSelected="1" workbookViewId="0">
      <selection activeCell="G23" sqref="G23"/>
    </sheetView>
  </sheetViews>
  <sheetFormatPr baseColWidth="10" defaultColWidth="8.83203125" defaultRowHeight="14" x14ac:dyDescent="0"/>
  <cols>
    <col min="1" max="1" width="22" style="3" customWidth="1"/>
    <col min="2" max="3" width="10.6640625" style="3" customWidth="1"/>
    <col min="4" max="4" width="13.83203125" style="3" customWidth="1"/>
    <col min="5" max="5" width="11" style="3" customWidth="1"/>
    <col min="6" max="6" width="22.5" style="3" customWidth="1"/>
    <col min="7" max="9" width="8.83203125" style="3"/>
    <col min="10" max="10" width="10.1640625" style="3" customWidth="1"/>
    <col min="11" max="16384" width="8.83203125" style="3"/>
  </cols>
  <sheetData>
    <row r="1" spans="1:10">
      <c r="A1" s="2" t="s">
        <v>39</v>
      </c>
      <c r="F1" s="2" t="s">
        <v>16</v>
      </c>
    </row>
    <row r="2" spans="1:10">
      <c r="F2" s="4" t="s">
        <v>17</v>
      </c>
      <c r="G2" s="4" t="s">
        <v>27</v>
      </c>
    </row>
    <row r="3" spans="1:10">
      <c r="A3" s="2" t="s">
        <v>0</v>
      </c>
      <c r="F3" s="5" t="s">
        <v>18</v>
      </c>
      <c r="G3" s="5" t="s">
        <v>20</v>
      </c>
    </row>
    <row r="4" spans="1:10" s="6" customFormat="1">
      <c r="B4" s="6" t="s">
        <v>35</v>
      </c>
      <c r="C4" s="6" t="s">
        <v>36</v>
      </c>
      <c r="D4" s="6" t="s">
        <v>37</v>
      </c>
      <c r="F4" s="7" t="s">
        <v>19</v>
      </c>
      <c r="G4" s="7" t="s">
        <v>28</v>
      </c>
    </row>
    <row r="5" spans="1:10">
      <c r="A5" s="3" t="s">
        <v>1</v>
      </c>
      <c r="B5" s="8">
        <v>1</v>
      </c>
      <c r="C5" s="8">
        <v>2</v>
      </c>
      <c r="D5" s="8">
        <v>3</v>
      </c>
      <c r="F5" s="5" t="s">
        <v>21</v>
      </c>
      <c r="G5" s="5" t="s">
        <v>22</v>
      </c>
    </row>
    <row r="6" spans="1:10" s="9" customFormat="1">
      <c r="B6" s="10"/>
      <c r="C6" s="10"/>
      <c r="D6" s="10"/>
      <c r="F6" s="5" t="s">
        <v>23</v>
      </c>
      <c r="G6" s="5" t="s">
        <v>29</v>
      </c>
    </row>
    <row r="7" spans="1:10">
      <c r="A7" s="3" t="s">
        <v>35</v>
      </c>
      <c r="B7" s="8">
        <v>0</v>
      </c>
      <c r="C7" s="8">
        <v>2</v>
      </c>
      <c r="D7" s="8">
        <v>0</v>
      </c>
      <c r="F7" s="5" t="s">
        <v>30</v>
      </c>
      <c r="G7" s="5" t="s">
        <v>24</v>
      </c>
    </row>
    <row r="8" spans="1:10">
      <c r="A8" s="3" t="s">
        <v>36</v>
      </c>
      <c r="B8" s="8">
        <v>0</v>
      </c>
      <c r="C8" s="8">
        <v>0</v>
      </c>
      <c r="D8" s="8">
        <v>1</v>
      </c>
    </row>
    <row r="9" spans="1:10">
      <c r="A9" s="3" t="s">
        <v>37</v>
      </c>
      <c r="B9" s="8">
        <v>0</v>
      </c>
      <c r="C9" s="8">
        <v>0</v>
      </c>
      <c r="D9" s="8">
        <v>0</v>
      </c>
    </row>
    <row r="10" spans="1:10">
      <c r="B10" s="11"/>
      <c r="C10" s="11"/>
      <c r="D10" s="11"/>
    </row>
    <row r="11" spans="1:10">
      <c r="A11" s="2" t="s">
        <v>12</v>
      </c>
      <c r="B11" s="12" t="s">
        <v>35</v>
      </c>
      <c r="C11" s="12" t="s">
        <v>36</v>
      </c>
      <c r="D11" s="12" t="s">
        <v>37</v>
      </c>
    </row>
    <row r="12" spans="1:10">
      <c r="B12" s="13">
        <v>8</v>
      </c>
      <c r="C12" s="13">
        <v>70</v>
      </c>
      <c r="D12" s="13">
        <v>100</v>
      </c>
    </row>
    <row r="13" spans="1:10">
      <c r="B13" s="11"/>
      <c r="C13" s="11"/>
      <c r="D13" s="11"/>
    </row>
    <row r="14" spans="1:10">
      <c r="A14" s="2" t="s">
        <v>7</v>
      </c>
      <c r="B14" s="11"/>
      <c r="C14" s="11"/>
      <c r="D14" s="11"/>
      <c r="F14" s="2" t="s">
        <v>81</v>
      </c>
    </row>
    <row r="15" spans="1:10">
      <c r="B15" s="12" t="s">
        <v>35</v>
      </c>
      <c r="C15" s="12" t="s">
        <v>36</v>
      </c>
      <c r="D15" s="12" t="s">
        <v>37</v>
      </c>
      <c r="G15" s="6" t="s">
        <v>35</v>
      </c>
      <c r="H15" s="6" t="s">
        <v>36</v>
      </c>
      <c r="I15" s="6" t="s">
        <v>37</v>
      </c>
      <c r="J15" s="6" t="s">
        <v>4</v>
      </c>
    </row>
    <row r="16" spans="1:10">
      <c r="A16" s="3" t="s">
        <v>5</v>
      </c>
      <c r="B16" s="14">
        <v>2000</v>
      </c>
      <c r="C16" s="14">
        <v>1000</v>
      </c>
      <c r="D16" s="15">
        <v>0</v>
      </c>
      <c r="F16" s="6" t="s">
        <v>35</v>
      </c>
      <c r="G16" s="16">
        <f t="shared" ref="G16:I18" si="0">B7*B$16</f>
        <v>0</v>
      </c>
      <c r="H16" s="17">
        <f t="shared" si="0"/>
        <v>2000</v>
      </c>
      <c r="I16" s="18">
        <f t="shared" si="0"/>
        <v>0</v>
      </c>
      <c r="J16" s="3">
        <f>SUM(G16:I16)</f>
        <v>2000</v>
      </c>
    </row>
    <row r="17" spans="1:10">
      <c r="B17" s="12" t="s">
        <v>26</v>
      </c>
      <c r="C17" s="12" t="s">
        <v>26</v>
      </c>
      <c r="D17" s="12" t="s">
        <v>26</v>
      </c>
      <c r="F17" s="6" t="s">
        <v>36</v>
      </c>
      <c r="G17" s="19">
        <f t="shared" si="0"/>
        <v>0</v>
      </c>
      <c r="H17" s="11">
        <f t="shared" si="0"/>
        <v>0</v>
      </c>
      <c r="I17" s="20">
        <f t="shared" si="0"/>
        <v>0</v>
      </c>
      <c r="J17" s="21">
        <f>SUM(G17:I17)</f>
        <v>0</v>
      </c>
    </row>
    <row r="18" spans="1:10">
      <c r="A18" s="3" t="s">
        <v>6</v>
      </c>
      <c r="B18" s="22">
        <f t="array" ref="B18:D18">TRANSPOSE(J16:J18)</f>
        <v>2000</v>
      </c>
      <c r="C18" s="22">
        <v>0</v>
      </c>
      <c r="D18" s="22">
        <v>0</v>
      </c>
      <c r="F18" s="6" t="s">
        <v>37</v>
      </c>
      <c r="G18" s="23">
        <f t="shared" si="0"/>
        <v>0</v>
      </c>
      <c r="H18" s="24">
        <f t="shared" si="0"/>
        <v>0</v>
      </c>
      <c r="I18" s="25">
        <f t="shared" si="0"/>
        <v>0</v>
      </c>
      <c r="J18" s="3">
        <f>SUM(G18:I18)</f>
        <v>0</v>
      </c>
    </row>
    <row r="19" spans="1:10">
      <c r="A19" s="3" t="s">
        <v>15</v>
      </c>
      <c r="B19" s="26">
        <f>B16-B18</f>
        <v>0</v>
      </c>
      <c r="C19" s="26">
        <f>C16-C18</f>
        <v>1000</v>
      </c>
      <c r="D19" s="26">
        <f>D16-D18</f>
        <v>0</v>
      </c>
    </row>
    <row r="20" spans="1:10">
      <c r="B20" s="26"/>
      <c r="C20" s="26"/>
      <c r="D20" s="26"/>
    </row>
    <row r="21" spans="1:10">
      <c r="A21" s="2" t="s">
        <v>2</v>
      </c>
      <c r="B21" s="11"/>
      <c r="C21" s="11"/>
      <c r="D21" s="11"/>
      <c r="I21" s="21"/>
    </row>
    <row r="22" spans="1:10">
      <c r="B22" s="12" t="s">
        <v>13</v>
      </c>
      <c r="C22" s="12"/>
      <c r="D22" s="12" t="s">
        <v>14</v>
      </c>
    </row>
    <row r="23" spans="1:10">
      <c r="B23" s="11">
        <f>SUMPRODUCT(B5:D5,Units_produced)</f>
        <v>4000</v>
      </c>
      <c r="C23" s="27" t="s">
        <v>3</v>
      </c>
      <c r="D23" s="8">
        <v>4000</v>
      </c>
    </row>
    <row r="24" spans="1:10">
      <c r="B24" s="11"/>
      <c r="C24" s="11"/>
      <c r="D24" s="11"/>
    </row>
    <row r="25" spans="1:10">
      <c r="A25" s="2" t="s">
        <v>8</v>
      </c>
      <c r="B25" s="28">
        <f>SUMPRODUCT(B12:D12,Units_sold)</f>
        <v>70000</v>
      </c>
      <c r="C25" s="11"/>
      <c r="D25" s="29" t="s">
        <v>25</v>
      </c>
    </row>
  </sheetData>
  <phoneticPr fontId="0" type="noConversion"/>
  <printOptions headings="1" gridLines="1" gridLinesSet="0"/>
  <pageMargins left="0.75" right="0.75" top="1" bottom="1" header="0.5" footer="0.5"/>
  <pageSetup scale="7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1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>
        <v>1</v>
      </c>
    </row>
    <row r="2" spans="1:2">
      <c r="A2" t="s">
        <v>31</v>
      </c>
      <c r="B2" t="s">
        <v>31</v>
      </c>
    </row>
    <row r="3" spans="1:2">
      <c r="A3">
        <v>1</v>
      </c>
      <c r="B3">
        <v>1</v>
      </c>
    </row>
    <row r="4" spans="1:2">
      <c r="A4">
        <v>100</v>
      </c>
      <c r="B4">
        <v>100</v>
      </c>
    </row>
    <row r="5" spans="1:2">
      <c r="A5">
        <v>200</v>
      </c>
      <c r="B5">
        <v>200</v>
      </c>
    </row>
    <row r="6" spans="1:2">
      <c r="A6">
        <v>10</v>
      </c>
      <c r="B6">
        <v>10</v>
      </c>
    </row>
    <row r="8" spans="1:2">
      <c r="A8" s="1"/>
      <c r="B8" s="1" t="s">
        <v>33</v>
      </c>
    </row>
    <row r="9" spans="1:2">
      <c r="A9" t="s">
        <v>32</v>
      </c>
      <c r="B9" t="s">
        <v>34</v>
      </c>
    </row>
    <row r="10" spans="1:2">
      <c r="A10" t="s">
        <v>38</v>
      </c>
      <c r="B10">
        <v>1</v>
      </c>
    </row>
    <row r="11" spans="1:2">
      <c r="B11">
        <v>4000</v>
      </c>
    </row>
    <row r="12" spans="1:2">
      <c r="B12">
        <v>10000</v>
      </c>
    </row>
    <row r="13" spans="1:2">
      <c r="B13">
        <v>1000</v>
      </c>
    </row>
    <row r="15" spans="1:2">
      <c r="B15" s="1" t="s">
        <v>33</v>
      </c>
    </row>
    <row r="16" spans="1:2">
      <c r="B16" t="s">
        <v>11</v>
      </c>
    </row>
    <row r="17" spans="2:2">
      <c r="B17" t="s">
        <v>70</v>
      </c>
    </row>
    <row r="18" spans="2:2">
      <c r="B18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A1:K15"/>
  <sheetViews>
    <sheetView workbookViewId="0"/>
  </sheetViews>
  <sheetFormatPr baseColWidth="10" defaultColWidth="8.83203125" defaultRowHeight="14" x14ac:dyDescent="0"/>
  <sheetData>
    <row r="1" spans="1:11">
      <c r="A1" s="49" t="s">
        <v>61</v>
      </c>
      <c r="K1" s="51" t="str">
        <f>CONCATENATE("Sensitivity of ",$K$4," to ","Drug C selling price")</f>
        <v>Sensitivity of Revenue_from_sales to Drug C selling price</v>
      </c>
    </row>
    <row r="3" spans="1:11">
      <c r="A3" t="s">
        <v>62</v>
      </c>
      <c r="K3" t="s">
        <v>69</v>
      </c>
    </row>
    <row r="4" spans="1:11" ht="138">
      <c r="B4" s="33" t="s">
        <v>63</v>
      </c>
      <c r="C4" s="33" t="s">
        <v>64</v>
      </c>
      <c r="D4" s="33" t="s">
        <v>65</v>
      </c>
      <c r="E4" s="33" t="s">
        <v>66</v>
      </c>
      <c r="F4" s="33" t="s">
        <v>67</v>
      </c>
      <c r="G4" s="33" t="s">
        <v>68</v>
      </c>
      <c r="H4" s="33" t="s">
        <v>19</v>
      </c>
      <c r="J4" s="51">
        <f>MATCH($K$4,OutputAddresses,0)</f>
        <v>7</v>
      </c>
      <c r="K4" s="34" t="s">
        <v>19</v>
      </c>
    </row>
    <row r="5" spans="1:11">
      <c r="A5" s="32">
        <v>100</v>
      </c>
      <c r="B5" s="35">
        <v>2000</v>
      </c>
      <c r="C5" s="36">
        <v>1000</v>
      </c>
      <c r="D5" s="37">
        <v>0</v>
      </c>
      <c r="E5" s="37">
        <v>2000</v>
      </c>
      <c r="F5" s="37">
        <v>0</v>
      </c>
      <c r="G5" s="37">
        <v>0</v>
      </c>
      <c r="H5" s="38">
        <v>70000</v>
      </c>
      <c r="K5">
        <f>INDEX(OutputValues,1,$J$4)</f>
        <v>70000</v>
      </c>
    </row>
    <row r="6" spans="1:11">
      <c r="A6" s="32">
        <v>110</v>
      </c>
      <c r="B6" s="39">
        <v>2000</v>
      </c>
      <c r="C6" s="40">
        <v>1000</v>
      </c>
      <c r="D6" s="41">
        <v>0</v>
      </c>
      <c r="E6" s="41">
        <v>2000</v>
      </c>
      <c r="F6" s="41">
        <v>0</v>
      </c>
      <c r="G6" s="41">
        <v>0</v>
      </c>
      <c r="H6" s="42">
        <v>70000</v>
      </c>
      <c r="K6">
        <f>INDEX(OutputValues,2,$J$4)</f>
        <v>70000</v>
      </c>
    </row>
    <row r="7" spans="1:11">
      <c r="A7" s="32">
        <v>120</v>
      </c>
      <c r="B7" s="39">
        <v>2000</v>
      </c>
      <c r="C7" s="40">
        <v>1000</v>
      </c>
      <c r="D7" s="41">
        <v>0</v>
      </c>
      <c r="E7" s="41">
        <v>2000</v>
      </c>
      <c r="F7" s="41">
        <v>0</v>
      </c>
      <c r="G7" s="41">
        <v>0</v>
      </c>
      <c r="H7" s="42">
        <v>70000</v>
      </c>
      <c r="K7">
        <f>INDEX(OutputValues,3,$J$4)</f>
        <v>70000</v>
      </c>
    </row>
    <row r="8" spans="1:11">
      <c r="A8" s="32">
        <v>130</v>
      </c>
      <c r="B8" s="39">
        <v>1142.8571428571429</v>
      </c>
      <c r="C8" s="40">
        <v>571.42857142857144</v>
      </c>
      <c r="D8" s="41">
        <v>571.42857142857144</v>
      </c>
      <c r="E8" s="41">
        <v>1142.8571428571429</v>
      </c>
      <c r="F8" s="41">
        <v>571.42857142857144</v>
      </c>
      <c r="G8" s="41">
        <v>0</v>
      </c>
      <c r="H8" s="42">
        <v>74285.710000000006</v>
      </c>
      <c r="K8">
        <f>INDEX(OutputValues,4,$J$4)</f>
        <v>74285.710000000006</v>
      </c>
    </row>
    <row r="9" spans="1:11">
      <c r="A9" s="32">
        <v>140</v>
      </c>
      <c r="B9" s="39">
        <v>1142.8571428571429</v>
      </c>
      <c r="C9" s="40">
        <v>571.42857142857144</v>
      </c>
      <c r="D9" s="41">
        <v>571.42857142857144</v>
      </c>
      <c r="E9" s="41">
        <v>1142.8571428571429</v>
      </c>
      <c r="F9" s="41">
        <v>571.42857142857144</v>
      </c>
      <c r="G9" s="41">
        <v>0</v>
      </c>
      <c r="H9" s="42">
        <v>80000</v>
      </c>
      <c r="K9">
        <f>INDEX(OutputValues,5,$J$4)</f>
        <v>80000</v>
      </c>
    </row>
    <row r="10" spans="1:11">
      <c r="A10" s="32">
        <v>150</v>
      </c>
      <c r="B10" s="39">
        <v>1142.8571428571429</v>
      </c>
      <c r="C10" s="40">
        <v>571.42857142857144</v>
      </c>
      <c r="D10" s="41">
        <v>571.42857142857144</v>
      </c>
      <c r="E10" s="41">
        <v>1142.8571428571429</v>
      </c>
      <c r="F10" s="41">
        <v>571.42857142857144</v>
      </c>
      <c r="G10" s="41">
        <v>0</v>
      </c>
      <c r="H10" s="42">
        <v>85714.29</v>
      </c>
      <c r="K10">
        <f>INDEX(OutputValues,6,$J$4)</f>
        <v>85714.29</v>
      </c>
    </row>
    <row r="11" spans="1:11">
      <c r="A11" s="32">
        <v>160</v>
      </c>
      <c r="B11" s="39">
        <v>1142.8571428571429</v>
      </c>
      <c r="C11" s="40">
        <v>571.42857142857144</v>
      </c>
      <c r="D11" s="41">
        <v>571.42857142857144</v>
      </c>
      <c r="E11" s="41">
        <v>1142.8571428571429</v>
      </c>
      <c r="F11" s="41">
        <v>571.42857142857144</v>
      </c>
      <c r="G11" s="41">
        <v>0</v>
      </c>
      <c r="H11" s="42">
        <v>91428.57</v>
      </c>
      <c r="K11">
        <f>INDEX(OutputValues,7,$J$4)</f>
        <v>91428.57</v>
      </c>
    </row>
    <row r="12" spans="1:11">
      <c r="A12" s="32">
        <v>170</v>
      </c>
      <c r="B12" s="39">
        <v>1142.8571428571429</v>
      </c>
      <c r="C12" s="40">
        <v>571.42857142857144</v>
      </c>
      <c r="D12" s="41">
        <v>571.42857142857144</v>
      </c>
      <c r="E12" s="41">
        <v>1142.8571428571429</v>
      </c>
      <c r="F12" s="41">
        <v>571.42857142857144</v>
      </c>
      <c r="G12" s="41">
        <v>0</v>
      </c>
      <c r="H12" s="42">
        <v>97142.86</v>
      </c>
      <c r="K12">
        <f>INDEX(OutputValues,8,$J$4)</f>
        <v>97142.86</v>
      </c>
    </row>
    <row r="13" spans="1:11">
      <c r="A13" s="32">
        <v>180</v>
      </c>
      <c r="B13" s="39">
        <v>1142.8571428571429</v>
      </c>
      <c r="C13" s="40">
        <v>571.42857142857144</v>
      </c>
      <c r="D13" s="41">
        <v>571.42857142857144</v>
      </c>
      <c r="E13" s="41">
        <v>1142.8571428571429</v>
      </c>
      <c r="F13" s="41">
        <v>571.42857142857144</v>
      </c>
      <c r="G13" s="41">
        <v>0</v>
      </c>
      <c r="H13" s="42">
        <v>102857.14</v>
      </c>
      <c r="K13">
        <f>INDEX(OutputValues,9,$J$4)</f>
        <v>102857.14</v>
      </c>
    </row>
    <row r="14" spans="1:11">
      <c r="A14" s="32">
        <v>190</v>
      </c>
      <c r="B14" s="39">
        <v>1142.8571428571429</v>
      </c>
      <c r="C14" s="40">
        <v>571.42857142857144</v>
      </c>
      <c r="D14" s="41">
        <v>571.42857142857144</v>
      </c>
      <c r="E14" s="41">
        <v>1142.8571428571429</v>
      </c>
      <c r="F14" s="41">
        <v>571.42857142857144</v>
      </c>
      <c r="G14" s="41">
        <v>0</v>
      </c>
      <c r="H14" s="42">
        <v>108571.43</v>
      </c>
      <c r="K14">
        <f>INDEX(OutputValues,10,$J$4)</f>
        <v>108571.43</v>
      </c>
    </row>
    <row r="15" spans="1:11">
      <c r="A15" s="32">
        <v>200</v>
      </c>
      <c r="B15" s="43">
        <v>1142.8571428571429</v>
      </c>
      <c r="C15" s="44">
        <v>571.42857142857144</v>
      </c>
      <c r="D15" s="45">
        <v>571.42857142857144</v>
      </c>
      <c r="E15" s="45">
        <v>1142.8571428571429</v>
      </c>
      <c r="F15" s="45">
        <v>571.42857142857144</v>
      </c>
      <c r="G15" s="45">
        <v>0</v>
      </c>
      <c r="H15" s="46">
        <v>114285.71</v>
      </c>
      <c r="K15">
        <f>INDEX(OutputValues,11,$J$4)</f>
        <v>114285.71</v>
      </c>
    </row>
  </sheetData>
  <dataValidations count="1">
    <dataValidation type="list" allowBlank="1" showInputMessage="1" showErrorMessage="1" sqref="K4">
      <formula1>OutputAddresses</formula1>
    </dataValidation>
  </dataValidations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AZ15"/>
  <sheetViews>
    <sheetView workbookViewId="0"/>
  </sheetViews>
  <sheetFormatPr baseColWidth="10" defaultColWidth="8.83203125" defaultRowHeight="14" x14ac:dyDescent="0"/>
  <cols>
    <col min="1" max="1" width="17.33203125" bestFit="1" customWidth="1"/>
  </cols>
  <sheetData>
    <row r="1" spans="1:52">
      <c r="A1" s="49" t="s">
        <v>71</v>
      </c>
      <c r="K1" s="51" t="str">
        <f>CONCATENATE("Sensitivity of ",$K$4," to ","Hours available")</f>
        <v>Sensitivity of Units_produced_3 to Hours available</v>
      </c>
      <c r="O1" s="51" t="str">
        <f>CONCATENATE("Sensitivity of ",$O$4," to ","Selling price drug C")</f>
        <v>Sensitivity of Units_produced_3 to Selling price drug C</v>
      </c>
    </row>
    <row r="2" spans="1:52">
      <c r="K2" t="s">
        <v>72</v>
      </c>
      <c r="O2" t="s">
        <v>75</v>
      </c>
      <c r="AZ2" t="s">
        <v>65</v>
      </c>
    </row>
    <row r="3" spans="1:52">
      <c r="A3" t="s">
        <v>80</v>
      </c>
      <c r="K3" t="s">
        <v>73</v>
      </c>
      <c r="L3" t="s">
        <v>74</v>
      </c>
      <c r="O3" t="s">
        <v>73</v>
      </c>
      <c r="P3" t="s">
        <v>76</v>
      </c>
    </row>
    <row r="4" spans="1:52" ht="91">
      <c r="A4" s="48" t="s">
        <v>65</v>
      </c>
      <c r="B4" s="47">
        <v>4000</v>
      </c>
      <c r="C4" s="47">
        <v>5000</v>
      </c>
      <c r="D4" s="47">
        <v>6000</v>
      </c>
      <c r="E4" s="47">
        <v>7000</v>
      </c>
      <c r="F4" s="47">
        <v>8000</v>
      </c>
      <c r="G4" s="47">
        <v>9000</v>
      </c>
      <c r="H4" s="47">
        <v>10000</v>
      </c>
      <c r="J4" s="51">
        <f>MATCH($K$4,OutputAddresses,0)</f>
        <v>1</v>
      </c>
      <c r="K4" s="34" t="s">
        <v>65</v>
      </c>
      <c r="L4" s="50">
        <v>140</v>
      </c>
      <c r="M4" s="51">
        <f>MATCH($L$4,InputValues1,0)</f>
        <v>5</v>
      </c>
      <c r="N4" s="51">
        <f>MATCH($O$4,OutputAddresses,0)</f>
        <v>1</v>
      </c>
      <c r="O4" s="34" t="s">
        <v>65</v>
      </c>
      <c r="P4" s="50">
        <v>7000</v>
      </c>
      <c r="Q4" s="51">
        <f>MATCH($P$4,InputValues2,0)</f>
        <v>4</v>
      </c>
    </row>
    <row r="5" spans="1:52">
      <c r="A5" s="32">
        <v>100</v>
      </c>
      <c r="B5" s="54">
        <v>0</v>
      </c>
      <c r="C5" s="37">
        <v>0</v>
      </c>
      <c r="D5" s="37">
        <v>0</v>
      </c>
      <c r="E5" s="37">
        <v>0</v>
      </c>
      <c r="F5" s="37">
        <v>0</v>
      </c>
      <c r="G5" s="37">
        <v>2.2737367544323206E-13</v>
      </c>
      <c r="H5" s="57">
        <v>0</v>
      </c>
      <c r="J5" s="51" t="str">
        <f>"OutputValues_"&amp;$J$4</f>
        <v>OutputValues_1</v>
      </c>
      <c r="K5">
        <f ca="1">INDEX(INDIRECT($J$5),$M$4,1)</f>
        <v>571.42857142857144</v>
      </c>
      <c r="N5" s="51" t="str">
        <f>"OutputValues_"&amp;$N$4</f>
        <v>OutputValues_1</v>
      </c>
      <c r="O5">
        <f ca="1">INDEX(INDIRECT($N$5),1,$Q$4)</f>
        <v>0</v>
      </c>
    </row>
    <row r="6" spans="1:52">
      <c r="A6" s="32">
        <v>110</v>
      </c>
      <c r="B6" s="55">
        <v>0</v>
      </c>
      <c r="C6" s="41">
        <v>0</v>
      </c>
      <c r="D6" s="41">
        <v>0</v>
      </c>
      <c r="E6" s="41">
        <v>0</v>
      </c>
      <c r="F6" s="41">
        <v>0</v>
      </c>
      <c r="G6" s="41">
        <v>2.2737367544323206E-13</v>
      </c>
      <c r="H6" s="58">
        <v>0</v>
      </c>
      <c r="K6">
        <f ca="1">INDEX(INDIRECT($J$5),$M$4,2)</f>
        <v>714.28571428571422</v>
      </c>
      <c r="O6">
        <f ca="1">INDEX(INDIRECT($N$5),2,$Q$4)</f>
        <v>0</v>
      </c>
    </row>
    <row r="7" spans="1:52">
      <c r="A7" s="32">
        <v>120</v>
      </c>
      <c r="B7" s="55">
        <v>0</v>
      </c>
      <c r="C7" s="41">
        <v>0</v>
      </c>
      <c r="D7" s="41">
        <v>0</v>
      </c>
      <c r="E7" s="41">
        <v>0</v>
      </c>
      <c r="F7" s="41">
        <v>0</v>
      </c>
      <c r="G7" s="41">
        <v>2.2737367544323206E-13</v>
      </c>
      <c r="H7" s="58">
        <v>0</v>
      </c>
      <c r="K7">
        <f ca="1">INDEX(INDIRECT($J$5),$M$4,3)</f>
        <v>857.14285714285711</v>
      </c>
      <c r="O7">
        <f ca="1">INDEX(INDIRECT($N$5),3,$Q$4)</f>
        <v>0</v>
      </c>
    </row>
    <row r="8" spans="1:52">
      <c r="A8" s="32">
        <v>130</v>
      </c>
      <c r="B8" s="55">
        <v>571.42857142857144</v>
      </c>
      <c r="C8" s="41">
        <v>714.28571428571422</v>
      </c>
      <c r="D8" s="41">
        <v>857.14285714285711</v>
      </c>
      <c r="E8" s="41">
        <v>1000</v>
      </c>
      <c r="F8" s="41">
        <v>1142.8571428571429</v>
      </c>
      <c r="G8" s="41">
        <v>1285.7142857142856</v>
      </c>
      <c r="H8" s="58">
        <v>1428.5714285714284</v>
      </c>
      <c r="K8">
        <f ca="1">INDEX(INDIRECT($J$5),$M$4,4)</f>
        <v>1000</v>
      </c>
      <c r="O8">
        <f ca="1">INDEX(INDIRECT($N$5),4,$Q$4)</f>
        <v>1000</v>
      </c>
    </row>
    <row r="9" spans="1:52">
      <c r="A9" s="32">
        <v>140</v>
      </c>
      <c r="B9" s="55">
        <v>571.42857142857144</v>
      </c>
      <c r="C9" s="41">
        <v>714.28571428571422</v>
      </c>
      <c r="D9" s="41">
        <v>857.14285714285711</v>
      </c>
      <c r="E9" s="41">
        <v>1000</v>
      </c>
      <c r="F9" s="41">
        <v>1142.8571428571429</v>
      </c>
      <c r="G9" s="41">
        <v>1285.7142857142856</v>
      </c>
      <c r="H9" s="58">
        <v>1428.5714285714284</v>
      </c>
      <c r="K9">
        <f ca="1">INDEX(INDIRECT($J$5),$M$4,5)</f>
        <v>1142.8571428571429</v>
      </c>
      <c r="O9">
        <f ca="1">INDEX(INDIRECT($N$5),5,$Q$4)</f>
        <v>1000</v>
      </c>
    </row>
    <row r="10" spans="1:52">
      <c r="A10" s="32">
        <v>150</v>
      </c>
      <c r="B10" s="55">
        <v>571.42857142857144</v>
      </c>
      <c r="C10" s="41">
        <v>714.28571428571422</v>
      </c>
      <c r="D10" s="41">
        <v>857.14285714285711</v>
      </c>
      <c r="E10" s="41">
        <v>1000</v>
      </c>
      <c r="F10" s="41">
        <v>1142.8571428571429</v>
      </c>
      <c r="G10" s="41">
        <v>1285.7142857142856</v>
      </c>
      <c r="H10" s="58">
        <v>1428.5714285714284</v>
      </c>
      <c r="K10">
        <f ca="1">INDEX(INDIRECT($J$5),$M$4,6)</f>
        <v>1285.7142857142856</v>
      </c>
      <c r="O10">
        <f ca="1">INDEX(INDIRECT($N$5),6,$Q$4)</f>
        <v>1000</v>
      </c>
    </row>
    <row r="11" spans="1:52">
      <c r="A11" s="32">
        <v>160</v>
      </c>
      <c r="B11" s="55">
        <v>571.42857142857144</v>
      </c>
      <c r="C11" s="41">
        <v>714.28571428571422</v>
      </c>
      <c r="D11" s="41">
        <v>857.14285714285711</v>
      </c>
      <c r="E11" s="41">
        <v>1000</v>
      </c>
      <c r="F11" s="41">
        <v>1142.8571428571429</v>
      </c>
      <c r="G11" s="41">
        <v>1285.7142857142856</v>
      </c>
      <c r="H11" s="58">
        <v>1428.5714285714284</v>
      </c>
      <c r="K11">
        <f ca="1">INDEX(INDIRECT($J$5),$M$4,7)</f>
        <v>1428.5714285714284</v>
      </c>
      <c r="O11">
        <f ca="1">INDEX(INDIRECT($N$5),7,$Q$4)</f>
        <v>1000</v>
      </c>
    </row>
    <row r="12" spans="1:52">
      <c r="A12" s="32">
        <v>170</v>
      </c>
      <c r="B12" s="55">
        <v>571.42857142857144</v>
      </c>
      <c r="C12" s="41">
        <v>714.28571428571422</v>
      </c>
      <c r="D12" s="41">
        <v>857.14285714285711</v>
      </c>
      <c r="E12" s="41">
        <v>1000</v>
      </c>
      <c r="F12" s="41">
        <v>1142.8571428571429</v>
      </c>
      <c r="G12" s="41">
        <v>1285.7142857142856</v>
      </c>
      <c r="H12" s="58">
        <v>1428.5714285714284</v>
      </c>
      <c r="O12">
        <f ca="1">INDEX(INDIRECT($N$5),8,$Q$4)</f>
        <v>1000</v>
      </c>
    </row>
    <row r="13" spans="1:52">
      <c r="A13" s="32">
        <v>180</v>
      </c>
      <c r="B13" s="55">
        <v>571.42857142857144</v>
      </c>
      <c r="C13" s="41">
        <v>714.28571428571422</v>
      </c>
      <c r="D13" s="41">
        <v>857.14285714285711</v>
      </c>
      <c r="E13" s="41">
        <v>1000</v>
      </c>
      <c r="F13" s="41">
        <v>1142.8571428571429</v>
      </c>
      <c r="G13" s="41">
        <v>1285.7142857142856</v>
      </c>
      <c r="H13" s="58">
        <v>1428.5714285714284</v>
      </c>
      <c r="O13">
        <f ca="1">INDEX(INDIRECT($N$5),9,$Q$4)</f>
        <v>1000</v>
      </c>
    </row>
    <row r="14" spans="1:52">
      <c r="A14" s="32">
        <v>190</v>
      </c>
      <c r="B14" s="55">
        <v>571.42857142857144</v>
      </c>
      <c r="C14" s="41">
        <v>714.28571428571422</v>
      </c>
      <c r="D14" s="41">
        <v>857.14285714285711</v>
      </c>
      <c r="E14" s="41">
        <v>1000</v>
      </c>
      <c r="F14" s="41">
        <v>1142.8571428571429</v>
      </c>
      <c r="G14" s="41">
        <v>1285.7142857142856</v>
      </c>
      <c r="H14" s="58">
        <v>1428.5714285714284</v>
      </c>
      <c r="O14">
        <f ca="1">INDEX(INDIRECT($N$5),10,$Q$4)</f>
        <v>1000</v>
      </c>
    </row>
    <row r="15" spans="1:52">
      <c r="A15" s="32">
        <v>200</v>
      </c>
      <c r="B15" s="56">
        <v>571.42857142857144</v>
      </c>
      <c r="C15" s="45">
        <v>714.28571428571422</v>
      </c>
      <c r="D15" s="45">
        <v>857.14285714285711</v>
      </c>
      <c r="E15" s="45">
        <v>1000</v>
      </c>
      <c r="F15" s="45">
        <v>1142.8571428571429</v>
      </c>
      <c r="G15" s="45">
        <v>1285.7142857142856</v>
      </c>
      <c r="H15" s="59">
        <v>1428.5714285714284</v>
      </c>
      <c r="O15">
        <f ca="1">INDEX(INDIRECT($N$5),11,$Q$4)</f>
        <v>1000</v>
      </c>
    </row>
  </sheetData>
  <dataValidations count="3">
    <dataValidation type="list" allowBlank="1" showInputMessage="1" showErrorMessage="1" sqref="K4 O4">
      <formula1>OutputAddresses</formula1>
    </dataValidation>
    <dataValidation type="list" allowBlank="1" showInputMessage="1" showErrorMessage="1" sqref="L4">
      <formula1>InputValues1</formula1>
    </dataValidation>
    <dataValidation type="list" allowBlank="1" showInputMessage="1" showErrorMessage="1" sqref="P4">
      <formula1>InputValues2</formula1>
    </dataValidation>
  </dataValidations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19"/>
  <sheetViews>
    <sheetView showGridLines="0" workbookViewId="0">
      <selection activeCell="E40" sqref="E40"/>
    </sheetView>
  </sheetViews>
  <sheetFormatPr baseColWidth="10" defaultColWidth="8.83203125" defaultRowHeight="14" x14ac:dyDescent="0"/>
  <cols>
    <col min="1" max="1" width="2.33203125" customWidth="1"/>
    <col min="2" max="2" width="6.33203125" bestFit="1" customWidth="1"/>
    <col min="3" max="3" width="21" bestFit="1" customWidth="1"/>
    <col min="4" max="4" width="6.1640625" customWidth="1"/>
    <col min="5" max="5" width="8.6640625" bestFit="1" customWidth="1"/>
    <col min="6" max="6" width="10.83203125" bestFit="1" customWidth="1"/>
    <col min="7" max="7" width="12" bestFit="1" customWidth="1"/>
    <col min="8" max="8" width="10" bestFit="1" customWidth="1"/>
  </cols>
  <sheetData>
    <row r="1" spans="1:8">
      <c r="A1" s="49" t="s">
        <v>77</v>
      </c>
    </row>
    <row r="2" spans="1:8">
      <c r="A2" s="49" t="s">
        <v>78</v>
      </c>
    </row>
    <row r="3" spans="1:8">
      <c r="A3" s="49" t="s">
        <v>79</v>
      </c>
    </row>
    <row r="6" spans="1:8" ht="15" thickBot="1">
      <c r="A6" t="s">
        <v>60</v>
      </c>
    </row>
    <row r="7" spans="1:8">
      <c r="B7" s="52"/>
      <c r="C7" s="52"/>
      <c r="D7" s="52" t="s">
        <v>42</v>
      </c>
      <c r="E7" s="52" t="s">
        <v>44</v>
      </c>
      <c r="F7" s="52" t="s">
        <v>46</v>
      </c>
      <c r="G7" s="52" t="s">
        <v>48</v>
      </c>
      <c r="H7" s="52" t="s">
        <v>48</v>
      </c>
    </row>
    <row r="8" spans="1:8" ht="15" thickBot="1">
      <c r="B8" s="53" t="s">
        <v>40</v>
      </c>
      <c r="C8" s="53" t="s">
        <v>41</v>
      </c>
      <c r="D8" s="53" t="s">
        <v>43</v>
      </c>
      <c r="E8" s="53" t="s">
        <v>45</v>
      </c>
      <c r="F8" s="53" t="s">
        <v>47</v>
      </c>
      <c r="G8" s="53" t="s">
        <v>49</v>
      </c>
      <c r="H8" s="53" t="s">
        <v>50</v>
      </c>
    </row>
    <row r="9" spans="1:8">
      <c r="B9" s="30" t="s">
        <v>9</v>
      </c>
      <c r="C9" s="30" t="s">
        <v>56</v>
      </c>
      <c r="D9" s="30">
        <v>2000</v>
      </c>
      <c r="E9" s="30">
        <v>0</v>
      </c>
      <c r="F9" s="30">
        <v>8</v>
      </c>
      <c r="G9" s="30">
        <v>19</v>
      </c>
      <c r="H9" s="30">
        <v>15.000000000000005</v>
      </c>
    </row>
    <row r="10" spans="1:8">
      <c r="B10" s="30" t="s">
        <v>10</v>
      </c>
      <c r="C10" s="30" t="s">
        <v>57</v>
      </c>
      <c r="D10" s="30">
        <v>1000</v>
      </c>
      <c r="E10" s="30">
        <v>0</v>
      </c>
      <c r="F10" s="30">
        <v>54</v>
      </c>
      <c r="G10" s="30">
        <v>1E+30</v>
      </c>
      <c r="H10" s="30">
        <v>30.000000000000011</v>
      </c>
    </row>
    <row r="11" spans="1:8" ht="15" thickBot="1">
      <c r="B11" s="31" t="s">
        <v>11</v>
      </c>
      <c r="C11" s="31" t="s">
        <v>58</v>
      </c>
      <c r="D11" s="31">
        <v>0</v>
      </c>
      <c r="E11" s="31">
        <v>0</v>
      </c>
      <c r="F11" s="31">
        <v>30</v>
      </c>
      <c r="G11" s="31">
        <v>22.500000000000007</v>
      </c>
      <c r="H11" s="31">
        <v>1E+30</v>
      </c>
    </row>
    <row r="13" spans="1:8" ht="15" thickBot="1">
      <c r="A13" t="s">
        <v>51</v>
      </c>
    </row>
    <row r="14" spans="1:8">
      <c r="B14" s="52"/>
      <c r="C14" s="52"/>
      <c r="D14" s="52" t="s">
        <v>42</v>
      </c>
      <c r="E14" s="52" t="s">
        <v>52</v>
      </c>
      <c r="F14" s="52" t="s">
        <v>54</v>
      </c>
      <c r="G14" s="52" t="s">
        <v>48</v>
      </c>
      <c r="H14" s="52" t="s">
        <v>48</v>
      </c>
    </row>
    <row r="15" spans="1:8" ht="15" thickBot="1">
      <c r="B15" s="53" t="s">
        <v>40</v>
      </c>
      <c r="C15" s="53" t="s">
        <v>41</v>
      </c>
      <c r="D15" s="53" t="s">
        <v>43</v>
      </c>
      <c r="E15" s="53" t="s">
        <v>53</v>
      </c>
      <c r="F15" s="53" t="s">
        <v>55</v>
      </c>
      <c r="G15" s="53" t="s">
        <v>49</v>
      </c>
      <c r="H15" s="53" t="s">
        <v>50</v>
      </c>
    </row>
    <row r="16" spans="1:8">
      <c r="B16" s="30" t="s">
        <v>59</v>
      </c>
      <c r="C16" s="30" t="s">
        <v>18</v>
      </c>
      <c r="D16" s="30">
        <v>4000</v>
      </c>
      <c r="E16" s="30">
        <v>17.5</v>
      </c>
      <c r="F16" s="30">
        <v>4000</v>
      </c>
      <c r="G16" s="30">
        <v>1E+30</v>
      </c>
      <c r="H16" s="30">
        <v>4000</v>
      </c>
    </row>
    <row r="17" spans="2:8">
      <c r="B17" s="30" t="s">
        <v>9</v>
      </c>
      <c r="C17" s="30" t="s">
        <v>56</v>
      </c>
      <c r="D17" s="30">
        <v>2000</v>
      </c>
      <c r="E17" s="30">
        <v>-9.5</v>
      </c>
      <c r="F17" s="30">
        <v>0</v>
      </c>
      <c r="G17" s="30">
        <v>4000</v>
      </c>
      <c r="H17" s="30">
        <v>4000</v>
      </c>
    </row>
    <row r="18" spans="2:8">
      <c r="B18" s="30" t="s">
        <v>10</v>
      </c>
      <c r="C18" s="30" t="s">
        <v>57</v>
      </c>
      <c r="D18" s="30">
        <v>1000</v>
      </c>
      <c r="E18" s="30">
        <v>0</v>
      </c>
      <c r="F18" s="30">
        <v>0</v>
      </c>
      <c r="G18" s="30">
        <v>1000</v>
      </c>
      <c r="H18" s="30">
        <v>1E+30</v>
      </c>
    </row>
    <row r="19" spans="2:8" ht="15" thickBot="1">
      <c r="B19" s="31" t="s">
        <v>11</v>
      </c>
      <c r="C19" s="31" t="s">
        <v>58</v>
      </c>
      <c r="D19" s="31">
        <v>0</v>
      </c>
      <c r="E19" s="31">
        <v>-22.500000000000007</v>
      </c>
      <c r="F19" s="31">
        <v>0</v>
      </c>
      <c r="G19" s="31">
        <v>571.42857142857144</v>
      </c>
      <c r="H19" s="3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STS_1</vt:lpstr>
      <vt:lpstr>STS_2</vt:lpstr>
      <vt:lpstr>Sensitivity 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School of Business</dc:creator>
  <cp:lastModifiedBy>Somayeh  Moazeni</cp:lastModifiedBy>
  <cp:lastPrinted>2010-07-06T00:28:43Z</cp:lastPrinted>
  <dcterms:created xsi:type="dcterms:W3CDTF">1999-05-07T01:52:25Z</dcterms:created>
  <dcterms:modified xsi:type="dcterms:W3CDTF">2020-02-17T19:58:58Z</dcterms:modified>
</cp:coreProperties>
</file>