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-100" yWindow="-480" windowWidth="28920" windowHeight="16040" activeTab="1"/>
  </bookViews>
  <sheets>
    <sheet name="Model" sheetId="1" r:id="rId1"/>
    <sheet name="STS_1" sheetId="10" r:id="rId2"/>
    <sheet name="Model with Integers" sheetId="6" r:id="rId3"/>
    <sheet name="Model with Integers_STS" sheetId="11" state="veryHidden" r:id="rId4"/>
    <sheet name="Model_STS" sheetId="4" state="veryHidden" r:id="rId5"/>
    <sheet name="STS_2" sheetId="12" r:id="rId6"/>
  </sheets>
  <definedNames>
    <definedName name="Bonds_purchased" localSheetId="2">'Model with Integers'!$B$12:$B$14</definedName>
    <definedName name="Bonds_purchased">Model!$B$12:$B$14</definedName>
    <definedName name="Cash_allocated" localSheetId="2">'Model with Integers'!$B$16</definedName>
    <definedName name="Cash_allocated">Model!$B$16</definedName>
    <definedName name="Cash_available" localSheetId="2">'Model with Integers'!$B$20:$P$20</definedName>
    <definedName name="Cash_available">Model!$B$20:$P$20</definedName>
    <definedName name="Cash_required" localSheetId="2">'Model with Integers'!$B$22:$P$22</definedName>
    <definedName name="Cash_required">Model!$B$22:$P$22</definedName>
    <definedName name="ChartData" localSheetId="1">STS_1!$K$5:$K$15</definedName>
    <definedName name="ChartData" localSheetId="5">STS_2!$K$5:$K$15</definedName>
    <definedName name="InputValues" localSheetId="1">STS_1!$A$5:$A$15</definedName>
    <definedName name="InputValues" localSheetId="5">STS_2!$A$5:$A$15</definedName>
    <definedName name="OutputAddresses" localSheetId="1">STS_1!$B$4:$E$4</definedName>
    <definedName name="OutputAddresses" localSheetId="5">STS_2!$B$4:$E$4</definedName>
    <definedName name="OutputValues" localSheetId="1">STS_1!$B$5:$E$15</definedName>
    <definedName name="OutputValues" localSheetId="5">STS_2!$B$5:$E$15</definedName>
    <definedName name="solver_adj" localSheetId="0" hidden="1">Model!$B$12:$B$14,Model!$B$16</definedName>
    <definedName name="solver_adj" localSheetId="2" hidden="1">'Model with Integers'!$B$12:$B$14,'Model with Integers'!$B$16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bd" localSheetId="0" hidden="1">2</definedName>
    <definedName name="solver_ibd" localSheetId="2" hidden="1">2</definedName>
    <definedName name="solver_itr" localSheetId="0" hidden="1">100</definedName>
    <definedName name="solver_itr" localSheetId="2" hidden="1">100</definedName>
    <definedName name="solver_lhs1" localSheetId="0" hidden="1">Model!$B$20:$P$20</definedName>
    <definedName name="solver_lhs1" localSheetId="2" hidden="1">'Model with Integers'!$B$20:$P$20</definedName>
    <definedName name="solver_lhs2" localSheetId="0" hidden="1">Model!$B$12:$B$14</definedName>
    <definedName name="solver_lhs2" localSheetId="2" hidden="1">'Model with Integers'!$B$12:$B$14</definedName>
    <definedName name="solver_lin" localSheetId="0" hidden="1">1</definedName>
    <definedName name="solver_lin" localSheetId="2" hidden="1">1</definedName>
    <definedName name="solver_lva" localSheetId="0" hidden="1">2</definedName>
    <definedName name="solver_lva" localSheetId="2" hidden="1">2</definedName>
    <definedName name="solver_mip" localSheetId="0" hidden="1">5000</definedName>
    <definedName name="solver_mip" localSheetId="2" hidden="1">5000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5000</definedName>
    <definedName name="solver_nod" localSheetId="2" hidden="1">5000</definedName>
    <definedName name="solver_num" localSheetId="0" hidden="1">1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fx" localSheetId="0" hidden="1">2</definedName>
    <definedName name="solver_ofx" localSheetId="2" hidden="1">2</definedName>
    <definedName name="solver_opt" localSheetId="0" hidden="1">Model!$B$16</definedName>
    <definedName name="solver_opt" localSheetId="2" hidden="1">'Model with Integers'!$B$16</definedName>
    <definedName name="solver_piv" localSheetId="0" hidden="1">0.000001</definedName>
    <definedName name="solver_piv" localSheetId="2" hidden="1">0.000001</definedName>
    <definedName name="solver_pre" localSheetId="0" hidden="1">0.000001</definedName>
    <definedName name="solver_pre" localSheetId="2" hidden="1">0.000001</definedName>
    <definedName name="solver_pro" localSheetId="0" hidden="1">2</definedName>
    <definedName name="solver_pro" localSheetId="2" hidden="1">2</definedName>
    <definedName name="solver_rbv" localSheetId="0" hidden="1">1</definedName>
    <definedName name="solver_rbv" localSheetId="2" hidden="1">1</definedName>
    <definedName name="solver_red" localSheetId="0" hidden="1">0.000001</definedName>
    <definedName name="solver_red" localSheetId="2" hidden="1">0.000001</definedName>
    <definedName name="solver_rel1" localSheetId="0" hidden="1">3</definedName>
    <definedName name="solver_rel1" localSheetId="2" hidden="1">3</definedName>
    <definedName name="solver_rel2" localSheetId="0" hidden="1">4</definedName>
    <definedName name="solver_rel2" localSheetId="2" hidden="1">4</definedName>
    <definedName name="solver_reo" localSheetId="0" hidden="1">2</definedName>
    <definedName name="solver_reo" localSheetId="2" hidden="1">2</definedName>
    <definedName name="solver_rep" localSheetId="0" hidden="1">2</definedName>
    <definedName name="solver_rep" localSheetId="2" hidden="1">2</definedName>
    <definedName name="solver_rhs1" localSheetId="0" hidden="1">Cash_required</definedName>
    <definedName name="solver_rhs1" localSheetId="2" hidden="1">'Model with Integers'!$B$22:$P$22</definedName>
    <definedName name="solver_rhs2" localSheetId="0" hidden="1">integer</definedName>
    <definedName name="solver_rhs2" localSheetId="2" hidden="1">integer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std" localSheetId="0" hidden="1">1</definedName>
    <definedName name="solver_std" localSheetId="2" hidden="1">1</definedName>
    <definedName name="solver_tim" localSheetId="0" hidden="1">100</definedName>
    <definedName name="solver_tim" localSheetId="2" hidden="1">100</definedName>
    <definedName name="solver_tol" localSheetId="0" hidden="1">0</definedName>
    <definedName name="solver_tol" localSheetId="2" hidden="1">0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6" l="1"/>
  <c r="B20" i="1"/>
  <c r="K1" i="12"/>
  <c r="J4" i="12"/>
  <c r="K12" i="12"/>
  <c r="K1" i="10"/>
  <c r="J4" i="10"/>
  <c r="K15" i="10"/>
  <c r="K7" i="12"/>
  <c r="K8" i="12"/>
  <c r="K9" i="12"/>
  <c r="K10" i="12"/>
  <c r="K11" i="12"/>
  <c r="K5" i="12"/>
  <c r="K15" i="12"/>
  <c r="K14" i="12"/>
  <c r="K6" i="12"/>
  <c r="K8" i="10"/>
  <c r="K13" i="12"/>
  <c r="K5" i="10"/>
  <c r="K13" i="10"/>
  <c r="K6" i="10"/>
  <c r="K14" i="10"/>
  <c r="K9" i="10"/>
  <c r="K10" i="10"/>
  <c r="K11" i="10"/>
  <c r="K12" i="10"/>
  <c r="K7" i="10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</calcChain>
</file>

<file path=xl/comments1.xml><?xml version="1.0" encoding="utf-8"?>
<comments xmlns="http://schemas.openxmlformats.org/spreadsheetml/2006/main">
  <authors>
    <author>Chris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Chris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<sst xmlns="http://schemas.openxmlformats.org/spreadsheetml/2006/main" count="153" uniqueCount="47">
  <si>
    <t>Bond 1</t>
  </si>
  <si>
    <t>Bond 2</t>
  </si>
  <si>
    <t>Bond 3</t>
  </si>
  <si>
    <t>Interest rate</t>
  </si>
  <si>
    <t>Constraints to meet payments</t>
  </si>
  <si>
    <t>&gt;=</t>
  </si>
  <si>
    <t>Pension fund management</t>
  </si>
  <si>
    <t>Range names used:</t>
  </si>
  <si>
    <t>Bonds_purchased</t>
  </si>
  <si>
    <t>Year</t>
  </si>
  <si>
    <t>=Model!$B$20:$P$20</t>
  </si>
  <si>
    <t>=Model!$B$22:$P$22</t>
  </si>
  <si>
    <t>=Model!$B$12:$B$14</t>
  </si>
  <si>
    <t>=Model!$B$16</t>
  </si>
  <si>
    <t>$B$9</t>
  </si>
  <si>
    <t>$B$12:$B$14,$B$16</t>
  </si>
  <si>
    <t>Number of bonds (allowing fractional values) to purchase now</t>
  </si>
  <si>
    <t>Data for chart</t>
  </si>
  <si>
    <t>Oneway analysis for Solver model in Model worksheet</t>
  </si>
  <si>
    <t>Interest rate (cell $B$9) values along side, output cell(s) along top</t>
  </si>
  <si>
    <t>Bonds_purchased_1</t>
  </si>
  <si>
    <t>Bonds_purchased_2</t>
  </si>
  <si>
    <t>Bonds_purchased_3</t>
  </si>
  <si>
    <t>Oneway analysis for Solver model in Model with Integers worksheet</t>
  </si>
  <si>
    <t>Costs (year 1) and income (in other years) from bonds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</si>
  <si>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</si>
  <si>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</si>
  <si>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</si>
  <si>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</si>
  <si>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</si>
  <si>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</si>
  <si>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</si>
  <si>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</si>
  <si>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</si>
  <si>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</si>
  <si>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</si>
  <si>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</si>
  <si>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</si>
  <si>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</si>
  <si>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</si>
  <si>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Cash available</t>
  </si>
  <si>
    <t>Cash required</t>
  </si>
  <si>
    <t>Cash allocated</t>
  </si>
  <si>
    <t>Cash_allocated</t>
  </si>
  <si>
    <t>Cash_available</t>
  </si>
  <si>
    <t>Cash_required</t>
  </si>
  <si>
    <t>Objective to minimize, also a decision variable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</si>
</sst>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164" fontId="3" fillId="3" borderId="0" xfId="0" applyNumberFormat="1" applyFont="1" applyFill="1" applyBorder="1"/>
    <xf numFmtId="0" fontId="3" fillId="0" borderId="0" xfId="0" applyFont="1" applyBorder="1"/>
    <xf numFmtId="0" fontId="2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right"/>
    </xf>
    <xf numFmtId="2" fontId="3" fillId="2" borderId="0" xfId="0" applyNumberFormat="1" applyFont="1" applyFill="1" applyBorder="1"/>
    <xf numFmtId="164" fontId="3" fillId="2" borderId="0" xfId="0" applyNumberFormat="1" applyFont="1" applyFill="1" applyBorder="1"/>
    <xf numFmtId="0" fontId="4" fillId="0" borderId="0" xfId="0" applyFont="1"/>
    <xf numFmtId="2" fontId="0" fillId="0" borderId="1" xfId="0" applyNumberFormat="1" applyBorder="1"/>
    <xf numFmtId="2" fontId="0" fillId="0" borderId="2" xfId="0" applyNumberFormat="1" applyBorder="1"/>
    <xf numFmtId="164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0" xfId="0" applyAlignment="1">
      <alignment horizontal="right" textRotation="90"/>
    </xf>
    <xf numFmtId="0" fontId="0" fillId="4" borderId="0" xfId="0" applyFill="1" applyAlignment="1">
      <alignment horizontal="right" textRotation="90"/>
    </xf>
    <xf numFmtId="10" fontId="3" fillId="3" borderId="0" xfId="0" applyNumberFormat="1" applyFont="1" applyFill="1" applyBorder="1"/>
    <xf numFmtId="10" fontId="0" fillId="0" borderId="0" xfId="0" applyNumberFormat="1"/>
    <xf numFmtId="0" fontId="2" fillId="0" borderId="0" xfId="0" applyFont="1" applyFill="1"/>
    <xf numFmtId="0" fontId="3" fillId="0" borderId="0" xfId="1" applyFont="1" applyFill="1"/>
    <xf numFmtId="0" fontId="3" fillId="0" borderId="0" xfId="0" applyFont="1" applyFill="1" applyAlignment="1">
      <alignment horizontal="right"/>
    </xf>
    <xf numFmtId="0" fontId="0" fillId="0" borderId="0" xfId="0" applyFont="1"/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Cash_allocated to Interest rate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STS_1!$A$5:$A$15</c:f>
              <c:numCache>
                <c:formatCode>0.00%</c:formatCode>
                <c:ptCount val="11"/>
                <c:pt idx="0">
                  <c:v>0.0199999995529652</c:v>
                </c:pt>
                <c:pt idx="1">
                  <c:v>0.0240000002086163</c:v>
                </c:pt>
                <c:pt idx="2">
                  <c:v>0.0280000008642673</c:v>
                </c:pt>
                <c:pt idx="3">
                  <c:v>0.0320000015199184</c:v>
                </c:pt>
                <c:pt idx="4">
                  <c:v>0.0359999984502792</c:v>
                </c:pt>
                <c:pt idx="5">
                  <c:v>0.0399999991059303</c:v>
                </c:pt>
                <c:pt idx="6">
                  <c:v>0.0439999997615814</c:v>
                </c:pt>
                <c:pt idx="7">
                  <c:v>0.0480000004172325</c:v>
                </c:pt>
                <c:pt idx="8">
                  <c:v>0.0520000010728836</c:v>
                </c:pt>
                <c:pt idx="9">
                  <c:v>0.0560000017285347</c:v>
                </c:pt>
                <c:pt idx="10">
                  <c:v>0.0600000023841858</c:v>
                </c:pt>
              </c:numCache>
            </c:numRef>
          </c:cat>
          <c:val>
            <c:numRef>
              <c:f>STS_1!$K$5:$K$15</c:f>
              <c:numCache>
                <c:formatCode>General</c:formatCode>
                <c:ptCount val="11"/>
                <c:pt idx="0">
                  <c:v>202010.33</c:v>
                </c:pt>
                <c:pt idx="1">
                  <c:v>201144.73</c:v>
                </c:pt>
                <c:pt idx="2">
                  <c:v>200287.8</c:v>
                </c:pt>
                <c:pt idx="3">
                  <c:v>199439.48</c:v>
                </c:pt>
                <c:pt idx="4">
                  <c:v>198599.7</c:v>
                </c:pt>
                <c:pt idx="5">
                  <c:v>197768.4</c:v>
                </c:pt>
                <c:pt idx="6">
                  <c:v>196945.51</c:v>
                </c:pt>
                <c:pt idx="7">
                  <c:v>196130.96</c:v>
                </c:pt>
                <c:pt idx="8">
                  <c:v>195324.68</c:v>
                </c:pt>
                <c:pt idx="9">
                  <c:v>194526.61</c:v>
                </c:pt>
                <c:pt idx="10">
                  <c:v>193736.67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86360"/>
        <c:axId val="-2073910344"/>
      </c:lineChart>
      <c:catAx>
        <c:axId val="-207388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Interest rate ($B$9)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73910344"/>
        <c:crosses val="autoZero"/>
        <c:auto val="1"/>
        <c:lblAlgn val="ctr"/>
        <c:lblOffset val="100"/>
        <c:noMultiLvlLbl val="0"/>
      </c:catAx>
      <c:valAx>
        <c:axId val="-207391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886360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Bonds_purchased_1 to Interest rate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STS_2!$A$5:$A$15</c:f>
              <c:numCache>
                <c:formatCode>0.00%</c:formatCode>
                <c:ptCount val="11"/>
                <c:pt idx="0">
                  <c:v>0.0199999995529652</c:v>
                </c:pt>
                <c:pt idx="1">
                  <c:v>0.0240000002086163</c:v>
                </c:pt>
                <c:pt idx="2">
                  <c:v>0.0280000008642673</c:v>
                </c:pt>
                <c:pt idx="3">
                  <c:v>0.0320000015199184</c:v>
                </c:pt>
                <c:pt idx="4">
                  <c:v>0.0359999984502792</c:v>
                </c:pt>
                <c:pt idx="5">
                  <c:v>0.0399999991059303</c:v>
                </c:pt>
                <c:pt idx="6">
                  <c:v>0.0439999997615814</c:v>
                </c:pt>
                <c:pt idx="7">
                  <c:v>0.0480000004172325</c:v>
                </c:pt>
                <c:pt idx="8">
                  <c:v>0.0520000010728836</c:v>
                </c:pt>
                <c:pt idx="9">
                  <c:v>0.0560000017285347</c:v>
                </c:pt>
                <c:pt idx="10">
                  <c:v>0.0600000023841858</c:v>
                </c:pt>
              </c:numCache>
            </c:numRef>
          </c:cat>
          <c:val>
            <c:numRef>
              <c:f>STS_2!$K$5:$K$15</c:f>
              <c:numCache>
                <c:formatCode>General</c:formatCode>
                <c:ptCount val="11"/>
                <c:pt idx="0">
                  <c:v>77.0</c:v>
                </c:pt>
                <c:pt idx="1">
                  <c:v>77.0</c:v>
                </c:pt>
                <c:pt idx="2">
                  <c:v>76.0</c:v>
                </c:pt>
                <c:pt idx="3">
                  <c:v>75.0</c:v>
                </c:pt>
                <c:pt idx="4">
                  <c:v>75.0</c:v>
                </c:pt>
                <c:pt idx="5">
                  <c:v>74.0</c:v>
                </c:pt>
                <c:pt idx="6">
                  <c:v>73.0</c:v>
                </c:pt>
                <c:pt idx="7">
                  <c:v>73.0</c:v>
                </c:pt>
                <c:pt idx="8">
                  <c:v>72.0</c:v>
                </c:pt>
                <c:pt idx="9">
                  <c:v>71.0</c:v>
                </c:pt>
                <c:pt idx="10">
                  <c:v>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34392"/>
        <c:axId val="-2073504792"/>
      </c:lineChart>
      <c:catAx>
        <c:axId val="-209893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Interest rate ($B$9)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73504792"/>
        <c:crosses val="autoZero"/>
        <c:auto val="1"/>
        <c:lblAlgn val="ctr"/>
        <c:lblOffset val="100"/>
        <c:noMultiLvlLbl val="0"/>
      </c:catAx>
      <c:valAx>
        <c:axId val="-207350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934392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15</xdr:row>
      <xdr:rowOff>104775</xdr:rowOff>
    </xdr:from>
    <xdr:to>
      <xdr:col>2</xdr:col>
      <xdr:colOff>504825</xdr:colOff>
      <xdr:row>15</xdr:row>
      <xdr:rowOff>104775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2076450" y="2619375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16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3</xdr:row>
      <xdr:rowOff>762000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0</xdr:col>
      <xdr:colOff>609599</xdr:colOff>
      <xdr:row>15</xdr:row>
      <xdr:rowOff>190499</xdr:rowOff>
    </xdr:from>
    <xdr:to>
      <xdr:col>5</xdr:col>
      <xdr:colOff>47624</xdr:colOff>
      <xdr:row>21</xdr:row>
      <xdr:rowOff>9524</xdr:rowOff>
    </xdr:to>
    <xdr:sp macro="" textlink="">
      <xdr:nvSpPr>
        <xdr:cNvPr id="4" name="TextBox 3"/>
        <xdr:cNvSpPr txBox="1"/>
      </xdr:nvSpPr>
      <xdr:spPr>
        <a:xfrm>
          <a:off x="609599" y="4114799"/>
          <a:ext cx="2486025" cy="9620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 most interesting thing</a:t>
          </a:r>
          <a:r>
            <a:rPr lang="en-US" sz="1100" baseline="0"/>
            <a:t> above is that as the interest rate increases, the amount of money set aside decreases. This is shown in the chart as well.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15</xdr:row>
      <xdr:rowOff>104775</xdr:rowOff>
    </xdr:from>
    <xdr:to>
      <xdr:col>2</xdr:col>
      <xdr:colOff>504825</xdr:colOff>
      <xdr:row>15</xdr:row>
      <xdr:rowOff>104775</xdr:rowOff>
    </xdr:to>
    <xdr:sp macro="" textlink="">
      <xdr:nvSpPr>
        <xdr:cNvPr id="3" name="Line 14"/>
        <xdr:cNvSpPr>
          <a:spLocks noChangeShapeType="1"/>
        </xdr:cNvSpPr>
      </xdr:nvSpPr>
      <xdr:spPr bwMode="auto">
        <a:xfrm flipH="1">
          <a:off x="2228850" y="2962275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16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2" name="STS_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3</xdr:row>
      <xdr:rowOff>762000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1</xdr:col>
      <xdr:colOff>0</xdr:colOff>
      <xdr:row>15</xdr:row>
      <xdr:rowOff>190499</xdr:rowOff>
    </xdr:from>
    <xdr:to>
      <xdr:col>5</xdr:col>
      <xdr:colOff>19050</xdr:colOff>
      <xdr:row>20</xdr:row>
      <xdr:rowOff>161924</xdr:rowOff>
    </xdr:to>
    <xdr:sp macro="" textlink="">
      <xdr:nvSpPr>
        <xdr:cNvPr id="4" name="TextBox 3"/>
        <xdr:cNvSpPr txBox="1"/>
      </xdr:nvSpPr>
      <xdr:spPr>
        <a:xfrm>
          <a:off x="609600" y="4114799"/>
          <a:ext cx="2457450" cy="9239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typical for an integer-constrained</a:t>
          </a:r>
          <a:r>
            <a:rPr lang="en-US" sz="1100" baseline="0"/>
            <a:t> model. The values of the changing cells don't change "smoothly" as the input cell changes.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29"/>
  <sheetViews>
    <sheetView workbookViewId="0"/>
  </sheetViews>
  <sheetFormatPr baseColWidth="10" defaultColWidth="8.83203125" defaultRowHeight="14" x14ac:dyDescent="0"/>
  <cols>
    <col min="1" max="1" width="20.6640625" style="3" customWidth="1"/>
    <col min="2" max="2" width="11.5" style="3" customWidth="1"/>
    <col min="3" max="4" width="8.83203125" style="3"/>
    <col min="5" max="5" width="10.6640625" style="3" customWidth="1"/>
    <col min="6" max="16384" width="8.83203125" style="3"/>
  </cols>
  <sheetData>
    <row r="1" spans="1:18">
      <c r="A1" s="2" t="s">
        <v>6</v>
      </c>
    </row>
    <row r="3" spans="1:18">
      <c r="A3" s="26" t="s">
        <v>24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8">
      <c r="A4" s="27"/>
      <c r="B4" s="28" t="s">
        <v>25</v>
      </c>
      <c r="C4" s="28" t="s">
        <v>26</v>
      </c>
      <c r="D4" s="28" t="s">
        <v>27</v>
      </c>
      <c r="E4" s="28" t="s">
        <v>28</v>
      </c>
      <c r="F4" s="28" t="s">
        <v>29</v>
      </c>
      <c r="G4" s="28" t="s">
        <v>30</v>
      </c>
      <c r="H4" s="28" t="s">
        <v>31</v>
      </c>
      <c r="I4" s="28" t="s">
        <v>32</v>
      </c>
      <c r="J4" s="28" t="s">
        <v>33</v>
      </c>
      <c r="K4" s="28" t="s">
        <v>34</v>
      </c>
      <c r="L4" s="28" t="s">
        <v>35</v>
      </c>
      <c r="M4" s="28" t="s">
        <v>36</v>
      </c>
      <c r="N4" s="28" t="s">
        <v>37</v>
      </c>
      <c r="O4" s="28" t="s">
        <v>38</v>
      </c>
      <c r="P4" s="28" t="s">
        <v>39</v>
      </c>
    </row>
    <row r="5" spans="1:18">
      <c r="A5" s="3" t="s">
        <v>0</v>
      </c>
      <c r="B5" s="5">
        <v>980</v>
      </c>
      <c r="C5" s="5">
        <v>60</v>
      </c>
      <c r="D5" s="5">
        <v>60</v>
      </c>
      <c r="E5" s="5">
        <v>60</v>
      </c>
      <c r="F5" s="5">
        <v>60</v>
      </c>
      <c r="G5" s="5">
        <v>1060</v>
      </c>
      <c r="H5" s="5"/>
      <c r="I5" s="5"/>
      <c r="J5" s="5"/>
      <c r="K5" s="5"/>
      <c r="L5" s="5"/>
      <c r="M5" s="5"/>
      <c r="N5" s="5"/>
      <c r="O5" s="5"/>
      <c r="P5" s="5"/>
      <c r="Q5" s="6"/>
      <c r="R5" s="6"/>
    </row>
    <row r="6" spans="1:18">
      <c r="A6" s="3" t="s">
        <v>1</v>
      </c>
      <c r="B6" s="5">
        <v>970</v>
      </c>
      <c r="C6" s="5">
        <v>65</v>
      </c>
      <c r="D6" s="5">
        <v>65</v>
      </c>
      <c r="E6" s="5">
        <v>65</v>
      </c>
      <c r="F6" s="5">
        <v>65</v>
      </c>
      <c r="G6" s="5">
        <v>65</v>
      </c>
      <c r="H6" s="5">
        <v>65</v>
      </c>
      <c r="I6" s="5">
        <v>65</v>
      </c>
      <c r="J6" s="5">
        <v>65</v>
      </c>
      <c r="K6" s="5">
        <v>65</v>
      </c>
      <c r="L6" s="5">
        <v>65</v>
      </c>
      <c r="M6" s="5">
        <v>1065</v>
      </c>
      <c r="N6" s="5"/>
      <c r="O6" s="5"/>
      <c r="P6" s="5"/>
      <c r="Q6" s="6"/>
      <c r="R6" s="6"/>
    </row>
    <row r="7" spans="1:18">
      <c r="A7" s="3" t="s">
        <v>2</v>
      </c>
      <c r="B7" s="5">
        <v>1050</v>
      </c>
      <c r="C7" s="5">
        <v>75</v>
      </c>
      <c r="D7" s="5">
        <v>75</v>
      </c>
      <c r="E7" s="5">
        <v>75</v>
      </c>
      <c r="F7" s="5">
        <v>75</v>
      </c>
      <c r="G7" s="5">
        <v>75</v>
      </c>
      <c r="H7" s="5">
        <v>75</v>
      </c>
      <c r="I7" s="5">
        <v>75</v>
      </c>
      <c r="J7" s="5">
        <v>75</v>
      </c>
      <c r="K7" s="5">
        <v>75</v>
      </c>
      <c r="L7" s="5">
        <v>75</v>
      </c>
      <c r="M7" s="5">
        <v>75</v>
      </c>
      <c r="N7" s="5">
        <v>75</v>
      </c>
      <c r="O7" s="5">
        <v>75</v>
      </c>
      <c r="P7" s="5">
        <v>1075</v>
      </c>
      <c r="Q7" s="6"/>
      <c r="R7" s="6"/>
    </row>
    <row r="8" spans="1:18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A9" s="3" t="s">
        <v>3</v>
      </c>
      <c r="B9" s="24">
        <v>3.9999999105930328E-2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2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A12" s="3" t="s">
        <v>0</v>
      </c>
      <c r="B12" s="10">
        <v>73.694798248016454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3" t="s">
        <v>1</v>
      </c>
      <c r="B13" s="10">
        <v>77.208372071004945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>
      <c r="A14" s="3" t="s">
        <v>2</v>
      </c>
      <c r="B14" s="10">
        <v>28.837209304302483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>
      <c r="A16" s="29" t="s">
        <v>42</v>
      </c>
      <c r="B16" s="11">
        <v>197768.39697939018</v>
      </c>
      <c r="C16" s="6"/>
      <c r="D16" s="7" t="s">
        <v>46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>
      <c r="A18" s="2" t="s">
        <v>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>
      <c r="B19" s="28" t="s">
        <v>25</v>
      </c>
      <c r="C19" s="28" t="s">
        <v>26</v>
      </c>
      <c r="D19" s="28" t="s">
        <v>27</v>
      </c>
      <c r="E19" s="28" t="s">
        <v>28</v>
      </c>
      <c r="F19" s="28" t="s">
        <v>29</v>
      </c>
      <c r="G19" s="28" t="s">
        <v>30</v>
      </c>
      <c r="H19" s="28" t="s">
        <v>31</v>
      </c>
      <c r="I19" s="28" t="s">
        <v>32</v>
      </c>
      <c r="J19" s="28" t="s">
        <v>33</v>
      </c>
      <c r="K19" s="28" t="s">
        <v>34</v>
      </c>
      <c r="L19" s="28" t="s">
        <v>35</v>
      </c>
      <c r="M19" s="28" t="s">
        <v>36</v>
      </c>
      <c r="N19" s="28" t="s">
        <v>37</v>
      </c>
      <c r="O19" s="28" t="s">
        <v>38</v>
      </c>
      <c r="P19" s="28" t="s">
        <v>39</v>
      </c>
      <c r="Q19" s="6"/>
      <c r="R19" s="6"/>
    </row>
    <row r="20" spans="1:18">
      <c r="A20" s="29" t="s">
        <v>40</v>
      </c>
      <c r="B20" s="8">
        <f>Cash_allocated-SUMPRODUCT(Bonds_purchased,B5:B7)</f>
        <v>20376.304017941642</v>
      </c>
      <c r="C20" s="8">
        <f t="shared" ref="C20:P20" si="0">(B20-B22)*(1+$B$9)+SUMPRODUCT(Bonds_purchased,C5:C7)</f>
        <v>21354.378947595233</v>
      </c>
      <c r="D20" s="8">
        <f t="shared" si="0"/>
        <v>21331.576874454571</v>
      </c>
      <c r="E20" s="8">
        <f t="shared" si="0"/>
        <v>19227.862720196808</v>
      </c>
      <c r="F20" s="8">
        <f t="shared" si="0"/>
        <v>16000.000002543671</v>
      </c>
      <c r="G20" s="8">
        <f t="shared" si="0"/>
        <v>85297.82102798087</v>
      </c>
      <c r="H20" s="8">
        <f t="shared" si="0"/>
        <v>77171.068691369175</v>
      </c>
      <c r="I20" s="8">
        <f t="shared" si="0"/>
        <v>66639.246270347037</v>
      </c>
      <c r="J20" s="8">
        <f t="shared" si="0"/>
        <v>54646.150962794258</v>
      </c>
      <c r="K20" s="8">
        <f t="shared" si="0"/>
        <v>41133.331854556105</v>
      </c>
      <c r="L20" s="8">
        <f t="shared" si="0"/>
        <v>24999.999995857965</v>
      </c>
      <c r="M20" s="8">
        <f t="shared" si="0"/>
        <v>84389.70694913523</v>
      </c>
      <c r="N20" s="8">
        <f t="shared" si="0"/>
        <v>58728.085876295139</v>
      </c>
      <c r="O20" s="8">
        <f t="shared" si="0"/>
        <v>30999.999984378788</v>
      </c>
      <c r="P20" s="8">
        <f t="shared" si="0"/>
        <v>30999.999985879109</v>
      </c>
      <c r="Q20" s="6"/>
      <c r="R20" s="6"/>
    </row>
    <row r="21" spans="1:18">
      <c r="B21" s="9" t="s">
        <v>5</v>
      </c>
      <c r="C21" s="9" t="s">
        <v>5</v>
      </c>
      <c r="D21" s="9" t="s">
        <v>5</v>
      </c>
      <c r="E21" s="9" t="s">
        <v>5</v>
      </c>
      <c r="F21" s="9" t="s">
        <v>5</v>
      </c>
      <c r="G21" s="9" t="s">
        <v>5</v>
      </c>
      <c r="H21" s="9" t="s">
        <v>5</v>
      </c>
      <c r="I21" s="9" t="s">
        <v>5</v>
      </c>
      <c r="J21" s="9" t="s">
        <v>5</v>
      </c>
      <c r="K21" s="9" t="s">
        <v>5</v>
      </c>
      <c r="L21" s="9" t="s">
        <v>5</v>
      </c>
      <c r="M21" s="9" t="s">
        <v>5</v>
      </c>
      <c r="N21" s="9" t="s">
        <v>5</v>
      </c>
      <c r="O21" s="9" t="s">
        <v>5</v>
      </c>
      <c r="P21" s="9" t="s">
        <v>5</v>
      </c>
      <c r="Q21" s="6"/>
      <c r="R21" s="6"/>
    </row>
    <row r="22" spans="1:18">
      <c r="A22" s="29" t="s">
        <v>41</v>
      </c>
      <c r="B22" s="5">
        <v>11000</v>
      </c>
      <c r="C22" s="5">
        <v>12000</v>
      </c>
      <c r="D22" s="5">
        <v>14000</v>
      </c>
      <c r="E22" s="5">
        <v>15000</v>
      </c>
      <c r="F22" s="5">
        <v>16000</v>
      </c>
      <c r="G22" s="5">
        <v>18000</v>
      </c>
      <c r="H22" s="5">
        <v>20000</v>
      </c>
      <c r="I22" s="5">
        <v>21000</v>
      </c>
      <c r="J22" s="5">
        <v>22000</v>
      </c>
      <c r="K22" s="5">
        <v>24000</v>
      </c>
      <c r="L22" s="5">
        <v>25000</v>
      </c>
      <c r="M22" s="5">
        <v>30000</v>
      </c>
      <c r="N22" s="5">
        <v>31000</v>
      </c>
      <c r="O22" s="5">
        <v>31000</v>
      </c>
      <c r="P22" s="5">
        <v>31000</v>
      </c>
      <c r="Q22" s="6"/>
      <c r="R22" s="6"/>
    </row>
    <row r="23" spans="1:18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>
      <c r="A24" s="2" t="s">
        <v>7</v>
      </c>
    </row>
    <row r="25" spans="1:18">
      <c r="A25" s="4" t="s">
        <v>8</v>
      </c>
      <c r="B25" s="4" t="s">
        <v>12</v>
      </c>
    </row>
    <row r="26" spans="1:18">
      <c r="A26" s="4" t="s">
        <v>43</v>
      </c>
      <c r="B26" s="4" t="s">
        <v>13</v>
      </c>
    </row>
    <row r="27" spans="1:18">
      <c r="A27" s="4" t="s">
        <v>44</v>
      </c>
      <c r="B27" s="4" t="s">
        <v>10</v>
      </c>
    </row>
    <row r="28" spans="1:18">
      <c r="A28" s="4" t="s">
        <v>45</v>
      </c>
      <c r="B28" s="4" t="s">
        <v>11</v>
      </c>
    </row>
    <row r="29" spans="1:18">
      <c r="A29" s="4"/>
      <c r="B29" s="4"/>
    </row>
  </sheetData>
  <phoneticPr fontId="1" type="noConversion"/>
  <printOptions headings="1" gridLines="1" gridLinesSet="0"/>
  <pageMargins left="0.75" right="0.75" top="1" bottom="1" header="0.5" footer="0.5"/>
  <pageSetup scale="75" orientation="landscape" horizontalDpi="300" verticalDpi="300"/>
  <headerFooter alignWithMargins="0"/>
  <ignoredErrors>
    <ignoredError sqref="C20:P20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K15"/>
  <sheetViews>
    <sheetView tabSelected="1" workbookViewId="0"/>
  </sheetViews>
  <sheetFormatPr baseColWidth="10" defaultColWidth="8.83203125" defaultRowHeight="14" x14ac:dyDescent="0"/>
  <sheetData>
    <row r="1" spans="1:11">
      <c r="A1" s="2" t="s">
        <v>18</v>
      </c>
      <c r="K1" s="12" t="str">
        <f>CONCATENATE("Sensitivity of ",$K$4," to ","Interest rate")</f>
        <v>Sensitivity of Cash_allocated to Interest rate</v>
      </c>
    </row>
    <row r="3" spans="1:11">
      <c r="A3" t="s">
        <v>19</v>
      </c>
      <c r="K3" t="s">
        <v>17</v>
      </c>
    </row>
    <row r="4" spans="1:11" ht="99">
      <c r="B4" s="22" t="s">
        <v>20</v>
      </c>
      <c r="C4" s="22" t="s">
        <v>21</v>
      </c>
      <c r="D4" s="22" t="s">
        <v>22</v>
      </c>
      <c r="E4" s="22" t="s">
        <v>43</v>
      </c>
      <c r="J4" s="12">
        <f>MATCH($K$4,OutputAddresses,0)</f>
        <v>4</v>
      </c>
      <c r="K4" s="23" t="s">
        <v>43</v>
      </c>
    </row>
    <row r="5" spans="1:11">
      <c r="A5" s="25">
        <v>1.9999999552965164E-2</v>
      </c>
      <c r="B5" s="13">
        <v>77.123600372795295</v>
      </c>
      <c r="C5" s="14">
        <v>78.710242706145152</v>
      </c>
      <c r="D5" s="14">
        <v>28.837209305225095</v>
      </c>
      <c r="E5" s="15">
        <v>202010.33</v>
      </c>
      <c r="K5">
        <f>INDEX(OutputValues,1,$J$4)</f>
        <v>202010.33</v>
      </c>
    </row>
    <row r="6" spans="1:11">
      <c r="A6" s="25">
        <v>2.4000000208616257E-2</v>
      </c>
      <c r="B6" s="16">
        <v>76.414458166994436</v>
      </c>
      <c r="C6" s="17">
        <v>78.403617248955328</v>
      </c>
      <c r="D6" s="17">
        <v>28.837209292463115</v>
      </c>
      <c r="E6" s="18">
        <v>201144.73</v>
      </c>
      <c r="K6">
        <f>INDEX(OutputValues,2,$J$4)</f>
        <v>201144.73</v>
      </c>
    </row>
    <row r="7" spans="1:11">
      <c r="A7" s="25">
        <v>2.8000000864267349E-2</v>
      </c>
      <c r="B7" s="16">
        <v>75.717255588122924</v>
      </c>
      <c r="C7" s="17">
        <v>78.100162946440705</v>
      </c>
      <c r="D7" s="17">
        <v>28.837209304067613</v>
      </c>
      <c r="E7" s="18">
        <v>200287.8</v>
      </c>
      <c r="K7">
        <f>INDEX(OutputValues,3,$J$4)</f>
        <v>200287.8</v>
      </c>
    </row>
    <row r="8" spans="1:11">
      <c r="A8" s="25">
        <v>3.2000001519918442E-2</v>
      </c>
      <c r="B8" s="16">
        <v>75.031740758075856</v>
      </c>
      <c r="C8" s="17">
        <v>77.799833902606295</v>
      </c>
      <c r="D8" s="17">
        <v>28.837209308001789</v>
      </c>
      <c r="E8" s="18">
        <v>199439.48</v>
      </c>
      <c r="K8">
        <f>INDEX(OutputValues,4,$J$4)</f>
        <v>199439.48</v>
      </c>
    </row>
    <row r="9" spans="1:11">
      <c r="A9" s="25">
        <v>3.5999998450279236E-2</v>
      </c>
      <c r="B9" s="16">
        <v>74.357668617279387</v>
      </c>
      <c r="C9" s="17">
        <v>77.502585223740937</v>
      </c>
      <c r="D9" s="17">
        <v>28.83720929702929</v>
      </c>
      <c r="E9" s="18">
        <v>198599.7</v>
      </c>
      <c r="K9">
        <f>INDEX(OutputValues,5,$J$4)</f>
        <v>198599.7</v>
      </c>
    </row>
    <row r="10" spans="1:11">
      <c r="A10" s="25">
        <v>3.9999999105930328E-2</v>
      </c>
      <c r="B10" s="16">
        <v>73.694798248016454</v>
      </c>
      <c r="C10" s="17">
        <v>77.208372071004945</v>
      </c>
      <c r="D10" s="17">
        <v>28.837209304302483</v>
      </c>
      <c r="E10" s="18">
        <v>197768.4</v>
      </c>
      <c r="K10">
        <f>INDEX(OutputValues,6,$J$4)</f>
        <v>197768.4</v>
      </c>
    </row>
    <row r="11" spans="1:11">
      <c r="A11" s="25">
        <v>4.3999999761581421E-2</v>
      </c>
      <c r="B11" s="16">
        <v>73.042896508246102</v>
      </c>
      <c r="C11" s="17">
        <v>76.917151292007347</v>
      </c>
      <c r="D11" s="17">
        <v>28.837209298558754</v>
      </c>
      <c r="E11" s="18">
        <v>196945.51</v>
      </c>
      <c r="K11">
        <f>INDEX(OutputValues,7,$J$4)</f>
        <v>196945.51</v>
      </c>
    </row>
    <row r="12" spans="1:11">
      <c r="A12" s="25">
        <v>4.8000000417232513E-2</v>
      </c>
      <c r="B12" s="16">
        <v>72.40173533579015</v>
      </c>
      <c r="C12" s="17">
        <v>76.628880149329646</v>
      </c>
      <c r="D12" s="17">
        <v>28.837209299871034</v>
      </c>
      <c r="E12" s="18">
        <v>196130.96</v>
      </c>
      <c r="K12">
        <f>INDEX(OutputValues,8,$J$4)</f>
        <v>196130.96</v>
      </c>
    </row>
    <row r="13" spans="1:11">
      <c r="A13" s="25">
        <v>5.2000001072883606E-2</v>
      </c>
      <c r="B13" s="16">
        <v>71.771092169134818</v>
      </c>
      <c r="C13" s="17">
        <v>76.34351676476426</v>
      </c>
      <c r="D13" s="17">
        <v>28.837209300706931</v>
      </c>
      <c r="E13" s="18">
        <v>195324.68</v>
      </c>
      <c r="K13">
        <f>INDEX(OutputValues,9,$J$4)</f>
        <v>195324.68</v>
      </c>
    </row>
    <row r="14" spans="1:11">
      <c r="A14" s="25">
        <v>5.6000001728534698E-2</v>
      </c>
      <c r="B14" s="16">
        <v>71.150749874669074</v>
      </c>
      <c r="C14" s="17">
        <v>76.061020022353276</v>
      </c>
      <c r="D14" s="17">
        <v>28.837209297919003</v>
      </c>
      <c r="E14" s="18">
        <v>194526.61</v>
      </c>
      <c r="K14">
        <f>INDEX(OutputValues,10,$J$4)</f>
        <v>194526.61</v>
      </c>
    </row>
    <row r="15" spans="1:11">
      <c r="A15" s="25">
        <v>6.0000002384185791E-2</v>
      </c>
      <c r="B15" s="20">
        <v>70.540496587944006</v>
      </c>
      <c r="C15" s="21">
        <v>75.78134947063019</v>
      </c>
      <c r="D15" s="21">
        <v>28.83720930131534</v>
      </c>
      <c r="E15" s="19">
        <v>193736.67</v>
      </c>
      <c r="K15">
        <f>INDEX(OutputValues,11,$J$4)</f>
        <v>193736.67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R24"/>
  <sheetViews>
    <sheetView workbookViewId="0"/>
  </sheetViews>
  <sheetFormatPr baseColWidth="10" defaultColWidth="8.83203125" defaultRowHeight="14" x14ac:dyDescent="0"/>
  <cols>
    <col min="1" max="1" width="20.6640625" style="3" customWidth="1"/>
    <col min="2" max="2" width="11.5" style="3" customWidth="1"/>
    <col min="3" max="4" width="8.83203125" style="3"/>
    <col min="5" max="5" width="10.6640625" style="3" customWidth="1"/>
    <col min="6" max="16384" width="8.83203125" style="3"/>
  </cols>
  <sheetData>
    <row r="1" spans="1:18">
      <c r="A1" s="2" t="s">
        <v>6</v>
      </c>
    </row>
    <row r="3" spans="1:18">
      <c r="A3" s="26" t="s">
        <v>24</v>
      </c>
    </row>
    <row r="4" spans="1:18">
      <c r="A4" s="3" t="s">
        <v>9</v>
      </c>
      <c r="B4" s="28" t="s">
        <v>25</v>
      </c>
      <c r="C4" s="28" t="s">
        <v>26</v>
      </c>
      <c r="D4" s="28" t="s">
        <v>27</v>
      </c>
      <c r="E4" s="28" t="s">
        <v>28</v>
      </c>
      <c r="F4" s="28" t="s">
        <v>29</v>
      </c>
      <c r="G4" s="28" t="s">
        <v>30</v>
      </c>
      <c r="H4" s="28" t="s">
        <v>31</v>
      </c>
      <c r="I4" s="28" t="s">
        <v>32</v>
      </c>
      <c r="J4" s="28" t="s">
        <v>33</v>
      </c>
      <c r="K4" s="28" t="s">
        <v>34</v>
      </c>
      <c r="L4" s="28" t="s">
        <v>35</v>
      </c>
      <c r="M4" s="28" t="s">
        <v>36</v>
      </c>
      <c r="N4" s="28" t="s">
        <v>37</v>
      </c>
      <c r="O4" s="28" t="s">
        <v>38</v>
      </c>
      <c r="P4" s="28" t="s">
        <v>39</v>
      </c>
    </row>
    <row r="5" spans="1:18">
      <c r="A5" s="3" t="s">
        <v>0</v>
      </c>
      <c r="B5" s="5">
        <v>980</v>
      </c>
      <c r="C5" s="5">
        <v>60</v>
      </c>
      <c r="D5" s="5">
        <v>60</v>
      </c>
      <c r="E5" s="5">
        <v>60</v>
      </c>
      <c r="F5" s="5">
        <v>60</v>
      </c>
      <c r="G5" s="5">
        <v>1060</v>
      </c>
      <c r="H5" s="5"/>
      <c r="I5" s="5"/>
      <c r="J5" s="5"/>
      <c r="K5" s="5"/>
      <c r="L5" s="5"/>
      <c r="M5" s="5"/>
      <c r="N5" s="5"/>
      <c r="O5" s="5"/>
      <c r="P5" s="5"/>
      <c r="Q5" s="6"/>
      <c r="R5" s="6"/>
    </row>
    <row r="6" spans="1:18">
      <c r="A6" s="3" t="s">
        <v>1</v>
      </c>
      <c r="B6" s="5">
        <v>970</v>
      </c>
      <c r="C6" s="5">
        <v>65</v>
      </c>
      <c r="D6" s="5">
        <v>65</v>
      </c>
      <c r="E6" s="5">
        <v>65</v>
      </c>
      <c r="F6" s="5">
        <v>65</v>
      </c>
      <c r="G6" s="5">
        <v>65</v>
      </c>
      <c r="H6" s="5">
        <v>65</v>
      </c>
      <c r="I6" s="5">
        <v>65</v>
      </c>
      <c r="J6" s="5">
        <v>65</v>
      </c>
      <c r="K6" s="5">
        <v>65</v>
      </c>
      <c r="L6" s="5">
        <v>65</v>
      </c>
      <c r="M6" s="5">
        <v>1065</v>
      </c>
      <c r="N6" s="5"/>
      <c r="O6" s="5"/>
      <c r="P6" s="5"/>
      <c r="Q6" s="6"/>
      <c r="R6" s="6"/>
    </row>
    <row r="7" spans="1:18">
      <c r="A7" s="3" t="s">
        <v>2</v>
      </c>
      <c r="B7" s="5">
        <v>1050</v>
      </c>
      <c r="C7" s="5">
        <v>75</v>
      </c>
      <c r="D7" s="5">
        <v>75</v>
      </c>
      <c r="E7" s="5">
        <v>75</v>
      </c>
      <c r="F7" s="5">
        <v>75</v>
      </c>
      <c r="G7" s="5">
        <v>75</v>
      </c>
      <c r="H7" s="5">
        <v>75</v>
      </c>
      <c r="I7" s="5">
        <v>75</v>
      </c>
      <c r="J7" s="5">
        <v>75</v>
      </c>
      <c r="K7" s="5">
        <v>75</v>
      </c>
      <c r="L7" s="5">
        <v>75</v>
      </c>
      <c r="M7" s="5">
        <v>75</v>
      </c>
      <c r="N7" s="5">
        <v>75</v>
      </c>
      <c r="O7" s="5">
        <v>75</v>
      </c>
      <c r="P7" s="5">
        <v>1075</v>
      </c>
      <c r="Q7" s="6"/>
      <c r="R7" s="6"/>
    </row>
    <row r="8" spans="1:18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A9" s="3" t="s">
        <v>3</v>
      </c>
      <c r="B9" s="24">
        <v>3.9999999105930328E-2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2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A12" s="3" t="s">
        <v>0</v>
      </c>
      <c r="B12" s="10">
        <v>74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3" t="s">
        <v>1</v>
      </c>
      <c r="B13" s="10">
        <v>79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>
      <c r="A14" s="3" t="s">
        <v>2</v>
      </c>
      <c r="B14" s="10">
        <v>27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>
      <c r="A16" s="29" t="s">
        <v>42</v>
      </c>
      <c r="B16" s="11">
        <v>197887.27638292033</v>
      </c>
      <c r="C16" s="6"/>
      <c r="D16" s="7" t="s">
        <v>46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>
      <c r="A18" s="2" t="s">
        <v>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>
      <c r="A19" s="3" t="s">
        <v>9</v>
      </c>
      <c r="B19" s="28" t="s">
        <v>25</v>
      </c>
      <c r="C19" s="28" t="s">
        <v>26</v>
      </c>
      <c r="D19" s="28" t="s">
        <v>27</v>
      </c>
      <c r="E19" s="28" t="s">
        <v>28</v>
      </c>
      <c r="F19" s="28" t="s">
        <v>29</v>
      </c>
      <c r="G19" s="28" t="s">
        <v>30</v>
      </c>
      <c r="H19" s="28" t="s">
        <v>31</v>
      </c>
      <c r="I19" s="28" t="s">
        <v>32</v>
      </c>
      <c r="J19" s="28" t="s">
        <v>33</v>
      </c>
      <c r="K19" s="28" t="s">
        <v>34</v>
      </c>
      <c r="L19" s="28" t="s">
        <v>35</v>
      </c>
      <c r="M19" s="28" t="s">
        <v>36</v>
      </c>
      <c r="N19" s="28" t="s">
        <v>37</v>
      </c>
      <c r="O19" s="28" t="s">
        <v>38</v>
      </c>
      <c r="P19" s="28" t="s">
        <v>39</v>
      </c>
      <c r="Q19" s="6"/>
      <c r="R19" s="6"/>
    </row>
    <row r="20" spans="1:18">
      <c r="A20" s="29" t="s">
        <v>40</v>
      </c>
      <c r="B20" s="8">
        <f>Cash_allocated-SUMPRODUCT(Bonds_purchased,B5:B7)</f>
        <v>20387.276382920332</v>
      </c>
      <c r="C20" s="8">
        <f t="shared" ref="C20:P20" si="0">(B20-B22)*(1+$B$9)+SUMPRODUCT(Bonds_purchased,C5:C7)</f>
        <v>21362.767429844265</v>
      </c>
      <c r="D20" s="8">
        <f t="shared" si="0"/>
        <v>21337.278118667069</v>
      </c>
      <c r="E20" s="8">
        <f t="shared" si="0"/>
        <v>19230.769236853714</v>
      </c>
      <c r="F20" s="8">
        <f t="shared" si="0"/>
        <v>16000.000002545261</v>
      </c>
      <c r="G20" s="8">
        <f t="shared" si="0"/>
        <v>85600.000002647066</v>
      </c>
      <c r="H20" s="8">
        <f t="shared" si="0"/>
        <v>77463.999942313836</v>
      </c>
      <c r="I20" s="8">
        <f t="shared" si="0"/>
        <v>66922.559888629563</v>
      </c>
      <c r="J20" s="8">
        <f t="shared" si="0"/>
        <v>54919.462243116781</v>
      </c>
      <c r="K20" s="8">
        <f t="shared" si="0"/>
        <v>41396.240703409159</v>
      </c>
      <c r="L20" s="8">
        <f t="shared" si="0"/>
        <v>25252.090315992074</v>
      </c>
      <c r="M20" s="8">
        <f t="shared" si="0"/>
        <v>86422.173928406366</v>
      </c>
      <c r="N20" s="8">
        <f t="shared" si="0"/>
        <v>60704.060835097269</v>
      </c>
      <c r="O20" s="8">
        <f t="shared" si="0"/>
        <v>32917.223241943662</v>
      </c>
      <c r="P20" s="8">
        <f t="shared" si="0"/>
        <v>31018.912169907278</v>
      </c>
      <c r="Q20" s="6"/>
      <c r="R20" s="6"/>
    </row>
    <row r="21" spans="1:18">
      <c r="B21" s="9" t="s">
        <v>5</v>
      </c>
      <c r="C21" s="9" t="s">
        <v>5</v>
      </c>
      <c r="D21" s="9" t="s">
        <v>5</v>
      </c>
      <c r="E21" s="9" t="s">
        <v>5</v>
      </c>
      <c r="F21" s="9" t="s">
        <v>5</v>
      </c>
      <c r="G21" s="9" t="s">
        <v>5</v>
      </c>
      <c r="H21" s="9" t="s">
        <v>5</v>
      </c>
      <c r="I21" s="9" t="s">
        <v>5</v>
      </c>
      <c r="J21" s="9" t="s">
        <v>5</v>
      </c>
      <c r="K21" s="9" t="s">
        <v>5</v>
      </c>
      <c r="L21" s="9" t="s">
        <v>5</v>
      </c>
      <c r="M21" s="9" t="s">
        <v>5</v>
      </c>
      <c r="N21" s="9" t="s">
        <v>5</v>
      </c>
      <c r="O21" s="9" t="s">
        <v>5</v>
      </c>
      <c r="P21" s="9" t="s">
        <v>5</v>
      </c>
      <c r="Q21" s="6"/>
      <c r="R21" s="6"/>
    </row>
    <row r="22" spans="1:18">
      <c r="A22" s="29" t="s">
        <v>41</v>
      </c>
      <c r="B22" s="5">
        <v>11000</v>
      </c>
      <c r="C22" s="5">
        <v>12000</v>
      </c>
      <c r="D22" s="5">
        <v>14000</v>
      </c>
      <c r="E22" s="5">
        <v>15000</v>
      </c>
      <c r="F22" s="5">
        <v>16000</v>
      </c>
      <c r="G22" s="5">
        <v>18000</v>
      </c>
      <c r="H22" s="5">
        <v>20000</v>
      </c>
      <c r="I22" s="5">
        <v>21000</v>
      </c>
      <c r="J22" s="5">
        <v>22000</v>
      </c>
      <c r="K22" s="5">
        <v>24000</v>
      </c>
      <c r="L22" s="5">
        <v>25000</v>
      </c>
      <c r="M22" s="5">
        <v>30000</v>
      </c>
      <c r="N22" s="5">
        <v>31000</v>
      </c>
      <c r="O22" s="5">
        <v>31000</v>
      </c>
      <c r="P22" s="5">
        <v>31000</v>
      </c>
      <c r="Q22" s="6"/>
      <c r="R22" s="6"/>
    </row>
    <row r="23" spans="1:18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>
      <c r="A24" s="4"/>
      <c r="B24" s="4"/>
    </row>
  </sheetData>
  <printOptions headings="1" gridLines="1" gridLinesSet="0"/>
  <pageMargins left="0.75" right="0.75" top="1" bottom="1" header="0.5" footer="0.5"/>
  <pageSetup scale="75" orientation="landscape" horizontalDpi="300" verticalDpi="300"/>
  <headerFooter alignWithMargins="0"/>
  <ignoredErrors>
    <ignoredError sqref="C20:P20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B15"/>
  <sheetViews>
    <sheetView workbookViewId="0"/>
  </sheetViews>
  <sheetFormatPr baseColWidth="10" defaultColWidth="8.83203125" defaultRowHeight="14" x14ac:dyDescent="0"/>
  <sheetData>
    <row r="1" spans="1:2">
      <c r="A1">
        <v>1</v>
      </c>
    </row>
    <row r="2" spans="1:2">
      <c r="A2" t="s">
        <v>14</v>
      </c>
    </row>
    <row r="3" spans="1:2">
      <c r="A3">
        <v>1</v>
      </c>
    </row>
    <row r="4" spans="1:2">
      <c r="A4">
        <v>0.02</v>
      </c>
    </row>
    <row r="5" spans="1:2">
      <c r="A5">
        <v>0.06</v>
      </c>
    </row>
    <row r="6" spans="1:2">
      <c r="A6">
        <v>4.0000000000000001E-3</v>
      </c>
    </row>
    <row r="8" spans="1:2">
      <c r="A8" s="1"/>
      <c r="B8" s="1"/>
    </row>
    <row r="9" spans="1:2">
      <c r="A9" t="s">
        <v>15</v>
      </c>
    </row>
    <row r="10" spans="1:2">
      <c r="A10" t="s">
        <v>3</v>
      </c>
    </row>
    <row r="15" spans="1:2">
      <c r="B1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15"/>
  <sheetViews>
    <sheetView workbookViewId="0"/>
  </sheetViews>
  <sheetFormatPr baseColWidth="10" defaultColWidth="8.83203125" defaultRowHeight="14" x14ac:dyDescent="0"/>
  <sheetData>
    <row r="1" spans="1:2">
      <c r="A1">
        <v>1</v>
      </c>
    </row>
    <row r="2" spans="1:2">
      <c r="A2" t="s">
        <v>14</v>
      </c>
    </row>
    <row r="3" spans="1:2">
      <c r="A3">
        <v>1</v>
      </c>
    </row>
    <row r="4" spans="1:2">
      <c r="A4">
        <v>0.02</v>
      </c>
    </row>
    <row r="5" spans="1:2">
      <c r="A5">
        <v>0.06</v>
      </c>
    </row>
    <row r="6" spans="1:2">
      <c r="A6">
        <v>4.0000000000000001E-3</v>
      </c>
    </row>
    <row r="8" spans="1:2">
      <c r="A8" s="1"/>
      <c r="B8" s="1"/>
    </row>
    <row r="9" spans="1:2">
      <c r="A9" t="s">
        <v>15</v>
      </c>
    </row>
    <row r="10" spans="1:2">
      <c r="A10" t="s">
        <v>3</v>
      </c>
    </row>
    <row r="15" spans="1:2">
      <c r="B1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K15"/>
  <sheetViews>
    <sheetView workbookViewId="0"/>
  </sheetViews>
  <sheetFormatPr baseColWidth="10" defaultColWidth="8.83203125" defaultRowHeight="14" x14ac:dyDescent="0"/>
  <sheetData>
    <row r="1" spans="1:11">
      <c r="A1" s="2" t="s">
        <v>23</v>
      </c>
      <c r="K1" s="12" t="str">
        <f>CONCATENATE("Sensitivity of ",$K$4," to ","Interest rate")</f>
        <v>Sensitivity of Bonds_purchased_1 to Interest rate</v>
      </c>
    </row>
    <row r="3" spans="1:11">
      <c r="A3" t="s">
        <v>19</v>
      </c>
      <c r="K3" t="s">
        <v>17</v>
      </c>
    </row>
    <row r="4" spans="1:11" ht="99">
      <c r="B4" s="22" t="s">
        <v>20</v>
      </c>
      <c r="C4" s="22" t="s">
        <v>21</v>
      </c>
      <c r="D4" s="22" t="s">
        <v>22</v>
      </c>
      <c r="E4" s="22" t="s">
        <v>43</v>
      </c>
      <c r="J4" s="12">
        <f>MATCH($K$4,OutputAddresses,0)</f>
        <v>1</v>
      </c>
      <c r="K4" s="23" t="s">
        <v>20</v>
      </c>
    </row>
    <row r="5" spans="1:11">
      <c r="A5" s="25">
        <v>1.9999999552965164E-2</v>
      </c>
      <c r="B5" s="13">
        <v>77</v>
      </c>
      <c r="C5" s="14">
        <v>80</v>
      </c>
      <c r="D5" s="14">
        <v>28</v>
      </c>
      <c r="E5" s="15">
        <v>202219.07</v>
      </c>
      <c r="K5">
        <f>INDEX(OutputValues,1,$J$4)</f>
        <v>77</v>
      </c>
    </row>
    <row r="6" spans="1:11">
      <c r="A6" s="25">
        <v>2.4000000208616257E-2</v>
      </c>
      <c r="B6" s="16">
        <v>77</v>
      </c>
      <c r="C6" s="17">
        <v>80</v>
      </c>
      <c r="D6" s="17">
        <v>27</v>
      </c>
      <c r="E6" s="18">
        <v>201371.86</v>
      </c>
      <c r="K6">
        <f>INDEX(OutputValues,2,$J$4)</f>
        <v>77</v>
      </c>
    </row>
    <row r="7" spans="1:11">
      <c r="A7" s="25">
        <v>2.8000000864267349E-2</v>
      </c>
      <c r="B7" s="16">
        <v>76</v>
      </c>
      <c r="C7" s="17">
        <v>80</v>
      </c>
      <c r="D7" s="17">
        <v>27</v>
      </c>
      <c r="E7" s="18">
        <v>200468.71</v>
      </c>
      <c r="K7">
        <f>INDEX(OutputValues,3,$J$4)</f>
        <v>76</v>
      </c>
    </row>
    <row r="8" spans="1:11">
      <c r="A8" s="25">
        <v>3.2000001519918442E-2</v>
      </c>
      <c r="B8" s="16">
        <v>75</v>
      </c>
      <c r="C8" s="17">
        <v>80</v>
      </c>
      <c r="D8" s="17">
        <v>27</v>
      </c>
      <c r="E8" s="18">
        <v>199605.17</v>
      </c>
      <c r="K8">
        <f>INDEX(OutputValues,4,$J$4)</f>
        <v>75</v>
      </c>
    </row>
    <row r="9" spans="1:11">
      <c r="A9" s="25">
        <v>3.5999998450279236E-2</v>
      </c>
      <c r="B9" s="16">
        <v>75</v>
      </c>
      <c r="C9" s="17">
        <v>79</v>
      </c>
      <c r="D9" s="17">
        <v>27</v>
      </c>
      <c r="E9" s="18">
        <v>198769.14</v>
      </c>
      <c r="K9">
        <f>INDEX(OutputValues,5,$J$4)</f>
        <v>75</v>
      </c>
    </row>
    <row r="10" spans="1:11">
      <c r="A10" s="25">
        <v>3.9999999105930328E-2</v>
      </c>
      <c r="B10" s="16">
        <v>74</v>
      </c>
      <c r="C10" s="17">
        <v>79</v>
      </c>
      <c r="D10" s="17">
        <v>27</v>
      </c>
      <c r="E10" s="18">
        <v>197887.28</v>
      </c>
      <c r="K10">
        <f>INDEX(OutputValues,6,$J$4)</f>
        <v>74</v>
      </c>
    </row>
    <row r="11" spans="1:11">
      <c r="A11" s="25">
        <v>4.3999999761581421E-2</v>
      </c>
      <c r="B11" s="16">
        <v>73</v>
      </c>
      <c r="C11" s="17">
        <v>79</v>
      </c>
      <c r="D11" s="17">
        <v>27</v>
      </c>
      <c r="E11" s="18">
        <v>197059.81</v>
      </c>
      <c r="K11">
        <f>INDEX(OutputValues,7,$J$4)</f>
        <v>73</v>
      </c>
    </row>
    <row r="12" spans="1:11">
      <c r="A12" s="25">
        <v>4.8000000417232513E-2</v>
      </c>
      <c r="B12" s="16">
        <v>73</v>
      </c>
      <c r="C12" s="17">
        <v>77</v>
      </c>
      <c r="D12" s="17">
        <v>28</v>
      </c>
      <c r="E12" s="18">
        <v>196208.43</v>
      </c>
      <c r="K12">
        <f>INDEX(OutputValues,8,$J$4)</f>
        <v>73</v>
      </c>
    </row>
    <row r="13" spans="1:11">
      <c r="A13" s="25">
        <v>5.2000001072883606E-2</v>
      </c>
      <c r="B13" s="16">
        <v>72</v>
      </c>
      <c r="C13" s="17">
        <v>77</v>
      </c>
      <c r="D13" s="17">
        <v>28</v>
      </c>
      <c r="E13" s="18">
        <v>195368.71</v>
      </c>
      <c r="K13">
        <f>INDEX(OutputValues,9,$J$4)</f>
        <v>72</v>
      </c>
    </row>
    <row r="14" spans="1:11">
      <c r="A14" s="25">
        <v>5.6000001728534698E-2</v>
      </c>
      <c r="B14" s="16">
        <v>71</v>
      </c>
      <c r="C14" s="17">
        <v>78</v>
      </c>
      <c r="D14" s="17">
        <v>27</v>
      </c>
      <c r="E14" s="18">
        <v>194574.32</v>
      </c>
      <c r="K14">
        <f>INDEX(OutputValues,10,$J$4)</f>
        <v>71</v>
      </c>
    </row>
    <row r="15" spans="1:11">
      <c r="A15" s="25">
        <v>6.0000002384185791E-2</v>
      </c>
      <c r="B15" s="20">
        <v>71</v>
      </c>
      <c r="C15" s="21">
        <v>76</v>
      </c>
      <c r="D15" s="21">
        <v>28</v>
      </c>
      <c r="E15" s="19">
        <v>193787.16</v>
      </c>
      <c r="K15">
        <f>INDEX(OutputValues,11,$J$4)</f>
        <v>71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STS_1</vt:lpstr>
      <vt:lpstr>Model with Integers</vt:lpstr>
      <vt:lpstr>STS_2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IU School of Business</dc:creator>
  <cp:keywords/>
  <dc:description/>
  <cp:lastModifiedBy>Somayeh  Moazeni</cp:lastModifiedBy>
  <cp:lastPrinted>2009-12-30T20:08:20Z</cp:lastPrinted>
  <dcterms:created xsi:type="dcterms:W3CDTF">1999-12-10T18:36:05Z</dcterms:created>
  <dcterms:modified xsi:type="dcterms:W3CDTF">2020-02-17T20:01:37Z</dcterms:modified>
</cp:coreProperties>
</file>