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240" yWindow="100" windowWidth="24600" windowHeight="15460"/>
  </bookViews>
  <sheets>
    <sheet name="Model" sheetId="1" r:id="rId1"/>
    <sheet name="Model_STS" sheetId="3" state="veryHidden" r:id="rId2"/>
    <sheet name="STS_1" sheetId="5" r:id="rId3"/>
  </sheets>
  <definedNames>
    <definedName name="ChartData" localSheetId="2">STS_1!$K$5:$K$11</definedName>
    <definedName name="Companies_assigned">Model!$G$16:$G$23</definedName>
    <definedName name="Cost">Model!$C$8:$C$38</definedName>
    <definedName name="Destination">Model!$B$8:$B$38</definedName>
    <definedName name="Flow">Model!$D$8:$D$38</definedName>
    <definedName name="InputValues" localSheetId="2">STS_1!$A$5:$A$11</definedName>
    <definedName name="Maximum_allowed">Model!$I$8:$I$13</definedName>
    <definedName name="Origin">Model!$A$8:$A$38</definedName>
    <definedName name="OutputAddresses" localSheetId="2">STS_1!$B$4</definedName>
    <definedName name="OutputValues" localSheetId="2">STS_1!$B$5:$B$11</definedName>
    <definedName name="_xlnm.Print_Area" localSheetId="0">Model!#REF!</definedName>
    <definedName name="Routes_assigned">Model!$G$8:$G$13</definedName>
    <definedName name="solver_adj" localSheetId="0" hidden="1">Model!$D$8:$D$38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Model!$G$16:$G$23</definedName>
    <definedName name="solver_lhs2" localSheetId="0" hidden="1">Model!$G$8:$G$13</definedName>
    <definedName name="solver_lhs3" localSheetId="0" hidden="1">Model!$G$8:$G$13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Model!$B$41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Maximum_allowed</definedName>
    <definedName name="solver_rhs3" localSheetId="0" hidden="1">Model!$I$8:$I$13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Model!$B$41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5" l="1"/>
  <c r="J4" i="5"/>
  <c r="K11" i="5"/>
  <c r="K10" i="5"/>
  <c r="K9" i="5"/>
  <c r="K8" i="5"/>
  <c r="K7" i="5"/>
  <c r="K6" i="5"/>
  <c r="K5" i="5"/>
  <c r="G8" i="1"/>
  <c r="I8" i="1"/>
  <c r="G9" i="1"/>
  <c r="I9" i="1"/>
  <c r="G10" i="1"/>
  <c r="I10" i="1"/>
  <c r="G11" i="1"/>
  <c r="I11" i="1"/>
  <c r="G12" i="1"/>
  <c r="I12" i="1"/>
  <c r="G13" i="1"/>
  <c r="I13" i="1"/>
  <c r="G16" i="1"/>
  <c r="G17" i="1"/>
  <c r="G18" i="1"/>
  <c r="G19" i="1"/>
  <c r="G20" i="1"/>
  <c r="G21" i="1"/>
  <c r="G22" i="1"/>
  <c r="G23" i="1"/>
  <c r="B41" i="1"/>
</calcChain>
</file>

<file path=xl/comments1.xml><?xml version="1.0" encoding="utf-8"?>
<comments xmlns="http://schemas.openxmlformats.org/spreadsheetml/2006/main">
  <authors>
    <author>Chris Albright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>It is natural to separate the nodes into two groups: companies and bus routes.  All flows go out of company nodes and into bus route nodes.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Company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 xml:space="preserve">Bus route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<sst xmlns="http://schemas.openxmlformats.org/spreadsheetml/2006/main" count="57" uniqueCount="39">
  <si>
    <t>Assignment of bus companies to routes</t>
  </si>
  <si>
    <t>Origin</t>
  </si>
  <si>
    <t>Destination</t>
  </si>
  <si>
    <t>Cost</t>
  </si>
  <si>
    <t>Flow</t>
  </si>
  <si>
    <t>Company</t>
  </si>
  <si>
    <t>Flow balance constraints</t>
  </si>
  <si>
    <t>Route</t>
  </si>
  <si>
    <t>&lt;=</t>
  </si>
  <si>
    <t>Required</t>
  </si>
  <si>
    <t>=</t>
  </si>
  <si>
    <t>Total cost</t>
  </si>
  <si>
    <t>Not feasible</t>
  </si>
  <si>
    <t>Maximum routes per company</t>
  </si>
  <si>
    <t>Input data</t>
  </si>
  <si>
    <t>Routes assigned</t>
  </si>
  <si>
    <t>Maximum allowed</t>
  </si>
  <si>
    <t>Companies assigned</t>
  </si>
  <si>
    <t>Network setup, flows, and arc capacity constraints</t>
  </si>
  <si>
    <t>Objective to minimize</t>
  </si>
  <si>
    <t>Range names used:</t>
  </si>
  <si>
    <t>Companies_assigned</t>
  </si>
  <si>
    <t>=Model!$I$25:$I$32</t>
  </si>
  <si>
    <t>=Model!$C$17:$C$47</t>
  </si>
  <si>
    <t>=Model!$B$17:$B$47</t>
  </si>
  <si>
    <t>=Model!$D$17:$D$47</t>
  </si>
  <si>
    <t>Maximum_allowed</t>
  </si>
  <si>
    <t>=Model!$K$17:$K$22</t>
  </si>
  <si>
    <t>=Model!$A$17:$A$47</t>
  </si>
  <si>
    <t>Routes_assigned</t>
  </si>
  <si>
    <t>=Model!$I$17:$I$22</t>
  </si>
  <si>
    <t>Total_cost</t>
  </si>
  <si>
    <t>=Model!$B$50</t>
  </si>
  <si>
    <t>$B$4</t>
  </si>
  <si>
    <t>$B$41</t>
  </si>
  <si>
    <t>Max routes per company</t>
  </si>
  <si>
    <t>Oneway analysis for Solver model in Model worksheet</t>
  </si>
  <si>
    <t>Max routes per company (cell $B$4) values along side, output cell(s) along top</t>
  </si>
  <si>
    <t>Data for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</si>
</sst>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4" fillId="3" borderId="0" xfId="0" applyFont="1" applyFill="1" applyBorder="1"/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4" fillId="4" borderId="0" xfId="0" applyFont="1" applyFill="1" applyBorder="1"/>
    <xf numFmtId="0" fontId="4" fillId="0" borderId="0" xfId="0" applyFont="1" applyAlignment="1">
      <alignment horizontal="center"/>
    </xf>
    <xf numFmtId="0" fontId="4" fillId="5" borderId="0" xfId="0" applyFont="1" applyFill="1" applyBorder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0" fillId="2" borderId="1" xfId="0" applyFill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0" fontId="6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Total_cost to Max routes per company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STS_1!$K$5:$K$11</c:f>
              <c:numCache>
                <c:formatCode>General</c:formatCode>
                <c:ptCount val="7"/>
                <c:pt idx="0">
                  <c:v>0.0</c:v>
                </c:pt>
                <c:pt idx="1">
                  <c:v>40300.0</c:v>
                </c:pt>
                <c:pt idx="2">
                  <c:v>39500.0</c:v>
                </c:pt>
                <c:pt idx="3">
                  <c:v>39500.0</c:v>
                </c:pt>
                <c:pt idx="4">
                  <c:v>39500.0</c:v>
                </c:pt>
                <c:pt idx="5">
                  <c:v>39500.0</c:v>
                </c:pt>
                <c:pt idx="6">
                  <c:v>39500.0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27848"/>
        <c:axId val="-2069623800"/>
      </c:lineChart>
      <c:catAx>
        <c:axId val="-206922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routes per company ($B$4)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623800"/>
        <c:crosses val="autoZero"/>
        <c:auto val="1"/>
        <c:lblAlgn val="ctr"/>
        <c:lblOffset val="100"/>
        <c:noMultiLvlLbl val="0"/>
      </c:catAx>
      <c:valAx>
        <c:axId val="-206962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2784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12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4</xdr:row>
      <xdr:rowOff>95250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3</xdr:col>
      <xdr:colOff>1</xdr:colOff>
      <xdr:row>4</xdr:row>
      <xdr:rowOff>0</xdr:rowOff>
    </xdr:from>
    <xdr:to>
      <xdr:col>7</xdr:col>
      <xdr:colOff>209551</xdr:colOff>
      <xdr:row>11</xdr:row>
      <xdr:rowOff>142875</xdr:rowOff>
    </xdr:to>
    <xdr:sp macro="" textlink="">
      <xdr:nvSpPr>
        <xdr:cNvPr id="4" name="Text Box 14"/>
        <xdr:cNvSpPr txBox="1">
          <a:spLocks noChangeArrowheads="1"/>
        </xdr:cNvSpPr>
      </xdr:nvSpPr>
      <xdr:spPr bwMode="auto">
        <a:xfrm>
          <a:off x="1828801" y="1238250"/>
          <a:ext cx="2647950" cy="1476375"/>
        </a:xfrm>
        <a:prstGeom prst="roundRect">
          <a:avLst/>
        </a:prstGeom>
        <a:solidFill>
          <a:schemeClr val="bg1">
            <a:shade val="80000"/>
          </a:schemeClr>
        </a:solidFill>
        <a:ln w="9525">
          <a:noFill/>
          <a:miter lim="800000"/>
          <a:headEnd/>
          <a:tailEnd/>
        </a:ln>
        <a:effectLst>
          <a:outerShdw blurRad="50800" dist="38100" dir="8100000" algn="tr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The first problem is clearly infeasible because there are only 6 companies and there are 8 routes.  There is a slight</a:t>
          </a:r>
          <a:r>
            <a:rPr lang="en-US" sz="1100" b="0" i="0" strike="noStrike" baseline="0">
              <a:solidFill>
                <a:srgbClr val="000000"/>
              </a:solidFill>
              <a:latin typeface="+mn-lt"/>
              <a:cs typeface="Arial"/>
            </a:rPr>
            <a:t> 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cost savings from being allowed to assign 3 (rather than 2) routes to a company, but there is no incentive to assign more than 3 routes to any company.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L41"/>
  <sheetViews>
    <sheetView tabSelected="1" workbookViewId="0"/>
  </sheetViews>
  <sheetFormatPr baseColWidth="10" defaultColWidth="8.83203125" defaultRowHeight="14" x14ac:dyDescent="0"/>
  <cols>
    <col min="1" max="1" width="28.5" style="3" customWidth="1"/>
    <col min="2" max="2" width="11.83203125" style="3" customWidth="1"/>
    <col min="3" max="4" width="8.83203125" style="3"/>
    <col min="5" max="5" width="10" style="3" customWidth="1"/>
    <col min="6" max="6" width="8.83203125" style="3"/>
    <col min="7" max="7" width="18.5" style="3" customWidth="1"/>
    <col min="8" max="8" width="8.83203125" style="3"/>
    <col min="9" max="9" width="16" style="3" customWidth="1"/>
    <col min="10" max="10" width="8.83203125" style="3"/>
    <col min="11" max="11" width="19.33203125" style="3" customWidth="1"/>
    <col min="12" max="12" width="10.5" style="3" customWidth="1"/>
    <col min="13" max="16384" width="8.83203125" style="3"/>
  </cols>
  <sheetData>
    <row r="1" spans="1:12">
      <c r="A1" s="2" t="s">
        <v>0</v>
      </c>
    </row>
    <row r="3" spans="1:12">
      <c r="A3" s="2" t="s">
        <v>14</v>
      </c>
      <c r="K3" s="2" t="s">
        <v>20</v>
      </c>
    </row>
    <row r="4" spans="1:12">
      <c r="A4" s="3" t="s">
        <v>13</v>
      </c>
      <c r="B4" s="4">
        <v>2</v>
      </c>
      <c r="C4" s="5"/>
      <c r="D4" s="5"/>
      <c r="K4" s="6" t="s">
        <v>21</v>
      </c>
      <c r="L4" s="6" t="s">
        <v>22</v>
      </c>
    </row>
    <row r="5" spans="1:12">
      <c r="B5" s="5"/>
      <c r="C5" s="5"/>
      <c r="D5" s="5"/>
      <c r="K5" s="6" t="s">
        <v>3</v>
      </c>
      <c r="L5" s="6" t="s">
        <v>23</v>
      </c>
    </row>
    <row r="6" spans="1:12">
      <c r="A6" s="2" t="s">
        <v>18</v>
      </c>
      <c r="B6" s="5"/>
      <c r="C6" s="5"/>
      <c r="D6" s="5"/>
      <c r="F6" s="2" t="s">
        <v>6</v>
      </c>
      <c r="K6" s="6" t="s">
        <v>2</v>
      </c>
      <c r="L6" s="6" t="s">
        <v>24</v>
      </c>
    </row>
    <row r="7" spans="1:12">
      <c r="A7" s="7" t="s">
        <v>1</v>
      </c>
      <c r="B7" s="8" t="s">
        <v>2</v>
      </c>
      <c r="C7" s="8" t="s">
        <v>3</v>
      </c>
      <c r="D7" s="8" t="s">
        <v>4</v>
      </c>
      <c r="E7" s="7"/>
      <c r="F7" s="7" t="s">
        <v>5</v>
      </c>
      <c r="G7" s="7" t="s">
        <v>15</v>
      </c>
      <c r="H7" s="7"/>
      <c r="I7" s="7" t="s">
        <v>16</v>
      </c>
      <c r="K7" s="6" t="s">
        <v>4</v>
      </c>
      <c r="L7" s="6" t="s">
        <v>25</v>
      </c>
    </row>
    <row r="8" spans="1:12">
      <c r="A8" s="3">
        <v>1</v>
      </c>
      <c r="B8" s="5">
        <v>2</v>
      </c>
      <c r="C8" s="4">
        <v>8200</v>
      </c>
      <c r="D8" s="9">
        <v>0</v>
      </c>
      <c r="E8" s="10"/>
      <c r="F8" s="3">
        <v>1</v>
      </c>
      <c r="G8" s="3">
        <f t="shared" ref="G8:G13" si="0">SUMIF(Origin,F8,Flow)</f>
        <v>1</v>
      </c>
      <c r="H8" s="10" t="s">
        <v>8</v>
      </c>
      <c r="I8" s="3">
        <f t="shared" ref="I8:I13" si="1">$B$4</f>
        <v>2</v>
      </c>
      <c r="K8" s="6" t="s">
        <v>26</v>
      </c>
      <c r="L8" s="6" t="s">
        <v>27</v>
      </c>
    </row>
    <row r="9" spans="1:12">
      <c r="A9" s="3">
        <v>1</v>
      </c>
      <c r="B9" s="5">
        <v>3</v>
      </c>
      <c r="C9" s="4">
        <v>7800</v>
      </c>
      <c r="D9" s="9">
        <v>1</v>
      </c>
      <c r="E9" s="10"/>
      <c r="F9" s="3">
        <v>2</v>
      </c>
      <c r="G9" s="3">
        <f t="shared" si="0"/>
        <v>2</v>
      </c>
      <c r="H9" s="10" t="s">
        <v>8</v>
      </c>
      <c r="I9" s="3">
        <f t="shared" si="1"/>
        <v>2</v>
      </c>
      <c r="K9" s="6" t="s">
        <v>1</v>
      </c>
      <c r="L9" s="6" t="s">
        <v>28</v>
      </c>
    </row>
    <row r="10" spans="1:12">
      <c r="A10" s="3">
        <v>1</v>
      </c>
      <c r="B10" s="5">
        <v>4</v>
      </c>
      <c r="C10" s="4">
        <v>5400</v>
      </c>
      <c r="D10" s="9">
        <v>0</v>
      </c>
      <c r="E10" s="10"/>
      <c r="F10" s="3">
        <v>3</v>
      </c>
      <c r="G10" s="3">
        <f t="shared" si="0"/>
        <v>1</v>
      </c>
      <c r="H10" s="10" t="s">
        <v>8</v>
      </c>
      <c r="I10" s="3">
        <f t="shared" si="1"/>
        <v>2</v>
      </c>
      <c r="K10" s="6" t="s">
        <v>29</v>
      </c>
      <c r="L10" s="6" t="s">
        <v>30</v>
      </c>
    </row>
    <row r="11" spans="1:12">
      <c r="A11" s="3">
        <v>1</v>
      </c>
      <c r="B11" s="5">
        <v>6</v>
      </c>
      <c r="C11" s="4">
        <v>3900</v>
      </c>
      <c r="D11" s="9">
        <v>0</v>
      </c>
      <c r="E11" s="10"/>
      <c r="F11" s="3">
        <v>4</v>
      </c>
      <c r="G11" s="3">
        <f t="shared" si="0"/>
        <v>0</v>
      </c>
      <c r="H11" s="10" t="s">
        <v>8</v>
      </c>
      <c r="I11" s="3">
        <f t="shared" si="1"/>
        <v>2</v>
      </c>
      <c r="K11" s="6" t="s">
        <v>31</v>
      </c>
      <c r="L11" s="6" t="s">
        <v>32</v>
      </c>
    </row>
    <row r="12" spans="1:12">
      <c r="A12" s="3">
        <v>2</v>
      </c>
      <c r="B12" s="5">
        <v>1</v>
      </c>
      <c r="C12" s="4">
        <v>7800</v>
      </c>
      <c r="D12" s="9">
        <v>0</v>
      </c>
      <c r="E12" s="10"/>
      <c r="F12" s="3">
        <v>5</v>
      </c>
      <c r="G12" s="3">
        <f t="shared" si="0"/>
        <v>2</v>
      </c>
      <c r="H12" s="10" t="s">
        <v>8</v>
      </c>
      <c r="I12" s="3">
        <f t="shared" si="1"/>
        <v>2</v>
      </c>
    </row>
    <row r="13" spans="1:12">
      <c r="A13" s="3">
        <v>2</v>
      </c>
      <c r="B13" s="5">
        <v>2</v>
      </c>
      <c r="C13" s="4">
        <v>8200</v>
      </c>
      <c r="D13" s="9">
        <v>0</v>
      </c>
      <c r="E13" s="10"/>
      <c r="F13" s="3">
        <v>6</v>
      </c>
      <c r="G13" s="3">
        <f t="shared" si="0"/>
        <v>2</v>
      </c>
      <c r="H13" s="10" t="s">
        <v>8</v>
      </c>
      <c r="I13" s="3">
        <f t="shared" si="1"/>
        <v>2</v>
      </c>
    </row>
    <row r="14" spans="1:12">
      <c r="A14" s="3">
        <v>2</v>
      </c>
      <c r="B14" s="5">
        <v>4</v>
      </c>
      <c r="C14" s="4">
        <v>6300</v>
      </c>
      <c r="D14" s="9">
        <v>0</v>
      </c>
      <c r="E14" s="10"/>
    </row>
    <row r="15" spans="1:12">
      <c r="A15" s="3">
        <v>2</v>
      </c>
      <c r="B15" s="5">
        <v>6</v>
      </c>
      <c r="C15" s="4">
        <v>3300</v>
      </c>
      <c r="D15" s="9">
        <v>1</v>
      </c>
      <c r="E15" s="10"/>
      <c r="F15" s="7" t="s">
        <v>7</v>
      </c>
      <c r="G15" s="7" t="s">
        <v>17</v>
      </c>
      <c r="H15" s="7"/>
      <c r="I15" s="7" t="s">
        <v>9</v>
      </c>
    </row>
    <row r="16" spans="1:12">
      <c r="A16" s="3">
        <v>2</v>
      </c>
      <c r="B16" s="5">
        <v>7</v>
      </c>
      <c r="C16" s="4">
        <v>4900</v>
      </c>
      <c r="D16" s="9">
        <v>1</v>
      </c>
      <c r="E16" s="10"/>
      <c r="F16" s="3">
        <v>1</v>
      </c>
      <c r="G16" s="3">
        <f t="shared" ref="G16:G23" si="2">SUMIF(Destination,F16,Flow)</f>
        <v>1</v>
      </c>
      <c r="H16" s="10" t="s">
        <v>10</v>
      </c>
      <c r="I16" s="3">
        <v>1</v>
      </c>
    </row>
    <row r="17" spans="1:9">
      <c r="A17" s="3">
        <v>3</v>
      </c>
      <c r="B17" s="5">
        <v>2</v>
      </c>
      <c r="C17" s="4">
        <v>4800</v>
      </c>
      <c r="D17" s="9">
        <v>1</v>
      </c>
      <c r="E17" s="10"/>
      <c r="F17" s="3">
        <v>2</v>
      </c>
      <c r="G17" s="3">
        <f t="shared" si="2"/>
        <v>1</v>
      </c>
      <c r="H17" s="10" t="s">
        <v>10</v>
      </c>
      <c r="I17" s="3">
        <v>1</v>
      </c>
    </row>
    <row r="18" spans="1:9">
      <c r="A18" s="3">
        <v>3</v>
      </c>
      <c r="B18" s="5">
        <v>6</v>
      </c>
      <c r="C18" s="4">
        <v>4400</v>
      </c>
      <c r="D18" s="9">
        <v>0</v>
      </c>
      <c r="E18" s="10"/>
      <c r="F18" s="3">
        <v>3</v>
      </c>
      <c r="G18" s="3">
        <f t="shared" si="2"/>
        <v>1</v>
      </c>
      <c r="H18" s="10" t="s">
        <v>10</v>
      </c>
      <c r="I18" s="3">
        <v>1</v>
      </c>
    </row>
    <row r="19" spans="1:9">
      <c r="A19" s="3">
        <v>3</v>
      </c>
      <c r="B19" s="5">
        <v>7</v>
      </c>
      <c r="C19" s="4">
        <v>5600</v>
      </c>
      <c r="D19" s="9">
        <v>0</v>
      </c>
      <c r="E19" s="10"/>
      <c r="F19" s="3">
        <v>4</v>
      </c>
      <c r="G19" s="3">
        <f t="shared" si="2"/>
        <v>1</v>
      </c>
      <c r="H19" s="10" t="s">
        <v>10</v>
      </c>
      <c r="I19" s="3">
        <v>1</v>
      </c>
    </row>
    <row r="20" spans="1:9">
      <c r="A20" s="3">
        <v>3</v>
      </c>
      <c r="B20" s="5">
        <v>8</v>
      </c>
      <c r="C20" s="4">
        <v>3600</v>
      </c>
      <c r="D20" s="9">
        <v>0</v>
      </c>
      <c r="E20" s="10"/>
      <c r="F20" s="3">
        <v>5</v>
      </c>
      <c r="G20" s="3">
        <f t="shared" si="2"/>
        <v>1</v>
      </c>
      <c r="H20" s="10" t="s">
        <v>10</v>
      </c>
      <c r="I20" s="3">
        <v>1</v>
      </c>
    </row>
    <row r="21" spans="1:9">
      <c r="A21" s="3">
        <v>4</v>
      </c>
      <c r="B21" s="5">
        <v>3</v>
      </c>
      <c r="C21" s="4">
        <v>8000</v>
      </c>
      <c r="D21" s="9">
        <v>0</v>
      </c>
      <c r="E21" s="10"/>
      <c r="F21" s="3">
        <v>6</v>
      </c>
      <c r="G21" s="3">
        <f t="shared" si="2"/>
        <v>1</v>
      </c>
      <c r="H21" s="10" t="s">
        <v>10</v>
      </c>
      <c r="I21" s="3">
        <v>1</v>
      </c>
    </row>
    <row r="22" spans="1:9">
      <c r="A22" s="3">
        <v>4</v>
      </c>
      <c r="B22" s="5">
        <v>4</v>
      </c>
      <c r="C22" s="4">
        <v>5000</v>
      </c>
      <c r="D22" s="9">
        <v>0</v>
      </c>
      <c r="E22" s="10"/>
      <c r="F22" s="3">
        <v>7</v>
      </c>
      <c r="G22" s="3">
        <f t="shared" si="2"/>
        <v>1</v>
      </c>
      <c r="H22" s="10" t="s">
        <v>10</v>
      </c>
      <c r="I22" s="3">
        <v>1</v>
      </c>
    </row>
    <row r="23" spans="1:9">
      <c r="A23" s="3">
        <v>4</v>
      </c>
      <c r="B23" s="5">
        <v>5</v>
      </c>
      <c r="C23" s="4">
        <v>6800</v>
      </c>
      <c r="D23" s="9">
        <v>0</v>
      </c>
      <c r="E23" s="10"/>
      <c r="F23" s="3">
        <v>8</v>
      </c>
      <c r="G23" s="3">
        <f t="shared" si="2"/>
        <v>1</v>
      </c>
      <c r="H23" s="10" t="s">
        <v>10</v>
      </c>
      <c r="I23" s="3">
        <v>1</v>
      </c>
    </row>
    <row r="24" spans="1:9">
      <c r="A24" s="3">
        <v>4</v>
      </c>
      <c r="B24" s="5">
        <v>7</v>
      </c>
      <c r="C24" s="4">
        <v>6700</v>
      </c>
      <c r="D24" s="9">
        <v>0</v>
      </c>
      <c r="E24" s="10"/>
    </row>
    <row r="25" spans="1:9">
      <c r="A25" s="3">
        <v>4</v>
      </c>
      <c r="B25" s="5">
        <v>8</v>
      </c>
      <c r="C25" s="4">
        <v>4200</v>
      </c>
      <c r="D25" s="9">
        <v>0</v>
      </c>
      <c r="E25" s="10"/>
    </row>
    <row r="26" spans="1:9">
      <c r="A26" s="3">
        <v>5</v>
      </c>
      <c r="B26" s="5">
        <v>1</v>
      </c>
      <c r="C26" s="4">
        <v>7200</v>
      </c>
      <c r="D26" s="9">
        <v>0</v>
      </c>
      <c r="E26" s="10"/>
    </row>
    <row r="27" spans="1:9">
      <c r="A27" s="3">
        <v>5</v>
      </c>
      <c r="B27" s="5">
        <v>2</v>
      </c>
      <c r="C27" s="4">
        <v>6400</v>
      </c>
      <c r="D27" s="9">
        <v>0</v>
      </c>
      <c r="E27" s="10"/>
    </row>
    <row r="28" spans="1:9">
      <c r="A28" s="3">
        <v>5</v>
      </c>
      <c r="B28" s="5">
        <v>4</v>
      </c>
      <c r="C28" s="4">
        <v>3900</v>
      </c>
      <c r="D28" s="9">
        <v>1</v>
      </c>
      <c r="E28" s="10"/>
    </row>
    <row r="29" spans="1:9">
      <c r="A29" s="3">
        <v>5</v>
      </c>
      <c r="B29" s="5">
        <v>5</v>
      </c>
      <c r="C29" s="4">
        <v>6400</v>
      </c>
      <c r="D29" s="9">
        <v>0</v>
      </c>
      <c r="E29" s="10"/>
    </row>
    <row r="30" spans="1:9">
      <c r="A30" s="3">
        <v>5</v>
      </c>
      <c r="B30" s="5">
        <v>6</v>
      </c>
      <c r="C30" s="4">
        <v>2800</v>
      </c>
      <c r="D30" s="9">
        <v>0</v>
      </c>
      <c r="E30" s="10"/>
    </row>
    <row r="31" spans="1:9">
      <c r="A31" s="3">
        <v>5</v>
      </c>
      <c r="B31" s="5">
        <v>8</v>
      </c>
      <c r="C31" s="4">
        <v>3000</v>
      </c>
      <c r="D31" s="9">
        <v>1</v>
      </c>
      <c r="E31" s="10"/>
    </row>
    <row r="32" spans="1:9">
      <c r="A32" s="3">
        <v>6</v>
      </c>
      <c r="B32" s="5">
        <v>1</v>
      </c>
      <c r="C32" s="4">
        <v>7000</v>
      </c>
      <c r="D32" s="9">
        <v>1</v>
      </c>
      <c r="E32" s="10"/>
    </row>
    <row r="33" spans="1:5">
      <c r="A33" s="3">
        <v>6</v>
      </c>
      <c r="B33" s="5">
        <v>2</v>
      </c>
      <c r="C33" s="4">
        <v>5800</v>
      </c>
      <c r="D33" s="9">
        <v>0</v>
      </c>
      <c r="E33" s="10"/>
    </row>
    <row r="34" spans="1:5">
      <c r="A34" s="3">
        <v>6</v>
      </c>
      <c r="B34" s="5">
        <v>3</v>
      </c>
      <c r="C34" s="4">
        <v>7500</v>
      </c>
      <c r="D34" s="9">
        <v>0</v>
      </c>
      <c r="E34" s="10"/>
    </row>
    <row r="35" spans="1:5">
      <c r="A35" s="3">
        <v>6</v>
      </c>
      <c r="B35" s="5">
        <v>4</v>
      </c>
      <c r="C35" s="4">
        <v>4500</v>
      </c>
      <c r="D35" s="9">
        <v>0</v>
      </c>
      <c r="E35" s="10"/>
    </row>
    <row r="36" spans="1:5">
      <c r="A36" s="3">
        <v>6</v>
      </c>
      <c r="B36" s="5">
        <v>5</v>
      </c>
      <c r="C36" s="4">
        <v>5600</v>
      </c>
      <c r="D36" s="9">
        <v>1</v>
      </c>
      <c r="E36" s="10"/>
    </row>
    <row r="37" spans="1:5">
      <c r="A37" s="3">
        <v>6</v>
      </c>
      <c r="B37" s="5">
        <v>7</v>
      </c>
      <c r="C37" s="4">
        <v>6000</v>
      </c>
      <c r="D37" s="9">
        <v>0</v>
      </c>
      <c r="E37" s="10"/>
    </row>
    <row r="38" spans="1:5">
      <c r="A38" s="3">
        <v>6</v>
      </c>
      <c r="B38" s="5">
        <v>8</v>
      </c>
      <c r="C38" s="4">
        <v>4200</v>
      </c>
      <c r="D38" s="9">
        <v>0</v>
      </c>
      <c r="E38" s="10"/>
    </row>
    <row r="39" spans="1:5">
      <c r="B39" s="5"/>
      <c r="C39" s="5"/>
      <c r="D39" s="5"/>
    </row>
    <row r="40" spans="1:5">
      <c r="A40" s="2" t="s">
        <v>19</v>
      </c>
      <c r="B40" s="5"/>
      <c r="C40" s="5"/>
      <c r="D40" s="5"/>
    </row>
    <row r="41" spans="1:5">
      <c r="A41" s="3" t="s">
        <v>11</v>
      </c>
      <c r="B41" s="11">
        <f>SUMPRODUCT(Cost,Flow)</f>
        <v>40300</v>
      </c>
      <c r="C41" s="5"/>
      <c r="D41" s="5"/>
    </row>
  </sheetData>
  <phoneticPr fontId="0" type="noConversion"/>
  <printOptions headings="1" gridLines="1"/>
  <pageMargins left="0.75" right="0.75" top="1" bottom="1" header="0.5" footer="0.5"/>
  <pageSetup scale="8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33</v>
      </c>
    </row>
    <row r="3" spans="1:2">
      <c r="A3">
        <v>1</v>
      </c>
    </row>
    <row r="4" spans="1:2">
      <c r="A4">
        <v>1</v>
      </c>
    </row>
    <row r="5" spans="1:2">
      <c r="A5">
        <v>7</v>
      </c>
    </row>
    <row r="6" spans="1:2">
      <c r="A6">
        <v>1</v>
      </c>
    </row>
    <row r="8" spans="1:2">
      <c r="A8" s="1"/>
      <c r="B8" s="1"/>
    </row>
    <row r="9" spans="1:2">
      <c r="A9" t="s">
        <v>34</v>
      </c>
    </row>
    <row r="10" spans="1:2">
      <c r="A10" t="s">
        <v>35</v>
      </c>
    </row>
    <row r="15" spans="1:2">
      <c r="B1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8.83203125" defaultRowHeight="14" x14ac:dyDescent="0"/>
  <sheetData>
    <row r="1" spans="1:11">
      <c r="A1" s="18" t="s">
        <v>36</v>
      </c>
      <c r="K1" s="19" t="str">
        <f>CONCATENATE("Sensitivity of ",$K$4," to ","Max routes per company")</f>
        <v>Sensitivity of Total_cost to Max routes per company</v>
      </c>
    </row>
    <row r="3" spans="1:11">
      <c r="A3" t="s">
        <v>37</v>
      </c>
      <c r="K3" t="s">
        <v>38</v>
      </c>
    </row>
    <row r="4" spans="1:11" ht="54">
      <c r="B4" s="13" t="s">
        <v>31</v>
      </c>
      <c r="J4" s="19">
        <f>MATCH($K$4,OutputAddresses,0)</f>
        <v>1</v>
      </c>
      <c r="K4" s="14" t="s">
        <v>31</v>
      </c>
    </row>
    <row r="5" spans="1:11">
      <c r="A5" s="12">
        <v>1</v>
      </c>
      <c r="B5" s="15" t="s">
        <v>12</v>
      </c>
      <c r="K5" t="str">
        <f>INDEX(OutputValues,1,$J$4)</f>
        <v>Not feasible</v>
      </c>
    </row>
    <row r="6" spans="1:11">
      <c r="A6" s="12">
        <v>2</v>
      </c>
      <c r="B6" s="16">
        <v>40300</v>
      </c>
      <c r="K6">
        <f>INDEX(OutputValues,2,$J$4)</f>
        <v>40300</v>
      </c>
    </row>
    <row r="7" spans="1:11">
      <c r="A7" s="12">
        <v>3</v>
      </c>
      <c r="B7" s="16">
        <v>39500</v>
      </c>
      <c r="K7">
        <f>INDEX(OutputValues,3,$J$4)</f>
        <v>39500</v>
      </c>
    </row>
    <row r="8" spans="1:11">
      <c r="A8" s="12">
        <v>4</v>
      </c>
      <c r="B8" s="16">
        <v>39500</v>
      </c>
      <c r="K8">
        <f>INDEX(OutputValues,4,$J$4)</f>
        <v>39500</v>
      </c>
    </row>
    <row r="9" spans="1:11">
      <c r="A9" s="12">
        <v>5</v>
      </c>
      <c r="B9" s="16">
        <v>39500</v>
      </c>
      <c r="K9">
        <f>INDEX(OutputValues,5,$J$4)</f>
        <v>39500</v>
      </c>
    </row>
    <row r="10" spans="1:11">
      <c r="A10" s="12">
        <v>6</v>
      </c>
      <c r="B10" s="16">
        <v>39500</v>
      </c>
      <c r="K10">
        <f>INDEX(OutputValues,6,$J$4)</f>
        <v>39500</v>
      </c>
    </row>
    <row r="11" spans="1:11">
      <c r="A11" s="12">
        <v>7</v>
      </c>
      <c r="B11" s="17">
        <v>39500</v>
      </c>
      <c r="K11">
        <f>INDEX(OutputValues,7,$J$4)</f>
        <v>39500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STS_1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2010-07-06T14:18:13Z</cp:lastPrinted>
  <dcterms:created xsi:type="dcterms:W3CDTF">1999-04-30T19:18:16Z</dcterms:created>
  <dcterms:modified xsi:type="dcterms:W3CDTF">2020-02-17T20:23:54Z</dcterms:modified>
</cp:coreProperties>
</file>