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BIA 650/HW4/"/>
    </mc:Choice>
  </mc:AlternateContent>
  <xr:revisionPtr revIDLastSave="0" documentId="13_ncr:1_{377A9A10-311B-6349-9AFB-1D533CC0A172}" xr6:coauthVersionLast="47" xr6:coauthVersionMax="47" xr10:uidLastSave="{00000000-0000-0000-0000-000000000000}"/>
  <bookViews>
    <workbookView xWindow="620" yWindow="380" windowWidth="28040" windowHeight="17440" activeTab="6" xr2:uid="{F274F9BC-B2AF-D64A-8783-74CBC86B8DEF}"/>
  </bookViews>
  <sheets>
    <sheet name="Answer 1" sheetId="1" r:id="rId1"/>
    <sheet name="Answer 2" sheetId="2" r:id="rId2"/>
    <sheet name="Answer 3a" sheetId="3" r:id="rId3"/>
    <sheet name="Answer Report 3a" sheetId="15" r:id="rId4"/>
    <sheet name="Answer 3b" sheetId="4" r:id="rId5"/>
    <sheet name="Answer Report 3b" sheetId="16" r:id="rId6"/>
    <sheet name="Answer 4" sheetId="5" r:id="rId7"/>
    <sheet name="Answer 4 Report" sheetId="10" r:id="rId8"/>
  </sheets>
  <definedNames>
    <definedName name="solver_adj" localSheetId="2" hidden="1">'Answer 3a'!$G$3:$H$3,'Answer 3a'!$C$11:$C$13,'Answer 3a'!$D$11:$D$13</definedName>
    <definedName name="solver_adj" localSheetId="4" hidden="1">'Answer 3b'!$G$3:$H$3,'Answer 3b'!$C$11:$D$13</definedName>
    <definedName name="solver_adj" localSheetId="6" hidden="1">'Answer 4'!$B$7:$G$7,'Answer 4'!$B$11:$C$14,'Answer 4'!$C$18:$D$18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2" hidden="1">1</definedName>
    <definedName name="solver_drv" localSheetId="4" hidden="1">2</definedName>
    <definedName name="solver_drv" localSheetId="6" hidden="1">1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2" hidden="1">'Answer 3a'!$B$16:$B$18</definedName>
    <definedName name="solver_lhs1" localSheetId="4" hidden="1">'Answer 3b'!$B$16:$B$18</definedName>
    <definedName name="solver_lhs1" localSheetId="6" hidden="1">'Answer 4'!$B$5:$G$5</definedName>
    <definedName name="solver_lhs2" localSheetId="2" hidden="1">'Answer 3a'!$E$11:$E$13</definedName>
    <definedName name="solver_lhs2" localSheetId="4" hidden="1">'Answer 3b'!$E$11:$E$13</definedName>
    <definedName name="solver_lhs2" localSheetId="6" hidden="1">'Answer 4'!$B$7:$G$7</definedName>
    <definedName name="solver_lhs3" localSheetId="2" hidden="1">'Answer 3a'!$G$3:$H$3</definedName>
    <definedName name="solver_lhs3" localSheetId="4" hidden="1">'Answer 3b'!$G$3:$H$3</definedName>
    <definedName name="solver_lhs3" localSheetId="6" hidden="1">'Answer 4'!$D$11:$D$14</definedName>
    <definedName name="solver_lhs4" localSheetId="6" hidden="1">'Answer 4'!$E$18</definedName>
    <definedName name="solver_lin" localSheetId="2" hidden="1">1</definedName>
    <definedName name="solver_lin" localSheetId="4" hidden="1">1</definedName>
    <definedName name="solver_lin" localSheetId="6" hidden="1">1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2" hidden="1">3</definedName>
    <definedName name="solver_num" localSheetId="4" hidden="1">3</definedName>
    <definedName name="solver_num" localSheetId="6" hidden="1">4</definedName>
    <definedName name="solver_opt" localSheetId="2" hidden="1">'Answer 3a'!$B$18</definedName>
    <definedName name="solver_opt" localSheetId="4" hidden="1">'Answer 3b'!$B$16</definedName>
    <definedName name="solver_opt" localSheetId="6" hidden="1">'Answer 4'!$F$23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2" hidden="1">1</definedName>
    <definedName name="solver_rbv" localSheetId="4" hidden="1">2</definedName>
    <definedName name="solver_rbv" localSheetId="6" hidden="1">1</definedName>
    <definedName name="solver_rel1" localSheetId="2" hidden="1">1</definedName>
    <definedName name="solver_rel1" localSheetId="4" hidden="1">1</definedName>
    <definedName name="solver_rel1" localSheetId="6" hidden="1">3</definedName>
    <definedName name="solver_rel2" localSheetId="2" hidden="1">2</definedName>
    <definedName name="solver_rel2" localSheetId="4" hidden="1">2</definedName>
    <definedName name="solver_rel2" localSheetId="6" hidden="1">4</definedName>
    <definedName name="solver_rel3" localSheetId="2" hidden="1">4</definedName>
    <definedName name="solver_rel3" localSheetId="4" hidden="1">4</definedName>
    <definedName name="solver_rel3" localSheetId="6" hidden="1">2</definedName>
    <definedName name="solver_rel4" localSheetId="6" hidden="1">2</definedName>
    <definedName name="solver_rhs1" localSheetId="2" hidden="1">'Answer 3a'!$D$16:$D$18</definedName>
    <definedName name="solver_rhs1" localSheetId="4" hidden="1">'Answer 3b'!$D$16:$D$18</definedName>
    <definedName name="solver_rhs1" localSheetId="6" hidden="1">'Answer 4'!$B$7:$G$7</definedName>
    <definedName name="solver_rhs2" localSheetId="2" hidden="1">'Answer 3a'!$G$11:$G$13</definedName>
    <definedName name="solver_rhs2" localSheetId="4" hidden="1">'Answer 3b'!$G$11:$G$13</definedName>
    <definedName name="solver_rhs2" localSheetId="6" hidden="1">"integer"</definedName>
    <definedName name="solver_rhs3" localSheetId="2" hidden="1">"integer"</definedName>
    <definedName name="solver_rhs3" localSheetId="4" hidden="1">"integer"</definedName>
    <definedName name="solver_rhs3" localSheetId="6" hidden="1">'Answer 4'!$F$11:$F$14</definedName>
    <definedName name="solver_rhs4" localSheetId="6" hidden="1">'Answer 4'!$G$18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2" hidden="1">1</definedName>
    <definedName name="solver_scl" localSheetId="4" hidden="1">2</definedName>
    <definedName name="solver_scl" localSheetId="6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2" hidden="1">2</definedName>
    <definedName name="solver_ver" localSheetId="4" hidden="1">2</definedName>
    <definedName name="solver_ver" localSheetId="6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E18" i="5" s="1"/>
  <c r="B18" i="3"/>
  <c r="B16" i="3"/>
  <c r="B11" i="3"/>
  <c r="E11" i="3" s="1"/>
  <c r="B8" i="3"/>
  <c r="B12" i="3" s="1"/>
  <c r="E12" i="3" s="1"/>
  <c r="P12" i="2"/>
  <c r="P8" i="2"/>
  <c r="B11" i="4"/>
  <c r="E11" i="4" s="1"/>
  <c r="C8" i="4"/>
  <c r="B13" i="4" s="1"/>
  <c r="E13" i="4" s="1"/>
  <c r="B8" i="4"/>
  <c r="B12" i="4" s="1"/>
  <c r="E12" i="4" s="1"/>
  <c r="B17" i="4"/>
  <c r="B18" i="4"/>
  <c r="B16" i="4"/>
  <c r="B17" i="3"/>
  <c r="C8" i="3"/>
  <c r="B13" i="3" s="1"/>
  <c r="E13" i="3" s="1"/>
  <c r="B23" i="5"/>
  <c r="B21" i="5"/>
  <c r="A14" i="5"/>
  <c r="D14" i="5" s="1"/>
  <c r="A13" i="5"/>
  <c r="D13" i="5" s="1"/>
  <c r="A12" i="5"/>
  <c r="D12" i="5" s="1"/>
  <c r="A11" i="5"/>
  <c r="D11" i="5" s="1"/>
  <c r="F23" i="5" l="1"/>
  <c r="P9" i="2"/>
  <c r="P10" i="2"/>
  <c r="O10" i="2"/>
  <c r="O9" i="2"/>
  <c r="O8" i="2"/>
  <c r="N10" i="2"/>
  <c r="N9" i="2"/>
  <c r="N8" i="2"/>
  <c r="M10" i="2"/>
  <c r="M9" i="2"/>
  <c r="M8" i="2"/>
  <c r="D20" i="1" l="1"/>
  <c r="C20" i="1"/>
  <c r="B20" i="1"/>
  <c r="D19" i="1"/>
  <c r="C19" i="1"/>
  <c r="D18" i="1"/>
  <c r="C18" i="1"/>
  <c r="B19" i="1"/>
  <c r="B18" i="1"/>
  <c r="N7" i="1"/>
  <c r="L7" i="1"/>
  <c r="M7" i="1"/>
  <c r="K7" i="1"/>
  <c r="E12" i="1"/>
  <c r="E11" i="1"/>
  <c r="B6" i="1"/>
</calcChain>
</file>

<file path=xl/sharedStrings.xml><?xml version="1.0" encoding="utf-8"?>
<sst xmlns="http://schemas.openxmlformats.org/spreadsheetml/2006/main" count="442" uniqueCount="202">
  <si>
    <t>user</t>
  </si>
  <si>
    <t>non user</t>
  </si>
  <si>
    <t>sum check</t>
  </si>
  <si>
    <t>Probabilities that show accuracy of the test</t>
  </si>
  <si>
    <t>Given Probabilities</t>
  </si>
  <si>
    <t>Prior probabilities</t>
  </si>
  <si>
    <t>Actual/Test Result</t>
  </si>
  <si>
    <t>non-user</t>
  </si>
  <si>
    <t>Positive</t>
  </si>
  <si>
    <t>Negative</t>
  </si>
  <si>
    <t xml:space="preserve">Inconclusive </t>
  </si>
  <si>
    <t>Sum Checks</t>
  </si>
  <si>
    <t>Posterior probabilities, given test results</t>
  </si>
  <si>
    <t>Bayes rule calculations</t>
  </si>
  <si>
    <t>Probabilities of test results</t>
  </si>
  <si>
    <t>sum checks</t>
  </si>
  <si>
    <t>Simple decision problem under uncertainity</t>
  </si>
  <si>
    <t>Decision</t>
  </si>
  <si>
    <t>D1</t>
  </si>
  <si>
    <t>D2</t>
  </si>
  <si>
    <t>D3</t>
  </si>
  <si>
    <t>O1</t>
  </si>
  <si>
    <t>O2</t>
  </si>
  <si>
    <t>O3</t>
  </si>
  <si>
    <t>Outcomes</t>
  </si>
  <si>
    <t>Regret payoff</t>
  </si>
  <si>
    <t>Max Regret</t>
  </si>
  <si>
    <t>Minimal Regret Criterian</t>
  </si>
  <si>
    <t>Optimal Decision</t>
  </si>
  <si>
    <t>Pine Valley Hiring</t>
  </si>
  <si>
    <t>Teacher can teach</t>
  </si>
  <si>
    <t>Annual salary of teacher</t>
  </si>
  <si>
    <t>Number of teachers applying</t>
  </si>
  <si>
    <t>Teachers Selected</t>
  </si>
  <si>
    <t>History and Science</t>
  </si>
  <si>
    <t>History and Math</t>
  </si>
  <si>
    <t>English and Science</t>
  </si>
  <si>
    <t>English and Math</t>
  </si>
  <si>
    <t>Science and Math</t>
  </si>
  <si>
    <t xml:space="preserve">English and History </t>
  </si>
  <si>
    <t>&gt;=</t>
  </si>
  <si>
    <t>Number of Teachers who applied</t>
  </si>
  <si>
    <t>Number of Teacher Constraints</t>
  </si>
  <si>
    <t>Total Teachers</t>
  </si>
  <si>
    <t>Teacher Deficit</t>
  </si>
  <si>
    <t>Teacher Extra</t>
  </si>
  <si>
    <t>Difference</t>
  </si>
  <si>
    <t>Teachers Required</t>
  </si>
  <si>
    <t>Teacher Penalty</t>
  </si>
  <si>
    <t>History</t>
  </si>
  <si>
    <t xml:space="preserve">Science </t>
  </si>
  <si>
    <t>Math</t>
  </si>
  <si>
    <t>English</t>
  </si>
  <si>
    <t>equals</t>
  </si>
  <si>
    <t>Hiring Cost Constraint</t>
  </si>
  <si>
    <t>Hiring Cost</t>
  </si>
  <si>
    <t>Positive Deviation</t>
  </si>
  <si>
    <t>Negative Deviation</t>
  </si>
  <si>
    <t>Cost Difference</t>
  </si>
  <si>
    <t>Penalty cost</t>
  </si>
  <si>
    <t>Overbudget Penalty rate per dollar</t>
  </si>
  <si>
    <t>Total Overbudget Penalty</t>
  </si>
  <si>
    <t>Unmet teacher requirement</t>
  </si>
  <si>
    <t>Available Budget</t>
  </si>
  <si>
    <t>Objective</t>
  </si>
  <si>
    <t>Total cost due to unmet goals</t>
  </si>
  <si>
    <t>Microsoft Excel 16.52 Answer Report</t>
  </si>
  <si>
    <t>Worksheet: [Assignment4_abairedd_650.xlsx]Answer 4</t>
  </si>
  <si>
    <t>Report Created: 11/19/21 7:39:56 PM</t>
  </si>
  <si>
    <t>Result: Solver found a solution.  All constraints and optimality conditions are satisfied.</t>
  </si>
  <si>
    <t>Solver Engine</t>
  </si>
  <si>
    <t>Engine: Simplex LP</t>
  </si>
  <si>
    <t>Solution Time: 2846.809 Seconds.</t>
  </si>
  <si>
    <t>Iterations: 3 Subproblems: 6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</si>
  <si>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</si>
  <si>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</si>
  <si>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</si>
  <si>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</si>
  <si>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</si>
  <si>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</si>
  <si>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</si>
  <si>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</si>
  <si>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</si>
  <si>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</si>
  <si>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</si>
  <si>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</si>
  <si>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</si>
  <si>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</si>
  <si>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</si>
  <si>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$F$23</t>
  </si>
  <si>
    <t>Total cost due to unmet goals equals</t>
  </si>
  <si>
    <t>$B$7</t>
  </si>
  <si>
    <t>Teachers Selected &gt;=</t>
  </si>
  <si>
    <t>Contin</t>
  </si>
  <si>
    <t>$C$7</t>
  </si>
  <si>
    <t>$D$7</t>
  </si>
  <si>
    <t>$E$7</t>
  </si>
  <si>
    <t>$F$7</t>
  </si>
  <si>
    <t>$G$7</t>
  </si>
  <si>
    <t>$B$11</t>
  </si>
  <si>
    <t>$C$11</t>
  </si>
  <si>
    <t>$B$12</t>
  </si>
  <si>
    <t>$C$12</t>
  </si>
  <si>
    <t>$B$13</t>
  </si>
  <si>
    <t>$C$13</t>
  </si>
  <si>
    <t>$B$14</t>
  </si>
  <si>
    <t>$C$14</t>
  </si>
  <si>
    <t>$C$18</t>
  </si>
  <si>
    <t>$D$18</t>
  </si>
  <si>
    <t>$B$5</t>
  </si>
  <si>
    <t>Number of teachers applying History and Science</t>
  </si>
  <si>
    <t>$B$5&gt;=$B$7</t>
  </si>
  <si>
    <t>Not Binding</t>
  </si>
  <si>
    <t>$C$5</t>
  </si>
  <si>
    <t>Number of teachers applying History and Math</t>
  </si>
  <si>
    <t>$C$5&gt;=$C$7</t>
  </si>
  <si>
    <t>Binding</t>
  </si>
  <si>
    <t>$D$5</t>
  </si>
  <si>
    <t>Number of teachers applying English and Science</t>
  </si>
  <si>
    <t>$D$5&gt;=$D$7</t>
  </si>
  <si>
    <t>$E$5</t>
  </si>
  <si>
    <t>Number of teachers applying English and Math</t>
  </si>
  <si>
    <t>$E$5&gt;=$E$7</t>
  </si>
  <si>
    <t>$F$5</t>
  </si>
  <si>
    <t xml:space="preserve">Number of teachers applying English and History </t>
  </si>
  <si>
    <t>$F$5&gt;=$F$7</t>
  </si>
  <si>
    <t>$G$5</t>
  </si>
  <si>
    <t>Number of teachers applying Science and Math</t>
  </si>
  <si>
    <t>$G$5&gt;=$G$7</t>
  </si>
  <si>
    <t>$D$11</t>
  </si>
  <si>
    <t>$D$11=$F$11</t>
  </si>
  <si>
    <t>$D$12</t>
  </si>
  <si>
    <t>$D$12=$F$12</t>
  </si>
  <si>
    <t>$D$13</t>
  </si>
  <si>
    <t>$D$13=$F$13</t>
  </si>
  <si>
    <t>$D$14</t>
  </si>
  <si>
    <t>$D$14=$F$14</t>
  </si>
  <si>
    <t>$E$18</t>
  </si>
  <si>
    <t>$E$18=$G$18</t>
  </si>
  <si>
    <t>$B$7:$G$7=Integer</t>
  </si>
  <si>
    <t>Gotham City ambulances</t>
  </si>
  <si>
    <t>Cost/ambulance</t>
  </si>
  <si>
    <t>Ambulances</t>
  </si>
  <si>
    <t>District 1</t>
  </si>
  <si>
    <t>District 2</t>
  </si>
  <si>
    <t>Time</t>
  </si>
  <si>
    <t>Intercept</t>
  </si>
  <si>
    <t>Slope</t>
  </si>
  <si>
    <t>Response Time</t>
  </si>
  <si>
    <t>Goals</t>
  </si>
  <si>
    <t>Achieved</t>
  </si>
  <si>
    <t>Under</t>
  </si>
  <si>
    <t>Over</t>
  </si>
  <si>
    <t>Net</t>
  </si>
  <si>
    <t>Goal</t>
  </si>
  <si>
    <t>Spent</t>
  </si>
  <si>
    <t>Time 1</t>
  </si>
  <si>
    <t>Time 2</t>
  </si>
  <si>
    <t>Deviation</t>
  </si>
  <si>
    <t>Priority</t>
  </si>
  <si>
    <t>&lt;=</t>
  </si>
  <si>
    <t>Worksheet: [Assignment4_abairedd_650.xlsx]Answer 3a</t>
  </si>
  <si>
    <t>Max Time Unlimited, Iterations Unlimited, Precision 0.000001, Use Automatic Scaling</t>
  </si>
  <si>
    <t>$B$18</t>
  </si>
  <si>
    <t>Time 2 Deviation</t>
  </si>
  <si>
    <t>$G$3</t>
  </si>
  <si>
    <t>Ambulances District 1</t>
  </si>
  <si>
    <t>$H$3</t>
  </si>
  <si>
    <t>Ambulances District 2</t>
  </si>
  <si>
    <t>Spent Under</t>
  </si>
  <si>
    <t>Time 1 Under</t>
  </si>
  <si>
    <t>Time 2 Under</t>
  </si>
  <si>
    <t>Spent Over</t>
  </si>
  <si>
    <t>Time 1 Over</t>
  </si>
  <si>
    <t>Time 2 Over</t>
  </si>
  <si>
    <t>$B$16</t>
  </si>
  <si>
    <t>Spent Deviation</t>
  </si>
  <si>
    <t>$B$16&lt;=$D$16</t>
  </si>
  <si>
    <t>$B$17</t>
  </si>
  <si>
    <t>Time 1 Deviation</t>
  </si>
  <si>
    <t>$B$17&lt;=$D$17</t>
  </si>
  <si>
    <t>$B$18&lt;=$D$18</t>
  </si>
  <si>
    <t>$E$11</t>
  </si>
  <si>
    <t>Spent Net</t>
  </si>
  <si>
    <t>$E$11=$G$11</t>
  </si>
  <si>
    <t>$E$12</t>
  </si>
  <si>
    <t>Time 1 Net</t>
  </si>
  <si>
    <t>$E$12=$G$12</t>
  </si>
  <si>
    <t>$E$13</t>
  </si>
  <si>
    <t>Time 2 Net</t>
  </si>
  <si>
    <t>$E$13=$G$13</t>
  </si>
  <si>
    <t>d1</t>
  </si>
  <si>
    <t>d2</t>
  </si>
  <si>
    <t>Worksheet: [Assignment4_abairedd_650.xlsx]Answer 3b</t>
  </si>
  <si>
    <t>Max Time Unlimited, Iterations Unlimited, Precision 0.000001</t>
  </si>
  <si>
    <t>Iterations: 2 Subproblems: 4</t>
  </si>
  <si>
    <t>$G$3:$H$3=Integer</t>
  </si>
  <si>
    <t>Iterations: 1 Subproblems: 2</t>
  </si>
  <si>
    <t>Report Created: 11/19/21 11:41:12 PM</t>
  </si>
  <si>
    <t>Solution Time: 256.553 Seconds.</t>
  </si>
  <si>
    <t>Report Created: 11/19/21 11:42:11 PM</t>
  </si>
  <si>
    <t>Solution Time: 316.611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</si>
</sst>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972D-5887-564A-9F1E-EF63914D6337}">
  <dimension ref="A2:N20"/>
  <sheetViews>
    <sheetView workbookViewId="0">
      <selection activeCell="G25" sqref="G25"/>
    </sheetView>
  </sheetViews>
  <sheetFormatPr baseColWidth="10" defaultRowHeight="16" x14ac:dyDescent="0.2"/>
  <cols>
    <col min="1" max="1" width="19.33203125" customWidth="1"/>
  </cols>
  <sheetData>
    <row r="2" spans="1:14" x14ac:dyDescent="0.2">
      <c r="A2" s="1" t="s">
        <v>4</v>
      </c>
    </row>
    <row r="3" spans="1:14" x14ac:dyDescent="0.2">
      <c r="A3" t="s">
        <v>5</v>
      </c>
    </row>
    <row r="4" spans="1:14" x14ac:dyDescent="0.2">
      <c r="A4" t="s">
        <v>0</v>
      </c>
      <c r="B4">
        <v>0.05</v>
      </c>
      <c r="J4" s="1" t="s">
        <v>13</v>
      </c>
      <c r="K4" s="1"/>
    </row>
    <row r="5" spans="1:14" x14ac:dyDescent="0.2">
      <c r="A5" t="s">
        <v>1</v>
      </c>
      <c r="B5">
        <v>0.95</v>
      </c>
      <c r="J5" t="s">
        <v>14</v>
      </c>
    </row>
    <row r="6" spans="1:14" x14ac:dyDescent="0.2">
      <c r="A6" t="s">
        <v>2</v>
      </c>
      <c r="B6">
        <f>SUM(B4:B5)</f>
        <v>1</v>
      </c>
      <c r="K6" t="s">
        <v>8</v>
      </c>
      <c r="L6" t="s">
        <v>9</v>
      </c>
      <c r="M6" t="s">
        <v>10</v>
      </c>
      <c r="N6" t="s">
        <v>11</v>
      </c>
    </row>
    <row r="7" spans="1:14" x14ac:dyDescent="0.2">
      <c r="K7">
        <f>SUMPRODUCT($B$4:$B$5,B11:B12)</f>
        <v>6.0999999999999999E-2</v>
      </c>
      <c r="L7">
        <f t="shared" ref="L7:N7" si="0">SUMPRODUCT($B$4:$B$5,C11:C12)</f>
        <v>0.68699999999999994</v>
      </c>
      <c r="M7">
        <f t="shared" si="0"/>
        <v>0.252</v>
      </c>
      <c r="N7">
        <f>SUM(K7:M7)</f>
        <v>1</v>
      </c>
    </row>
    <row r="9" spans="1:14" x14ac:dyDescent="0.2">
      <c r="A9" t="s">
        <v>3</v>
      </c>
    </row>
    <row r="10" spans="1:14" x14ac:dyDescent="0.2">
      <c r="A10" t="s">
        <v>6</v>
      </c>
      <c r="B10" t="s">
        <v>8</v>
      </c>
      <c r="C10" t="s">
        <v>9</v>
      </c>
      <c r="D10" t="s">
        <v>10</v>
      </c>
      <c r="E10" t="s">
        <v>11</v>
      </c>
    </row>
    <row r="11" spans="1:14" x14ac:dyDescent="0.2">
      <c r="A11" t="s">
        <v>0</v>
      </c>
      <c r="B11">
        <v>0.65</v>
      </c>
      <c r="C11">
        <v>0.06</v>
      </c>
      <c r="D11">
        <v>0.28999999999999998</v>
      </c>
      <c r="E11">
        <f>SUM(B11:D11)</f>
        <v>1</v>
      </c>
    </row>
    <row r="12" spans="1:14" x14ac:dyDescent="0.2">
      <c r="A12" t="s">
        <v>7</v>
      </c>
      <c r="B12">
        <v>0.03</v>
      </c>
      <c r="C12">
        <v>0.72</v>
      </c>
      <c r="D12">
        <v>0.25</v>
      </c>
      <c r="E12">
        <f>SUM(B12:D12)</f>
        <v>1</v>
      </c>
    </row>
    <row r="16" spans="1:14" x14ac:dyDescent="0.2">
      <c r="A16" t="s">
        <v>12</v>
      </c>
    </row>
    <row r="17" spans="1:4" x14ac:dyDescent="0.2">
      <c r="A17" t="s">
        <v>6</v>
      </c>
      <c r="B17" t="s">
        <v>8</v>
      </c>
      <c r="C17" t="s">
        <v>9</v>
      </c>
      <c r="D17" t="s">
        <v>10</v>
      </c>
    </row>
    <row r="18" spans="1:4" x14ac:dyDescent="0.2">
      <c r="A18" t="s">
        <v>0</v>
      </c>
      <c r="B18">
        <f>B11*B4/K7</f>
        <v>0.53278688524590168</v>
      </c>
      <c r="C18">
        <f>C11*B4/L7</f>
        <v>4.3668122270742364E-3</v>
      </c>
      <c r="D18">
        <f>D11*B4/M7</f>
        <v>5.7539682539682536E-2</v>
      </c>
    </row>
    <row r="19" spans="1:4" x14ac:dyDescent="0.2">
      <c r="A19" t="s">
        <v>7</v>
      </c>
      <c r="B19">
        <f>B12*B5/K7</f>
        <v>0.46721311475409832</v>
      </c>
      <c r="C19">
        <f>C12*B5/L7</f>
        <v>0.99563318777292575</v>
      </c>
      <c r="D19">
        <f>D12*B5/M7</f>
        <v>0.94246031746031744</v>
      </c>
    </row>
    <row r="20" spans="1:4" x14ac:dyDescent="0.2">
      <c r="A20" t="s">
        <v>15</v>
      </c>
      <c r="B20">
        <f>SUM(B18:B19)</f>
        <v>1</v>
      </c>
      <c r="C20">
        <f>SUM(C18:C19)</f>
        <v>1</v>
      </c>
      <c r="D20">
        <f>SUM(D18:D19)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DFCD-7212-C640-A3FC-12BB34F76F89}">
  <dimension ref="A3:P13"/>
  <sheetViews>
    <sheetView workbookViewId="0">
      <selection activeCell="J32" sqref="J32"/>
    </sheetView>
  </sheetViews>
  <sheetFormatPr baseColWidth="10" defaultRowHeight="16" x14ac:dyDescent="0.2"/>
  <sheetData>
    <row r="3" spans="1:16" x14ac:dyDescent="0.2">
      <c r="A3" t="s">
        <v>16</v>
      </c>
    </row>
    <row r="6" spans="1:16" x14ac:dyDescent="0.2">
      <c r="C6" s="1" t="s">
        <v>24</v>
      </c>
      <c r="M6" s="1" t="s">
        <v>25</v>
      </c>
    </row>
    <row r="7" spans="1:16" x14ac:dyDescent="0.2">
      <c r="C7" t="s">
        <v>21</v>
      </c>
      <c r="D7" t="s">
        <v>22</v>
      </c>
      <c r="E7" t="s">
        <v>23</v>
      </c>
      <c r="M7" t="s">
        <v>21</v>
      </c>
      <c r="N7" t="s">
        <v>22</v>
      </c>
      <c r="O7" t="s">
        <v>23</v>
      </c>
      <c r="P7" t="s">
        <v>26</v>
      </c>
    </row>
    <row r="8" spans="1:16" x14ac:dyDescent="0.2">
      <c r="A8" t="s">
        <v>17</v>
      </c>
      <c r="B8" t="s">
        <v>18</v>
      </c>
      <c r="C8">
        <v>10</v>
      </c>
      <c r="D8">
        <v>10</v>
      </c>
      <c r="E8">
        <v>10</v>
      </c>
      <c r="K8" t="s">
        <v>17</v>
      </c>
      <c r="L8" t="s">
        <v>18</v>
      </c>
      <c r="M8">
        <f>C8-C8</f>
        <v>0</v>
      </c>
      <c r="N8">
        <f>D10-D8</f>
        <v>20</v>
      </c>
      <c r="O8">
        <f>E10-E8</f>
        <v>70</v>
      </c>
      <c r="P8">
        <f>MAX(M8:O8)</f>
        <v>70</v>
      </c>
    </row>
    <row r="9" spans="1:16" x14ac:dyDescent="0.2">
      <c r="B9" t="s">
        <v>19</v>
      </c>
      <c r="C9">
        <v>-10</v>
      </c>
      <c r="D9">
        <v>20</v>
      </c>
      <c r="E9">
        <v>30</v>
      </c>
      <c r="L9" t="s">
        <v>19</v>
      </c>
      <c r="M9">
        <f>C8-C9</f>
        <v>20</v>
      </c>
      <c r="N9">
        <f>D10-D9</f>
        <v>10</v>
      </c>
      <c r="O9">
        <f>E10-E9</f>
        <v>50</v>
      </c>
      <c r="P9">
        <f t="shared" ref="P9:P10" si="0">MAX(M9:O9)</f>
        <v>50</v>
      </c>
    </row>
    <row r="10" spans="1:16" x14ac:dyDescent="0.2">
      <c r="B10" t="s">
        <v>20</v>
      </c>
      <c r="C10">
        <v>-30</v>
      </c>
      <c r="D10">
        <v>30</v>
      </c>
      <c r="E10">
        <v>80</v>
      </c>
      <c r="L10" t="s">
        <v>20</v>
      </c>
      <c r="M10">
        <f>C8-C10</f>
        <v>40</v>
      </c>
      <c r="N10">
        <f>D10-D10</f>
        <v>0</v>
      </c>
      <c r="O10">
        <f>E10-E10</f>
        <v>0</v>
      </c>
      <c r="P10">
        <f t="shared" si="0"/>
        <v>40</v>
      </c>
    </row>
    <row r="12" spans="1:16" x14ac:dyDescent="0.2">
      <c r="N12" t="s">
        <v>27</v>
      </c>
      <c r="P12">
        <f>MIN(P8:P10)</f>
        <v>40</v>
      </c>
    </row>
    <row r="13" spans="1:16" x14ac:dyDescent="0.2">
      <c r="N13" s="12" t="s">
        <v>28</v>
      </c>
      <c r="P13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E9D4-C759-714A-A568-75D68645C72A}">
  <dimension ref="A1:H18"/>
  <sheetViews>
    <sheetView workbookViewId="0">
      <selection activeCell="K27" sqref="K27"/>
    </sheetView>
  </sheetViews>
  <sheetFormatPr baseColWidth="10" defaultRowHeight="16" x14ac:dyDescent="0.2"/>
  <sheetData>
    <row r="1" spans="1:8" x14ac:dyDescent="0.2">
      <c r="A1" t="s">
        <v>140</v>
      </c>
    </row>
    <row r="2" spans="1:8" x14ac:dyDescent="0.2">
      <c r="G2" t="s">
        <v>143</v>
      </c>
      <c r="H2" t="s">
        <v>144</v>
      </c>
    </row>
    <row r="3" spans="1:8" x14ac:dyDescent="0.2">
      <c r="A3" t="s">
        <v>141</v>
      </c>
      <c r="B3">
        <v>5000</v>
      </c>
      <c r="F3" t="s">
        <v>142</v>
      </c>
      <c r="G3" s="4">
        <v>12</v>
      </c>
      <c r="H3" s="4">
        <v>8</v>
      </c>
    </row>
    <row r="5" spans="1:8" x14ac:dyDescent="0.2">
      <c r="A5" t="s">
        <v>145</v>
      </c>
      <c r="B5" t="s">
        <v>191</v>
      </c>
      <c r="C5" t="s">
        <v>192</v>
      </c>
    </row>
    <row r="6" spans="1:8" x14ac:dyDescent="0.2">
      <c r="A6" t="s">
        <v>146</v>
      </c>
      <c r="B6">
        <v>40</v>
      </c>
      <c r="C6">
        <v>50</v>
      </c>
    </row>
    <row r="7" spans="1:8" x14ac:dyDescent="0.2">
      <c r="A7" t="s">
        <v>147</v>
      </c>
      <c r="B7">
        <v>3</v>
      </c>
      <c r="C7">
        <v>4</v>
      </c>
    </row>
    <row r="8" spans="1:8" x14ac:dyDescent="0.2">
      <c r="A8" t="s">
        <v>148</v>
      </c>
      <c r="B8">
        <f>B6-B7*G3</f>
        <v>4</v>
      </c>
      <c r="C8">
        <f>C6-C7*H3</f>
        <v>18</v>
      </c>
    </row>
    <row r="10" spans="1:8" x14ac:dyDescent="0.2">
      <c r="A10" t="s">
        <v>149</v>
      </c>
      <c r="B10" t="s">
        <v>150</v>
      </c>
      <c r="C10" t="s">
        <v>151</v>
      </c>
      <c r="D10" t="s">
        <v>152</v>
      </c>
      <c r="E10" t="s">
        <v>153</v>
      </c>
      <c r="G10" t="s">
        <v>154</v>
      </c>
    </row>
    <row r="11" spans="1:8" x14ac:dyDescent="0.2">
      <c r="A11" t="s">
        <v>155</v>
      </c>
      <c r="B11">
        <f>$B$3*(G3+H3)</f>
        <v>100000</v>
      </c>
      <c r="C11" s="4">
        <v>0</v>
      </c>
      <c r="D11" s="4">
        <v>0</v>
      </c>
      <c r="E11">
        <f>B11+C11-D11</f>
        <v>100000</v>
      </c>
      <c r="F11" s="3" t="s">
        <v>53</v>
      </c>
      <c r="G11">
        <v>100000</v>
      </c>
    </row>
    <row r="12" spans="1:8" x14ac:dyDescent="0.2">
      <c r="A12" t="s">
        <v>156</v>
      </c>
      <c r="B12">
        <f>B8</f>
        <v>4</v>
      </c>
      <c r="C12" s="4">
        <v>0.99999999999999678</v>
      </c>
      <c r="D12" s="4">
        <v>0</v>
      </c>
      <c r="E12">
        <f>B12+C12-D12</f>
        <v>4.9999999999999964</v>
      </c>
      <c r="F12" s="3" t="s">
        <v>53</v>
      </c>
      <c r="G12">
        <v>5</v>
      </c>
    </row>
    <row r="13" spans="1:8" x14ac:dyDescent="0.2">
      <c r="A13" t="s">
        <v>157</v>
      </c>
      <c r="B13">
        <f>C8</f>
        <v>18</v>
      </c>
      <c r="C13" s="4">
        <v>0</v>
      </c>
      <c r="D13" s="4">
        <v>13</v>
      </c>
      <c r="E13">
        <f t="shared" ref="E12:E13" si="0">B13+C13-D13</f>
        <v>5</v>
      </c>
      <c r="F13" s="3" t="s">
        <v>53</v>
      </c>
      <c r="G13">
        <v>5</v>
      </c>
    </row>
    <row r="15" spans="1:8" x14ac:dyDescent="0.2">
      <c r="B15" t="s">
        <v>158</v>
      </c>
      <c r="D15" t="s">
        <v>150</v>
      </c>
      <c r="F15" s="3" t="s">
        <v>159</v>
      </c>
    </row>
    <row r="16" spans="1:8" x14ac:dyDescent="0.2">
      <c r="A16" t="s">
        <v>155</v>
      </c>
      <c r="B16">
        <f>D11</f>
        <v>0</v>
      </c>
      <c r="C16" s="5" t="s">
        <v>160</v>
      </c>
      <c r="D16">
        <v>0</v>
      </c>
      <c r="F16">
        <v>1</v>
      </c>
    </row>
    <row r="17" spans="1:6" x14ac:dyDescent="0.2">
      <c r="A17" t="s">
        <v>156</v>
      </c>
      <c r="B17">
        <f>D12</f>
        <v>0</v>
      </c>
      <c r="C17" s="5" t="s">
        <v>160</v>
      </c>
      <c r="D17">
        <v>0</v>
      </c>
      <c r="F17">
        <v>2</v>
      </c>
    </row>
    <row r="18" spans="1:6" x14ac:dyDescent="0.2">
      <c r="A18" t="s">
        <v>157</v>
      </c>
      <c r="B18" s="6">
        <f>D13</f>
        <v>13</v>
      </c>
      <c r="C18" s="5" t="s">
        <v>160</v>
      </c>
      <c r="D18">
        <v>100</v>
      </c>
      <c r="F18">
        <v>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05D2-D727-3F45-9964-0F1776E9BF11}">
  <dimension ref="A1:G39"/>
  <sheetViews>
    <sheetView showGridLines="0" workbookViewId="0"/>
  </sheetViews>
  <sheetFormatPr baseColWidth="10" defaultRowHeight="16" x14ac:dyDescent="0.2"/>
  <cols>
    <col min="1" max="1" width="2.33203125" customWidth="1"/>
    <col min="2" max="2" width="17.1640625" bestFit="1" customWidth="1"/>
    <col min="3" max="3" width="19.1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5" bestFit="1" customWidth="1"/>
  </cols>
  <sheetData>
    <row r="1" spans="1:5" x14ac:dyDescent="0.2">
      <c r="A1" s="2" t="s">
        <v>66</v>
      </c>
    </row>
    <row r="2" spans="1:5" x14ac:dyDescent="0.2">
      <c r="A2" s="2" t="s">
        <v>161</v>
      </c>
    </row>
    <row r="3" spans="1:5" x14ac:dyDescent="0.2">
      <c r="A3" s="2" t="s">
        <v>198</v>
      </c>
    </row>
    <row r="4" spans="1:5" x14ac:dyDescent="0.2">
      <c r="A4" s="2" t="s">
        <v>69</v>
      </c>
    </row>
    <row r="5" spans="1:5" x14ac:dyDescent="0.2">
      <c r="A5" s="2" t="s">
        <v>70</v>
      </c>
    </row>
    <row r="6" spans="1:5" x14ac:dyDescent="0.2">
      <c r="A6" s="2"/>
      <c r="B6" t="s">
        <v>71</v>
      </c>
    </row>
    <row r="7" spans="1:5" x14ac:dyDescent="0.2">
      <c r="A7" s="2"/>
      <c r="B7" t="s">
        <v>199</v>
      </c>
    </row>
    <row r="8" spans="1:5" x14ac:dyDescent="0.2">
      <c r="A8" s="2"/>
      <c r="B8" t="s">
        <v>197</v>
      </c>
    </row>
    <row r="9" spans="1:5" x14ac:dyDescent="0.2">
      <c r="A9" s="2" t="s">
        <v>74</v>
      </c>
    </row>
    <row r="10" spans="1:5" x14ac:dyDescent="0.2">
      <c r="B10" t="s">
        <v>162</v>
      </c>
    </row>
    <row r="11" spans="1:5" x14ac:dyDescent="0.2">
      <c r="B11" t="s">
        <v>76</v>
      </c>
    </row>
    <row r="14" spans="1:5" ht="17" thickBot="1" x14ac:dyDescent="0.25">
      <c r="A14" t="s">
        <v>77</v>
      </c>
    </row>
    <row r="15" spans="1:5" ht="17" thickBot="1" x14ac:dyDescent="0.25">
      <c r="B15" s="8" t="s">
        <v>78</v>
      </c>
      <c r="C15" s="8" t="s">
        <v>79</v>
      </c>
      <c r="D15" s="8" t="s">
        <v>80</v>
      </c>
      <c r="E15" s="8" t="s">
        <v>81</v>
      </c>
    </row>
    <row r="16" spans="1:5" ht="17" thickBot="1" x14ac:dyDescent="0.25">
      <c r="B16" s="7" t="s">
        <v>163</v>
      </c>
      <c r="C16" s="7" t="s">
        <v>164</v>
      </c>
      <c r="D16" s="10">
        <v>13</v>
      </c>
      <c r="E16" s="10">
        <v>13</v>
      </c>
    </row>
    <row r="19" spans="1:7" ht="17" thickBot="1" x14ac:dyDescent="0.25">
      <c r="A19" t="s">
        <v>82</v>
      </c>
    </row>
    <row r="20" spans="1:7" ht="17" thickBot="1" x14ac:dyDescent="0.25">
      <c r="B20" s="8" t="s">
        <v>78</v>
      </c>
      <c r="C20" s="8" t="s">
        <v>79</v>
      </c>
      <c r="D20" s="8" t="s">
        <v>80</v>
      </c>
      <c r="E20" s="8" t="s">
        <v>81</v>
      </c>
      <c r="F20" s="8" t="s">
        <v>83</v>
      </c>
    </row>
    <row r="21" spans="1:7" x14ac:dyDescent="0.2">
      <c r="B21" s="9" t="s">
        <v>165</v>
      </c>
      <c r="C21" s="9" t="s">
        <v>166</v>
      </c>
      <c r="D21" s="11">
        <v>10</v>
      </c>
      <c r="E21" s="11">
        <v>12</v>
      </c>
      <c r="F21" s="9" t="s">
        <v>83</v>
      </c>
    </row>
    <row r="22" spans="1:7" x14ac:dyDescent="0.2">
      <c r="B22" s="9" t="s">
        <v>167</v>
      </c>
      <c r="C22" s="9" t="s">
        <v>168</v>
      </c>
      <c r="D22" s="11">
        <v>10</v>
      </c>
      <c r="E22" s="11">
        <v>8</v>
      </c>
      <c r="F22" s="9" t="s">
        <v>83</v>
      </c>
    </row>
    <row r="23" spans="1:7" x14ac:dyDescent="0.2">
      <c r="B23" s="9" t="s">
        <v>100</v>
      </c>
      <c r="C23" s="9" t="s">
        <v>169</v>
      </c>
      <c r="D23" s="11">
        <v>0</v>
      </c>
      <c r="E23" s="11">
        <v>0</v>
      </c>
      <c r="F23" s="9" t="s">
        <v>93</v>
      </c>
    </row>
    <row r="24" spans="1:7" x14ac:dyDescent="0.2">
      <c r="B24" s="9" t="s">
        <v>102</v>
      </c>
      <c r="C24" s="9" t="s">
        <v>170</v>
      </c>
      <c r="D24" s="11">
        <v>0.99999999999999678</v>
      </c>
      <c r="E24" s="11">
        <v>0.99999999999999678</v>
      </c>
      <c r="F24" s="9" t="s">
        <v>93</v>
      </c>
    </row>
    <row r="25" spans="1:7" x14ac:dyDescent="0.2">
      <c r="B25" s="9" t="s">
        <v>104</v>
      </c>
      <c r="C25" s="9" t="s">
        <v>171</v>
      </c>
      <c r="D25" s="11">
        <v>0</v>
      </c>
      <c r="E25" s="11">
        <v>0</v>
      </c>
      <c r="F25" s="9" t="s">
        <v>93</v>
      </c>
    </row>
    <row r="26" spans="1:7" x14ac:dyDescent="0.2">
      <c r="B26" s="9" t="s">
        <v>129</v>
      </c>
      <c r="C26" s="9" t="s">
        <v>172</v>
      </c>
      <c r="D26" s="11">
        <v>0</v>
      </c>
      <c r="E26" s="11">
        <v>0</v>
      </c>
      <c r="F26" s="9" t="s">
        <v>93</v>
      </c>
    </row>
    <row r="27" spans="1:7" x14ac:dyDescent="0.2">
      <c r="B27" s="9" t="s">
        <v>131</v>
      </c>
      <c r="C27" s="9" t="s">
        <v>173</v>
      </c>
      <c r="D27" s="11">
        <v>0</v>
      </c>
      <c r="E27" s="11">
        <v>0</v>
      </c>
      <c r="F27" s="9" t="s">
        <v>93</v>
      </c>
    </row>
    <row r="28" spans="1:7" ht="17" thickBot="1" x14ac:dyDescent="0.25">
      <c r="B28" s="7" t="s">
        <v>133</v>
      </c>
      <c r="C28" s="7" t="s">
        <v>174</v>
      </c>
      <c r="D28" s="10">
        <v>13</v>
      </c>
      <c r="E28" s="10">
        <v>13</v>
      </c>
      <c r="F28" s="7" t="s">
        <v>93</v>
      </c>
    </row>
    <row r="31" spans="1:7" ht="17" thickBot="1" x14ac:dyDescent="0.25">
      <c r="A31" t="s">
        <v>84</v>
      </c>
    </row>
    <row r="32" spans="1:7" ht="17" thickBot="1" x14ac:dyDescent="0.25">
      <c r="B32" s="8" t="s">
        <v>78</v>
      </c>
      <c r="C32" s="8" t="s">
        <v>79</v>
      </c>
      <c r="D32" s="8" t="s">
        <v>85</v>
      </c>
      <c r="E32" s="8" t="s">
        <v>86</v>
      </c>
      <c r="F32" s="8" t="s">
        <v>87</v>
      </c>
      <c r="G32" s="8" t="s">
        <v>88</v>
      </c>
    </row>
    <row r="33" spans="2:7" x14ac:dyDescent="0.2">
      <c r="B33" s="9" t="s">
        <v>175</v>
      </c>
      <c r="C33" s="9" t="s">
        <v>176</v>
      </c>
      <c r="D33" s="11">
        <v>0</v>
      </c>
      <c r="E33" s="9" t="s">
        <v>177</v>
      </c>
      <c r="F33" s="9" t="s">
        <v>116</v>
      </c>
      <c r="G33" s="9">
        <v>0</v>
      </c>
    </row>
    <row r="34" spans="2:7" x14ac:dyDescent="0.2">
      <c r="B34" s="9" t="s">
        <v>178</v>
      </c>
      <c r="C34" s="9" t="s">
        <v>179</v>
      </c>
      <c r="D34" s="11">
        <v>0</v>
      </c>
      <c r="E34" s="9" t="s">
        <v>180</v>
      </c>
      <c r="F34" s="9" t="s">
        <v>116</v>
      </c>
      <c r="G34" s="9">
        <v>0</v>
      </c>
    </row>
    <row r="35" spans="2:7" x14ac:dyDescent="0.2">
      <c r="B35" s="9" t="s">
        <v>163</v>
      </c>
      <c r="C35" s="9" t="s">
        <v>164</v>
      </c>
      <c r="D35" s="11">
        <v>13</v>
      </c>
      <c r="E35" s="9" t="s">
        <v>181</v>
      </c>
      <c r="F35" s="9" t="s">
        <v>112</v>
      </c>
      <c r="G35" s="9">
        <v>87</v>
      </c>
    </row>
    <row r="36" spans="2:7" x14ac:dyDescent="0.2">
      <c r="B36" s="9" t="s">
        <v>182</v>
      </c>
      <c r="C36" s="9" t="s">
        <v>183</v>
      </c>
      <c r="D36" s="11">
        <v>100000</v>
      </c>
      <c r="E36" s="9" t="s">
        <v>184</v>
      </c>
      <c r="F36" s="9" t="s">
        <v>116</v>
      </c>
      <c r="G36" s="9">
        <v>0</v>
      </c>
    </row>
    <row r="37" spans="2:7" x14ac:dyDescent="0.2">
      <c r="B37" s="9" t="s">
        <v>185</v>
      </c>
      <c r="C37" s="9" t="s">
        <v>186</v>
      </c>
      <c r="D37" s="11">
        <v>4.9999999999999964</v>
      </c>
      <c r="E37" s="9" t="s">
        <v>187</v>
      </c>
      <c r="F37" s="9" t="s">
        <v>116</v>
      </c>
      <c r="G37" s="9">
        <v>0</v>
      </c>
    </row>
    <row r="38" spans="2:7" x14ac:dyDescent="0.2">
      <c r="B38" s="9" t="s">
        <v>188</v>
      </c>
      <c r="C38" s="9" t="s">
        <v>189</v>
      </c>
      <c r="D38" s="11">
        <v>5</v>
      </c>
      <c r="E38" s="9" t="s">
        <v>190</v>
      </c>
      <c r="F38" s="9" t="s">
        <v>116</v>
      </c>
      <c r="G38" s="9">
        <v>0</v>
      </c>
    </row>
    <row r="39" spans="2:7" ht="17" thickBot="1" x14ac:dyDescent="0.25">
      <c r="B39" s="7" t="s">
        <v>196</v>
      </c>
      <c r="C39" s="7"/>
      <c r="D39" s="7"/>
      <c r="E39" s="7"/>
      <c r="F39" s="7"/>
      <c r="G3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4C169-BC4C-2045-955F-E9BFD19AA08C}">
  <dimension ref="A1:H18"/>
  <sheetViews>
    <sheetView workbookViewId="0">
      <selection activeCell="L18" sqref="L18"/>
    </sheetView>
  </sheetViews>
  <sheetFormatPr baseColWidth="10" defaultRowHeight="16" x14ac:dyDescent="0.2"/>
  <sheetData>
    <row r="1" spans="1:8" x14ac:dyDescent="0.2">
      <c r="A1" t="s">
        <v>140</v>
      </c>
    </row>
    <row r="2" spans="1:8" x14ac:dyDescent="0.2">
      <c r="G2" t="s">
        <v>143</v>
      </c>
      <c r="H2" t="s">
        <v>144</v>
      </c>
    </row>
    <row r="3" spans="1:8" x14ac:dyDescent="0.2">
      <c r="A3" t="s">
        <v>141</v>
      </c>
      <c r="B3">
        <v>5000</v>
      </c>
      <c r="F3" t="s">
        <v>142</v>
      </c>
      <c r="G3" s="4">
        <v>12</v>
      </c>
      <c r="H3" s="4">
        <v>12</v>
      </c>
    </row>
    <row r="5" spans="1:8" x14ac:dyDescent="0.2">
      <c r="A5" t="s">
        <v>145</v>
      </c>
      <c r="B5" t="s">
        <v>191</v>
      </c>
      <c r="C5" t="s">
        <v>192</v>
      </c>
    </row>
    <row r="6" spans="1:8" x14ac:dyDescent="0.2">
      <c r="A6" t="s">
        <v>146</v>
      </c>
      <c r="B6">
        <v>40</v>
      </c>
      <c r="C6">
        <v>50</v>
      </c>
    </row>
    <row r="7" spans="1:8" x14ac:dyDescent="0.2">
      <c r="A7" t="s">
        <v>147</v>
      </c>
      <c r="B7">
        <v>3</v>
      </c>
      <c r="C7">
        <v>4</v>
      </c>
    </row>
    <row r="8" spans="1:8" x14ac:dyDescent="0.2">
      <c r="A8" t="s">
        <v>148</v>
      </c>
      <c r="B8">
        <f>B6-B7*G3</f>
        <v>4</v>
      </c>
      <c r="C8">
        <f>C6-C7*H3</f>
        <v>2</v>
      </c>
    </row>
    <row r="10" spans="1:8" x14ac:dyDescent="0.2">
      <c r="A10" t="s">
        <v>149</v>
      </c>
      <c r="B10" t="s">
        <v>150</v>
      </c>
      <c r="C10" t="s">
        <v>151</v>
      </c>
      <c r="D10" t="s">
        <v>152</v>
      </c>
      <c r="E10" t="s">
        <v>153</v>
      </c>
      <c r="G10" t="s">
        <v>154</v>
      </c>
    </row>
    <row r="11" spans="1:8" x14ac:dyDescent="0.2">
      <c r="A11" t="s">
        <v>155</v>
      </c>
      <c r="B11">
        <f>$B$3*(G3+H3)</f>
        <v>120000</v>
      </c>
      <c r="C11" s="4">
        <v>0</v>
      </c>
      <c r="D11" s="4">
        <v>20000</v>
      </c>
      <c r="E11">
        <f>B11+C11-D11</f>
        <v>100000</v>
      </c>
      <c r="F11" s="3" t="s">
        <v>53</v>
      </c>
      <c r="G11">
        <v>100000</v>
      </c>
    </row>
    <row r="12" spans="1:8" x14ac:dyDescent="0.2">
      <c r="A12" t="s">
        <v>156</v>
      </c>
      <c r="B12">
        <f>B8</f>
        <v>4</v>
      </c>
      <c r="C12" s="4">
        <v>1.0000000000000018</v>
      </c>
      <c r="D12" s="4">
        <v>0</v>
      </c>
      <c r="E12">
        <f>B12+C12-D12</f>
        <v>5.0000000000000018</v>
      </c>
      <c r="F12" s="3" t="s">
        <v>53</v>
      </c>
      <c r="G12">
        <v>5</v>
      </c>
    </row>
    <row r="13" spans="1:8" x14ac:dyDescent="0.2">
      <c r="A13" t="s">
        <v>157</v>
      </c>
      <c r="B13">
        <f>C8</f>
        <v>2</v>
      </c>
      <c r="C13" s="4">
        <v>3</v>
      </c>
      <c r="D13" s="4">
        <v>0</v>
      </c>
      <c r="E13">
        <f>B13+C13-D13</f>
        <v>5</v>
      </c>
      <c r="F13" s="3" t="s">
        <v>53</v>
      </c>
      <c r="G13">
        <v>5</v>
      </c>
    </row>
    <row r="15" spans="1:8" x14ac:dyDescent="0.2">
      <c r="B15" t="s">
        <v>158</v>
      </c>
      <c r="D15" t="s">
        <v>150</v>
      </c>
      <c r="F15" s="3" t="s">
        <v>159</v>
      </c>
    </row>
    <row r="16" spans="1:8" x14ac:dyDescent="0.2">
      <c r="A16" t="s">
        <v>155</v>
      </c>
      <c r="B16" s="6">
        <f>D11</f>
        <v>20000</v>
      </c>
      <c r="C16" s="5" t="s">
        <v>160</v>
      </c>
      <c r="D16">
        <v>100000</v>
      </c>
      <c r="F16">
        <v>3</v>
      </c>
    </row>
    <row r="17" spans="1:6" x14ac:dyDescent="0.2">
      <c r="A17" t="s">
        <v>156</v>
      </c>
      <c r="B17">
        <f>D12</f>
        <v>0</v>
      </c>
      <c r="C17" s="5" t="s">
        <v>160</v>
      </c>
      <c r="D17">
        <v>0</v>
      </c>
      <c r="F17">
        <v>1</v>
      </c>
    </row>
    <row r="18" spans="1:6" x14ac:dyDescent="0.2">
      <c r="A18" t="s">
        <v>157</v>
      </c>
      <c r="B18">
        <f>D13</f>
        <v>0</v>
      </c>
      <c r="C18" s="5" t="s">
        <v>160</v>
      </c>
      <c r="D18">
        <v>0</v>
      </c>
      <c r="F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10F0-4B75-5946-A3C7-C904D67ECB72}">
  <dimension ref="A1:G39"/>
  <sheetViews>
    <sheetView showGridLines="0" workbookViewId="0"/>
  </sheetViews>
  <sheetFormatPr baseColWidth="10" defaultRowHeight="16" x14ac:dyDescent="0.2"/>
  <cols>
    <col min="1" max="1" width="2.33203125" customWidth="1"/>
    <col min="2" max="2" width="17.1640625" bestFit="1" customWidth="1"/>
    <col min="3" max="3" width="19.1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6.1640625" bestFit="1" customWidth="1"/>
  </cols>
  <sheetData>
    <row r="1" spans="1:5" x14ac:dyDescent="0.2">
      <c r="A1" s="2" t="s">
        <v>66</v>
      </c>
    </row>
    <row r="2" spans="1:5" x14ac:dyDescent="0.2">
      <c r="A2" s="2" t="s">
        <v>193</v>
      </c>
    </row>
    <row r="3" spans="1:5" x14ac:dyDescent="0.2">
      <c r="A3" s="2" t="s">
        <v>200</v>
      </c>
    </row>
    <row r="4" spans="1:5" x14ac:dyDescent="0.2">
      <c r="A4" s="2" t="s">
        <v>69</v>
      </c>
    </row>
    <row r="5" spans="1:5" x14ac:dyDescent="0.2">
      <c r="A5" s="2" t="s">
        <v>70</v>
      </c>
    </row>
    <row r="6" spans="1:5" x14ac:dyDescent="0.2">
      <c r="A6" s="2"/>
      <c r="B6" t="s">
        <v>71</v>
      </c>
    </row>
    <row r="7" spans="1:5" x14ac:dyDescent="0.2">
      <c r="A7" s="2"/>
      <c r="B7" t="s">
        <v>201</v>
      </c>
    </row>
    <row r="8" spans="1:5" x14ac:dyDescent="0.2">
      <c r="A8" s="2"/>
      <c r="B8" t="s">
        <v>195</v>
      </c>
    </row>
    <row r="9" spans="1:5" x14ac:dyDescent="0.2">
      <c r="A9" s="2" t="s">
        <v>74</v>
      </c>
    </row>
    <row r="10" spans="1:5" x14ac:dyDescent="0.2">
      <c r="B10" t="s">
        <v>194</v>
      </c>
    </row>
    <row r="11" spans="1:5" x14ac:dyDescent="0.2">
      <c r="B11" t="s">
        <v>76</v>
      </c>
    </row>
    <row r="14" spans="1:5" ht="17" thickBot="1" x14ac:dyDescent="0.25">
      <c r="A14" t="s">
        <v>77</v>
      </c>
    </row>
    <row r="15" spans="1:5" ht="17" thickBot="1" x14ac:dyDescent="0.25">
      <c r="B15" s="8" t="s">
        <v>78</v>
      </c>
      <c r="C15" s="8" t="s">
        <v>79</v>
      </c>
      <c r="D15" s="8" t="s">
        <v>80</v>
      </c>
      <c r="E15" s="8" t="s">
        <v>81</v>
      </c>
    </row>
    <row r="16" spans="1:5" ht="17" thickBot="1" x14ac:dyDescent="0.25">
      <c r="B16" s="7" t="s">
        <v>175</v>
      </c>
      <c r="C16" s="7" t="s">
        <v>176</v>
      </c>
      <c r="D16" s="10">
        <v>20000</v>
      </c>
      <c r="E16" s="10">
        <v>20000</v>
      </c>
    </row>
    <row r="19" spans="1:7" ht="17" thickBot="1" x14ac:dyDescent="0.25">
      <c r="A19" t="s">
        <v>82</v>
      </c>
    </row>
    <row r="20" spans="1:7" ht="17" thickBot="1" x14ac:dyDescent="0.25">
      <c r="B20" s="8" t="s">
        <v>78</v>
      </c>
      <c r="C20" s="8" t="s">
        <v>79</v>
      </c>
      <c r="D20" s="8" t="s">
        <v>80</v>
      </c>
      <c r="E20" s="8" t="s">
        <v>81</v>
      </c>
      <c r="F20" s="8" t="s">
        <v>83</v>
      </c>
    </row>
    <row r="21" spans="1:7" x14ac:dyDescent="0.2">
      <c r="B21" s="9" t="s">
        <v>165</v>
      </c>
      <c r="C21" s="9" t="s">
        <v>166</v>
      </c>
      <c r="D21" s="11">
        <v>10</v>
      </c>
      <c r="E21" s="11">
        <v>12</v>
      </c>
      <c r="F21" s="9" t="s">
        <v>83</v>
      </c>
    </row>
    <row r="22" spans="1:7" x14ac:dyDescent="0.2">
      <c r="B22" s="9" t="s">
        <v>167</v>
      </c>
      <c r="C22" s="9" t="s">
        <v>168</v>
      </c>
      <c r="D22" s="11">
        <v>10</v>
      </c>
      <c r="E22" s="11">
        <v>12</v>
      </c>
      <c r="F22" s="9" t="s">
        <v>83</v>
      </c>
    </row>
    <row r="23" spans="1:7" x14ac:dyDescent="0.2">
      <c r="B23" s="9" t="s">
        <v>100</v>
      </c>
      <c r="C23" s="9" t="s">
        <v>169</v>
      </c>
      <c r="D23" s="11">
        <v>0</v>
      </c>
      <c r="E23" s="11">
        <v>0</v>
      </c>
      <c r="F23" s="9" t="s">
        <v>93</v>
      </c>
    </row>
    <row r="24" spans="1:7" x14ac:dyDescent="0.2">
      <c r="B24" s="9" t="s">
        <v>129</v>
      </c>
      <c r="C24" s="9" t="s">
        <v>172</v>
      </c>
      <c r="D24" s="11">
        <v>20000</v>
      </c>
      <c r="E24" s="11">
        <v>20000</v>
      </c>
      <c r="F24" s="9" t="s">
        <v>93</v>
      </c>
    </row>
    <row r="25" spans="1:7" x14ac:dyDescent="0.2">
      <c r="B25" s="9" t="s">
        <v>102</v>
      </c>
      <c r="C25" s="9" t="s">
        <v>170</v>
      </c>
      <c r="D25" s="11">
        <v>1.0000000000000018</v>
      </c>
      <c r="E25" s="11">
        <v>1.0000000000000018</v>
      </c>
      <c r="F25" s="9" t="s">
        <v>93</v>
      </c>
    </row>
    <row r="26" spans="1:7" x14ac:dyDescent="0.2">
      <c r="B26" s="9" t="s">
        <v>131</v>
      </c>
      <c r="C26" s="9" t="s">
        <v>173</v>
      </c>
      <c r="D26" s="11">
        <v>0</v>
      </c>
      <c r="E26" s="11">
        <v>0</v>
      </c>
      <c r="F26" s="9" t="s">
        <v>93</v>
      </c>
    </row>
    <row r="27" spans="1:7" x14ac:dyDescent="0.2">
      <c r="B27" s="9" t="s">
        <v>104</v>
      </c>
      <c r="C27" s="9" t="s">
        <v>171</v>
      </c>
      <c r="D27" s="11">
        <v>3</v>
      </c>
      <c r="E27" s="11">
        <v>3</v>
      </c>
      <c r="F27" s="9" t="s">
        <v>93</v>
      </c>
    </row>
    <row r="28" spans="1:7" ht="17" thickBot="1" x14ac:dyDescent="0.25">
      <c r="B28" s="7" t="s">
        <v>133</v>
      </c>
      <c r="C28" s="7" t="s">
        <v>174</v>
      </c>
      <c r="D28" s="10">
        <v>0</v>
      </c>
      <c r="E28" s="10">
        <v>0</v>
      </c>
      <c r="F28" s="7" t="s">
        <v>93</v>
      </c>
    </row>
    <row r="31" spans="1:7" ht="17" thickBot="1" x14ac:dyDescent="0.25">
      <c r="A31" t="s">
        <v>84</v>
      </c>
    </row>
    <row r="32" spans="1:7" ht="17" thickBot="1" x14ac:dyDescent="0.25">
      <c r="B32" s="8" t="s">
        <v>78</v>
      </c>
      <c r="C32" s="8" t="s">
        <v>79</v>
      </c>
      <c r="D32" s="8" t="s">
        <v>85</v>
      </c>
      <c r="E32" s="8" t="s">
        <v>86</v>
      </c>
      <c r="F32" s="8" t="s">
        <v>87</v>
      </c>
      <c r="G32" s="8" t="s">
        <v>88</v>
      </c>
    </row>
    <row r="33" spans="2:7" x14ac:dyDescent="0.2">
      <c r="B33" s="9" t="s">
        <v>175</v>
      </c>
      <c r="C33" s="9" t="s">
        <v>176</v>
      </c>
      <c r="D33" s="11">
        <v>20000</v>
      </c>
      <c r="E33" s="9" t="s">
        <v>177</v>
      </c>
      <c r="F33" s="9" t="s">
        <v>112</v>
      </c>
      <c r="G33" s="9">
        <v>80000</v>
      </c>
    </row>
    <row r="34" spans="2:7" x14ac:dyDescent="0.2">
      <c r="B34" s="9" t="s">
        <v>178</v>
      </c>
      <c r="C34" s="9" t="s">
        <v>179</v>
      </c>
      <c r="D34" s="11">
        <v>0</v>
      </c>
      <c r="E34" s="9" t="s">
        <v>180</v>
      </c>
      <c r="F34" s="9" t="s">
        <v>116</v>
      </c>
      <c r="G34" s="9">
        <v>0</v>
      </c>
    </row>
    <row r="35" spans="2:7" x14ac:dyDescent="0.2">
      <c r="B35" s="9" t="s">
        <v>163</v>
      </c>
      <c r="C35" s="9" t="s">
        <v>164</v>
      </c>
      <c r="D35" s="11">
        <v>0</v>
      </c>
      <c r="E35" s="9" t="s">
        <v>181</v>
      </c>
      <c r="F35" s="9" t="s">
        <v>116</v>
      </c>
      <c r="G35" s="9">
        <v>0</v>
      </c>
    </row>
    <row r="36" spans="2:7" x14ac:dyDescent="0.2">
      <c r="B36" s="9" t="s">
        <v>182</v>
      </c>
      <c r="C36" s="9" t="s">
        <v>183</v>
      </c>
      <c r="D36" s="11">
        <v>100000</v>
      </c>
      <c r="E36" s="9" t="s">
        <v>184</v>
      </c>
      <c r="F36" s="9" t="s">
        <v>116</v>
      </c>
      <c r="G36" s="9">
        <v>0</v>
      </c>
    </row>
    <row r="37" spans="2:7" x14ac:dyDescent="0.2">
      <c r="B37" s="9" t="s">
        <v>185</v>
      </c>
      <c r="C37" s="9" t="s">
        <v>186</v>
      </c>
      <c r="D37" s="11">
        <v>5.0000000000000018</v>
      </c>
      <c r="E37" s="9" t="s">
        <v>187</v>
      </c>
      <c r="F37" s="9" t="s">
        <v>116</v>
      </c>
      <c r="G37" s="9">
        <v>0</v>
      </c>
    </row>
    <row r="38" spans="2:7" x14ac:dyDescent="0.2">
      <c r="B38" s="9" t="s">
        <v>188</v>
      </c>
      <c r="C38" s="9" t="s">
        <v>189</v>
      </c>
      <c r="D38" s="11">
        <v>5</v>
      </c>
      <c r="E38" s="9" t="s">
        <v>190</v>
      </c>
      <c r="F38" s="9" t="s">
        <v>116</v>
      </c>
      <c r="G38" s="9">
        <v>0</v>
      </c>
    </row>
    <row r="39" spans="2:7" ht="17" thickBot="1" x14ac:dyDescent="0.25">
      <c r="B39" s="7" t="s">
        <v>196</v>
      </c>
      <c r="C39" s="7"/>
      <c r="D39" s="7"/>
      <c r="E39" s="7"/>
      <c r="F39" s="7"/>
      <c r="G3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1B7B-CCD3-F947-9DE3-DF2969FF85D2}">
  <dimension ref="A1:H23"/>
  <sheetViews>
    <sheetView tabSelected="1" workbookViewId="0">
      <selection activeCell="G32" sqref="G32"/>
    </sheetView>
  </sheetViews>
  <sheetFormatPr baseColWidth="10" defaultRowHeight="16" x14ac:dyDescent="0.2"/>
  <cols>
    <col min="1" max="1" width="31.83203125" customWidth="1"/>
    <col min="2" max="2" width="17" customWidth="1"/>
    <col min="3" max="3" width="14.6640625" customWidth="1"/>
    <col min="4" max="4" width="18.5" customWidth="1"/>
    <col min="5" max="5" width="25.1640625" customWidth="1"/>
    <col min="6" max="6" width="21.33203125" customWidth="1"/>
    <col min="7" max="7" width="15.83203125" customWidth="1"/>
  </cols>
  <sheetData>
    <row r="1" spans="1:8" x14ac:dyDescent="0.2">
      <c r="A1" s="2" t="s">
        <v>29</v>
      </c>
    </row>
    <row r="2" spans="1:8" x14ac:dyDescent="0.2">
      <c r="D2" s="2" t="s">
        <v>41</v>
      </c>
    </row>
    <row r="3" spans="1:8" x14ac:dyDescent="0.2">
      <c r="A3" t="s">
        <v>30</v>
      </c>
      <c r="B3" t="s">
        <v>34</v>
      </c>
      <c r="C3" t="s">
        <v>35</v>
      </c>
      <c r="D3" t="s">
        <v>36</v>
      </c>
      <c r="E3" t="s">
        <v>37</v>
      </c>
      <c r="F3" t="s">
        <v>39</v>
      </c>
      <c r="G3" t="s">
        <v>38</v>
      </c>
    </row>
    <row r="4" spans="1:8" x14ac:dyDescent="0.2">
      <c r="A4" t="s">
        <v>31</v>
      </c>
      <c r="B4">
        <v>21000</v>
      </c>
      <c r="C4">
        <v>22000</v>
      </c>
      <c r="D4">
        <v>23000</v>
      </c>
      <c r="E4">
        <v>24000</v>
      </c>
      <c r="F4">
        <v>25000</v>
      </c>
      <c r="G4">
        <v>26000</v>
      </c>
    </row>
    <row r="5" spans="1:8" x14ac:dyDescent="0.2">
      <c r="A5" t="s">
        <v>32</v>
      </c>
      <c r="B5">
        <v>20</v>
      </c>
      <c r="C5">
        <v>15</v>
      </c>
      <c r="D5">
        <v>12</v>
      </c>
      <c r="E5">
        <v>14</v>
      </c>
      <c r="F5">
        <v>13</v>
      </c>
      <c r="G5">
        <v>12</v>
      </c>
    </row>
    <row r="6" spans="1:8" x14ac:dyDescent="0.2">
      <c r="B6" s="3" t="s">
        <v>40</v>
      </c>
      <c r="C6" s="3" t="s">
        <v>40</v>
      </c>
      <c r="D6" s="3" t="s">
        <v>40</v>
      </c>
      <c r="E6" s="3" t="s">
        <v>40</v>
      </c>
      <c r="F6" s="3" t="s">
        <v>40</v>
      </c>
      <c r="G6" s="3" t="s">
        <v>40</v>
      </c>
    </row>
    <row r="7" spans="1:8" x14ac:dyDescent="0.2">
      <c r="A7" t="s">
        <v>33</v>
      </c>
      <c r="B7" s="4">
        <v>11</v>
      </c>
      <c r="C7" s="4">
        <v>15</v>
      </c>
      <c r="D7" s="4">
        <v>9</v>
      </c>
      <c r="E7" s="4">
        <v>14</v>
      </c>
      <c r="F7" s="4">
        <v>9</v>
      </c>
      <c r="G7" s="4">
        <v>11</v>
      </c>
    </row>
    <row r="9" spans="1:8" x14ac:dyDescent="0.2">
      <c r="A9" t="s">
        <v>42</v>
      </c>
    </row>
    <row r="10" spans="1:8" x14ac:dyDescent="0.2">
      <c r="A10" t="s">
        <v>43</v>
      </c>
      <c r="B10" t="s">
        <v>44</v>
      </c>
      <c r="C10" t="s">
        <v>45</v>
      </c>
      <c r="D10" t="s">
        <v>46</v>
      </c>
      <c r="F10" t="s">
        <v>47</v>
      </c>
      <c r="G10" t="s">
        <v>48</v>
      </c>
    </row>
    <row r="11" spans="1:8" x14ac:dyDescent="0.2">
      <c r="A11">
        <f>SUM(B7,C7,F7)</f>
        <v>35</v>
      </c>
      <c r="B11" s="4">
        <v>0</v>
      </c>
      <c r="C11" s="4">
        <v>0</v>
      </c>
      <c r="D11">
        <f>A11+B11-C11</f>
        <v>35</v>
      </c>
      <c r="E11" s="3" t="s">
        <v>53</v>
      </c>
      <c r="F11">
        <v>35</v>
      </c>
      <c r="G11">
        <v>26000</v>
      </c>
      <c r="H11" s="2" t="s">
        <v>49</v>
      </c>
    </row>
    <row r="12" spans="1:8" x14ac:dyDescent="0.2">
      <c r="A12">
        <f>SUM(B7,D7,G7)</f>
        <v>31</v>
      </c>
      <c r="B12" s="4">
        <v>0</v>
      </c>
      <c r="C12" s="4">
        <v>1.0000000000000067</v>
      </c>
      <c r="D12">
        <f t="shared" ref="D12:D14" si="0">A12+B12-C12</f>
        <v>29.999999999999993</v>
      </c>
      <c r="E12" s="3" t="s">
        <v>53</v>
      </c>
      <c r="F12">
        <v>30</v>
      </c>
      <c r="G12">
        <v>30000</v>
      </c>
      <c r="H12" s="2" t="s">
        <v>50</v>
      </c>
    </row>
    <row r="13" spans="1:8" x14ac:dyDescent="0.2">
      <c r="A13">
        <f>SUM(C7,E7,G7)</f>
        <v>40</v>
      </c>
      <c r="B13" s="4">
        <v>0</v>
      </c>
      <c r="C13" s="4">
        <v>0</v>
      </c>
      <c r="D13">
        <f t="shared" si="0"/>
        <v>40</v>
      </c>
      <c r="E13" s="3" t="s">
        <v>53</v>
      </c>
      <c r="F13">
        <v>40</v>
      </c>
      <c r="G13">
        <v>28000</v>
      </c>
      <c r="H13" s="2" t="s">
        <v>51</v>
      </c>
    </row>
    <row r="14" spans="1:8" x14ac:dyDescent="0.2">
      <c r="A14">
        <f>SUM(D7,E7,F7)</f>
        <v>32</v>
      </c>
      <c r="B14" s="4">
        <v>0</v>
      </c>
      <c r="C14" s="4">
        <v>0</v>
      </c>
      <c r="D14">
        <f>A14+B14-C14</f>
        <v>32</v>
      </c>
      <c r="E14" s="3" t="s">
        <v>53</v>
      </c>
      <c r="F14">
        <v>32</v>
      </c>
      <c r="G14">
        <v>24000</v>
      </c>
      <c r="H14" s="2" t="s">
        <v>52</v>
      </c>
    </row>
    <row r="16" spans="1:8" x14ac:dyDescent="0.2">
      <c r="A16" t="s">
        <v>54</v>
      </c>
    </row>
    <row r="17" spans="1:7" x14ac:dyDescent="0.2">
      <c r="B17" t="s">
        <v>55</v>
      </c>
      <c r="C17" t="s">
        <v>56</v>
      </c>
      <c r="D17" t="s">
        <v>57</v>
      </c>
      <c r="E17" s="3" t="s">
        <v>58</v>
      </c>
      <c r="G17" t="s">
        <v>63</v>
      </c>
    </row>
    <row r="18" spans="1:7" x14ac:dyDescent="0.2">
      <c r="B18">
        <f>SUMPRODUCT(B4:G4,B7:G7)</f>
        <v>1615000</v>
      </c>
      <c r="C18" s="4">
        <v>215000.00000000003</v>
      </c>
      <c r="D18" s="4">
        <v>0</v>
      </c>
      <c r="E18">
        <f>B18-C18+D18</f>
        <v>1400000</v>
      </c>
      <c r="F18" s="3" t="s">
        <v>53</v>
      </c>
      <c r="G18">
        <v>1400000</v>
      </c>
    </row>
    <row r="19" spans="1:7" x14ac:dyDescent="0.2">
      <c r="A19" t="s">
        <v>59</v>
      </c>
    </row>
    <row r="20" spans="1:7" x14ac:dyDescent="0.2">
      <c r="A20" t="s">
        <v>60</v>
      </c>
      <c r="B20">
        <v>1</v>
      </c>
    </row>
    <row r="21" spans="1:7" x14ac:dyDescent="0.2">
      <c r="A21" t="s">
        <v>61</v>
      </c>
      <c r="B21">
        <f>C18*B20</f>
        <v>215000.00000000003</v>
      </c>
    </row>
    <row r="22" spans="1:7" x14ac:dyDescent="0.2">
      <c r="E22" t="s">
        <v>64</v>
      </c>
    </row>
    <row r="23" spans="1:7" x14ac:dyDescent="0.2">
      <c r="A23" t="s">
        <v>62</v>
      </c>
      <c r="B23">
        <f>SUMPRODUCT(B11:B14,G11:G14)</f>
        <v>0</v>
      </c>
      <c r="E23" s="2" t="s">
        <v>65</v>
      </c>
      <c r="F23" s="6">
        <f>SUM(B21,B23)</f>
        <v>215000.00000000003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C7F7-5AE0-E148-B8DB-48E11002D506}">
  <dimension ref="A1:G52"/>
  <sheetViews>
    <sheetView showGridLines="0" workbookViewId="0">
      <selection activeCell="K32" sqref="K32"/>
    </sheetView>
  </sheetViews>
  <sheetFormatPr baseColWidth="10" defaultRowHeight="16" x14ac:dyDescent="0.2"/>
  <cols>
    <col min="1" max="1" width="2.33203125" customWidth="1"/>
    <col min="2" max="2" width="17.1640625" bestFit="1" customWidth="1"/>
    <col min="3" max="3" width="42.33203125" bestFit="1" customWidth="1"/>
    <col min="4" max="4" width="12.83203125" bestFit="1" customWidth="1"/>
    <col min="5" max="5" width="12.5" bestFit="1" customWidth="1"/>
    <col min="6" max="6" width="10.83203125" bestFit="1" customWidth="1"/>
    <col min="7" max="7" width="5.5" bestFit="1" customWidth="1"/>
  </cols>
  <sheetData>
    <row r="1" spans="1:5" x14ac:dyDescent="0.2">
      <c r="A1" s="2" t="s">
        <v>66</v>
      </c>
    </row>
    <row r="2" spans="1:5" x14ac:dyDescent="0.2">
      <c r="A2" s="2" t="s">
        <v>67</v>
      </c>
    </row>
    <row r="3" spans="1:5" x14ac:dyDescent="0.2">
      <c r="A3" s="2" t="s">
        <v>68</v>
      </c>
    </row>
    <row r="4" spans="1:5" x14ac:dyDescent="0.2">
      <c r="A4" s="2" t="s">
        <v>69</v>
      </c>
    </row>
    <row r="5" spans="1:5" x14ac:dyDescent="0.2">
      <c r="A5" s="2" t="s">
        <v>70</v>
      </c>
    </row>
    <row r="6" spans="1:5" x14ac:dyDescent="0.2">
      <c r="A6" s="2"/>
      <c r="B6" t="s">
        <v>71</v>
      </c>
    </row>
    <row r="7" spans="1:5" x14ac:dyDescent="0.2">
      <c r="A7" s="2"/>
      <c r="B7" t="s">
        <v>72</v>
      </c>
    </row>
    <row r="8" spans="1:5" x14ac:dyDescent="0.2">
      <c r="A8" s="2"/>
      <c r="B8" t="s">
        <v>73</v>
      </c>
    </row>
    <row r="9" spans="1:5" x14ac:dyDescent="0.2">
      <c r="A9" s="2" t="s">
        <v>74</v>
      </c>
    </row>
    <row r="10" spans="1:5" x14ac:dyDescent="0.2">
      <c r="B10" t="s">
        <v>75</v>
      </c>
    </row>
    <row r="11" spans="1:5" x14ac:dyDescent="0.2">
      <c r="B11" t="s">
        <v>76</v>
      </c>
    </row>
    <row r="14" spans="1:5" ht="17" thickBot="1" x14ac:dyDescent="0.25">
      <c r="A14" t="s">
        <v>77</v>
      </c>
    </row>
    <row r="15" spans="1:5" ht="17" thickBot="1" x14ac:dyDescent="0.25">
      <c r="B15" s="8" t="s">
        <v>78</v>
      </c>
      <c r="C15" s="8" t="s">
        <v>79</v>
      </c>
      <c r="D15" s="8" t="s">
        <v>80</v>
      </c>
      <c r="E15" s="8" t="s">
        <v>81</v>
      </c>
    </row>
    <row r="16" spans="1:5" ht="17" thickBot="1" x14ac:dyDescent="0.25">
      <c r="B16" s="7" t="s">
        <v>89</v>
      </c>
      <c r="C16" s="7" t="s">
        <v>90</v>
      </c>
      <c r="D16" s="10">
        <v>263000</v>
      </c>
      <c r="E16" s="10">
        <v>215000.00000000003</v>
      </c>
    </row>
    <row r="19" spans="1:6" ht="17" thickBot="1" x14ac:dyDescent="0.25">
      <c r="A19" t="s">
        <v>82</v>
      </c>
    </row>
    <row r="20" spans="1:6" ht="17" thickBot="1" x14ac:dyDescent="0.25">
      <c r="B20" s="8" t="s">
        <v>78</v>
      </c>
      <c r="C20" s="8" t="s">
        <v>79</v>
      </c>
      <c r="D20" s="8" t="s">
        <v>80</v>
      </c>
      <c r="E20" s="8" t="s">
        <v>81</v>
      </c>
      <c r="F20" s="8" t="s">
        <v>83</v>
      </c>
    </row>
    <row r="21" spans="1:6" x14ac:dyDescent="0.2">
      <c r="B21" s="9" t="s">
        <v>91</v>
      </c>
      <c r="C21" s="9" t="s">
        <v>92</v>
      </c>
      <c r="D21" s="11">
        <v>10</v>
      </c>
      <c r="E21" s="11">
        <v>11</v>
      </c>
      <c r="F21" s="9" t="s">
        <v>83</v>
      </c>
    </row>
    <row r="22" spans="1:6" x14ac:dyDescent="0.2">
      <c r="B22" s="9" t="s">
        <v>94</v>
      </c>
      <c r="C22" s="9" t="s">
        <v>92</v>
      </c>
      <c r="D22" s="11">
        <v>10</v>
      </c>
      <c r="E22" s="11">
        <v>15</v>
      </c>
      <c r="F22" s="9" t="s">
        <v>83</v>
      </c>
    </row>
    <row r="23" spans="1:6" x14ac:dyDescent="0.2">
      <c r="B23" s="9" t="s">
        <v>95</v>
      </c>
      <c r="C23" s="9" t="s">
        <v>92</v>
      </c>
      <c r="D23" s="11">
        <v>10</v>
      </c>
      <c r="E23" s="11">
        <v>9</v>
      </c>
      <c r="F23" s="9" t="s">
        <v>83</v>
      </c>
    </row>
    <row r="24" spans="1:6" x14ac:dyDescent="0.2">
      <c r="B24" s="9" t="s">
        <v>96</v>
      </c>
      <c r="C24" s="9" t="s">
        <v>92</v>
      </c>
      <c r="D24" s="11">
        <v>10</v>
      </c>
      <c r="E24" s="11">
        <v>14</v>
      </c>
      <c r="F24" s="9" t="s">
        <v>83</v>
      </c>
    </row>
    <row r="25" spans="1:6" x14ac:dyDescent="0.2">
      <c r="B25" s="9" t="s">
        <v>97</v>
      </c>
      <c r="C25" s="9" t="s">
        <v>92</v>
      </c>
      <c r="D25" s="11">
        <v>10</v>
      </c>
      <c r="E25" s="11">
        <v>9</v>
      </c>
      <c r="F25" s="9" t="s">
        <v>83</v>
      </c>
    </row>
    <row r="26" spans="1:6" x14ac:dyDescent="0.2">
      <c r="B26" s="9" t="s">
        <v>98</v>
      </c>
      <c r="C26" s="9" t="s">
        <v>92</v>
      </c>
      <c r="D26" s="11">
        <v>10</v>
      </c>
      <c r="E26" s="11">
        <v>11</v>
      </c>
      <c r="F26" s="9" t="s">
        <v>83</v>
      </c>
    </row>
    <row r="27" spans="1:6" x14ac:dyDescent="0.2">
      <c r="B27" s="9" t="s">
        <v>99</v>
      </c>
      <c r="C27" s="9" t="s">
        <v>44</v>
      </c>
      <c r="D27" s="11">
        <v>0</v>
      </c>
      <c r="E27" s="11">
        <v>0</v>
      </c>
      <c r="F27" s="9" t="s">
        <v>93</v>
      </c>
    </row>
    <row r="28" spans="1:6" x14ac:dyDescent="0.2">
      <c r="B28" s="9" t="s">
        <v>100</v>
      </c>
      <c r="C28" s="9" t="s">
        <v>45</v>
      </c>
      <c r="D28" s="11">
        <v>1</v>
      </c>
      <c r="E28" s="11">
        <v>0</v>
      </c>
      <c r="F28" s="9" t="s">
        <v>93</v>
      </c>
    </row>
    <row r="29" spans="1:6" x14ac:dyDescent="0.2">
      <c r="B29" s="9" t="s">
        <v>101</v>
      </c>
      <c r="C29" s="9" t="s">
        <v>44</v>
      </c>
      <c r="D29" s="11">
        <v>0</v>
      </c>
      <c r="E29" s="11">
        <v>0</v>
      </c>
      <c r="F29" s="9" t="s">
        <v>93</v>
      </c>
    </row>
    <row r="30" spans="1:6" x14ac:dyDescent="0.2">
      <c r="B30" s="9" t="s">
        <v>102</v>
      </c>
      <c r="C30" s="9" t="s">
        <v>45</v>
      </c>
      <c r="D30" s="11">
        <v>0</v>
      </c>
      <c r="E30" s="11">
        <v>1.0000000000000067</v>
      </c>
      <c r="F30" s="9" t="s">
        <v>93</v>
      </c>
    </row>
    <row r="31" spans="1:6" x14ac:dyDescent="0.2">
      <c r="B31" s="9" t="s">
        <v>103</v>
      </c>
      <c r="C31" s="9" t="s">
        <v>44</v>
      </c>
      <c r="D31" s="11">
        <v>1</v>
      </c>
      <c r="E31" s="11">
        <v>0</v>
      </c>
      <c r="F31" s="9" t="s">
        <v>93</v>
      </c>
    </row>
    <row r="32" spans="1:6" x14ac:dyDescent="0.2">
      <c r="B32" s="9" t="s">
        <v>104</v>
      </c>
      <c r="C32" s="9" t="s">
        <v>45</v>
      </c>
      <c r="D32" s="11">
        <v>0</v>
      </c>
      <c r="E32" s="11">
        <v>0</v>
      </c>
      <c r="F32" s="9" t="s">
        <v>93</v>
      </c>
    </row>
    <row r="33" spans="1:7" x14ac:dyDescent="0.2">
      <c r="B33" s="9" t="s">
        <v>105</v>
      </c>
      <c r="C33" s="9" t="s">
        <v>44</v>
      </c>
      <c r="D33" s="11">
        <v>0</v>
      </c>
      <c r="E33" s="11">
        <v>0</v>
      </c>
      <c r="F33" s="9" t="s">
        <v>93</v>
      </c>
    </row>
    <row r="34" spans="1:7" x14ac:dyDescent="0.2">
      <c r="B34" s="9" t="s">
        <v>106</v>
      </c>
      <c r="C34" s="9" t="s">
        <v>45</v>
      </c>
      <c r="D34" s="11">
        <v>1</v>
      </c>
      <c r="E34" s="11">
        <v>0</v>
      </c>
      <c r="F34" s="9" t="s">
        <v>93</v>
      </c>
    </row>
    <row r="35" spans="1:7" x14ac:dyDescent="0.2">
      <c r="B35" s="9" t="s">
        <v>107</v>
      </c>
      <c r="C35" s="9" t="s">
        <v>56</v>
      </c>
      <c r="D35" s="11">
        <v>235000</v>
      </c>
      <c r="E35" s="11">
        <v>215000.00000000003</v>
      </c>
      <c r="F35" s="9" t="s">
        <v>93</v>
      </c>
    </row>
    <row r="36" spans="1:7" ht="17" thickBot="1" x14ac:dyDescent="0.25">
      <c r="B36" s="7" t="s">
        <v>108</v>
      </c>
      <c r="C36" s="7" t="s">
        <v>57</v>
      </c>
      <c r="D36" s="10">
        <v>0</v>
      </c>
      <c r="E36" s="10">
        <v>0</v>
      </c>
      <c r="F36" s="7" t="s">
        <v>93</v>
      </c>
    </row>
    <row r="39" spans="1:7" ht="17" thickBot="1" x14ac:dyDescent="0.25">
      <c r="A39" t="s">
        <v>84</v>
      </c>
    </row>
    <row r="40" spans="1:7" ht="17" thickBot="1" x14ac:dyDescent="0.25">
      <c r="B40" s="8" t="s">
        <v>78</v>
      </c>
      <c r="C40" s="8" t="s">
        <v>79</v>
      </c>
      <c r="D40" s="8" t="s">
        <v>85</v>
      </c>
      <c r="E40" s="8" t="s">
        <v>86</v>
      </c>
      <c r="F40" s="8" t="s">
        <v>87</v>
      </c>
      <c r="G40" s="8" t="s">
        <v>88</v>
      </c>
    </row>
    <row r="41" spans="1:7" x14ac:dyDescent="0.2">
      <c r="B41" s="9" t="s">
        <v>109</v>
      </c>
      <c r="C41" s="9" t="s">
        <v>110</v>
      </c>
      <c r="D41" s="11">
        <v>20</v>
      </c>
      <c r="E41" s="9" t="s">
        <v>111</v>
      </c>
      <c r="F41" s="9" t="s">
        <v>112</v>
      </c>
      <c r="G41" s="11">
        <v>9</v>
      </c>
    </row>
    <row r="42" spans="1:7" x14ac:dyDescent="0.2">
      <c r="B42" s="9" t="s">
        <v>113</v>
      </c>
      <c r="C42" s="9" t="s">
        <v>114</v>
      </c>
      <c r="D42" s="11">
        <v>15</v>
      </c>
      <c r="E42" s="9" t="s">
        <v>115</v>
      </c>
      <c r="F42" s="9" t="s">
        <v>116</v>
      </c>
      <c r="G42" s="11">
        <v>0</v>
      </c>
    </row>
    <row r="43" spans="1:7" x14ac:dyDescent="0.2">
      <c r="B43" s="9" t="s">
        <v>117</v>
      </c>
      <c r="C43" s="9" t="s">
        <v>118</v>
      </c>
      <c r="D43" s="11">
        <v>12</v>
      </c>
      <c r="E43" s="9" t="s">
        <v>119</v>
      </c>
      <c r="F43" s="9" t="s">
        <v>112</v>
      </c>
      <c r="G43" s="11">
        <v>3</v>
      </c>
    </row>
    <row r="44" spans="1:7" x14ac:dyDescent="0.2">
      <c r="B44" s="9" t="s">
        <v>120</v>
      </c>
      <c r="C44" s="9" t="s">
        <v>121</v>
      </c>
      <c r="D44" s="11">
        <v>14</v>
      </c>
      <c r="E44" s="9" t="s">
        <v>122</v>
      </c>
      <c r="F44" s="9" t="s">
        <v>116</v>
      </c>
      <c r="G44" s="11">
        <v>0</v>
      </c>
    </row>
    <row r="45" spans="1:7" x14ac:dyDescent="0.2">
      <c r="B45" s="9" t="s">
        <v>123</v>
      </c>
      <c r="C45" s="9" t="s">
        <v>124</v>
      </c>
      <c r="D45" s="11">
        <v>13</v>
      </c>
      <c r="E45" s="9" t="s">
        <v>125</v>
      </c>
      <c r="F45" s="9" t="s">
        <v>112</v>
      </c>
      <c r="G45" s="11">
        <v>4</v>
      </c>
    </row>
    <row r="46" spans="1:7" x14ac:dyDescent="0.2">
      <c r="B46" s="9" t="s">
        <v>126</v>
      </c>
      <c r="C46" s="9" t="s">
        <v>127</v>
      </c>
      <c r="D46" s="11">
        <v>12</v>
      </c>
      <c r="E46" s="9" t="s">
        <v>128</v>
      </c>
      <c r="F46" s="9" t="s">
        <v>112</v>
      </c>
      <c r="G46" s="11">
        <v>1</v>
      </c>
    </row>
    <row r="47" spans="1:7" x14ac:dyDescent="0.2">
      <c r="B47" s="9" t="s">
        <v>129</v>
      </c>
      <c r="C47" s="9" t="s">
        <v>46</v>
      </c>
      <c r="D47" s="11">
        <v>35</v>
      </c>
      <c r="E47" s="9" t="s">
        <v>130</v>
      </c>
      <c r="F47" s="9" t="s">
        <v>116</v>
      </c>
      <c r="G47" s="9">
        <v>0</v>
      </c>
    </row>
    <row r="48" spans="1:7" x14ac:dyDescent="0.2">
      <c r="B48" s="9" t="s">
        <v>131</v>
      </c>
      <c r="C48" s="9" t="s">
        <v>46</v>
      </c>
      <c r="D48" s="11">
        <v>29.999999999999993</v>
      </c>
      <c r="E48" s="9" t="s">
        <v>132</v>
      </c>
      <c r="F48" s="9" t="s">
        <v>116</v>
      </c>
      <c r="G48" s="9">
        <v>0</v>
      </c>
    </row>
    <row r="49" spans="2:7" x14ac:dyDescent="0.2">
      <c r="B49" s="9" t="s">
        <v>133</v>
      </c>
      <c r="C49" s="9" t="s">
        <v>46</v>
      </c>
      <c r="D49" s="11">
        <v>40</v>
      </c>
      <c r="E49" s="9" t="s">
        <v>134</v>
      </c>
      <c r="F49" s="9" t="s">
        <v>116</v>
      </c>
      <c r="G49" s="9">
        <v>0</v>
      </c>
    </row>
    <row r="50" spans="2:7" x14ac:dyDescent="0.2">
      <c r="B50" s="9" t="s">
        <v>135</v>
      </c>
      <c r="C50" s="9" t="s">
        <v>46</v>
      </c>
      <c r="D50" s="11">
        <v>32</v>
      </c>
      <c r="E50" s="9" t="s">
        <v>136</v>
      </c>
      <c r="F50" s="9" t="s">
        <v>116</v>
      </c>
      <c r="G50" s="9">
        <v>0</v>
      </c>
    </row>
    <row r="51" spans="2:7" x14ac:dyDescent="0.2">
      <c r="B51" s="9" t="s">
        <v>137</v>
      </c>
      <c r="C51" s="9" t="s">
        <v>58</v>
      </c>
      <c r="D51" s="11">
        <v>1400000</v>
      </c>
      <c r="E51" s="9" t="s">
        <v>138</v>
      </c>
      <c r="F51" s="9" t="s">
        <v>116</v>
      </c>
      <c r="G51" s="9">
        <v>0</v>
      </c>
    </row>
    <row r="52" spans="2:7" ht="17" thickBot="1" x14ac:dyDescent="0.25">
      <c r="B52" s="7" t="s">
        <v>139</v>
      </c>
      <c r="C52" s="7"/>
      <c r="D52" s="7"/>
      <c r="E52" s="7"/>
      <c r="F52" s="7"/>
      <c r="G5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1</vt:lpstr>
      <vt:lpstr>Answer 2</vt:lpstr>
      <vt:lpstr>Answer 3a</vt:lpstr>
      <vt:lpstr>Answer Report 3a</vt:lpstr>
      <vt:lpstr>Answer 3b</vt:lpstr>
      <vt:lpstr>Answer Report 3b</vt:lpstr>
      <vt:lpstr>Answer 4</vt:lpstr>
      <vt:lpstr>Answer 4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2021-11-19T23:10:36Z</dcterms:created>
  <dcterms:modified xsi:type="dcterms:W3CDTF">2021-11-20T04:47:11Z</dcterms:modified>
</cp:coreProperties>
</file>