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shulreddy/Desktop/anshul_abairedd/"/>
    </mc:Choice>
  </mc:AlternateContent>
  <xr:revisionPtr revIDLastSave="0" documentId="13_ncr:1_{DED67926-C3B2-5247-9076-D061994FDA8C}" xr6:coauthVersionLast="47" xr6:coauthVersionMax="47" xr10:uidLastSave="{00000000-0000-0000-0000-000000000000}"/>
  <bookViews>
    <workbookView xWindow="600" yWindow="220" windowWidth="18360" windowHeight="15180" activeTab="1" xr2:uid="{00000000-000D-0000-FFFF-FFFF00000000}"/>
  </bookViews>
  <sheets>
    <sheet name="1A, 1B" sheetId="1" r:id="rId1"/>
    <sheet name="1C" sheetId="2" r:id="rId2"/>
    <sheet name="2" sheetId="4" r:id="rId3"/>
  </sheets>
  <definedNames>
    <definedName name="solver_adj" localSheetId="0" hidden="1">'1A, 1B'!#REF!</definedName>
    <definedName name="solver_adj" localSheetId="1" hidden="1">'1C'!$B$9</definedName>
    <definedName name="solver_adj" localSheetId="2" hidden="1">'2'!$B$10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ua" localSheetId="0" hidden="1">1</definedName>
    <definedName name="solver_dua" localSheetId="1" hidden="1">1</definedName>
    <definedName name="solver_dua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bd" localSheetId="0" hidden="1">2</definedName>
    <definedName name="solver_ibd" localSheetId="1" hidden="1">2</definedName>
    <definedName name="solver_ibd" localSheetId="2" hidden="1">2</definedName>
    <definedName name="solver_itr" localSheetId="0" hidden="1">1000</definedName>
    <definedName name="solver_itr" localSheetId="1" hidden="1">1000</definedName>
    <definedName name="solver_itr" localSheetId="2" hidden="1">100</definedName>
    <definedName name="solver_lhs1" localSheetId="0" hidden="1">'1A, 1B'!#REF!</definedName>
    <definedName name="solver_lhs1" localSheetId="1" hidden="1">'1C'!$B$9</definedName>
    <definedName name="solver_lhs1" localSheetId="2" hidden="1">'2'!$B$10</definedName>
    <definedName name="solver_lhs2" localSheetId="0" hidden="1">'1A, 1B'!#REF!</definedName>
    <definedName name="solver_lhs2" localSheetId="1" hidden="1">'1C'!$B$9</definedName>
    <definedName name="solver_lhs2" localSheetId="2" hidden="1">'2'!$B$12:$B$13</definedName>
    <definedName name="solver_lhs3" localSheetId="0" hidden="1">'1A, 1B'!$B$15</definedName>
    <definedName name="solver_lhs3" localSheetId="1" hidden="1">'1C'!$B$18</definedName>
    <definedName name="solver_lhs3" localSheetId="2" hidden="1">'2'!$B$10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va" localSheetId="0" hidden="1">2</definedName>
    <definedName name="solver_lva" localSheetId="1" hidden="1">2</definedName>
    <definedName name="solver_lva" localSheetId="2" hidden="1">2</definedName>
    <definedName name="solver_mip" localSheetId="0" hidden="1">1000</definedName>
    <definedName name="solver_mip" localSheetId="1" hidden="1">1000</definedName>
    <definedName name="solver_mip" localSheetId="2" hidden="1">1000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1000</definedName>
    <definedName name="solver_nod" localSheetId="1" hidden="1">1000</definedName>
    <definedName name="solver_nod" localSheetId="2" hidden="1">1000</definedName>
    <definedName name="solver_num" localSheetId="0" hidden="1">3</definedName>
    <definedName name="solver_num" localSheetId="1" hidden="1">3</definedName>
    <definedName name="solver_num" localSheetId="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fx" localSheetId="0" hidden="1">2</definedName>
    <definedName name="solver_ofx" localSheetId="1" hidden="1">2</definedName>
    <definedName name="solver_ofx" localSheetId="2" hidden="1">2</definedName>
    <definedName name="solver_opt" localSheetId="0" hidden="1">'1A, 1B'!$B$16</definedName>
    <definedName name="solver_opt" localSheetId="1" hidden="1">'1C'!$B$19</definedName>
    <definedName name="solver_opt" localSheetId="2" hidden="1">'2'!$B$20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o" localSheetId="0" hidden="1">2</definedName>
    <definedName name="solver_pro" localSheetId="1" hidden="1">2</definedName>
    <definedName name="solver_pro" localSheetId="2" hidden="1">2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2" localSheetId="0" hidden="1">1</definedName>
    <definedName name="solver_rel2" localSheetId="1" hidden="1">1</definedName>
    <definedName name="solver_rel2" localSheetId="2" hidden="1">3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o" localSheetId="0" hidden="1">2</definedName>
    <definedName name="solver_reo" localSheetId="1" hidden="1">2</definedName>
    <definedName name="solver_reo" localSheetId="2" hidden="1">2</definedName>
    <definedName name="solver_rep" localSheetId="0" hidden="1">2</definedName>
    <definedName name="solver_rep" localSheetId="1" hidden="1">2</definedName>
    <definedName name="solver_rep" localSheetId="2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'1A, 1B'!$B$7-1</definedName>
    <definedName name="solver_rhs2" localSheetId="1" hidden="1">'1C'!$B$8-1</definedName>
    <definedName name="solver_rhs2" localSheetId="2" hidden="1">0</definedName>
    <definedName name="solver_rhs3" localSheetId="0" hidden="1">5682</definedName>
    <definedName name="solver_rhs3" localSheetId="1" hidden="1">3803</definedName>
    <definedName name="solver_rhs3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0</definedName>
    <definedName name="solver_ssz" localSheetId="1" hidden="1">0</definedName>
    <definedName name="solver_ssz" localSheetId="2" hidden="1">0</definedName>
    <definedName name="solver_tim" localSheetId="0" hidden="1">100</definedName>
    <definedName name="solver_tim" localSheetId="1" hidden="1">100</definedName>
    <definedName name="solver_tim" localSheetId="2" hidden="1">100</definedName>
    <definedName name="solver_tms" localSheetId="0" hidden="1">2</definedName>
    <definedName name="solver_tms" localSheetId="1" hidden="1">2</definedName>
    <definedName name="solver_tms" localSheetId="2" hidden="1">2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3</definedName>
    <definedName name="solver_ver" localSheetId="2" hidden="1">2</definedName>
    <definedName name="Z_9394AA11_16EA_4930_9742_5117B5D0F138_.wvu.Cols" localSheetId="0" hidden="1">'1A, 1B'!$C:$C</definedName>
    <definedName name="Z_9394AA11_16EA_4930_9742_5117B5D0F138_.wvu.Cols" localSheetId="1" hidden="1">'1C'!$C:$C</definedName>
  </definedNames>
  <calcPr calcId="191029"/>
  <customWorkbookViews>
    <customWorkbookView name="laser - Personal View" guid="{9394AA11-16EA-4930-9742-5117B5D0F138}" mergeInterval="0" personalView="1" maximized="1" windowWidth="1276" windowHeight="799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 l="1"/>
  <c r="B18" i="4" s="1"/>
  <c r="B15" i="4"/>
  <c r="B16" i="1"/>
  <c r="B13" i="2"/>
  <c r="B12" i="2"/>
  <c r="B15" i="2" s="1"/>
  <c r="B9" i="1"/>
  <c r="C7" i="1"/>
  <c r="C6" i="1"/>
  <c r="C3" i="1" s="1"/>
  <c r="C5" i="1"/>
  <c r="C4" i="1"/>
  <c r="B10" i="1"/>
  <c r="C2" i="1"/>
  <c r="C1" i="1"/>
  <c r="C1" i="2"/>
  <c r="C2" i="2"/>
  <c r="C7" i="2"/>
  <c r="C3" i="2" s="1"/>
  <c r="C4" i="2"/>
  <c r="C5" i="2"/>
  <c r="C8" i="2"/>
  <c r="B18" i="2" l="1"/>
  <c r="B17" i="2"/>
  <c r="B16" i="2"/>
  <c r="C12" i="2"/>
  <c r="B12" i="1"/>
  <c r="C10" i="1"/>
  <c r="C9" i="1"/>
  <c r="C13" i="2"/>
  <c r="B17" i="4"/>
  <c r="B19" i="4" s="1"/>
  <c r="C15" i="2" l="1"/>
  <c r="C16" i="2" s="1"/>
  <c r="B19" i="2"/>
  <c r="B20" i="2" s="1"/>
  <c r="B13" i="1"/>
  <c r="C12" i="1"/>
  <c r="B14" i="1"/>
  <c r="B15" i="1"/>
  <c r="B20" i="4"/>
  <c r="B21" i="4" s="1"/>
  <c r="C20" i="2"/>
  <c r="C17" i="2" l="1"/>
  <c r="B17" i="1"/>
  <c r="C13" i="1"/>
  <c r="C14" i="1"/>
  <c r="C17" i="1"/>
</calcChain>
</file>

<file path=xl/sharedStrings.xml><?xml version="1.0" encoding="utf-8"?>
<sst xmlns="http://schemas.openxmlformats.org/spreadsheetml/2006/main" count="57" uniqueCount="41">
  <si>
    <t>Inputs</t>
  </si>
  <si>
    <t>Outputs</t>
  </si>
  <si>
    <t>Retailer's Return cost =</t>
  </si>
  <si>
    <t>Standard Deviation of demand</t>
  </si>
  <si>
    <t>Retailer's Expected Profit</t>
  </si>
  <si>
    <t>Intermediate Calculations</t>
  </si>
  <si>
    <t>Retailer's Expected purchase =</t>
  </si>
  <si>
    <t>Retailer's Expected sales =</t>
  </si>
  <si>
    <t>Output</t>
  </si>
  <si>
    <r>
      <t xml:space="preserve">Mfg's Cost, </t>
    </r>
    <r>
      <rPr>
        <i/>
        <sz val="13"/>
        <rFont val="Arial"/>
        <family val="2"/>
      </rPr>
      <t>v</t>
    </r>
  </si>
  <si>
    <r>
      <t xml:space="preserve">Order size, </t>
    </r>
    <r>
      <rPr>
        <i/>
        <sz val="13"/>
        <rFont val="Arial"/>
        <family val="2"/>
      </rPr>
      <t>O*</t>
    </r>
  </si>
  <si>
    <r>
      <t xml:space="preserve">Retailer's Cost, </t>
    </r>
    <r>
      <rPr>
        <i/>
        <sz val="13"/>
        <rFont val="Arial"/>
        <family val="2"/>
      </rPr>
      <t>c</t>
    </r>
    <r>
      <rPr>
        <sz val="13"/>
        <rFont val="Arial"/>
        <family val="2"/>
      </rPr>
      <t xml:space="preserve"> =</t>
    </r>
  </si>
  <si>
    <r>
      <t xml:space="preserve">Retailer's Sale price, </t>
    </r>
    <r>
      <rPr>
        <i/>
        <sz val="13"/>
        <rFont val="Arial"/>
        <family val="2"/>
      </rPr>
      <t>p</t>
    </r>
    <r>
      <rPr>
        <sz val="13"/>
        <rFont val="Arial"/>
        <family val="2"/>
      </rPr>
      <t xml:space="preserve"> =</t>
    </r>
  </si>
  <si>
    <r>
      <t xml:space="preserve">Mfg's Sale price, </t>
    </r>
    <r>
      <rPr>
        <i/>
        <sz val="13"/>
        <rFont val="Arial"/>
        <family val="2"/>
      </rPr>
      <t>c</t>
    </r>
  </si>
  <si>
    <r>
      <t xml:space="preserve">Mfg's Buyback Price, </t>
    </r>
    <r>
      <rPr>
        <i/>
        <sz val="13"/>
        <rFont val="Arial"/>
        <family val="2"/>
      </rPr>
      <t>b</t>
    </r>
  </si>
  <si>
    <r>
      <t xml:space="preserve">Mfg's Salvage Value, </t>
    </r>
    <r>
      <rPr>
        <i/>
        <sz val="13"/>
        <rFont val="Arial"/>
        <family val="2"/>
      </rPr>
      <t>s</t>
    </r>
    <r>
      <rPr>
        <i/>
        <vertAlign val="subscript"/>
        <sz val="13"/>
        <rFont val="Arial"/>
        <family val="2"/>
      </rPr>
      <t>m</t>
    </r>
  </si>
  <si>
    <r>
      <t xml:space="preserve">Cost of Understocking, </t>
    </r>
    <r>
      <rPr>
        <i/>
        <sz val="13"/>
        <rFont val="Arial"/>
        <family val="2"/>
      </rPr>
      <t>C</t>
    </r>
    <r>
      <rPr>
        <i/>
        <vertAlign val="subscript"/>
        <sz val="13"/>
        <rFont val="Arial"/>
        <family val="2"/>
      </rPr>
      <t>u</t>
    </r>
  </si>
  <si>
    <r>
      <t xml:space="preserve">Cost of Overstocking, </t>
    </r>
    <r>
      <rPr>
        <i/>
        <sz val="13"/>
        <rFont val="Arial"/>
        <family val="2"/>
      </rPr>
      <t>C</t>
    </r>
    <r>
      <rPr>
        <i/>
        <vertAlign val="subscript"/>
        <sz val="13"/>
        <rFont val="Arial"/>
        <family val="2"/>
      </rPr>
      <t>o</t>
    </r>
  </si>
  <si>
    <t>Expected overstock</t>
  </si>
  <si>
    <t>Expected understock</t>
  </si>
  <si>
    <t>Manufacturer's Expected Profit</t>
  </si>
  <si>
    <t>Total Supply Chain Expected Profit =</t>
  </si>
  <si>
    <t>Expected Manufacturer's profits =</t>
  </si>
  <si>
    <t>Expected Retailer's profits =</t>
  </si>
  <si>
    <t>Expected Supply chain profit =</t>
  </si>
  <si>
    <t>Intermediate Calculations for Retailer</t>
  </si>
  <si>
    <t>Quantity Flexibility Contract</t>
  </si>
  <si>
    <r>
      <t>Manufacturer salvage value,</t>
    </r>
    <r>
      <rPr>
        <i/>
        <sz val="13"/>
        <rFont val="Arial"/>
        <family val="2"/>
      </rPr>
      <t xml:space="preserve"> s</t>
    </r>
    <r>
      <rPr>
        <i/>
        <vertAlign val="subscript"/>
        <sz val="13"/>
        <rFont val="Arial"/>
        <family val="2"/>
      </rPr>
      <t>M</t>
    </r>
    <r>
      <rPr>
        <sz val="13"/>
        <rFont val="Arial"/>
        <family val="2"/>
      </rPr>
      <t xml:space="preserve"> =</t>
    </r>
  </si>
  <si>
    <r>
      <t xml:space="preserve">Retailer salvage value, </t>
    </r>
    <r>
      <rPr>
        <i/>
        <sz val="13"/>
        <rFont val="Arial"/>
        <family val="2"/>
      </rPr>
      <t>s</t>
    </r>
    <r>
      <rPr>
        <i/>
        <vertAlign val="subscript"/>
        <sz val="13"/>
        <rFont val="Arial"/>
        <family val="2"/>
      </rPr>
      <t>R</t>
    </r>
    <r>
      <rPr>
        <sz val="13"/>
        <rFont val="Arial"/>
        <family val="2"/>
      </rPr>
      <t xml:space="preserve"> =</t>
    </r>
  </si>
  <si>
    <r>
      <t xml:space="preserve">Mean Demand, </t>
    </r>
    <r>
      <rPr>
        <i/>
        <sz val="13"/>
        <rFont val="Calibri"/>
        <family val="2"/>
      </rPr>
      <t>μ</t>
    </r>
  </si>
  <si>
    <r>
      <t xml:space="preserve">Retailer's Salvage value, </t>
    </r>
    <r>
      <rPr>
        <i/>
        <sz val="13"/>
        <rFont val="Arial"/>
        <family val="2"/>
      </rPr>
      <t xml:space="preserve">s </t>
    </r>
    <r>
      <rPr>
        <sz val="13"/>
        <rFont val="Arial"/>
        <family val="2"/>
      </rPr>
      <t xml:space="preserve">= </t>
    </r>
    <r>
      <rPr>
        <i/>
        <sz val="13"/>
        <rFont val="Arial"/>
        <family val="2"/>
      </rPr>
      <t>b</t>
    </r>
    <r>
      <rPr>
        <sz val="13"/>
        <rFont val="Arial"/>
        <family val="2"/>
      </rPr>
      <t xml:space="preserve"> =</t>
    </r>
  </si>
  <si>
    <r>
      <t xml:space="preserve">Mean Demand, </t>
    </r>
    <r>
      <rPr>
        <i/>
        <sz val="13"/>
        <rFont val="Arial"/>
        <family val="2"/>
      </rPr>
      <t>μ</t>
    </r>
  </si>
  <si>
    <r>
      <t xml:space="preserve">Standard Deviation of Demand, </t>
    </r>
    <r>
      <rPr>
        <i/>
        <sz val="13"/>
        <rFont val="Calibri"/>
        <family val="2"/>
      </rPr>
      <t>σ</t>
    </r>
  </si>
  <si>
    <r>
      <t xml:space="preserve">Manufacturer's Sale Price, </t>
    </r>
    <r>
      <rPr>
        <i/>
        <sz val="13"/>
        <rFont val="Arial"/>
        <family val="2"/>
      </rPr>
      <t xml:space="preserve">c </t>
    </r>
    <r>
      <rPr>
        <sz val="13"/>
        <rFont val="Arial"/>
        <family val="2"/>
      </rPr>
      <t>=</t>
    </r>
  </si>
  <si>
    <r>
      <t>Manufacturer's Cost,</t>
    </r>
    <r>
      <rPr>
        <i/>
        <sz val="13"/>
        <rFont val="Arial"/>
        <family val="2"/>
      </rPr>
      <t xml:space="preserve"> v </t>
    </r>
    <r>
      <rPr>
        <sz val="13"/>
        <rFont val="Arial"/>
        <family val="2"/>
      </rPr>
      <t>=</t>
    </r>
  </si>
  <si>
    <r>
      <t xml:space="preserve">Retailer's Sale Price, </t>
    </r>
    <r>
      <rPr>
        <i/>
        <sz val="13"/>
        <rFont val="Arial"/>
        <family val="2"/>
      </rPr>
      <t xml:space="preserve">p </t>
    </r>
    <r>
      <rPr>
        <sz val="13"/>
        <rFont val="Arial"/>
        <family val="2"/>
      </rPr>
      <t>=</t>
    </r>
  </si>
  <si>
    <r>
      <t xml:space="preserve">Order size, </t>
    </r>
    <r>
      <rPr>
        <i/>
        <sz val="13"/>
        <rFont val="Arial"/>
        <family val="2"/>
      </rPr>
      <t>O</t>
    </r>
    <r>
      <rPr>
        <sz val="13"/>
        <rFont val="Arial"/>
        <family val="2"/>
      </rPr>
      <t xml:space="preserve"> =</t>
    </r>
  </si>
  <si>
    <r>
      <t xml:space="preserve">alpha </t>
    </r>
    <r>
      <rPr>
        <i/>
        <sz val="13"/>
        <rFont val="Calibri"/>
        <family val="2"/>
      </rPr>
      <t xml:space="preserve">α </t>
    </r>
    <r>
      <rPr>
        <sz val="13"/>
        <rFont val="Arial"/>
        <family val="2"/>
      </rPr>
      <t>=</t>
    </r>
  </si>
  <si>
    <r>
      <t xml:space="preserve">beta </t>
    </r>
    <r>
      <rPr>
        <i/>
        <sz val="13"/>
        <rFont val="Calibri"/>
        <family val="2"/>
      </rPr>
      <t xml:space="preserve">β </t>
    </r>
    <r>
      <rPr>
        <sz val="13"/>
        <rFont val="Arial"/>
        <family val="2"/>
      </rPr>
      <t>=</t>
    </r>
  </si>
  <si>
    <r>
      <rPr>
        <i/>
        <sz val="13"/>
        <rFont val="Arial"/>
        <family val="2"/>
      </rPr>
      <t>Q</t>
    </r>
    <r>
      <rPr>
        <sz val="13"/>
        <rFont val="Arial"/>
        <family val="2"/>
      </rPr>
      <t xml:space="preserve"> = (1+</t>
    </r>
    <r>
      <rPr>
        <sz val="13"/>
        <rFont val="Calibri"/>
        <family val="2"/>
      </rPr>
      <t>α</t>
    </r>
    <r>
      <rPr>
        <sz val="13"/>
        <rFont val="Arial"/>
        <family val="2"/>
      </rPr>
      <t>)</t>
    </r>
    <r>
      <rPr>
        <i/>
        <sz val="13"/>
        <rFont val="Arial"/>
        <family val="2"/>
      </rPr>
      <t>O =</t>
    </r>
  </si>
  <si>
    <r>
      <rPr>
        <i/>
        <sz val="13"/>
        <rFont val="Arial"/>
        <family val="2"/>
      </rPr>
      <t>q</t>
    </r>
    <r>
      <rPr>
        <sz val="13"/>
        <rFont val="Arial"/>
        <family val="2"/>
      </rPr>
      <t xml:space="preserve"> = (1-</t>
    </r>
    <r>
      <rPr>
        <sz val="13"/>
        <rFont val="Calibri"/>
        <family val="2"/>
      </rPr>
      <t>β</t>
    </r>
    <r>
      <rPr>
        <sz val="13"/>
        <rFont val="Arial"/>
        <family val="2"/>
      </rPr>
      <t>)</t>
    </r>
    <r>
      <rPr>
        <i/>
        <sz val="13"/>
        <rFont val="Arial"/>
        <family val="2"/>
      </rPr>
      <t>O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</si>
</sst>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3"/>
      <name val="Arial"/>
      <family val="2"/>
    </font>
    <font>
      <b/>
      <i/>
      <sz val="13"/>
      <name val="Arial"/>
      <family val="2"/>
    </font>
    <font>
      <b/>
      <sz val="13"/>
      <name val="Arial"/>
      <family val="2"/>
    </font>
    <font>
      <i/>
      <sz val="13"/>
      <name val="Arial"/>
      <family val="2"/>
    </font>
    <font>
      <i/>
      <vertAlign val="subscript"/>
      <sz val="13"/>
      <name val="Arial"/>
      <family val="2"/>
    </font>
    <font>
      <sz val="13"/>
      <name val="Calibri"/>
      <family val="2"/>
    </font>
    <font>
      <i/>
      <sz val="1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164" fontId="0" fillId="2" borderId="1" xfId="2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3" xfId="2" applyNumberFormat="1" applyFont="1" applyFill="1" applyBorder="1"/>
    <xf numFmtId="164" fontId="0" fillId="3" borderId="4" xfId="2" applyNumberFormat="1" applyFont="1" applyFill="1" applyBorder="1"/>
    <xf numFmtId="164" fontId="0" fillId="3" borderId="3" xfId="2" applyNumberFormat="1" applyFont="1" applyFill="1" applyBorder="1" applyProtection="1">
      <protection locked="0"/>
    </xf>
    <xf numFmtId="164" fontId="0" fillId="3" borderId="4" xfId="2" applyNumberFormat="1" applyFont="1" applyFill="1" applyBorder="1" applyProtection="1">
      <protection locked="0"/>
    </xf>
    <xf numFmtId="44" fontId="0" fillId="3" borderId="4" xfId="2" applyNumberFormat="1" applyFont="1" applyFill="1" applyBorder="1" applyProtection="1">
      <protection locked="0"/>
    </xf>
    <xf numFmtId="164" fontId="0" fillId="2" borderId="5" xfId="2" applyNumberFormat="1" applyFont="1" applyFill="1" applyBorder="1"/>
    <xf numFmtId="1" fontId="0" fillId="2" borderId="1" xfId="0" applyNumberFormat="1" applyFill="1" applyBorder="1"/>
    <xf numFmtId="1" fontId="0" fillId="2" borderId="4" xfId="0" applyNumberFormat="1" applyFill="1" applyBorder="1"/>
    <xf numFmtId="1" fontId="0" fillId="2" borderId="5" xfId="0" applyNumberFormat="1" applyFill="1" applyBorder="1"/>
    <xf numFmtId="44" fontId="0" fillId="3" borderId="2" xfId="2" applyFont="1" applyFill="1" applyBorder="1"/>
    <xf numFmtId="44" fontId="0" fillId="3" borderId="5" xfId="2" applyFont="1" applyFill="1" applyBorder="1" applyProtection="1">
      <protection locked="0"/>
    </xf>
    <xf numFmtId="0" fontId="0" fillId="0" borderId="0" xfId="0" applyFill="1" applyBorder="1"/>
    <xf numFmtId="39" fontId="0" fillId="0" borderId="0" xfId="2" applyNumberFormat="1" applyFont="1" applyFill="1" applyBorder="1" applyProtection="1">
      <protection locked="0"/>
    </xf>
    <xf numFmtId="0" fontId="0" fillId="4" borderId="6" xfId="0" applyFill="1" applyBorder="1"/>
    <xf numFmtId="164" fontId="0" fillId="4" borderId="7" xfId="0" applyNumberFormat="1" applyFill="1" applyBorder="1"/>
    <xf numFmtId="164" fontId="0" fillId="4" borderId="8" xfId="2" applyNumberFormat="1" applyFont="1" applyFill="1" applyBorder="1"/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2" fillId="3" borderId="9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0" borderId="14" xfId="0" applyFont="1" applyFill="1" applyBorder="1"/>
    <xf numFmtId="0" fontId="2" fillId="0" borderId="0" xfId="0" applyFont="1" applyBorder="1"/>
    <xf numFmtId="0" fontId="2" fillId="2" borderId="9" xfId="0" applyFont="1" applyFill="1" applyBorder="1"/>
    <xf numFmtId="0" fontId="2" fillId="2" borderId="11" xfId="0" applyFont="1" applyFill="1" applyBorder="1"/>
    <xf numFmtId="0" fontId="2" fillId="2" borderId="10" xfId="0" applyFont="1" applyFill="1" applyBorder="1"/>
    <xf numFmtId="0" fontId="2" fillId="4" borderId="10" xfId="0" applyFont="1" applyFill="1" applyBorder="1"/>
    <xf numFmtId="0" fontId="2" fillId="4" borderId="12" xfId="0" applyFont="1" applyFill="1" applyBorder="1"/>
    <xf numFmtId="0" fontId="2" fillId="4" borderId="11" xfId="0" applyFont="1" applyFill="1" applyBorder="1"/>
    <xf numFmtId="0" fontId="4" fillId="0" borderId="0" xfId="0" applyFont="1"/>
    <xf numFmtId="1" fontId="4" fillId="2" borderId="1" xfId="0" applyNumberFormat="1" applyFont="1" applyFill="1" applyBorder="1"/>
    <xf numFmtId="1" fontId="4" fillId="2" borderId="4" xfId="0" applyNumberFormat="1" applyFont="1" applyFill="1" applyBorder="1"/>
    <xf numFmtId="1" fontId="4" fillId="2" borderId="5" xfId="0" applyNumberFormat="1" applyFont="1" applyFill="1" applyBorder="1"/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4" borderId="11" xfId="0" applyFont="1" applyFill="1" applyBorder="1"/>
    <xf numFmtId="0" fontId="4" fillId="0" borderId="0" xfId="0" applyFont="1" applyBorder="1" applyAlignment="1">
      <alignment horizontal="left"/>
    </xf>
    <xf numFmtId="0" fontId="4" fillId="3" borderId="7" xfId="0" applyFont="1" applyFill="1" applyBorder="1"/>
    <xf numFmtId="164" fontId="4" fillId="3" borderId="16" xfId="2" applyNumberFormat="1" applyFont="1" applyFill="1" applyBorder="1"/>
    <xf numFmtId="164" fontId="4" fillId="3" borderId="15" xfId="2" applyNumberFormat="1" applyFont="1" applyFill="1" applyBorder="1"/>
    <xf numFmtId="164" fontId="4" fillId="3" borderId="16" xfId="2" applyNumberFormat="1" applyFont="1" applyFill="1" applyBorder="1" applyProtection="1">
      <protection locked="0"/>
    </xf>
    <xf numFmtId="164" fontId="4" fillId="6" borderId="15" xfId="2" applyNumberFormat="1" applyFont="1" applyFill="1" applyBorder="1" applyProtection="1">
      <protection locked="0"/>
    </xf>
    <xf numFmtId="164" fontId="4" fillId="2" borderId="6" xfId="2" applyNumberFormat="1" applyFont="1" applyFill="1" applyBorder="1"/>
    <xf numFmtId="164" fontId="4" fillId="2" borderId="8" xfId="2" applyNumberFormat="1" applyFont="1" applyFill="1" applyBorder="1"/>
    <xf numFmtId="1" fontId="4" fillId="2" borderId="15" xfId="0" applyNumberFormat="1" applyFont="1" applyFill="1" applyBorder="1"/>
    <xf numFmtId="1" fontId="4" fillId="2" borderId="8" xfId="0" applyNumberFormat="1" applyFont="1" applyFill="1" applyBorder="1"/>
    <xf numFmtId="164" fontId="4" fillId="4" borderId="15" xfId="2" applyNumberFormat="1" applyFont="1" applyFill="1" applyBorder="1"/>
    <xf numFmtId="164" fontId="4" fillId="4" borderId="7" xfId="0" applyNumberFormat="1" applyFont="1" applyFill="1" applyBorder="1"/>
    <xf numFmtId="164" fontId="4" fillId="4" borderId="8" xfId="0" applyNumberFormat="1" applyFont="1" applyFill="1" applyBorder="1"/>
    <xf numFmtId="164" fontId="4" fillId="6" borderId="8" xfId="2" applyNumberFormat="1" applyFont="1" applyFill="1" applyBorder="1" applyProtection="1">
      <protection locked="0"/>
    </xf>
    <xf numFmtId="44" fontId="4" fillId="3" borderId="7" xfId="2" applyFont="1" applyFill="1" applyBorder="1"/>
    <xf numFmtId="44" fontId="4" fillId="5" borderId="15" xfId="2" applyNumberFormat="1" applyFont="1" applyFill="1" applyBorder="1" applyProtection="1">
      <protection locked="0"/>
    </xf>
    <xf numFmtId="44" fontId="4" fillId="3" borderId="8" xfId="2" applyFont="1" applyFill="1" applyBorder="1" applyProtection="1">
      <protection locked="0"/>
    </xf>
    <xf numFmtId="165" fontId="4" fillId="3" borderId="6" xfId="1" applyNumberFormat="1" applyFont="1" applyFill="1" applyBorder="1" applyAlignment="1">
      <alignment horizontal="left"/>
    </xf>
    <xf numFmtId="165" fontId="4" fillId="3" borderId="15" xfId="1" applyNumberFormat="1" applyFont="1" applyFill="1" applyBorder="1" applyAlignment="1">
      <alignment horizontal="left"/>
    </xf>
    <xf numFmtId="44" fontId="4" fillId="3" borderId="15" xfId="2" applyFont="1" applyFill="1" applyBorder="1"/>
    <xf numFmtId="37" fontId="4" fillId="5" borderId="8" xfId="2" applyNumberFormat="1" applyFont="1" applyFill="1" applyBorder="1" applyProtection="1">
      <protection locked="0"/>
    </xf>
    <xf numFmtId="43" fontId="4" fillId="5" borderId="6" xfId="1" applyFont="1" applyFill="1" applyBorder="1" applyAlignment="1" applyProtection="1">
      <alignment horizontal="left"/>
      <protection locked="0"/>
    </xf>
    <xf numFmtId="43" fontId="4" fillId="5" borderId="15" xfId="1" applyFont="1" applyFill="1" applyBorder="1" applyAlignment="1" applyProtection="1">
      <alignment horizontal="left"/>
      <protection locked="0"/>
    </xf>
    <xf numFmtId="165" fontId="4" fillId="2" borderId="15" xfId="1" applyNumberFormat="1" applyFont="1" applyFill="1" applyBorder="1" applyAlignment="1">
      <alignment horizontal="left"/>
    </xf>
    <xf numFmtId="165" fontId="4" fillId="2" borderId="8" xfId="1" applyNumberFormat="1" applyFont="1" applyFill="1" applyBorder="1" applyAlignment="1">
      <alignment horizontal="left"/>
    </xf>
    <xf numFmtId="165" fontId="4" fillId="2" borderId="6" xfId="1" applyNumberFormat="1" applyFont="1" applyFill="1" applyBorder="1"/>
    <xf numFmtId="165" fontId="4" fillId="2" borderId="8" xfId="1" applyNumberFormat="1" applyFont="1" applyFill="1" applyBorder="1"/>
    <xf numFmtId="164" fontId="4" fillId="4" borderId="15" xfId="0" applyNumberFormat="1" applyFont="1" applyFill="1" applyBorder="1"/>
    <xf numFmtId="165" fontId="4" fillId="3" borderId="6" xfId="1" applyNumberFormat="1" applyFont="1" applyFill="1" applyBorder="1"/>
    <xf numFmtId="0" fontId="0" fillId="0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301625</xdr:colOff>
      <xdr:row>8</xdr:row>
      <xdr:rowOff>38100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7675225" y="2298700"/>
          <a:ext cx="184731" cy="264560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 b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384756</xdr:colOff>
      <xdr:row>0</xdr:row>
      <xdr:rowOff>9525</xdr:rowOff>
    </xdr:from>
    <xdr:ext cx="45719" cy="457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 flipH="1">
          <a:off x="4550356" y="9525"/>
          <a:ext cx="45719" cy="45719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endParaRPr lang="en-US" sz="11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678180</xdr:colOff>
      <xdr:row>1</xdr:row>
      <xdr:rowOff>63500</xdr:rowOff>
    </xdr:from>
    <xdr:ext cx="45719" cy="5439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 flipH="1">
          <a:off x="12565380" y="279400"/>
          <a:ext cx="45719" cy="543960"/>
        </a:xfrm>
        <a:prstGeom prst="rect">
          <a:avLst/>
        </a:prstGeom>
        <a:solidFill>
          <a:srgbClr val="FFFF00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17"/>
  <sheetViews>
    <sheetView showGridLines="0" workbookViewId="0">
      <selection activeCell="H15" sqref="H15"/>
    </sheetView>
  </sheetViews>
  <sheetFormatPr baseColWidth="10" defaultColWidth="8.83203125" defaultRowHeight="17" x14ac:dyDescent="0.2"/>
  <cols>
    <col min="1" max="1" width="43.5" style="23" customWidth="1"/>
    <col min="2" max="2" width="16.6640625" style="39" customWidth="1"/>
    <col min="3" max="3" width="11.6640625" hidden="1" customWidth="1"/>
  </cols>
  <sheetData>
    <row r="1" spans="1:3" x14ac:dyDescent="0.2">
      <c r="A1" s="26" t="s">
        <v>29</v>
      </c>
      <c r="B1" s="77">
        <v>20000</v>
      </c>
      <c r="C1" s="5">
        <f>B1</f>
        <v>20000</v>
      </c>
    </row>
    <row r="2" spans="1:3" x14ac:dyDescent="0.2">
      <c r="A2" s="27" t="s">
        <v>3</v>
      </c>
      <c r="B2" s="50">
        <v>5000</v>
      </c>
      <c r="C2" s="6">
        <f>B2</f>
        <v>5000</v>
      </c>
    </row>
    <row r="3" spans="1:3" x14ac:dyDescent="0.2">
      <c r="A3" s="28" t="s">
        <v>11</v>
      </c>
      <c r="B3" s="51">
        <v>12</v>
      </c>
      <c r="C3" s="7">
        <f>C6</f>
        <v>1</v>
      </c>
    </row>
    <row r="4" spans="1:3" x14ac:dyDescent="0.2">
      <c r="A4" s="29" t="s">
        <v>12</v>
      </c>
      <c r="B4" s="52">
        <v>24</v>
      </c>
      <c r="C4" s="8">
        <f>B4</f>
        <v>24</v>
      </c>
    </row>
    <row r="5" spans="1:3" x14ac:dyDescent="0.2">
      <c r="A5" s="29" t="s">
        <v>30</v>
      </c>
      <c r="B5" s="52">
        <v>3</v>
      </c>
      <c r="C5" s="8" t="e">
        <f>MAX(#REF!-#REF!,0)</f>
        <v>#REF!</v>
      </c>
    </row>
    <row r="6" spans="1:3" x14ac:dyDescent="0.2">
      <c r="A6" s="28" t="s">
        <v>9</v>
      </c>
      <c r="B6" s="53">
        <v>1</v>
      </c>
      <c r="C6" s="9">
        <f>B6</f>
        <v>1</v>
      </c>
    </row>
    <row r="7" spans="1:3" ht="18" thickBot="1" x14ac:dyDescent="0.25">
      <c r="A7" s="29" t="s">
        <v>13</v>
      </c>
      <c r="B7" s="62">
        <v>12</v>
      </c>
      <c r="C7" s="10">
        <f>B7</f>
        <v>12</v>
      </c>
    </row>
    <row r="8" spans="1:3" ht="21" customHeight="1" thickBot="1" x14ac:dyDescent="0.25">
      <c r="A8" s="31" t="s">
        <v>5</v>
      </c>
      <c r="B8" s="25"/>
      <c r="C8" s="1"/>
    </row>
    <row r="9" spans="1:3" ht="19" x14ac:dyDescent="0.25">
      <c r="A9" s="33" t="s">
        <v>16</v>
      </c>
      <c r="B9" s="55">
        <f>B4-B3</f>
        <v>12</v>
      </c>
      <c r="C9" s="4">
        <f>C4-C3</f>
        <v>23</v>
      </c>
    </row>
    <row r="10" spans="1:3" ht="20" thickBot="1" x14ac:dyDescent="0.3">
      <c r="A10" s="34" t="s">
        <v>17</v>
      </c>
      <c r="B10" s="56">
        <f>B3-B5</f>
        <v>9</v>
      </c>
      <c r="C10" s="12" t="e">
        <f>C3-C5+#REF!</f>
        <v>#REF!</v>
      </c>
    </row>
    <row r="11" spans="1:3" ht="26.25" customHeight="1" thickBot="1" x14ac:dyDescent="0.25">
      <c r="A11" s="24" t="s">
        <v>1</v>
      </c>
      <c r="B11" s="25"/>
      <c r="C11" s="1"/>
    </row>
    <row r="12" spans="1:3" x14ac:dyDescent="0.2">
      <c r="A12" s="33" t="s">
        <v>10</v>
      </c>
      <c r="B12" s="74">
        <f>NORMINV((B9/(B9+B10)),B1,B2)</f>
        <v>20900.061848963524</v>
      </c>
      <c r="C12" s="40" t="e">
        <f>NORMINV((C9/(C9+C10)),C1,C2)</f>
        <v>#REF!</v>
      </c>
    </row>
    <row r="13" spans="1:3" x14ac:dyDescent="0.2">
      <c r="A13" s="35" t="s">
        <v>18</v>
      </c>
      <c r="B13" s="57">
        <f>(B12-B1)*NORMSDIST((B12-B1)/B2)+B2*NORMDIST((B12-B1)/B2,0,1,0)</f>
        <v>2476.9741020276711</v>
      </c>
      <c r="C13" s="41" t="e">
        <f>(C12-C1)*NORMSDIST((C12-C1)/C2)+C2*NORMDIST((C12-C1)/C2,0,1,0)</f>
        <v>#REF!</v>
      </c>
    </row>
    <row r="14" spans="1:3" ht="18" thickBot="1" x14ac:dyDescent="0.25">
      <c r="A14" s="34" t="s">
        <v>19</v>
      </c>
      <c r="B14" s="58">
        <f>(B1-B12)*(1-NORMSDIST((B12-B1)/B2))+B2*NORMDIST((B12-B1)/B2,0,1,0)</f>
        <v>1576.9122530641475</v>
      </c>
      <c r="C14" s="42" t="e">
        <f>(C1-C12)*(1-NORMSDIST((C12-C1)/C2))+C2*NORMDIST((C12-C1)/C2,0,1,0)</f>
        <v>#REF!</v>
      </c>
    </row>
    <row r="15" spans="1:3" x14ac:dyDescent="0.2">
      <c r="A15" s="36" t="s">
        <v>4</v>
      </c>
      <c r="B15" s="59">
        <f>(B9+B10)*B1*NORMSDIST((B12-B1)/B2)-(B9+B10)*B2*NORMDIST((B12-B1)/B2,0,1,0)-B12*B10*NORMDIST(B12,B1,B2,1)+B12*B9*(1-NORMDIST(B12,B1,B2,1))</f>
        <v>198784.28604498119</v>
      </c>
      <c r="C15" s="20"/>
    </row>
    <row r="16" spans="1:3" x14ac:dyDescent="0.2">
      <c r="A16" s="37" t="s">
        <v>20</v>
      </c>
      <c r="B16" s="60">
        <f>(B7-B6)*B12</f>
        <v>229900.68033859876</v>
      </c>
      <c r="C16" s="21"/>
    </row>
    <row r="17" spans="1:3" ht="18" thickBot="1" x14ac:dyDescent="0.25">
      <c r="A17" s="38" t="s">
        <v>21</v>
      </c>
      <c r="B17" s="61">
        <f>B16+B15</f>
        <v>428684.96638357994</v>
      </c>
      <c r="C17" s="22" t="e">
        <f>(C9+C10)*C1*NORMSDIST((C12-C1)/C2)-(C9+C10)*C2*NORMDIST((C12-C1)/C2,0,1,0)-C12*C10*NORMDIST(C12,C1,C2,1)+C12*C9*(1-NORMDIST(C12,C1,C2,1))</f>
        <v>#REF!</v>
      </c>
    </row>
  </sheetData>
  <customSheetViews>
    <customSheetView guid="{9394AA11-16EA-4930-9742-5117B5D0F138}" showGridLines="0" hiddenColumns="1">
      <selection activeCell="A12" sqref="A12"/>
      <pageMargins left="0.75" right="0.75" top="1" bottom="1" header="0.5" footer="0.5"/>
      <pageSetup orientation="portrait" horizontalDpi="4294967292" r:id="rId1"/>
      <headerFooter alignWithMargins="0"/>
    </customSheetView>
  </customSheetViews>
  <pageMargins left="0.75" right="0.75" top="1" bottom="1" header="0.5" footer="0.5"/>
  <pageSetup orientation="portrait" horizontalDpi="4294967292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33"/>
  <sheetViews>
    <sheetView showGridLines="0" tabSelected="1" workbookViewId="0">
      <selection activeCell="J10" sqref="J10"/>
    </sheetView>
  </sheetViews>
  <sheetFormatPr baseColWidth="10" defaultColWidth="8.83203125" defaultRowHeight="17" x14ac:dyDescent="0.2"/>
  <cols>
    <col min="1" max="1" width="42.33203125" style="23" customWidth="1"/>
    <col min="2" max="2" width="12.33203125" style="39" customWidth="1"/>
    <col min="3" max="3" width="11.6640625" hidden="1" customWidth="1"/>
    <col min="4" max="4" width="13.83203125" customWidth="1"/>
  </cols>
  <sheetData>
    <row r="1" spans="1:10" x14ac:dyDescent="0.2">
      <c r="A1" s="26" t="s">
        <v>31</v>
      </c>
      <c r="B1" s="77">
        <v>20000</v>
      </c>
      <c r="C1" s="5">
        <f>B1</f>
        <v>20000</v>
      </c>
    </row>
    <row r="2" spans="1:10" x14ac:dyDescent="0.2">
      <c r="A2" s="27" t="s">
        <v>3</v>
      </c>
      <c r="B2" s="50">
        <v>5000</v>
      </c>
      <c r="C2" s="6">
        <f>B2</f>
        <v>5000</v>
      </c>
    </row>
    <row r="3" spans="1:10" x14ac:dyDescent="0.2">
      <c r="A3" s="28" t="s">
        <v>11</v>
      </c>
      <c r="B3" s="51">
        <v>12</v>
      </c>
      <c r="C3" s="7">
        <f>C7</f>
        <v>1</v>
      </c>
    </row>
    <row r="4" spans="1:10" x14ac:dyDescent="0.2">
      <c r="A4" s="29" t="s">
        <v>12</v>
      </c>
      <c r="B4" s="52">
        <v>24</v>
      </c>
      <c r="C4" s="8">
        <f>B4</f>
        <v>24</v>
      </c>
    </row>
    <row r="5" spans="1:10" x14ac:dyDescent="0.2">
      <c r="A5" s="29" t="s">
        <v>30</v>
      </c>
      <c r="B5" s="52">
        <v>3</v>
      </c>
      <c r="C5" s="8">
        <f>MAX(C9-C6,0)</f>
        <v>0</v>
      </c>
    </row>
    <row r="6" spans="1:10" x14ac:dyDescent="0.2">
      <c r="A6" s="27" t="s">
        <v>2</v>
      </c>
      <c r="B6" s="63">
        <v>5</v>
      </c>
      <c r="C6" s="16">
        <v>0</v>
      </c>
    </row>
    <row r="7" spans="1:10" x14ac:dyDescent="0.2">
      <c r="A7" s="28" t="s">
        <v>9</v>
      </c>
      <c r="B7" s="53">
        <v>1</v>
      </c>
      <c r="C7" s="9">
        <f>B7</f>
        <v>1</v>
      </c>
    </row>
    <row r="8" spans="1:10" x14ac:dyDescent="0.2">
      <c r="A8" s="29" t="s">
        <v>13</v>
      </c>
      <c r="B8" s="54">
        <v>12</v>
      </c>
      <c r="C8" s="10">
        <f>B8</f>
        <v>12</v>
      </c>
    </row>
    <row r="9" spans="1:10" x14ac:dyDescent="0.2">
      <c r="A9" s="29" t="s">
        <v>14</v>
      </c>
      <c r="B9" s="64">
        <v>5</v>
      </c>
      <c r="C9" s="11">
        <v>0</v>
      </c>
      <c r="J9" s="78"/>
    </row>
    <row r="10" spans="1:10" ht="20" thickBot="1" x14ac:dyDescent="0.3">
      <c r="A10" s="30" t="s">
        <v>15</v>
      </c>
      <c r="B10" s="65">
        <v>0</v>
      </c>
      <c r="C10" s="17">
        <v>0</v>
      </c>
      <c r="J10" s="78"/>
    </row>
    <row r="11" spans="1:10" ht="21" customHeight="1" thickBot="1" x14ac:dyDescent="0.25">
      <c r="A11" s="31" t="s">
        <v>25</v>
      </c>
      <c r="B11" s="25"/>
      <c r="C11" s="1"/>
      <c r="J11" s="78"/>
    </row>
    <row r="12" spans="1:10" ht="19" x14ac:dyDescent="0.25">
      <c r="A12" s="33" t="s">
        <v>16</v>
      </c>
      <c r="B12" s="55">
        <f>B4-B3</f>
        <v>12</v>
      </c>
      <c r="C12" s="4">
        <f>C4-C3</f>
        <v>23</v>
      </c>
      <c r="J12" s="78"/>
    </row>
    <row r="13" spans="1:10" ht="20" thickBot="1" x14ac:dyDescent="0.3">
      <c r="A13" s="34" t="s">
        <v>17</v>
      </c>
      <c r="B13" s="56">
        <f>B3-B5-B6</f>
        <v>4</v>
      </c>
      <c r="C13" s="12">
        <f>C3-C5+C6</f>
        <v>1</v>
      </c>
      <c r="J13" s="78"/>
    </row>
    <row r="14" spans="1:10" ht="26.25" customHeight="1" thickBot="1" x14ac:dyDescent="0.25">
      <c r="A14" s="24" t="s">
        <v>1</v>
      </c>
      <c r="B14" s="25"/>
      <c r="C14" s="1"/>
      <c r="J14" s="78"/>
    </row>
    <row r="15" spans="1:10" x14ac:dyDescent="0.2">
      <c r="A15" s="33" t="s">
        <v>10</v>
      </c>
      <c r="B15" s="74">
        <f>NORMINV((B12/(B12+B13)),B1,B2)</f>
        <v>23372.448750980409</v>
      </c>
      <c r="C15" s="13">
        <f>NORMINV((C12/(C12+C13)),C1,C2)</f>
        <v>28658.321980611228</v>
      </c>
      <c r="J15" s="78"/>
    </row>
    <row r="16" spans="1:10" x14ac:dyDescent="0.2">
      <c r="A16" s="35" t="s">
        <v>18</v>
      </c>
      <c r="B16" s="57">
        <f>(B15-B1)*NORMSDIST((B15-B1)/B2)+B2*NORMDIST((B15-B1)/B2,0,1,0)</f>
        <v>4118.2194266558417</v>
      </c>
      <c r="C16" s="14">
        <f>(C15-C1)*NORMSDIST((C15-C1)/C2)+C2*NORMDIST((C15-C1)/C2,0,1,0)</f>
        <v>8742.936791010221</v>
      </c>
      <c r="J16" s="78"/>
    </row>
    <row r="17" spans="1:10" ht="18" thickBot="1" x14ac:dyDescent="0.25">
      <c r="A17" s="34" t="s">
        <v>19</v>
      </c>
      <c r="B17" s="58">
        <f>(B1-B15)*(1-NORMSDIST((B15-B1)/B2))+B2*NORMDIST((B15-B1)/B2,0,1,0)</f>
        <v>745.77067567543247</v>
      </c>
      <c r="C17" s="15">
        <f>(C1-C15)*(1-NORMSDIST((C15-C1)/C2))+C2*NORMDIST((C15-C1)/C2,0,1,0)</f>
        <v>84.614810398991892</v>
      </c>
      <c r="J17" s="78"/>
    </row>
    <row r="18" spans="1:10" x14ac:dyDescent="0.2">
      <c r="A18" s="36" t="s">
        <v>4</v>
      </c>
      <c r="B18" s="59">
        <f>(B12+B13)*B1*NORMSDIST((B15-B1)/B2)-(B12+B13)*B2*NORMDIST((B15-B1)/B2,0,1,0)-B15*B13*NORMDIST(B15,B1,B2,1)+B15*B12*(1-NORMDIST(B15,B1,B2,1))</f>
        <v>214577.87418527144</v>
      </c>
      <c r="C18" s="20"/>
      <c r="J18" s="78"/>
    </row>
    <row r="19" spans="1:10" x14ac:dyDescent="0.2">
      <c r="A19" s="37" t="s">
        <v>20</v>
      </c>
      <c r="B19" s="60">
        <f>B15*(B8-B7)-B16*B9</f>
        <v>236505.83912750531</v>
      </c>
      <c r="C19" s="21"/>
      <c r="J19" s="78"/>
    </row>
    <row r="20" spans="1:10" ht="18" thickBot="1" x14ac:dyDescent="0.25">
      <c r="A20" s="38" t="s">
        <v>21</v>
      </c>
      <c r="B20" s="61">
        <f>B19+B18</f>
        <v>451083.71331277676</v>
      </c>
      <c r="C20" s="22">
        <f>(C12+C13)*C1*NORMSDIST((C15-C1)/C2)-(C12+C13)*C2*NORMDIST((C15-C1)/C2,0,1,0)-C15*C13*NORMDIST(C15,C1,C2,1)+C15*C12*(1-NORMDIST(C15,C1,C2,1))</f>
        <v>449310.92256981297</v>
      </c>
      <c r="J20" s="78"/>
    </row>
    <row r="21" spans="1:10" x14ac:dyDescent="0.2">
      <c r="J21" s="78"/>
    </row>
    <row r="22" spans="1:10" x14ac:dyDescent="0.2">
      <c r="J22" s="78"/>
    </row>
    <row r="23" spans="1:10" x14ac:dyDescent="0.2">
      <c r="J23" s="78"/>
    </row>
    <row r="24" spans="1:10" x14ac:dyDescent="0.2">
      <c r="J24" s="78"/>
    </row>
    <row r="25" spans="1:10" x14ac:dyDescent="0.2">
      <c r="J25" s="78"/>
    </row>
    <row r="26" spans="1:10" x14ac:dyDescent="0.2">
      <c r="J26" s="78"/>
    </row>
    <row r="27" spans="1:10" x14ac:dyDescent="0.2">
      <c r="J27" s="78"/>
    </row>
    <row r="28" spans="1:10" x14ac:dyDescent="0.2">
      <c r="J28" s="78"/>
    </row>
    <row r="29" spans="1:10" x14ac:dyDescent="0.2">
      <c r="J29" s="78"/>
    </row>
    <row r="30" spans="1:10" x14ac:dyDescent="0.2">
      <c r="J30" s="78"/>
    </row>
    <row r="31" spans="1:10" x14ac:dyDescent="0.2">
      <c r="J31" s="78"/>
    </row>
    <row r="32" spans="1:10" x14ac:dyDescent="0.2">
      <c r="J32" s="78"/>
    </row>
    <row r="33" spans="10:10" x14ac:dyDescent="0.2">
      <c r="J33" s="78"/>
    </row>
  </sheetData>
  <customSheetViews>
    <customSheetView guid="{9394AA11-16EA-4930-9742-5117B5D0F138}" showGridLines="0" hiddenColumns="1">
      <selection activeCell="A35" sqref="A35"/>
      <pageMargins left="0.75" right="0.75" top="1" bottom="1" header="0.5" footer="0.5"/>
      <pageSetup orientation="portrait" horizontalDpi="4294967292" r:id="rId1"/>
      <headerFooter alignWithMargins="0"/>
    </customSheetView>
  </customSheetViews>
  <phoneticPr fontId="0" type="noConversion"/>
  <pageMargins left="0.75" right="0.75" top="1" bottom="1" header="0.5" footer="0.5"/>
  <pageSetup orientation="portrait" horizontalDpi="4294967292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2:K30"/>
  <sheetViews>
    <sheetView showGridLines="0" workbookViewId="0">
      <selection activeCell="L4" sqref="L4"/>
    </sheetView>
  </sheetViews>
  <sheetFormatPr baseColWidth="10" defaultColWidth="9.1640625" defaultRowHeight="17" x14ac:dyDescent="0.2"/>
  <cols>
    <col min="1" max="1" width="36.5" style="32" customWidth="1"/>
    <col min="2" max="2" width="13.33203125" style="25" customWidth="1"/>
    <col min="3" max="3" width="12.33203125" style="1" bestFit="1" customWidth="1"/>
    <col min="4" max="4" width="18.33203125" style="1" customWidth="1"/>
    <col min="5" max="5" width="11.33203125" style="1" bestFit="1" customWidth="1"/>
    <col min="6" max="16384" width="9.1640625" style="1"/>
  </cols>
  <sheetData>
    <row r="2" spans="1:11" ht="26.25" customHeight="1" thickBot="1" x14ac:dyDescent="0.25">
      <c r="A2" s="24" t="s">
        <v>0</v>
      </c>
    </row>
    <row r="3" spans="1:11" x14ac:dyDescent="0.2">
      <c r="A3" s="43" t="s">
        <v>29</v>
      </c>
      <c r="B3" s="66">
        <v>4000</v>
      </c>
    </row>
    <row r="4" spans="1:11" x14ac:dyDescent="0.2">
      <c r="A4" s="44" t="s">
        <v>32</v>
      </c>
      <c r="B4" s="67">
        <v>1600</v>
      </c>
    </row>
    <row r="5" spans="1:11" x14ac:dyDescent="0.2">
      <c r="A5" s="29" t="s">
        <v>33</v>
      </c>
      <c r="B5" s="68">
        <v>36</v>
      </c>
    </row>
    <row r="6" spans="1:11" x14ac:dyDescent="0.2">
      <c r="A6" s="29" t="s">
        <v>34</v>
      </c>
      <c r="B6" s="68">
        <v>20</v>
      </c>
      <c r="E6" s="18"/>
    </row>
    <row r="7" spans="1:11" ht="19" x14ac:dyDescent="0.25">
      <c r="A7" s="29" t="s">
        <v>27</v>
      </c>
      <c r="B7" s="68">
        <v>10</v>
      </c>
      <c r="E7" s="18"/>
    </row>
    <row r="8" spans="1:11" x14ac:dyDescent="0.2">
      <c r="A8" s="29" t="s">
        <v>35</v>
      </c>
      <c r="B8" s="68">
        <v>55</v>
      </c>
      <c r="E8" s="19"/>
    </row>
    <row r="9" spans="1:11" ht="19" x14ac:dyDescent="0.25">
      <c r="A9" s="29" t="s">
        <v>28</v>
      </c>
      <c r="B9" s="68">
        <v>25</v>
      </c>
      <c r="E9" s="19"/>
      <c r="J9" s="18"/>
      <c r="K9" s="18"/>
    </row>
    <row r="10" spans="1:11" ht="18" thickBot="1" x14ac:dyDescent="0.25">
      <c r="A10" s="30" t="s">
        <v>36</v>
      </c>
      <c r="B10" s="69">
        <v>3930.9355318722664</v>
      </c>
      <c r="E10" s="19"/>
      <c r="J10" s="18"/>
      <c r="K10" s="18"/>
    </row>
    <row r="11" spans="1:11" ht="25.5" customHeight="1" thickBot="1" x14ac:dyDescent="0.25">
      <c r="A11" s="24" t="s">
        <v>26</v>
      </c>
      <c r="E11" s="18"/>
      <c r="J11" s="18"/>
      <c r="K11" s="18"/>
    </row>
    <row r="12" spans="1:11" x14ac:dyDescent="0.2">
      <c r="A12" s="43" t="s">
        <v>37</v>
      </c>
      <c r="B12" s="70">
        <v>0.35</v>
      </c>
      <c r="E12" s="18"/>
      <c r="J12" s="18"/>
      <c r="K12" s="18"/>
    </row>
    <row r="13" spans="1:11" x14ac:dyDescent="0.2">
      <c r="A13" s="44" t="s">
        <v>38</v>
      </c>
      <c r="B13" s="71"/>
      <c r="E13" s="18"/>
      <c r="J13" s="18"/>
      <c r="K13" s="18"/>
    </row>
    <row r="14" spans="1:11" x14ac:dyDescent="0.2">
      <c r="A14" s="45" t="s">
        <v>39</v>
      </c>
      <c r="B14" s="72">
        <f>B10*(1+B12)</f>
        <v>5306.7629680275604</v>
      </c>
      <c r="C14" s="2"/>
      <c r="D14" s="3"/>
      <c r="E14" s="18"/>
      <c r="J14" s="18"/>
      <c r="K14" s="18"/>
    </row>
    <row r="15" spans="1:11" ht="18" thickBot="1" x14ac:dyDescent="0.25">
      <c r="A15" s="46" t="s">
        <v>40</v>
      </c>
      <c r="B15" s="73">
        <f>B10*(1-B13)</f>
        <v>3930.9355318722664</v>
      </c>
      <c r="C15" s="2"/>
      <c r="D15" s="3"/>
      <c r="J15" s="18"/>
      <c r="K15" s="18"/>
    </row>
    <row r="16" spans="1:11" ht="25.5" customHeight="1" thickBot="1" x14ac:dyDescent="0.25">
      <c r="A16" s="47" t="s">
        <v>8</v>
      </c>
      <c r="B16" s="49"/>
      <c r="C16" s="2"/>
      <c r="D16" s="3"/>
      <c r="J16" s="18"/>
      <c r="K16" s="18"/>
    </row>
    <row r="17" spans="1:11" x14ac:dyDescent="0.2">
      <c r="A17" s="33" t="s">
        <v>6</v>
      </c>
      <c r="B17" s="74">
        <f>B14*(1-NORMDIST(B14,B3,B4,1))+B15*NORMDIST((B15-B3)/B4,0,1,1)+B3*(NORMSDIST((B14-B3)/B4)-NORMSDIST((B15-B3)/B4))-B4*(NORMDIST((B14-B3)/B4,0,1,0)-NORMDIST((B15-B3)/B4,0,1,0))</f>
        <v>4417.6437363129671</v>
      </c>
      <c r="J17" s="18"/>
      <c r="K17" s="18"/>
    </row>
    <row r="18" spans="1:11" ht="18" thickBot="1" x14ac:dyDescent="0.25">
      <c r="A18" s="34" t="s">
        <v>7</v>
      </c>
      <c r="B18" s="75">
        <f>B14*(1-NORMDIST(B14,B3,B4,1))+B3*NORMSDIST((B14-B3)/B4)-B4*NORMDIST((B14-B3)/B4,0,1,0)</f>
        <v>3813.2737530862246</v>
      </c>
      <c r="J18" s="18"/>
      <c r="K18" s="18"/>
    </row>
    <row r="19" spans="1:11" ht="21" customHeight="1" x14ac:dyDescent="0.2">
      <c r="A19" s="36" t="s">
        <v>22</v>
      </c>
      <c r="B19" s="76">
        <f>B17*B5+(B14-B17)*B7-B14*B6</f>
        <v>61791.107463861539</v>
      </c>
      <c r="J19" s="18"/>
      <c r="K19" s="18"/>
    </row>
    <row r="20" spans="1:11" x14ac:dyDescent="0.2">
      <c r="A20" s="37" t="s">
        <v>23</v>
      </c>
      <c r="B20" s="60">
        <f>B18*B8+(B17-B18)*B9-B17*B5</f>
        <v>65804.131493144116</v>
      </c>
      <c r="J20" s="18"/>
      <c r="K20" s="18"/>
    </row>
    <row r="21" spans="1:11" ht="18" thickBot="1" x14ac:dyDescent="0.25">
      <c r="A21" s="48" t="s">
        <v>24</v>
      </c>
      <c r="B21" s="61">
        <f>B19+B20</f>
        <v>127595.23895700565</v>
      </c>
      <c r="J21" s="18"/>
      <c r="K21" s="18"/>
    </row>
    <row r="22" spans="1:11" x14ac:dyDescent="0.2">
      <c r="J22" s="18"/>
      <c r="K22" s="18"/>
    </row>
    <row r="23" spans="1:11" x14ac:dyDescent="0.2">
      <c r="J23" s="18"/>
      <c r="K23" s="18"/>
    </row>
    <row r="24" spans="1:11" x14ac:dyDescent="0.2">
      <c r="J24" s="18"/>
      <c r="K24" s="18"/>
    </row>
    <row r="25" spans="1:11" x14ac:dyDescent="0.2">
      <c r="J25" s="18"/>
      <c r="K25" s="18"/>
    </row>
    <row r="26" spans="1:11" x14ac:dyDescent="0.2">
      <c r="J26" s="18"/>
      <c r="K26" s="18"/>
    </row>
    <row r="27" spans="1:11" x14ac:dyDescent="0.2">
      <c r="J27" s="18"/>
      <c r="K27" s="18"/>
    </row>
    <row r="28" spans="1:11" x14ac:dyDescent="0.2">
      <c r="J28" s="18"/>
      <c r="K28" s="18"/>
    </row>
    <row r="29" spans="1:11" x14ac:dyDescent="0.2">
      <c r="J29" s="18"/>
      <c r="K29" s="18"/>
    </row>
    <row r="30" spans="1:11" x14ac:dyDescent="0.2">
      <c r="J30" s="18"/>
      <c r="K30" s="18"/>
    </row>
  </sheetData>
  <customSheetViews>
    <customSheetView guid="{9394AA11-16EA-4930-9742-5117B5D0F138}" showGridLines="0">
      <selection activeCell="B17" sqref="B17"/>
      <pageMargins left="0.75" right="0.75" top="1" bottom="1" header="0.5" footer="0.5"/>
      <pageSetup orientation="portrait" horizontalDpi="4294967293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horizontalDpi="4294967293" vertic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1A, 1B</vt:lpstr>
      <vt:lpstr>1C</vt:lpstr>
      <vt:lpstr>2</vt:lpstr>
    </vt:vector>
  </TitlesOfParts>
  <Company>Kellogg Graduate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15 Examples</dc:title>
  <dc:subject>Supply Chain Management - 6th Edition</dc:subject>
  <dc:creator>Sunil Chopra/Jay Mabe</dc:creator>
  <cp:lastModifiedBy>Microsoft Office User</cp:lastModifiedBy>
  <dcterms:created xsi:type="dcterms:W3CDTF">2000-01-13T15:46:01Z</dcterms:created>
  <dcterms:modified xsi:type="dcterms:W3CDTF">2022-12-03T22:10:13Z</dcterms:modified>
</cp:coreProperties>
</file>