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agingLogisticsFLows\7th edition\Instructors manual - 7th edition\Final IM\Chap 8 - Cases, Discussion Questions, Examples &amp; Exercises\Exercises\"/>
    </mc:Choice>
  </mc:AlternateContent>
  <bookViews>
    <workbookView xWindow="0" yWindow="0" windowWidth="38400" windowHeight="17850" activeTab="1"/>
  </bookViews>
  <sheets>
    <sheet name="Data" sheetId="1" r:id="rId1"/>
    <sheet name="Production Plan" sheetId="2" r:id="rId2"/>
    <sheet name="Production Plan Chart" sheetId="4" r:id="rId3"/>
    <sheet name="Sheet3" sheetId="3" r:id="rId4"/>
  </sheets>
  <definedNames>
    <definedName name="solver_adj" localSheetId="1" hidden="1">'Production Plan'!$E$7:$F$18,'Production Plan'!$I$7:$I$18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'Production Plan'!$F$18</definedName>
    <definedName name="solver_lhs2" localSheetId="1" hidden="1">'Production Plan'!$E$7:$F$18</definedName>
    <definedName name="solver_lhs3" localSheetId="1" hidden="1">'Production Plan'!$I$7:$I$18</definedName>
    <definedName name="solver_lhs4" localSheetId="1" hidden="1">'Production Plan'!$L$7:$L$18</definedName>
    <definedName name="solver_lhs5" localSheetId="1" hidden="1">'Production Plan'!$M$7:$N$18</definedName>
    <definedName name="solver_lin" localSheetId="1" hidden="1">1</definedName>
    <definedName name="solver_loc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5000</definedName>
    <definedName name="solver_num" localSheetId="1" hidden="1">5</definedName>
    <definedName name="solver_nwt" localSheetId="1" hidden="1">1</definedName>
    <definedName name="solver_ofx" localSheetId="1" hidden="1">2</definedName>
    <definedName name="solver_opt" localSheetId="1" hidden="1">'Production Plan'!$B$35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2</definedName>
    <definedName name="solver_rel5" localSheetId="1" hidden="1">3</definedName>
    <definedName name="solver_reo" localSheetId="1" hidden="1">2</definedName>
    <definedName name="solver_rep" localSheetId="1" hidden="1">2</definedName>
    <definedName name="solver_rhs1" localSheetId="1" hidden="1">50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E10" i="1" l="1"/>
  <c r="O7" i="2" s="1"/>
  <c r="D6" i="2"/>
  <c r="D7" i="2" s="1"/>
  <c r="F6" i="2"/>
  <c r="J7" i="2"/>
  <c r="J8" i="2"/>
  <c r="L8" i="2" s="1"/>
  <c r="J9" i="2"/>
  <c r="L9" i="2"/>
  <c r="J10" i="2"/>
  <c r="L10" i="2"/>
  <c r="J11" i="2"/>
  <c r="L11" i="2"/>
  <c r="J12" i="2"/>
  <c r="L12" i="2" s="1"/>
  <c r="J13" i="2"/>
  <c r="L13" i="2"/>
  <c r="J14" i="2"/>
  <c r="L14" i="2"/>
  <c r="J15" i="2"/>
  <c r="L15" i="2"/>
  <c r="J16" i="2"/>
  <c r="L16" i="2" s="1"/>
  <c r="J17" i="2"/>
  <c r="L17" i="2"/>
  <c r="J18" i="2"/>
  <c r="L18" i="2"/>
  <c r="B22" i="2"/>
  <c r="C22" i="2"/>
  <c r="E22" i="2"/>
  <c r="F22" i="2"/>
  <c r="G22" i="2"/>
  <c r="H22" i="2"/>
  <c r="I22" i="2"/>
  <c r="B23" i="2"/>
  <c r="C23" i="2"/>
  <c r="E23" i="2"/>
  <c r="F23" i="2"/>
  <c r="G23" i="2"/>
  <c r="H23" i="2"/>
  <c r="I23" i="2"/>
  <c r="B24" i="2"/>
  <c r="C24" i="2"/>
  <c r="E24" i="2"/>
  <c r="F24" i="2"/>
  <c r="G24" i="2"/>
  <c r="H24" i="2"/>
  <c r="I24" i="2"/>
  <c r="B25" i="2"/>
  <c r="C25" i="2"/>
  <c r="E25" i="2"/>
  <c r="F25" i="2"/>
  <c r="G25" i="2"/>
  <c r="H25" i="2"/>
  <c r="I25" i="2"/>
  <c r="B26" i="2"/>
  <c r="C26" i="2"/>
  <c r="E26" i="2"/>
  <c r="F26" i="2"/>
  <c r="G26" i="2"/>
  <c r="H26" i="2"/>
  <c r="I26" i="2"/>
  <c r="B27" i="2"/>
  <c r="C27" i="2"/>
  <c r="E27" i="2"/>
  <c r="F27" i="2"/>
  <c r="G27" i="2"/>
  <c r="H27" i="2"/>
  <c r="I27" i="2"/>
  <c r="B28" i="2"/>
  <c r="C28" i="2"/>
  <c r="E28" i="2"/>
  <c r="F28" i="2"/>
  <c r="G28" i="2"/>
  <c r="H28" i="2"/>
  <c r="I28" i="2"/>
  <c r="B29" i="2"/>
  <c r="C29" i="2"/>
  <c r="E29" i="2"/>
  <c r="F29" i="2"/>
  <c r="G29" i="2"/>
  <c r="H29" i="2"/>
  <c r="I29" i="2"/>
  <c r="B30" i="2"/>
  <c r="C30" i="2"/>
  <c r="E30" i="2"/>
  <c r="F30" i="2"/>
  <c r="G30" i="2"/>
  <c r="H30" i="2"/>
  <c r="I30" i="2"/>
  <c r="B31" i="2"/>
  <c r="C31" i="2"/>
  <c r="E31" i="2"/>
  <c r="F31" i="2"/>
  <c r="G31" i="2"/>
  <c r="H31" i="2"/>
  <c r="I31" i="2"/>
  <c r="B32" i="2"/>
  <c r="C32" i="2"/>
  <c r="E32" i="2"/>
  <c r="F32" i="2"/>
  <c r="G32" i="2"/>
  <c r="H32" i="2"/>
  <c r="I32" i="2"/>
  <c r="B33" i="2"/>
  <c r="C33" i="2"/>
  <c r="E33" i="2"/>
  <c r="F33" i="2"/>
  <c r="G33" i="2"/>
  <c r="H33" i="2"/>
  <c r="I33" i="2"/>
  <c r="L7" i="2"/>
  <c r="D8" i="2" l="1"/>
  <c r="N8" i="2" s="1"/>
  <c r="N7" i="2"/>
  <c r="I34" i="2"/>
  <c r="M7" i="2"/>
  <c r="D22" i="2"/>
  <c r="O17" i="2"/>
  <c r="O15" i="2"/>
  <c r="O13" i="2"/>
  <c r="O11" i="2"/>
  <c r="O9" i="2"/>
  <c r="O18" i="2"/>
  <c r="O16" i="2"/>
  <c r="O14" i="2"/>
  <c r="O12" i="2"/>
  <c r="O10" i="2"/>
  <c r="O8" i="2"/>
  <c r="D9" i="2" l="1"/>
  <c r="M9" i="2" s="1"/>
  <c r="D23" i="2"/>
  <c r="M8" i="2"/>
  <c r="D10" i="2" l="1"/>
  <c r="D25" i="2" s="1"/>
  <c r="N9" i="2"/>
  <c r="D24" i="2"/>
  <c r="D11" i="2" l="1"/>
  <c r="M11" i="2" s="1"/>
  <c r="N10" i="2"/>
  <c r="M10" i="2"/>
  <c r="D12" i="2" l="1"/>
  <c r="D27" i="2" s="1"/>
  <c r="N11" i="2"/>
  <c r="D26" i="2"/>
  <c r="N12" i="2"/>
  <c r="D13" i="2"/>
  <c r="M12" i="2" l="1"/>
  <c r="N13" i="2"/>
  <c r="D14" i="2"/>
  <c r="M13" i="2"/>
  <c r="D28" i="2"/>
  <c r="N14" i="2" l="1"/>
  <c r="D15" i="2"/>
  <c r="D29" i="2"/>
  <c r="M14" i="2"/>
  <c r="M15" i="2" l="1"/>
  <c r="D30" i="2"/>
  <c r="N15" i="2"/>
  <c r="D16" i="2"/>
  <c r="D31" i="2" l="1"/>
  <c r="M16" i="2"/>
  <c r="N16" i="2"/>
  <c r="D17" i="2"/>
  <c r="M17" i="2" l="1"/>
  <c r="D32" i="2"/>
  <c r="N17" i="2"/>
  <c r="D18" i="2"/>
  <c r="N18" i="2" l="1"/>
  <c r="D33" i="2"/>
  <c r="B35" i="2" s="1"/>
  <c r="M18" i="2"/>
</calcChain>
</file>

<file path=xl/comments1.xml><?xml version="1.0" encoding="utf-8"?>
<comments xmlns="http://schemas.openxmlformats.org/spreadsheetml/2006/main">
  <authors>
    <author>schopra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'000s of units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'000s of units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Previous period inventory + production this period - demand this period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Overtime hours are limited by 20 hours per employee per month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Production cannot exceed regular + overtime capacity</t>
        </r>
      </text>
    </comment>
  </commentList>
</comments>
</file>

<file path=xl/sharedStrings.xml><?xml version="1.0" encoding="utf-8"?>
<sst xmlns="http://schemas.openxmlformats.org/spreadsheetml/2006/main" count="66" uniqueCount="57">
  <si>
    <t>Month</t>
  </si>
  <si>
    <t>Demand</t>
  </si>
  <si>
    <t>January</t>
  </si>
  <si>
    <t>July</t>
  </si>
  <si>
    <t>February</t>
  </si>
  <si>
    <t>August</t>
  </si>
  <si>
    <t>March</t>
  </si>
  <si>
    <t>September</t>
  </si>
  <si>
    <t>April</t>
  </si>
  <si>
    <t>October</t>
  </si>
  <si>
    <t>May</t>
  </si>
  <si>
    <t>November</t>
  </si>
  <si>
    <t>June</t>
  </si>
  <si>
    <t>December</t>
  </si>
  <si>
    <t>Input Data (Demand)</t>
  </si>
  <si>
    <t>Input Data (Costs etc.)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</si>
  <si>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</si>
  <si>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</si>
  <si>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</si>
  <si>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</si>
  <si>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</si>
  <si>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</si>
  <si>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</si>
  <si>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</si>
  <si>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</si>
  <si>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</si>
  <si>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</si>
  <si>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r>
      <t>H</t>
    </r>
    <r>
      <rPr>
        <sz val="10"/>
        <rFont val="Arial"/>
        <family val="2"/>
      </rPr>
      <t>t</t>
    </r>
  </si>
  <si>
    <r>
      <t>L</t>
    </r>
    <r>
      <rPr>
        <sz val="10"/>
        <rFont val="Arial"/>
        <family val="2"/>
      </rPr>
      <t>t</t>
    </r>
  </si>
  <si>
    <r>
      <t>W</t>
    </r>
    <r>
      <rPr>
        <sz val="10"/>
        <rFont val="Arial"/>
        <family val="2"/>
      </rPr>
      <t>t</t>
    </r>
  </si>
  <si>
    <r>
      <t>O</t>
    </r>
    <r>
      <rPr>
        <sz val="10"/>
        <rFont val="Arial"/>
        <family val="2"/>
      </rPr>
      <t>t</t>
    </r>
  </si>
  <si>
    <r>
      <t>I</t>
    </r>
    <r>
      <rPr>
        <sz val="10"/>
        <rFont val="Arial"/>
        <family val="2"/>
      </rPr>
      <t>t</t>
    </r>
  </si>
  <si>
    <r>
      <t>S</t>
    </r>
    <r>
      <rPr>
        <sz val="10"/>
        <rFont val="Arial"/>
        <family val="2"/>
      </rPr>
      <t>t</t>
    </r>
  </si>
  <si>
    <r>
      <t>C</t>
    </r>
    <r>
      <rPr>
        <sz val="10"/>
        <rFont val="Arial"/>
        <family val="2"/>
      </rPr>
      <t>t</t>
    </r>
  </si>
  <si>
    <r>
      <t>P</t>
    </r>
    <r>
      <rPr>
        <sz val="10"/>
        <rFont val="Arial"/>
        <family val="2"/>
      </rPr>
      <t>t</t>
    </r>
  </si>
  <si>
    <t>Period</t>
  </si>
  <si>
    <t># Hired</t>
  </si>
  <si>
    <t># Laid off</t>
  </si>
  <si>
    <t># Workforce</t>
  </si>
  <si>
    <t>Overtime</t>
  </si>
  <si>
    <t>Inventory</t>
  </si>
  <si>
    <t>Stockout</t>
  </si>
  <si>
    <t>Subcontract</t>
  </si>
  <si>
    <t>Production</t>
  </si>
  <si>
    <t>Initial Workforce size</t>
  </si>
  <si>
    <t>Maximum overtime per worker per month</t>
  </si>
  <si>
    <t>Starting inventory ('000s)</t>
  </si>
  <si>
    <t>Ending inventory ('000s)</t>
  </si>
  <si>
    <t>Aggregate Plan Decision Variables (demand, inventory, production in '000s)</t>
  </si>
  <si>
    <t>Costs</t>
  </si>
  <si>
    <t>Hiring</t>
  </si>
  <si>
    <t>Lay off</t>
  </si>
  <si>
    <t>Material</t>
  </si>
  <si>
    <t>Constraints</t>
  </si>
  <si>
    <t>OT Production</t>
  </si>
  <si>
    <t>Regular Time</t>
  </si>
  <si>
    <t>Total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</si>
</sst>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"/>
    <numFmt numFmtId="166" formatCode="#,##0.0000_);\(#,##0.0000\)"/>
    <numFmt numFmtId="167" formatCode="0.0"/>
  </numFmts>
  <fonts count="9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4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2" borderId="8" xfId="1" applyNumberFormat="1" applyFont="1" applyFill="1" applyBorder="1" applyAlignment="1"/>
    <xf numFmtId="0" fontId="3" fillId="0" borderId="9" xfId="0" applyFont="1" applyBorder="1"/>
    <xf numFmtId="164" fontId="3" fillId="2" borderId="10" xfId="1" applyNumberFormat="1" applyFont="1" applyFill="1" applyBorder="1" applyAlignment="1"/>
    <xf numFmtId="0" fontId="3" fillId="0" borderId="11" xfId="0" applyFont="1" applyBorder="1"/>
    <xf numFmtId="164" fontId="3" fillId="2" borderId="12" xfId="1" applyNumberFormat="1" applyFont="1" applyFill="1" applyBorder="1" applyAlignment="1"/>
    <xf numFmtId="165" fontId="3" fillId="3" borderId="10" xfId="1" applyNumberFormat="1" applyFont="1" applyFill="1" applyBorder="1" applyAlignment="1"/>
    <xf numFmtId="165" fontId="3" fillId="2" borderId="10" xfId="1" applyNumberFormat="1" applyFont="1" applyFill="1" applyBorder="1" applyAlignment="1"/>
    <xf numFmtId="166" fontId="3" fillId="2" borderId="10" xfId="1" applyNumberFormat="1" applyFont="1" applyFill="1" applyBorder="1" applyAlignment="1"/>
    <xf numFmtId="0" fontId="5" fillId="0" borderId="0" xfId="0" applyFont="1"/>
    <xf numFmtId="0" fontId="0" fillId="0" borderId="13" xfId="0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0" xfId="0" applyFont="1" applyFill="1" applyBorder="1"/>
    <xf numFmtId="0" fontId="3" fillId="0" borderId="16" xfId="0" applyFont="1" applyFill="1" applyBorder="1"/>
    <xf numFmtId="0" fontId="0" fillId="0" borderId="15" xfId="0" applyBorder="1"/>
    <xf numFmtId="0" fontId="3" fillId="0" borderId="17" xfId="0" applyFont="1" applyFill="1" applyBorder="1"/>
    <xf numFmtId="0" fontId="0" fillId="0" borderId="4" xfId="0" applyBorder="1"/>
    <xf numFmtId="0" fontId="0" fillId="0" borderId="0" xfId="0" applyFill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5" xfId="0" applyFont="1" applyBorder="1"/>
    <xf numFmtId="0" fontId="0" fillId="0" borderId="21" xfId="0" applyBorder="1"/>
    <xf numFmtId="3" fontId="0" fillId="0" borderId="21" xfId="0" applyNumberFormat="1" applyBorder="1"/>
    <xf numFmtId="0" fontId="3" fillId="0" borderId="7" xfId="0" applyFont="1" applyFill="1" applyBorder="1"/>
    <xf numFmtId="3" fontId="3" fillId="2" borderId="22" xfId="0" applyNumberFormat="1" applyFont="1" applyFill="1" applyBorder="1"/>
    <xf numFmtId="0" fontId="3" fillId="0" borderId="8" xfId="0" applyFont="1" applyBorder="1"/>
    <xf numFmtId="0" fontId="0" fillId="0" borderId="9" xfId="0" applyBorder="1"/>
    <xf numFmtId="3" fontId="0" fillId="0" borderId="10" xfId="0" applyNumberFormat="1" applyBorder="1"/>
    <xf numFmtId="0" fontId="3" fillId="0" borderId="9" xfId="0" applyFont="1" applyFill="1" applyBorder="1"/>
    <xf numFmtId="0" fontId="3" fillId="0" borderId="11" xfId="0" applyFont="1" applyFill="1" applyBorder="1"/>
    <xf numFmtId="0" fontId="0" fillId="0" borderId="23" xfId="0" applyBorder="1"/>
    <xf numFmtId="3" fontId="0" fillId="0" borderId="23" xfId="0" applyNumberFormat="1" applyBorder="1"/>
    <xf numFmtId="3" fontId="0" fillId="0" borderId="12" xfId="0" applyNumberFormat="1" applyBorder="1"/>
    <xf numFmtId="0" fontId="5" fillId="0" borderId="5" xfId="0" applyFont="1" applyBorder="1"/>
    <xf numFmtId="0" fontId="5" fillId="0" borderId="24" xfId="0" applyFont="1" applyBorder="1"/>
    <xf numFmtId="0" fontId="5" fillId="0" borderId="6" xfId="0" applyFont="1" applyBorder="1"/>
    <xf numFmtId="0" fontId="0" fillId="0" borderId="25" xfId="0" applyBorder="1"/>
    <xf numFmtId="3" fontId="0" fillId="0" borderId="26" xfId="0" applyNumberFormat="1" applyBorder="1"/>
    <xf numFmtId="3" fontId="0" fillId="0" borderId="27" xfId="0" applyNumberFormat="1" applyBorder="1"/>
    <xf numFmtId="167" fontId="0" fillId="0" borderId="21" xfId="0" applyNumberFormat="1" applyBorder="1"/>
    <xf numFmtId="167" fontId="0" fillId="0" borderId="23" xfId="0" applyNumberFormat="1" applyBorder="1"/>
    <xf numFmtId="1" fontId="0" fillId="0" borderId="21" xfId="0" applyNumberFormat="1" applyBorder="1"/>
    <xf numFmtId="1" fontId="0" fillId="0" borderId="23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0" fontId="0" fillId="0" borderId="26" xfId="0" applyBorder="1"/>
    <xf numFmtId="0" fontId="5" fillId="0" borderId="5" xfId="0" applyFont="1" applyFill="1" applyBorder="1"/>
    <xf numFmtId="0" fontId="5" fillId="0" borderId="24" xfId="0" applyFont="1" applyFill="1" applyBorder="1"/>
    <xf numFmtId="0" fontId="0" fillId="4" borderId="28" xfId="0" applyFill="1" applyBorder="1"/>
    <xf numFmtId="0" fontId="5" fillId="0" borderId="29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5" fillId="0" borderId="33" xfId="0" applyFont="1" applyFill="1" applyBorder="1"/>
    <xf numFmtId="0" fontId="0" fillId="0" borderId="34" xfId="0" applyBorder="1"/>
    <xf numFmtId="0" fontId="0" fillId="0" borderId="35" xfId="0" applyBorder="1"/>
    <xf numFmtId="164" fontId="3" fillId="4" borderId="36" xfId="1" applyNumberFormat="1" applyFont="1" applyFill="1" applyBorder="1" applyAlignment="1"/>
    <xf numFmtId="164" fontId="3" fillId="4" borderId="2" xfId="1" applyNumberFormat="1" applyFont="1" applyFill="1" applyBorder="1" applyAlignment="1"/>
    <xf numFmtId="0" fontId="4" fillId="0" borderId="24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Production Plan for Year</a:t>
            </a:r>
          </a:p>
        </c:rich>
      </c:tx>
      <c:layout>
        <c:manualLayout>
          <c:xMode val="edge"/>
          <c:yMode val="edge"/>
          <c:x val="0.39289678135405126"/>
          <c:y val="1.957585644371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713367125460557"/>
          <c:y val="1.3631175992611976E-2"/>
          <c:w val="0.74139844617092132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Inventory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'Production Plan'!$F$7:$F$18</c:f>
              <c:numCache>
                <c:formatCode>0.0</c:formatCode>
                <c:ptCount val="12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650</c:v>
                </c:pt>
                <c:pt idx="4">
                  <c:v>500</c:v>
                </c:pt>
                <c:pt idx="5">
                  <c:v>250</c:v>
                </c:pt>
                <c:pt idx="6">
                  <c:v>0</c:v>
                </c:pt>
                <c:pt idx="7">
                  <c:v>0</c:v>
                </c:pt>
                <c:pt idx="8">
                  <c:v>49.999999999999993</c:v>
                </c:pt>
                <c:pt idx="9">
                  <c:v>450</c:v>
                </c:pt>
                <c:pt idx="10">
                  <c:v>400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76F-9422-3CB2AF9E4714}"/>
            </c:ext>
          </c:extLst>
        </c:ser>
        <c:ser>
          <c:idx val="1"/>
          <c:order val="1"/>
          <c:tx>
            <c:v>Total Production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'Production Plan'!$I$7:$I$18</c:f>
              <c:numCache>
                <c:formatCode>0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1350</c:v>
                </c:pt>
                <c:pt idx="3">
                  <c:v>1350</c:v>
                </c:pt>
                <c:pt idx="4">
                  <c:v>1350</c:v>
                </c:pt>
                <c:pt idx="5">
                  <c:v>1350</c:v>
                </c:pt>
                <c:pt idx="6">
                  <c:v>1350</c:v>
                </c:pt>
                <c:pt idx="7">
                  <c:v>900</c:v>
                </c:pt>
                <c:pt idx="8">
                  <c:v>1150</c:v>
                </c:pt>
                <c:pt idx="9">
                  <c:v>1200</c:v>
                </c:pt>
                <c:pt idx="10">
                  <c:v>1350</c:v>
                </c:pt>
                <c:pt idx="11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F-476F-9422-3CB2AF9E4714}"/>
            </c:ext>
          </c:extLst>
        </c:ser>
        <c:ser>
          <c:idx val="2"/>
          <c:order val="2"/>
          <c:tx>
            <c:v>Demand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'Production Plan'!$J$7:$J$18</c:f>
              <c:numCache>
                <c:formatCode>#,##0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1600</c:v>
                </c:pt>
                <c:pt idx="6">
                  <c:v>1600</c:v>
                </c:pt>
                <c:pt idx="7">
                  <c:v>900</c:v>
                </c:pt>
                <c:pt idx="8">
                  <c:v>1100</c:v>
                </c:pt>
                <c:pt idx="9">
                  <c:v>800</c:v>
                </c:pt>
                <c:pt idx="10">
                  <c:v>1400</c:v>
                </c:pt>
                <c:pt idx="11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F-476F-9422-3CB2AF9E4714}"/>
            </c:ext>
          </c:extLst>
        </c:ser>
        <c:ser>
          <c:idx val="3"/>
          <c:order val="3"/>
          <c:tx>
            <c:v>Overtime Production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'Production Plan'!$O$7:$O$18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F-476F-9422-3CB2AF9E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2416"/>
        <c:axId val="56974336"/>
      </c:lineChart>
      <c:catAx>
        <c:axId val="569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150943396226416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97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97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972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30965593784688"/>
          <c:y val="0.43882544861337686"/>
          <c:w val="0.17425083240843511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486" cy="58408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opLeftCell="A4" workbookViewId="0">
      <selection activeCell="E16" sqref="E16"/>
    </sheetView>
  </sheetViews>
  <sheetFormatPr defaultRowHeight="12.5" x14ac:dyDescent="0.25"/>
  <cols>
    <col min="1" max="1" width="19.7265625" bestFit="1" customWidth="1"/>
    <col min="2" max="2" width="8.1796875" bestFit="1" customWidth="1"/>
    <col min="4" max="4" width="38.7265625" customWidth="1"/>
  </cols>
  <sheetData>
    <row r="2" spans="1:5" ht="13" x14ac:dyDescent="0.3">
      <c r="A2" s="6" t="s">
        <v>14</v>
      </c>
      <c r="D2" s="6" t="s">
        <v>15</v>
      </c>
    </row>
    <row r="3" spans="1:5" ht="13" thickBot="1" x14ac:dyDescent="0.3"/>
    <row r="4" spans="1:5" ht="14.5" thickBot="1" x14ac:dyDescent="0.35">
      <c r="A4" s="1" t="s">
        <v>0</v>
      </c>
      <c r="B4" s="2" t="s">
        <v>1</v>
      </c>
      <c r="D4" s="7" t="s">
        <v>16</v>
      </c>
      <c r="E4" s="8" t="s">
        <v>17</v>
      </c>
    </row>
    <row r="5" spans="1:5" ht="14.5" thickBot="1" x14ac:dyDescent="0.35">
      <c r="A5" s="3" t="s">
        <v>2</v>
      </c>
      <c r="B5" s="4">
        <v>1000</v>
      </c>
      <c r="D5" s="9" t="s">
        <v>18</v>
      </c>
      <c r="E5" s="10">
        <v>20</v>
      </c>
    </row>
    <row r="6" spans="1:5" ht="14.5" thickBot="1" x14ac:dyDescent="0.35">
      <c r="A6" s="3" t="s">
        <v>4</v>
      </c>
      <c r="B6" s="4">
        <v>1100</v>
      </c>
      <c r="D6" s="11" t="s">
        <v>19</v>
      </c>
      <c r="E6" s="15">
        <v>3</v>
      </c>
    </row>
    <row r="7" spans="1:5" ht="14.5" thickBot="1" x14ac:dyDescent="0.35">
      <c r="A7" s="3" t="s">
        <v>6</v>
      </c>
      <c r="B7" s="4">
        <v>1000</v>
      </c>
      <c r="D7" s="11" t="s">
        <v>20</v>
      </c>
      <c r="E7" s="12"/>
    </row>
    <row r="8" spans="1:5" ht="14.5" thickBot="1" x14ac:dyDescent="0.35">
      <c r="A8" s="3" t="s">
        <v>8</v>
      </c>
      <c r="B8" s="4">
        <v>1200</v>
      </c>
      <c r="D8" s="11" t="s">
        <v>21</v>
      </c>
      <c r="E8" s="12"/>
    </row>
    <row r="9" spans="1:5" ht="14.5" thickBot="1" x14ac:dyDescent="0.35">
      <c r="A9" s="3" t="s">
        <v>10</v>
      </c>
      <c r="B9" s="4">
        <v>1500</v>
      </c>
      <c r="D9" s="11" t="s">
        <v>22</v>
      </c>
      <c r="E9" s="12"/>
    </row>
    <row r="10" spans="1:5" ht="14.5" thickBot="1" x14ac:dyDescent="0.35">
      <c r="A10" s="3" t="s">
        <v>12</v>
      </c>
      <c r="B10" s="4">
        <v>1600</v>
      </c>
      <c r="D10" s="11" t="s">
        <v>23</v>
      </c>
      <c r="E10" s="17">
        <f>1/6</f>
        <v>0.16666666666666666</v>
      </c>
    </row>
    <row r="11" spans="1:5" ht="14.5" thickBot="1" x14ac:dyDescent="0.35">
      <c r="A11" s="5" t="s">
        <v>3</v>
      </c>
      <c r="B11" s="4">
        <v>1600</v>
      </c>
      <c r="D11" s="11" t="s">
        <v>24</v>
      </c>
      <c r="E11" s="16">
        <v>20</v>
      </c>
    </row>
    <row r="12" spans="1:5" ht="14.5" thickBot="1" x14ac:dyDescent="0.35">
      <c r="A12" s="5" t="s">
        <v>5</v>
      </c>
      <c r="B12" s="5">
        <v>900</v>
      </c>
      <c r="D12" s="11" t="s">
        <v>25</v>
      </c>
      <c r="E12" s="15">
        <v>30</v>
      </c>
    </row>
    <row r="13" spans="1:5" ht="14.5" thickBot="1" x14ac:dyDescent="0.35">
      <c r="A13" s="5" t="s">
        <v>7</v>
      </c>
      <c r="B13" s="4">
        <v>1100</v>
      </c>
      <c r="D13" s="13" t="s">
        <v>26</v>
      </c>
      <c r="E13" s="14"/>
    </row>
    <row r="14" spans="1:5" ht="14.5" thickBot="1" x14ac:dyDescent="0.3">
      <c r="A14" s="5" t="s">
        <v>9</v>
      </c>
      <c r="B14" s="5">
        <v>800</v>
      </c>
    </row>
    <row r="15" spans="1:5" ht="14.5" thickBot="1" x14ac:dyDescent="0.35">
      <c r="A15" s="5" t="s">
        <v>11</v>
      </c>
      <c r="B15" s="4">
        <v>1400</v>
      </c>
      <c r="D15" s="23" t="s">
        <v>44</v>
      </c>
      <c r="E15" s="24">
        <v>1250</v>
      </c>
    </row>
    <row r="16" spans="1:5" ht="14.5" thickBot="1" x14ac:dyDescent="0.35">
      <c r="A16" s="5" t="s">
        <v>13</v>
      </c>
      <c r="B16" s="4">
        <v>1700</v>
      </c>
      <c r="D16" s="25" t="s">
        <v>45</v>
      </c>
      <c r="E16" s="26">
        <v>20</v>
      </c>
    </row>
    <row r="17" spans="4:5" ht="13" x14ac:dyDescent="0.3">
      <c r="D17" s="22" t="s">
        <v>46</v>
      </c>
      <c r="E17" s="27">
        <v>50</v>
      </c>
    </row>
    <row r="18" spans="4:5" ht="13" x14ac:dyDescent="0.3">
      <c r="D18" s="22" t="s">
        <v>47</v>
      </c>
      <c r="E18" s="27">
        <v>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5"/>
  <sheetViews>
    <sheetView tabSelected="1" workbookViewId="0">
      <selection activeCell="D21" sqref="D21"/>
    </sheetView>
  </sheetViews>
  <sheetFormatPr defaultRowHeight="12.5" x14ac:dyDescent="0.25"/>
  <cols>
    <col min="1" max="1" width="10.81640625" customWidth="1"/>
    <col min="2" max="2" width="10.1796875" bestFit="1" customWidth="1"/>
    <col min="3" max="3" width="10.26953125" customWidth="1"/>
    <col min="4" max="4" width="12.26953125" customWidth="1"/>
    <col min="6" max="6" width="9.7265625" bestFit="1" customWidth="1"/>
    <col min="8" max="8" width="12.453125" customWidth="1"/>
    <col min="9" max="9" width="12" customWidth="1"/>
    <col min="11" max="11" width="4" customWidth="1"/>
    <col min="14" max="14" width="11" customWidth="1"/>
    <col min="15" max="15" width="13.7265625" customWidth="1"/>
  </cols>
  <sheetData>
    <row r="2" spans="1:15" ht="13" x14ac:dyDescent="0.3">
      <c r="A2" s="18" t="s">
        <v>48</v>
      </c>
      <c r="L2" s="6" t="s">
        <v>53</v>
      </c>
    </row>
    <row r="3" spans="1:15" ht="13.5" thickBot="1" x14ac:dyDescent="0.35">
      <c r="A3" s="18"/>
    </row>
    <row r="4" spans="1:15" ht="18" thickBot="1" x14ac:dyDescent="0.4">
      <c r="A4" s="19"/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21" t="s">
        <v>34</v>
      </c>
    </row>
    <row r="5" spans="1:15" ht="13.5" thickBot="1" x14ac:dyDescent="0.35">
      <c r="A5" s="28" t="s">
        <v>35</v>
      </c>
      <c r="B5" s="29" t="s">
        <v>36</v>
      </c>
      <c r="C5" s="29" t="s">
        <v>37</v>
      </c>
      <c r="D5" s="29" t="s">
        <v>38</v>
      </c>
      <c r="E5" s="29" t="s">
        <v>39</v>
      </c>
      <c r="F5" s="29" t="s">
        <v>40</v>
      </c>
      <c r="G5" s="29" t="s">
        <v>41</v>
      </c>
      <c r="H5" s="29" t="s">
        <v>42</v>
      </c>
      <c r="I5" s="30" t="s">
        <v>43</v>
      </c>
      <c r="J5" s="31" t="s">
        <v>1</v>
      </c>
      <c r="L5" s="57" t="s">
        <v>40</v>
      </c>
      <c r="M5" s="58" t="s">
        <v>39</v>
      </c>
      <c r="N5" s="60" t="s">
        <v>43</v>
      </c>
      <c r="O5" s="64" t="s">
        <v>54</v>
      </c>
    </row>
    <row r="6" spans="1:15" ht="13" x14ac:dyDescent="0.3">
      <c r="A6" s="34">
        <v>0</v>
      </c>
      <c r="B6" s="35">
        <v>0</v>
      </c>
      <c r="C6" s="35">
        <v>0</v>
      </c>
      <c r="D6" s="35">
        <f>Data!E15</f>
        <v>1250</v>
      </c>
      <c r="E6" s="35">
        <v>0</v>
      </c>
      <c r="F6" s="35">
        <f>Data!E17</f>
        <v>50</v>
      </c>
      <c r="G6" s="35">
        <v>0</v>
      </c>
      <c r="H6" s="35">
        <v>0</v>
      </c>
      <c r="I6" s="35"/>
      <c r="J6" s="36"/>
      <c r="L6" s="47"/>
      <c r="M6" s="56"/>
      <c r="N6" s="61"/>
      <c r="O6" s="65"/>
    </row>
    <row r="7" spans="1:15" x14ac:dyDescent="0.25">
      <c r="A7" s="37">
        <v>1</v>
      </c>
      <c r="B7" s="32">
        <v>0</v>
      </c>
      <c r="C7" s="32">
        <v>0</v>
      </c>
      <c r="D7" s="33">
        <f>D6+B7-C7</f>
        <v>1250</v>
      </c>
      <c r="E7" s="50">
        <v>0</v>
      </c>
      <c r="F7" s="50">
        <v>50</v>
      </c>
      <c r="G7" s="32">
        <v>0</v>
      </c>
      <c r="H7" s="32">
        <v>0</v>
      </c>
      <c r="I7" s="52">
        <v>1000</v>
      </c>
      <c r="J7" s="38">
        <f>Data!B5</f>
        <v>1000</v>
      </c>
      <c r="L7" s="54">
        <f>F6+I7-J7-F7</f>
        <v>0</v>
      </c>
      <c r="M7" s="32">
        <f>D7*Data!$E$16-'Production Plan'!E7</f>
        <v>25000</v>
      </c>
      <c r="N7" s="62">
        <f>D7*(20*8/Data!$E$10)+'Production Plan'!E7/Data!$E$10-'Production Plan'!I7*1000</f>
        <v>200000</v>
      </c>
      <c r="O7" s="65">
        <f>E7/Data!$E$10/1000</f>
        <v>0</v>
      </c>
    </row>
    <row r="8" spans="1:15" ht="13" x14ac:dyDescent="0.3">
      <c r="A8" s="39">
        <v>2</v>
      </c>
      <c r="B8" s="32">
        <v>0</v>
      </c>
      <c r="C8" s="32">
        <v>0</v>
      </c>
      <c r="D8" s="33">
        <f t="shared" ref="D8:D18" si="0">D7+B8-C8</f>
        <v>1250</v>
      </c>
      <c r="E8" s="50">
        <v>0</v>
      </c>
      <c r="F8" s="50">
        <v>150</v>
      </c>
      <c r="G8" s="32">
        <v>0</v>
      </c>
      <c r="H8" s="32">
        <v>0</v>
      </c>
      <c r="I8" s="52">
        <v>1200</v>
      </c>
      <c r="J8" s="38">
        <f>Data!B6</f>
        <v>1100</v>
      </c>
      <c r="L8" s="54">
        <f t="shared" ref="L8:L18" si="1">F7+I8-J8-F8</f>
        <v>0</v>
      </c>
      <c r="M8" s="32">
        <f>D8*Data!$E$16-'Production Plan'!E8</f>
        <v>25000</v>
      </c>
      <c r="N8" s="62">
        <f>D8*(20*8/Data!$E$10)+'Production Plan'!E8/Data!$E$10-'Production Plan'!I8*1000</f>
        <v>0</v>
      </c>
      <c r="O8" s="65">
        <f>E8/Data!$E$10/1000</f>
        <v>0</v>
      </c>
    </row>
    <row r="9" spans="1:15" x14ac:dyDescent="0.25">
      <c r="A9" s="37">
        <v>3</v>
      </c>
      <c r="B9" s="32">
        <v>0</v>
      </c>
      <c r="C9" s="32">
        <v>0</v>
      </c>
      <c r="D9" s="33">
        <f t="shared" si="0"/>
        <v>1250</v>
      </c>
      <c r="E9" s="50">
        <v>25000</v>
      </c>
      <c r="F9" s="50">
        <v>500</v>
      </c>
      <c r="G9" s="32">
        <v>0</v>
      </c>
      <c r="H9" s="32">
        <v>0</v>
      </c>
      <c r="I9" s="52">
        <v>1350</v>
      </c>
      <c r="J9" s="38">
        <f>Data!B7</f>
        <v>1000</v>
      </c>
      <c r="L9" s="54">
        <f t="shared" si="1"/>
        <v>0</v>
      </c>
      <c r="M9" s="32">
        <f>D9*Data!$E$16-'Production Plan'!E9</f>
        <v>0</v>
      </c>
      <c r="N9" s="62">
        <f>D9*(20*8/Data!$E$10)+'Production Plan'!E9/Data!$E$10-'Production Plan'!I9*1000</f>
        <v>0</v>
      </c>
      <c r="O9" s="65">
        <f>E9/Data!$E$10/1000</f>
        <v>150</v>
      </c>
    </row>
    <row r="10" spans="1:15" ht="13" x14ac:dyDescent="0.3">
      <c r="A10" s="39">
        <v>4</v>
      </c>
      <c r="B10" s="32">
        <v>0</v>
      </c>
      <c r="C10" s="32">
        <v>0</v>
      </c>
      <c r="D10" s="33">
        <f t="shared" si="0"/>
        <v>1250</v>
      </c>
      <c r="E10" s="50">
        <v>25000</v>
      </c>
      <c r="F10" s="50">
        <v>650</v>
      </c>
      <c r="G10" s="32">
        <v>0</v>
      </c>
      <c r="H10" s="32">
        <v>0</v>
      </c>
      <c r="I10" s="52">
        <v>1350</v>
      </c>
      <c r="J10" s="38">
        <f>Data!B8</f>
        <v>1200</v>
      </c>
      <c r="L10" s="54">
        <f t="shared" si="1"/>
        <v>0</v>
      </c>
      <c r="M10" s="32">
        <f>D10*Data!$E$16-'Production Plan'!E10</f>
        <v>0</v>
      </c>
      <c r="N10" s="62">
        <f>D10*(20*8/Data!$E$10)+'Production Plan'!E10/Data!$E$10-'Production Plan'!I10*1000</f>
        <v>0</v>
      </c>
      <c r="O10" s="65">
        <f>E10/Data!$E$10/1000</f>
        <v>150</v>
      </c>
    </row>
    <row r="11" spans="1:15" x14ac:dyDescent="0.25">
      <c r="A11" s="37">
        <v>5</v>
      </c>
      <c r="B11" s="32">
        <v>0</v>
      </c>
      <c r="C11" s="32">
        <v>0</v>
      </c>
      <c r="D11" s="33">
        <f t="shared" si="0"/>
        <v>1250</v>
      </c>
      <c r="E11" s="50">
        <v>25000</v>
      </c>
      <c r="F11" s="50">
        <v>500</v>
      </c>
      <c r="G11" s="32">
        <v>0</v>
      </c>
      <c r="H11" s="32">
        <v>0</v>
      </c>
      <c r="I11" s="52">
        <v>1350</v>
      </c>
      <c r="J11" s="38">
        <f>Data!B9</f>
        <v>1500</v>
      </c>
      <c r="L11" s="54">
        <f t="shared" si="1"/>
        <v>0</v>
      </c>
      <c r="M11" s="32">
        <f>D11*Data!$E$16-'Production Plan'!E11</f>
        <v>0</v>
      </c>
      <c r="N11" s="62">
        <f>D11*(20*8/Data!$E$10)+'Production Plan'!E11/Data!$E$10-'Production Plan'!I11*1000</f>
        <v>0</v>
      </c>
      <c r="O11" s="65">
        <f>E11/Data!$E$10/1000</f>
        <v>150</v>
      </c>
    </row>
    <row r="12" spans="1:15" ht="13" x14ac:dyDescent="0.3">
      <c r="A12" s="39">
        <v>6</v>
      </c>
      <c r="B12" s="32">
        <v>0</v>
      </c>
      <c r="C12" s="32">
        <v>0</v>
      </c>
      <c r="D12" s="33">
        <f t="shared" si="0"/>
        <v>1250</v>
      </c>
      <c r="E12" s="50">
        <v>25000</v>
      </c>
      <c r="F12" s="50">
        <v>250</v>
      </c>
      <c r="G12" s="32">
        <v>0</v>
      </c>
      <c r="H12" s="32">
        <v>0</v>
      </c>
      <c r="I12" s="52">
        <v>1350</v>
      </c>
      <c r="J12" s="38">
        <f>Data!B10</f>
        <v>1600</v>
      </c>
      <c r="L12" s="54">
        <f t="shared" si="1"/>
        <v>0</v>
      </c>
      <c r="M12" s="32">
        <f>D12*Data!$E$16-'Production Plan'!E12</f>
        <v>0</v>
      </c>
      <c r="N12" s="62">
        <f>D12*(20*8/Data!$E$10)+'Production Plan'!E12/Data!$E$10-'Production Plan'!I12*1000</f>
        <v>0</v>
      </c>
      <c r="O12" s="65">
        <f>E12/Data!$E$10/1000</f>
        <v>150</v>
      </c>
    </row>
    <row r="13" spans="1:15" x14ac:dyDescent="0.25">
      <c r="A13" s="37">
        <v>7</v>
      </c>
      <c r="B13" s="32">
        <v>0</v>
      </c>
      <c r="C13" s="32">
        <v>0</v>
      </c>
      <c r="D13" s="33">
        <f t="shared" si="0"/>
        <v>1250</v>
      </c>
      <c r="E13" s="50">
        <v>25000</v>
      </c>
      <c r="F13" s="50">
        <v>0</v>
      </c>
      <c r="G13" s="32">
        <v>0</v>
      </c>
      <c r="H13" s="32">
        <v>0</v>
      </c>
      <c r="I13" s="52">
        <v>1350</v>
      </c>
      <c r="J13" s="38">
        <f>Data!B11</f>
        <v>1600</v>
      </c>
      <c r="L13" s="54">
        <f t="shared" si="1"/>
        <v>0</v>
      </c>
      <c r="M13" s="32">
        <f>D13*Data!$E$16-'Production Plan'!E13</f>
        <v>0</v>
      </c>
      <c r="N13" s="62">
        <f>D13*(20*8/Data!$E$10)+'Production Plan'!E13/Data!$E$10-'Production Plan'!I13*1000</f>
        <v>0</v>
      </c>
      <c r="O13" s="65">
        <f>E13/Data!$E$10/1000</f>
        <v>150</v>
      </c>
    </row>
    <row r="14" spans="1:15" ht="13" x14ac:dyDescent="0.3">
      <c r="A14" s="39">
        <v>8</v>
      </c>
      <c r="B14" s="32">
        <v>0</v>
      </c>
      <c r="C14" s="32">
        <v>0</v>
      </c>
      <c r="D14" s="33">
        <f t="shared" si="0"/>
        <v>1250</v>
      </c>
      <c r="E14" s="50">
        <v>0</v>
      </c>
      <c r="F14" s="50">
        <v>0</v>
      </c>
      <c r="G14" s="32">
        <v>0</v>
      </c>
      <c r="H14" s="32">
        <v>0</v>
      </c>
      <c r="I14" s="52">
        <v>900</v>
      </c>
      <c r="J14" s="38">
        <f>Data!B12</f>
        <v>900</v>
      </c>
      <c r="L14" s="54">
        <f t="shared" si="1"/>
        <v>0</v>
      </c>
      <c r="M14" s="32">
        <f>D14*Data!$E$16-'Production Plan'!E14</f>
        <v>25000</v>
      </c>
      <c r="N14" s="62">
        <f>D14*(20*8/Data!$E$10)+'Production Plan'!E14/Data!$E$10-'Production Plan'!I14*1000</f>
        <v>300000</v>
      </c>
      <c r="O14" s="65">
        <f>E14/Data!$E$10/1000</f>
        <v>0</v>
      </c>
    </row>
    <row r="15" spans="1:15" x14ac:dyDescent="0.25">
      <c r="A15" s="37">
        <v>9</v>
      </c>
      <c r="B15" s="32">
        <v>0</v>
      </c>
      <c r="C15" s="32">
        <v>0</v>
      </c>
      <c r="D15" s="33">
        <f t="shared" si="0"/>
        <v>1250</v>
      </c>
      <c r="E15" s="50">
        <v>0</v>
      </c>
      <c r="F15" s="50">
        <v>49.999999999999993</v>
      </c>
      <c r="G15" s="32">
        <v>0</v>
      </c>
      <c r="H15" s="32">
        <v>0</v>
      </c>
      <c r="I15" s="52">
        <v>1150</v>
      </c>
      <c r="J15" s="38">
        <f>Data!B13</f>
        <v>1100</v>
      </c>
      <c r="L15" s="54">
        <f t="shared" si="1"/>
        <v>0</v>
      </c>
      <c r="M15" s="32">
        <f>D15*Data!$E$16-'Production Plan'!E15</f>
        <v>25000</v>
      </c>
      <c r="N15" s="62">
        <f>D15*(20*8/Data!$E$10)+'Production Plan'!E15/Data!$E$10-'Production Plan'!I15*1000</f>
        <v>50000</v>
      </c>
      <c r="O15" s="65">
        <f>E15/Data!$E$10/1000</f>
        <v>0</v>
      </c>
    </row>
    <row r="16" spans="1:15" ht="13" x14ac:dyDescent="0.3">
      <c r="A16" s="39">
        <v>10</v>
      </c>
      <c r="B16" s="32">
        <v>0</v>
      </c>
      <c r="C16" s="32">
        <v>0</v>
      </c>
      <c r="D16" s="33">
        <f t="shared" si="0"/>
        <v>1250</v>
      </c>
      <c r="E16" s="50">
        <v>0</v>
      </c>
      <c r="F16" s="50">
        <v>450</v>
      </c>
      <c r="G16" s="32">
        <v>0</v>
      </c>
      <c r="H16" s="32">
        <v>0</v>
      </c>
      <c r="I16" s="52">
        <v>1200</v>
      </c>
      <c r="J16" s="38">
        <f>Data!B14</f>
        <v>800</v>
      </c>
      <c r="L16" s="54">
        <f t="shared" si="1"/>
        <v>0</v>
      </c>
      <c r="M16" s="32">
        <f>D16*Data!$E$16-'Production Plan'!E16</f>
        <v>25000</v>
      </c>
      <c r="N16" s="62">
        <f>D16*(20*8/Data!$E$10)+'Production Plan'!E16/Data!$E$10-'Production Plan'!I16*1000</f>
        <v>0</v>
      </c>
      <c r="O16" s="65">
        <f>E16/Data!$E$10/1000</f>
        <v>0</v>
      </c>
    </row>
    <row r="17" spans="1:15" x14ac:dyDescent="0.25">
      <c r="A17" s="37">
        <v>11</v>
      </c>
      <c r="B17" s="32">
        <v>0</v>
      </c>
      <c r="C17" s="32">
        <v>0</v>
      </c>
      <c r="D17" s="33">
        <f t="shared" si="0"/>
        <v>1250</v>
      </c>
      <c r="E17" s="50">
        <v>25000</v>
      </c>
      <c r="F17" s="50">
        <v>400</v>
      </c>
      <c r="G17" s="32">
        <v>0</v>
      </c>
      <c r="H17" s="32">
        <v>0</v>
      </c>
      <c r="I17" s="52">
        <v>1350</v>
      </c>
      <c r="J17" s="38">
        <f>Data!B15</f>
        <v>1400</v>
      </c>
      <c r="L17" s="54">
        <f t="shared" si="1"/>
        <v>0</v>
      </c>
      <c r="M17" s="32">
        <f>D17*Data!$E$16-'Production Plan'!E17</f>
        <v>0</v>
      </c>
      <c r="N17" s="62">
        <f>D17*(20*8/Data!$E$10)+'Production Plan'!E17/Data!$E$10-'Production Plan'!I17*1000</f>
        <v>0</v>
      </c>
      <c r="O17" s="65">
        <f>E17/Data!$E$10/1000</f>
        <v>150</v>
      </c>
    </row>
    <row r="18" spans="1:15" ht="13.5" thickBot="1" x14ac:dyDescent="0.35">
      <c r="A18" s="40">
        <v>12</v>
      </c>
      <c r="B18" s="41">
        <v>0</v>
      </c>
      <c r="C18" s="41">
        <v>0</v>
      </c>
      <c r="D18" s="42">
        <f t="shared" si="0"/>
        <v>1250</v>
      </c>
      <c r="E18" s="51">
        <v>25000</v>
      </c>
      <c r="F18" s="51">
        <v>50</v>
      </c>
      <c r="G18" s="41">
        <v>0</v>
      </c>
      <c r="H18" s="41">
        <v>0</v>
      </c>
      <c r="I18" s="53">
        <v>1350</v>
      </c>
      <c r="J18" s="43">
        <f>Data!B16</f>
        <v>1700</v>
      </c>
      <c r="L18" s="55">
        <f t="shared" si="1"/>
        <v>0</v>
      </c>
      <c r="M18" s="41">
        <f>D18*Data!$E$16-'Production Plan'!E18</f>
        <v>0</v>
      </c>
      <c r="N18" s="63">
        <f>D18*(20*8/Data!$E$10)+'Production Plan'!E18/Data!$E$10-'Production Plan'!I18*1000</f>
        <v>0</v>
      </c>
      <c r="O18" s="66">
        <f>E18/Data!$E$10/1000</f>
        <v>150</v>
      </c>
    </row>
    <row r="20" spans="1:15" ht="13.5" thickBot="1" x14ac:dyDescent="0.35">
      <c r="A20" s="6" t="s">
        <v>49</v>
      </c>
    </row>
    <row r="21" spans="1:15" ht="13.5" thickBot="1" x14ac:dyDescent="0.35">
      <c r="A21" s="44" t="s">
        <v>35</v>
      </c>
      <c r="B21" s="45" t="s">
        <v>50</v>
      </c>
      <c r="C21" s="45" t="s">
        <v>51</v>
      </c>
      <c r="D21" s="69" t="s">
        <v>55</v>
      </c>
      <c r="E21" s="45" t="s">
        <v>39</v>
      </c>
      <c r="F21" s="45" t="s">
        <v>40</v>
      </c>
      <c r="G21" s="45" t="s">
        <v>41</v>
      </c>
      <c r="H21" s="45" t="s">
        <v>42</v>
      </c>
      <c r="I21" s="46" t="s">
        <v>52</v>
      </c>
    </row>
    <row r="22" spans="1:15" x14ac:dyDescent="0.25">
      <c r="A22" s="37">
        <v>1</v>
      </c>
      <c r="B22" s="48">
        <f>B7*Data!$E$8</f>
        <v>0</v>
      </c>
      <c r="C22" s="48">
        <f>C7*Data!$E$9</f>
        <v>0</v>
      </c>
      <c r="D22" s="48">
        <f>D7*Data!$E$11*20*8</f>
        <v>4000000</v>
      </c>
      <c r="E22" s="48">
        <f>E7*Data!$E$12</f>
        <v>0</v>
      </c>
      <c r="F22" s="48">
        <f>F7*Data!$E$6*1000</f>
        <v>150000</v>
      </c>
      <c r="G22" s="48">
        <f>G7*Data!$E$7*1000</f>
        <v>0</v>
      </c>
      <c r="H22" s="48">
        <f>H7*1000*Data!$E$13</f>
        <v>0</v>
      </c>
      <c r="I22" s="49">
        <f>I7*1000*Data!$E$5</f>
        <v>20000000</v>
      </c>
    </row>
    <row r="23" spans="1:15" ht="13" x14ac:dyDescent="0.3">
      <c r="A23" s="39">
        <v>2</v>
      </c>
      <c r="B23" s="48">
        <f>B8*Data!$E$8</f>
        <v>0</v>
      </c>
      <c r="C23" s="48">
        <f>C8*Data!$E$9</f>
        <v>0</v>
      </c>
      <c r="D23" s="48">
        <f>D8*Data!$E$11*20*8</f>
        <v>4000000</v>
      </c>
      <c r="E23" s="48">
        <f>E8*Data!$E$12</f>
        <v>0</v>
      </c>
      <c r="F23" s="48">
        <f>F8*Data!$E$6*1000</f>
        <v>450000</v>
      </c>
      <c r="G23" s="48">
        <f>G8*Data!$E$7*1000</f>
        <v>0</v>
      </c>
      <c r="H23" s="48">
        <f>H8*1000*Data!$E$13</f>
        <v>0</v>
      </c>
      <c r="I23" s="49">
        <f>I8*1000*Data!$E$5</f>
        <v>24000000</v>
      </c>
    </row>
    <row r="24" spans="1:15" x14ac:dyDescent="0.25">
      <c r="A24" s="37">
        <v>3</v>
      </c>
      <c r="B24" s="48">
        <f>B9*Data!$E$8</f>
        <v>0</v>
      </c>
      <c r="C24" s="48">
        <f>C9*Data!$E$9</f>
        <v>0</v>
      </c>
      <c r="D24" s="48">
        <f>D9*Data!$E$11*20*8</f>
        <v>4000000</v>
      </c>
      <c r="E24" s="48">
        <f>E9*Data!$E$12</f>
        <v>750000</v>
      </c>
      <c r="F24" s="48">
        <f>F9*Data!$E$6*1000</f>
        <v>1500000</v>
      </c>
      <c r="G24" s="48">
        <f>G9*Data!$E$7*1000</f>
        <v>0</v>
      </c>
      <c r="H24" s="48">
        <f>H9*1000*Data!$E$13</f>
        <v>0</v>
      </c>
      <c r="I24" s="49">
        <f>I9*1000*Data!$E$5</f>
        <v>27000000</v>
      </c>
    </row>
    <row r="25" spans="1:15" ht="13" x14ac:dyDescent="0.3">
      <c r="A25" s="39">
        <v>4</v>
      </c>
      <c r="B25" s="48">
        <f>B10*Data!$E$8</f>
        <v>0</v>
      </c>
      <c r="C25" s="48">
        <f>C10*Data!$E$9</f>
        <v>0</v>
      </c>
      <c r="D25" s="48">
        <f>D10*Data!$E$11*20*8</f>
        <v>4000000</v>
      </c>
      <c r="E25" s="48">
        <f>E10*Data!$E$12</f>
        <v>750000</v>
      </c>
      <c r="F25" s="48">
        <f>F10*Data!$E$6*1000</f>
        <v>1950000</v>
      </c>
      <c r="G25" s="48">
        <f>G10*Data!$E$7*1000</f>
        <v>0</v>
      </c>
      <c r="H25" s="48">
        <f>H10*1000*Data!$E$13</f>
        <v>0</v>
      </c>
      <c r="I25" s="49">
        <f>I10*1000*Data!$E$5</f>
        <v>27000000</v>
      </c>
    </row>
    <row r="26" spans="1:15" x14ac:dyDescent="0.25">
      <c r="A26" s="37">
        <v>5</v>
      </c>
      <c r="B26" s="48">
        <f>B11*Data!$E$8</f>
        <v>0</v>
      </c>
      <c r="C26" s="48">
        <f>C11*Data!$E$9</f>
        <v>0</v>
      </c>
      <c r="D26" s="48">
        <f>D11*Data!$E$11*20*8</f>
        <v>4000000</v>
      </c>
      <c r="E26" s="48">
        <f>E11*Data!$E$12</f>
        <v>750000</v>
      </c>
      <c r="F26" s="48">
        <f>F11*Data!$E$6*1000</f>
        <v>1500000</v>
      </c>
      <c r="G26" s="48">
        <f>G11*Data!$E$7*1000</f>
        <v>0</v>
      </c>
      <c r="H26" s="48">
        <f>H11*1000*Data!$E$13</f>
        <v>0</v>
      </c>
      <c r="I26" s="49">
        <f>I11*1000*Data!$E$5</f>
        <v>27000000</v>
      </c>
    </row>
    <row r="27" spans="1:15" ht="13" x14ac:dyDescent="0.3">
      <c r="A27" s="39">
        <v>6</v>
      </c>
      <c r="B27" s="48">
        <f>B12*Data!$E$8</f>
        <v>0</v>
      </c>
      <c r="C27" s="48">
        <f>C12*Data!$E$9</f>
        <v>0</v>
      </c>
      <c r="D27" s="48">
        <f>D12*Data!$E$11*20*8</f>
        <v>4000000</v>
      </c>
      <c r="E27" s="48">
        <f>E12*Data!$E$12</f>
        <v>750000</v>
      </c>
      <c r="F27" s="48">
        <f>F12*Data!$E$6*1000</f>
        <v>750000</v>
      </c>
      <c r="G27" s="48">
        <f>G12*Data!$E$7*1000</f>
        <v>0</v>
      </c>
      <c r="H27" s="48">
        <f>H12*1000*Data!$E$13</f>
        <v>0</v>
      </c>
      <c r="I27" s="49">
        <f>I12*1000*Data!$E$5</f>
        <v>27000000</v>
      </c>
    </row>
    <row r="28" spans="1:15" x14ac:dyDescent="0.25">
      <c r="A28" s="37">
        <v>7</v>
      </c>
      <c r="B28" s="48">
        <f>B13*Data!$E$8</f>
        <v>0</v>
      </c>
      <c r="C28" s="48">
        <f>C13*Data!$E$9</f>
        <v>0</v>
      </c>
      <c r="D28" s="48">
        <f>D13*Data!$E$11*20*8</f>
        <v>4000000</v>
      </c>
      <c r="E28" s="48">
        <f>E13*Data!$E$12</f>
        <v>750000</v>
      </c>
      <c r="F28" s="48">
        <f>F13*Data!$E$6*1000</f>
        <v>0</v>
      </c>
      <c r="G28" s="48">
        <f>G13*Data!$E$7*1000</f>
        <v>0</v>
      </c>
      <c r="H28" s="48">
        <f>H13*1000*Data!$E$13</f>
        <v>0</v>
      </c>
      <c r="I28" s="49">
        <f>I13*1000*Data!$E$5</f>
        <v>27000000</v>
      </c>
    </row>
    <row r="29" spans="1:15" ht="13" x14ac:dyDescent="0.3">
      <c r="A29" s="39">
        <v>8</v>
      </c>
      <c r="B29" s="48">
        <f>B14*Data!$E$8</f>
        <v>0</v>
      </c>
      <c r="C29" s="48">
        <f>C14*Data!$E$9</f>
        <v>0</v>
      </c>
      <c r="D29" s="48">
        <f>D14*Data!$E$11*20*8</f>
        <v>4000000</v>
      </c>
      <c r="E29" s="48">
        <f>E14*Data!$E$12</f>
        <v>0</v>
      </c>
      <c r="F29" s="48">
        <f>F14*Data!$E$6*1000</f>
        <v>0</v>
      </c>
      <c r="G29" s="48">
        <f>G14*Data!$E$7*1000</f>
        <v>0</v>
      </c>
      <c r="H29" s="48">
        <f>H14*1000*Data!$E$13</f>
        <v>0</v>
      </c>
      <c r="I29" s="49">
        <f>I14*1000*Data!$E$5</f>
        <v>18000000</v>
      </c>
    </row>
    <row r="30" spans="1:15" x14ac:dyDescent="0.25">
      <c r="A30" s="37">
        <v>9</v>
      </c>
      <c r="B30" s="48">
        <f>B15*Data!$E$8</f>
        <v>0</v>
      </c>
      <c r="C30" s="48">
        <f>C15*Data!$E$9</f>
        <v>0</v>
      </c>
      <c r="D30" s="48">
        <f>D15*Data!$E$11*20*8</f>
        <v>4000000</v>
      </c>
      <c r="E30" s="48">
        <f>E15*Data!$E$12</f>
        <v>0</v>
      </c>
      <c r="F30" s="48">
        <f>F15*Data!$E$6*1000</f>
        <v>149999.99999999997</v>
      </c>
      <c r="G30" s="48">
        <f>G15*Data!$E$7*1000</f>
        <v>0</v>
      </c>
      <c r="H30" s="48">
        <f>H15*1000*Data!$E$13</f>
        <v>0</v>
      </c>
      <c r="I30" s="49">
        <f>I15*1000*Data!$E$5</f>
        <v>23000000</v>
      </c>
    </row>
    <row r="31" spans="1:15" ht="13" x14ac:dyDescent="0.3">
      <c r="A31" s="39">
        <v>10</v>
      </c>
      <c r="B31" s="48">
        <f>B16*Data!$E$8</f>
        <v>0</v>
      </c>
      <c r="C31" s="48">
        <f>C16*Data!$E$9</f>
        <v>0</v>
      </c>
      <c r="D31" s="48">
        <f>D16*Data!$E$11*20*8</f>
        <v>4000000</v>
      </c>
      <c r="E31" s="48">
        <f>E16*Data!$E$12</f>
        <v>0</v>
      </c>
      <c r="F31" s="48">
        <f>F16*Data!$E$6*1000</f>
        <v>1350000</v>
      </c>
      <c r="G31" s="48">
        <f>G16*Data!$E$7*1000</f>
        <v>0</v>
      </c>
      <c r="H31" s="48">
        <f>H16*1000*Data!$E$13</f>
        <v>0</v>
      </c>
      <c r="I31" s="49">
        <f>I16*1000*Data!$E$5</f>
        <v>24000000</v>
      </c>
    </row>
    <row r="32" spans="1:15" x14ac:dyDescent="0.25">
      <c r="A32" s="37">
        <v>11</v>
      </c>
      <c r="B32" s="48">
        <f>B17*Data!$E$8</f>
        <v>0</v>
      </c>
      <c r="C32" s="48">
        <f>C17*Data!$E$9</f>
        <v>0</v>
      </c>
      <c r="D32" s="48">
        <f>D17*Data!$E$11*20*8</f>
        <v>4000000</v>
      </c>
      <c r="E32" s="48">
        <f>E17*Data!$E$12</f>
        <v>750000</v>
      </c>
      <c r="F32" s="48">
        <f>F17*Data!$E$6*1000</f>
        <v>1200000</v>
      </c>
      <c r="G32" s="48">
        <f>G17*Data!$E$7*1000</f>
        <v>0</v>
      </c>
      <c r="H32" s="48">
        <f>H17*1000*Data!$E$13</f>
        <v>0</v>
      </c>
      <c r="I32" s="49">
        <f>I17*1000*Data!$E$5</f>
        <v>27000000</v>
      </c>
    </row>
    <row r="33" spans="1:9" ht="13.5" thickBot="1" x14ac:dyDescent="0.35">
      <c r="A33" s="40">
        <v>12</v>
      </c>
      <c r="B33" s="48">
        <f>B18*Data!$E$8</f>
        <v>0</v>
      </c>
      <c r="C33" s="48">
        <f>C18*Data!$E$9</f>
        <v>0</v>
      </c>
      <c r="D33" s="48">
        <f>D18*Data!$E$11*20*8</f>
        <v>4000000</v>
      </c>
      <c r="E33" s="48">
        <f>E18*Data!$E$12</f>
        <v>750000</v>
      </c>
      <c r="F33" s="48">
        <f>F18*Data!$E$6*1000</f>
        <v>150000</v>
      </c>
      <c r="G33" s="48">
        <f>G18*Data!$E$7*1000</f>
        <v>0</v>
      </c>
      <c r="H33" s="48">
        <f>H18*1000*Data!$E$13</f>
        <v>0</v>
      </c>
      <c r="I33" s="49">
        <f>I18*1000*Data!$E$5</f>
        <v>27000000</v>
      </c>
    </row>
    <row r="34" spans="1:9" ht="13" thickBot="1" x14ac:dyDescent="0.3">
      <c r="I34" s="49">
        <f>SUM(I22:I33)</f>
        <v>298000000</v>
      </c>
    </row>
    <row r="35" spans="1:9" ht="13.5" thickBot="1" x14ac:dyDescent="0.35">
      <c r="A35" s="59" t="s">
        <v>56</v>
      </c>
      <c r="B35" s="67">
        <f>SUM(B22:I33)</f>
        <v>360400000</v>
      </c>
      <c r="C35" s="68"/>
    </row>
  </sheetData>
  <mergeCells count="1">
    <mergeCell ref="B35:C35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Production Plan</vt:lpstr>
      <vt:lpstr>Sheet3</vt:lpstr>
      <vt:lpstr>Production Plan Chart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- 6th edition</dc:title>
  <dc:subject>Chapter 8 Problem 1</dc:subject>
  <dc:creator>Jay Mabe</dc:creator>
  <cp:lastModifiedBy>Sunil Chopra</cp:lastModifiedBy>
  <dcterms:created xsi:type="dcterms:W3CDTF">2005-01-10T15:57:05Z</dcterms:created>
  <dcterms:modified xsi:type="dcterms:W3CDTF">2017-09-26T19:02:17Z</dcterms:modified>
</cp:coreProperties>
</file>