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nagingLogisticsFLows\7th edition\Instructors manual - 7th edition\Final IM\Chap 8 - Cases, Discussion Questions, Examples &amp; Exercises\Exercises\"/>
    </mc:Choice>
  </mc:AlternateContent>
  <bookViews>
    <workbookView xWindow="0" yWindow="0" windowWidth="38400" windowHeight="17850" activeTab="1"/>
  </bookViews>
  <sheets>
    <sheet name="Data" sheetId="1" r:id="rId1"/>
    <sheet name="Production Plan" sheetId="2" r:id="rId2"/>
    <sheet name="Production Plan Chart" sheetId="4" r:id="rId3"/>
    <sheet name="Sheet3" sheetId="3" r:id="rId4"/>
  </sheets>
  <definedNames>
    <definedName name="solver_adj" localSheetId="1" hidden="1">'Production Plan'!$F$7:$J$18,'Production Plan'!$B$7:$D$18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100</definedName>
    <definedName name="solver_lhs1" localSheetId="1" hidden="1">'Production Plan'!$O$7:$P$18</definedName>
    <definedName name="solver_lhs10" localSheetId="1" hidden="1">'Production Plan'!$B$7:$C$18</definedName>
    <definedName name="solver_lhs11" localSheetId="1" hidden="1">'Production Plan'!$D$7:$D$18</definedName>
    <definedName name="solver_lhs2" localSheetId="1" hidden="1">'Production Plan'!$Q$7:$Q$18</definedName>
    <definedName name="solver_lhs3" localSheetId="1" hidden="1">'Production Plan'!$D$7:$D$18</definedName>
    <definedName name="solver_lhs4" localSheetId="1" hidden="1">'Production Plan'!$N$7:$N$18</definedName>
    <definedName name="solver_lhs5" localSheetId="1" hidden="1">'Production Plan'!$F$7:$G$18</definedName>
    <definedName name="solver_lhs6" localSheetId="1" hidden="1">'Production Plan'!$J$7:$J$18</definedName>
    <definedName name="solver_lhs7" localSheetId="1" hidden="1">'Production Plan'!$G$18</definedName>
    <definedName name="solver_lhs8" localSheetId="1" hidden="1">'Production Plan'!$I$7:$I$18</definedName>
    <definedName name="solver_lhs9" localSheetId="1" hidden="1">'Production Plan'!$B$7:$C$18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11</definedName>
    <definedName name="solver_nwt" localSheetId="1" hidden="1">1</definedName>
    <definedName name="solver_opt" localSheetId="1" hidden="1">'Production Plan'!$B$35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10" localSheetId="1" hidden="1">4</definedName>
    <definedName name="solver_rel11" localSheetId="1" hidden="1">3</definedName>
    <definedName name="solver_rel2" localSheetId="1" hidden="1">2</definedName>
    <definedName name="solver_rel3" localSheetId="1" hidden="1">1</definedName>
    <definedName name="solver_rel4" localSheetId="1" hidden="1">2</definedName>
    <definedName name="solver_rel5" localSheetId="1" hidden="1">3</definedName>
    <definedName name="solver_rel6" localSheetId="1" hidden="1">3</definedName>
    <definedName name="solver_rel7" localSheetId="1" hidden="1">2</definedName>
    <definedName name="solver_rel8" localSheetId="1" hidden="1">3</definedName>
    <definedName name="solver_rel9" localSheetId="1" hidden="1">3</definedName>
    <definedName name="solver_rhs1" localSheetId="1" hidden="1">0</definedName>
    <definedName name="solver_rhs10" localSheetId="1" hidden="1">integer</definedName>
    <definedName name="solver_rhs11" localSheetId="1" hidden="1">0</definedName>
    <definedName name="solver_rhs2" localSheetId="1" hidden="1">0</definedName>
    <definedName name="solver_rhs3" localSheetId="1" hidden="1">'Production Plan'!$E$19</definedName>
    <definedName name="solver_rhs4" localSheetId="1" hidden="1">0</definedName>
    <definedName name="solver_rhs5" localSheetId="1" hidden="1">0</definedName>
    <definedName name="solver_rhs6" localSheetId="1" hidden="1">0</definedName>
    <definedName name="solver_rhs7" localSheetId="1" hidden="1">50</definedName>
    <definedName name="solver_rhs8" localSheetId="1" hidden="1">0</definedName>
    <definedName name="solver_rhs9" localSheetId="1" hidden="1">0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62913"/>
</workbook>
</file>

<file path=xl/calcChain.xml><?xml version="1.0" encoding="utf-8"?>
<calcChain xmlns="http://schemas.openxmlformats.org/spreadsheetml/2006/main">
  <c r="E6" i="2" l="1"/>
  <c r="E19" i="2"/>
  <c r="E10" i="1" l="1"/>
  <c r="R7" i="2" s="1"/>
  <c r="G6" i="2"/>
  <c r="E7" i="2"/>
  <c r="O7" i="2" s="1"/>
  <c r="K7" i="2"/>
  <c r="Q7" i="2"/>
  <c r="E8" i="2"/>
  <c r="O8" i="2" s="1"/>
  <c r="K8" i="2"/>
  <c r="N8" i="2"/>
  <c r="Q8" i="2"/>
  <c r="E9" i="2"/>
  <c r="E24" i="2" s="1"/>
  <c r="K9" i="2"/>
  <c r="N9" i="2"/>
  <c r="Q9" i="2"/>
  <c r="E10" i="2"/>
  <c r="O10" i="2" s="1"/>
  <c r="K10" i="2"/>
  <c r="N10" i="2"/>
  <c r="Q10" i="2"/>
  <c r="E11" i="2"/>
  <c r="P11" i="2" s="1"/>
  <c r="K11" i="2"/>
  <c r="N11" i="2"/>
  <c r="Q11" i="2"/>
  <c r="E12" i="2"/>
  <c r="E27" i="2" s="1"/>
  <c r="K12" i="2"/>
  <c r="N12" i="2"/>
  <c r="Q12" i="2"/>
  <c r="R12" i="2"/>
  <c r="E13" i="2"/>
  <c r="E28" i="2" s="1"/>
  <c r="K13" i="2"/>
  <c r="N13" i="2"/>
  <c r="Q13" i="2"/>
  <c r="E14" i="2"/>
  <c r="O14" i="2" s="1"/>
  <c r="K14" i="2"/>
  <c r="N14" i="2"/>
  <c r="Q14" i="2"/>
  <c r="E15" i="2"/>
  <c r="O15" i="2" s="1"/>
  <c r="K15" i="2"/>
  <c r="N15" i="2" s="1"/>
  <c r="Q15" i="2"/>
  <c r="E16" i="2"/>
  <c r="O16" i="2" s="1"/>
  <c r="K16" i="2"/>
  <c r="N16" i="2" s="1"/>
  <c r="Q16" i="2"/>
  <c r="E17" i="2"/>
  <c r="P17" i="2" s="1"/>
  <c r="K17" i="2"/>
  <c r="N17" i="2"/>
  <c r="Q17" i="2"/>
  <c r="E18" i="2"/>
  <c r="E33" i="2" s="1"/>
  <c r="K18" i="2"/>
  <c r="N18" i="2"/>
  <c r="Q18" i="2"/>
  <c r="R18" i="2"/>
  <c r="B22" i="2"/>
  <c r="C22" i="2"/>
  <c r="D22" i="2"/>
  <c r="F22" i="2"/>
  <c r="G22" i="2"/>
  <c r="H22" i="2"/>
  <c r="I22" i="2"/>
  <c r="J22" i="2"/>
  <c r="B23" i="2"/>
  <c r="C23" i="2"/>
  <c r="D23" i="2"/>
  <c r="F23" i="2"/>
  <c r="G23" i="2"/>
  <c r="H23" i="2"/>
  <c r="I23" i="2"/>
  <c r="J23" i="2"/>
  <c r="B24" i="2"/>
  <c r="C24" i="2"/>
  <c r="D24" i="2"/>
  <c r="F24" i="2"/>
  <c r="G24" i="2"/>
  <c r="H24" i="2"/>
  <c r="I24" i="2"/>
  <c r="J24" i="2"/>
  <c r="B25" i="2"/>
  <c r="C25" i="2"/>
  <c r="D25" i="2"/>
  <c r="F25" i="2"/>
  <c r="G25" i="2"/>
  <c r="H25" i="2"/>
  <c r="I25" i="2"/>
  <c r="J25" i="2"/>
  <c r="B26" i="2"/>
  <c r="C26" i="2"/>
  <c r="D26" i="2"/>
  <c r="F26" i="2"/>
  <c r="G26" i="2"/>
  <c r="H26" i="2"/>
  <c r="I26" i="2"/>
  <c r="J26" i="2"/>
  <c r="B27" i="2"/>
  <c r="C27" i="2"/>
  <c r="D27" i="2"/>
  <c r="F27" i="2"/>
  <c r="G27" i="2"/>
  <c r="H27" i="2"/>
  <c r="I27" i="2"/>
  <c r="J27" i="2"/>
  <c r="B28" i="2"/>
  <c r="C28" i="2"/>
  <c r="D28" i="2"/>
  <c r="F28" i="2"/>
  <c r="G28" i="2"/>
  <c r="H28" i="2"/>
  <c r="I28" i="2"/>
  <c r="J28" i="2"/>
  <c r="B29" i="2"/>
  <c r="C29" i="2"/>
  <c r="D29" i="2"/>
  <c r="F29" i="2"/>
  <c r="G29" i="2"/>
  <c r="H29" i="2"/>
  <c r="I29" i="2"/>
  <c r="J29" i="2"/>
  <c r="B30" i="2"/>
  <c r="C30" i="2"/>
  <c r="D30" i="2"/>
  <c r="F30" i="2"/>
  <c r="G30" i="2"/>
  <c r="H30" i="2"/>
  <c r="I30" i="2"/>
  <c r="J30" i="2"/>
  <c r="B31" i="2"/>
  <c r="C31" i="2"/>
  <c r="D31" i="2"/>
  <c r="F31" i="2"/>
  <c r="G31" i="2"/>
  <c r="H31" i="2"/>
  <c r="I31" i="2"/>
  <c r="J31" i="2"/>
  <c r="B32" i="2"/>
  <c r="C32" i="2"/>
  <c r="D32" i="2"/>
  <c r="F32" i="2"/>
  <c r="G32" i="2"/>
  <c r="H32" i="2"/>
  <c r="I32" i="2"/>
  <c r="J32" i="2"/>
  <c r="B33" i="2"/>
  <c r="C33" i="2"/>
  <c r="D33" i="2"/>
  <c r="F33" i="2"/>
  <c r="G33" i="2"/>
  <c r="H33" i="2"/>
  <c r="I33" i="2"/>
  <c r="J33" i="2"/>
  <c r="N7" i="2"/>
  <c r="O13" i="2" l="1"/>
  <c r="E32" i="2"/>
  <c r="E30" i="2"/>
  <c r="O17" i="2"/>
  <c r="O11" i="2"/>
  <c r="E23" i="2"/>
  <c r="E22" i="2"/>
  <c r="P14" i="2"/>
  <c r="E29" i="2"/>
  <c r="E31" i="2"/>
  <c r="O9" i="2"/>
  <c r="E26" i="2"/>
  <c r="E25" i="2"/>
  <c r="J34" i="2"/>
  <c r="P8" i="2"/>
  <c r="R17" i="2"/>
  <c r="P13" i="2"/>
  <c r="R11" i="2"/>
  <c r="P7" i="2"/>
  <c r="P18" i="2"/>
  <c r="R16" i="2"/>
  <c r="P12" i="2"/>
  <c r="R10" i="2"/>
  <c r="O18" i="2"/>
  <c r="R15" i="2"/>
  <c r="O12" i="2"/>
  <c r="R9" i="2"/>
  <c r="P16" i="2"/>
  <c r="R14" i="2"/>
  <c r="P10" i="2"/>
  <c r="R8" i="2"/>
  <c r="P15" i="2"/>
  <c r="R13" i="2"/>
  <c r="P9" i="2"/>
  <c r="B35" i="2" l="1"/>
</calcChain>
</file>

<file path=xl/comments1.xml><?xml version="1.0" encoding="utf-8"?>
<comments xmlns="http://schemas.openxmlformats.org/spreadsheetml/2006/main">
  <authors>
    <author>schopra</author>
  </authors>
  <commentList>
    <comment ref="G5" authorId="0" shapeId="0">
      <text>
        <r>
          <rPr>
            <b/>
            <sz val="8"/>
            <color indexed="81"/>
            <rFont val="Tahoma"/>
            <family val="2"/>
          </rPr>
          <t>schopra:</t>
        </r>
        <r>
          <rPr>
            <sz val="8"/>
            <color indexed="81"/>
            <rFont val="Tahoma"/>
            <family val="2"/>
          </rPr>
          <t xml:space="preserve">
'000s of units</t>
        </r>
      </text>
    </comment>
    <comment ref="J5" authorId="0" shapeId="0">
      <text>
        <r>
          <rPr>
            <b/>
            <sz val="8"/>
            <color indexed="81"/>
            <rFont val="Tahoma"/>
            <family val="2"/>
          </rPr>
          <t>schopra:</t>
        </r>
        <r>
          <rPr>
            <sz val="8"/>
            <color indexed="81"/>
            <rFont val="Tahoma"/>
            <family val="2"/>
          </rPr>
          <t xml:space="preserve">
'000s of units</t>
        </r>
      </text>
    </comment>
    <comment ref="N5" authorId="0" shapeId="0">
      <text>
        <r>
          <rPr>
            <b/>
            <sz val="8"/>
            <color indexed="81"/>
            <rFont val="Tahoma"/>
            <family val="2"/>
          </rPr>
          <t>schopra:</t>
        </r>
        <r>
          <rPr>
            <sz val="8"/>
            <color indexed="81"/>
            <rFont val="Tahoma"/>
            <family val="2"/>
          </rPr>
          <t xml:space="preserve">
Previous period inventory + production this period - demand this period</t>
        </r>
      </text>
    </comment>
    <comment ref="O5" authorId="0" shapeId="0">
      <text>
        <r>
          <rPr>
            <b/>
            <sz val="8"/>
            <color indexed="81"/>
            <rFont val="Tahoma"/>
            <family val="2"/>
          </rPr>
          <t>schopra:</t>
        </r>
        <r>
          <rPr>
            <sz val="8"/>
            <color indexed="81"/>
            <rFont val="Tahoma"/>
            <family val="2"/>
          </rPr>
          <t xml:space="preserve">
Overtime hours are limited by 20 hours per employee per month</t>
        </r>
      </text>
    </comment>
    <comment ref="P5" authorId="0" shapeId="0">
      <text>
        <r>
          <rPr>
            <b/>
            <sz val="8"/>
            <color indexed="81"/>
            <rFont val="Tahoma"/>
            <family val="2"/>
          </rPr>
          <t>schopra:</t>
        </r>
        <r>
          <rPr>
            <sz val="8"/>
            <color indexed="81"/>
            <rFont val="Tahoma"/>
            <family val="2"/>
          </rPr>
          <t xml:space="preserve">
Production cannot exceed regular + overtime capacity</t>
        </r>
      </text>
    </comment>
  </commentList>
</comments>
</file>

<file path=xl/sharedStrings.xml><?xml version="1.0" encoding="utf-8"?>
<sst xmlns="http://schemas.openxmlformats.org/spreadsheetml/2006/main" count="72" uniqueCount="63">
  <si>
    <t>Month</t>
  </si>
  <si>
    <t>Demand</t>
  </si>
  <si>
    <t>January</t>
  </si>
  <si>
    <t>July</t>
  </si>
  <si>
    <t>February</t>
  </si>
  <si>
    <t>August</t>
  </si>
  <si>
    <t>March</t>
  </si>
  <si>
    <t>September</t>
  </si>
  <si>
    <t>April</t>
  </si>
  <si>
    <t>October</t>
  </si>
  <si>
    <t>May</t>
  </si>
  <si>
    <t>November</t>
  </si>
  <si>
    <t>June</t>
  </si>
  <si>
    <t>December</t>
  </si>
  <si>
    <t>Input Data (Demand)</t>
  </si>
  <si>
    <t>Input Data (Costs etc.)</t>
  </si>
  <si>
    <t>Item</t>
  </si>
  <si>
    <t>Cost</t>
  </si>
  <si>
    <t>Materials cost/unit</t>
  </si>
  <si>
    <t>Inventory holding cost/unit/month</t>
  </si>
  <si>
    <t>Marginal cost of stockout/unit/month</t>
  </si>
  <si>
    <t>Hiring and training cost/worker</t>
  </si>
  <si>
    <t>Layoff cost/worker</t>
  </si>
  <si>
    <t>Labor hours required/unit</t>
  </si>
  <si>
    <t>Regular time cost/hour</t>
  </si>
  <si>
    <t>Over time cost/hour</t>
  </si>
  <si>
    <t>Marginal subcontracting cost/unit</t>
  </si>
  <si>
    <t>Period</t>
  </si>
  <si>
    <t># Hired</t>
  </si>
  <si>
    <t># Laid off</t>
  </si>
  <si>
    <t># Workforce</t>
  </si>
  <si>
    <t>Overtime</t>
  </si>
  <si>
    <t>Inventory</t>
  </si>
  <si>
    <t>Stockout</t>
  </si>
  <si>
    <t>Subcontract</t>
  </si>
  <si>
    <t>Production</t>
  </si>
  <si>
    <t>Initial Workforce size</t>
  </si>
  <si>
    <t>Maximum overtime per worker per month</t>
  </si>
  <si>
    <t>Starting inventory ('000s)</t>
  </si>
  <si>
    <t>Ending inventory ('000s)</t>
  </si>
  <si>
    <t>Aggregate Plan Decision Variables (demand, inventory, production in '000s)</t>
  </si>
  <si>
    <t>Costs</t>
  </si>
  <si>
    <t>Hiring</t>
  </si>
  <si>
    <t>Lay off</t>
  </si>
  <si>
    <t>Material</t>
  </si>
  <si>
    <t>Constraints</t>
  </si>
  <si>
    <t>OT Production</t>
  </si>
  <si>
    <t>Workforce</t>
  </si>
  <si>
    <t>Temporary Pool</t>
  </si>
  <si>
    <t xml:space="preserve"> </t>
    <phoneticPr fontId="5" type="noConversion"/>
  </si>
  <si>
    <t>Ht</t>
  </si>
  <si>
    <t>Lt</t>
  </si>
  <si>
    <t>Tt</t>
  </si>
  <si>
    <t>Wt</t>
  </si>
  <si>
    <t>Ot</t>
  </si>
  <si>
    <t>It</t>
  </si>
  <si>
    <t>St</t>
  </si>
  <si>
    <t>Ct</t>
  </si>
  <si>
    <t>Pt</t>
  </si>
  <si>
    <t># Temp</t>
  </si>
  <si>
    <t>Temp</t>
  </si>
  <si>
    <t>Regular Time</t>
  </si>
  <si>
    <t>Total Cost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</si>
</sst>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#,##0.0"/>
    <numFmt numFmtId="166" formatCode="#,##0.0000_);\(#,##0.0000\)"/>
    <numFmt numFmtId="167" formatCode="0.0"/>
    <numFmt numFmtId="168" formatCode="_(* #,##0_);_(* \(#,##0\);_(* &quot;-&quot;??_);_(@_)"/>
  </numFmts>
  <fonts count="11" x14ac:knownFonts="1">
    <font>
      <sz val="10"/>
      <name val="Arial"/>
      <family val="2"/>
    </font>
    <font>
      <sz val="10"/>
      <name val="Arial"/>
      <family val="2"/>
    </font>
    <font>
      <sz val="11"/>
      <name val="Times New Roman"/>
      <family val="1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4">
    <xf numFmtId="0" fontId="0" fillId="0" borderId="0" xfId="0"/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3" fontId="2" fillId="0" borderId="4" xfId="0" applyNumberFormat="1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4" fillId="0" borderId="0" xfId="0" applyFo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64" fontId="3" fillId="2" borderId="9" xfId="2" applyNumberFormat="1" applyFont="1" applyFill="1" applyBorder="1" applyAlignment="1"/>
    <xf numFmtId="0" fontId="3" fillId="0" borderId="10" xfId="0" applyFont="1" applyBorder="1"/>
    <xf numFmtId="165" fontId="3" fillId="3" borderId="9" xfId="2" applyNumberFormat="1" applyFont="1" applyFill="1" applyBorder="1" applyAlignment="1"/>
    <xf numFmtId="165" fontId="3" fillId="2" borderId="9" xfId="2" applyNumberFormat="1" applyFont="1" applyFill="1" applyBorder="1" applyAlignment="1"/>
    <xf numFmtId="166" fontId="3" fillId="2" borderId="9" xfId="2" applyNumberFormat="1" applyFont="1" applyFill="1" applyBorder="1" applyAlignment="1"/>
    <xf numFmtId="0" fontId="3" fillId="0" borderId="14" xfId="0" applyFont="1" applyFill="1" applyBorder="1"/>
    <xf numFmtId="0" fontId="0" fillId="0" borderId="13" xfId="0" applyBorder="1"/>
    <xf numFmtId="0" fontId="3" fillId="0" borderId="15" xfId="0" applyFont="1" applyFill="1" applyBorder="1"/>
    <xf numFmtId="0" fontId="0" fillId="0" borderId="4" xfId="0" applyBorder="1"/>
    <xf numFmtId="165" fontId="3" fillId="2" borderId="21" xfId="2" applyNumberFormat="1" applyFont="1" applyFill="1" applyBorder="1" applyAlignment="1"/>
    <xf numFmtId="165" fontId="3" fillId="2" borderId="23" xfId="2" applyNumberFormat="1" applyFont="1" applyFill="1" applyBorder="1" applyAlignment="1"/>
    <xf numFmtId="0" fontId="0" fillId="0" borderId="13" xfId="0" applyFill="1" applyBorder="1"/>
    <xf numFmtId="0" fontId="0" fillId="0" borderId="4" xfId="0" applyFill="1" applyBorder="1"/>
    <xf numFmtId="0" fontId="3" fillId="0" borderId="27" xfId="0" applyFont="1" applyFill="1" applyBorder="1"/>
    <xf numFmtId="0" fontId="0" fillId="0" borderId="2" xfId="0" applyFill="1" applyBorder="1"/>
    <xf numFmtId="0" fontId="8" fillId="0" borderId="0" xfId="0" applyFont="1"/>
    <xf numFmtId="0" fontId="9" fillId="0" borderId="0" xfId="0" applyFont="1"/>
    <xf numFmtId="0" fontId="8" fillId="0" borderId="11" xfId="0" applyFont="1" applyBorder="1"/>
    <xf numFmtId="0" fontId="8" fillId="0" borderId="12" xfId="0" applyFont="1" applyBorder="1" applyAlignment="1">
      <alignment horizontal="center"/>
    </xf>
    <xf numFmtId="0" fontId="8" fillId="0" borderId="34" xfId="0" applyFont="1" applyBorder="1"/>
    <xf numFmtId="0" fontId="8" fillId="0" borderId="13" xfId="0" applyFont="1" applyBorder="1" applyAlignment="1">
      <alignment horizontal="center"/>
    </xf>
    <xf numFmtId="0" fontId="9" fillId="0" borderId="16" xfId="0" applyFont="1" applyBorder="1"/>
    <xf numFmtId="0" fontId="9" fillId="0" borderId="17" xfId="0" applyFont="1" applyBorder="1"/>
    <xf numFmtId="3" fontId="9" fillId="0" borderId="35" xfId="0" applyNumberFormat="1" applyFont="1" applyBorder="1"/>
    <xf numFmtId="0" fontId="9" fillId="0" borderId="18" xfId="0" applyFont="1" applyBorder="1"/>
    <xf numFmtId="0" fontId="9" fillId="0" borderId="13" xfId="0" applyFont="1" applyBorder="1"/>
    <xf numFmtId="3" fontId="9" fillId="0" borderId="0" xfId="0" applyNumberFormat="1" applyFont="1" applyBorder="1"/>
    <xf numFmtId="0" fontId="9" fillId="0" borderId="5" xfId="0" applyFont="1" applyFill="1" applyBorder="1"/>
    <xf numFmtId="0" fontId="9" fillId="0" borderId="24" xfId="0" applyFont="1" applyFill="1" applyBorder="1"/>
    <xf numFmtId="0" fontId="9" fillId="0" borderId="28" xfId="0" applyFont="1" applyFill="1" applyBorder="1"/>
    <xf numFmtId="0" fontId="10" fillId="0" borderId="7" xfId="0" applyFont="1" applyFill="1" applyBorder="1"/>
    <xf numFmtId="3" fontId="10" fillId="2" borderId="20" xfId="0" applyNumberFormat="1" applyFont="1" applyFill="1" applyBorder="1"/>
    <xf numFmtId="0" fontId="10" fillId="0" borderId="21" xfId="0" applyFont="1" applyBorder="1"/>
    <xf numFmtId="0" fontId="10" fillId="0" borderId="0" xfId="0" applyFont="1" applyBorder="1"/>
    <xf numFmtId="0" fontId="8" fillId="0" borderId="31" xfId="0" applyFont="1" applyBorder="1"/>
    <xf numFmtId="0" fontId="8" fillId="0" borderId="8" xfId="0" applyFont="1" applyBorder="1"/>
    <xf numFmtId="168" fontId="8" fillId="0" borderId="19" xfId="1" applyNumberFormat="1" applyFont="1" applyBorder="1"/>
    <xf numFmtId="3" fontId="8" fillId="0" borderId="19" xfId="0" applyNumberFormat="1" applyFont="1" applyFill="1" applyBorder="1"/>
    <xf numFmtId="167" fontId="8" fillId="0" borderId="19" xfId="0" applyNumberFormat="1" applyFont="1" applyBorder="1"/>
    <xf numFmtId="0" fontId="8" fillId="0" borderId="19" xfId="0" applyFont="1" applyBorder="1"/>
    <xf numFmtId="3" fontId="8" fillId="0" borderId="9" xfId="0" applyNumberFormat="1" applyFont="1" applyBorder="1"/>
    <xf numFmtId="3" fontId="8" fillId="0" borderId="0" xfId="0" applyNumberFormat="1" applyFont="1" applyBorder="1"/>
    <xf numFmtId="3" fontId="8" fillId="0" borderId="8" xfId="0" applyNumberFormat="1" applyFont="1" applyBorder="1"/>
    <xf numFmtId="0" fontId="8" fillId="0" borderId="29" xfId="0" applyFont="1" applyBorder="1"/>
    <xf numFmtId="3" fontId="8" fillId="0" borderId="33" xfId="0" applyNumberFormat="1" applyFont="1" applyBorder="1"/>
    <xf numFmtId="0" fontId="10" fillId="0" borderId="8" xfId="0" applyFont="1" applyFill="1" applyBorder="1"/>
    <xf numFmtId="0" fontId="10" fillId="0" borderId="10" xfId="0" applyFont="1" applyFill="1" applyBorder="1"/>
    <xf numFmtId="168" fontId="8" fillId="0" borderId="22" xfId="1" applyNumberFormat="1" applyFont="1" applyBorder="1"/>
    <xf numFmtId="3" fontId="8" fillId="0" borderId="22" xfId="0" applyNumberFormat="1" applyFont="1" applyFill="1" applyBorder="1"/>
    <xf numFmtId="167" fontId="8" fillId="0" borderId="22" xfId="0" applyNumberFormat="1" applyFont="1" applyBorder="1"/>
    <xf numFmtId="0" fontId="8" fillId="0" borderId="22" xfId="0" applyFont="1" applyBorder="1"/>
    <xf numFmtId="3" fontId="8" fillId="0" borderId="23" xfId="0" applyNumberFormat="1" applyFont="1" applyBorder="1"/>
    <xf numFmtId="3" fontId="8" fillId="0" borderId="10" xfId="0" applyNumberFormat="1" applyFont="1" applyBorder="1"/>
    <xf numFmtId="0" fontId="8" fillId="0" borderId="32" xfId="0" applyFont="1" applyBorder="1"/>
    <xf numFmtId="0" fontId="9" fillId="0" borderId="5" xfId="0" applyFont="1" applyBorder="1"/>
    <xf numFmtId="0" fontId="9" fillId="0" borderId="24" xfId="0" applyFont="1" applyBorder="1"/>
    <xf numFmtId="0" fontId="9" fillId="0" borderId="6" xfId="0" applyFont="1" applyBorder="1"/>
    <xf numFmtId="3" fontId="8" fillId="0" borderId="25" xfId="0" applyNumberFormat="1" applyFont="1" applyBorder="1"/>
    <xf numFmtId="3" fontId="8" fillId="0" borderId="26" xfId="0" applyNumberFormat="1" applyFont="1" applyBorder="1"/>
    <xf numFmtId="43" fontId="8" fillId="0" borderId="0" xfId="0" applyNumberFormat="1" applyFont="1"/>
    <xf numFmtId="0" fontId="8" fillId="4" borderId="27" xfId="0" applyFont="1" applyFill="1" applyBorder="1"/>
    <xf numFmtId="164" fontId="10" fillId="0" borderId="0" xfId="2" applyNumberFormat="1" applyFont="1" applyFill="1" applyBorder="1" applyAlignment="1"/>
    <xf numFmtId="164" fontId="10" fillId="4" borderId="36" xfId="2" applyNumberFormat="1" applyFont="1" applyFill="1" applyBorder="1" applyAlignment="1"/>
    <xf numFmtId="164" fontId="10" fillId="4" borderId="2" xfId="2" applyNumberFormat="1" applyFont="1" applyFill="1" applyBorder="1" applyAlignment="1"/>
    <xf numFmtId="0" fontId="9" fillId="0" borderId="36" xfId="0" applyFont="1" applyFill="1" applyBorder="1"/>
    <xf numFmtId="0" fontId="9" fillId="0" borderId="1" xfId="0" applyFont="1" applyFill="1" applyBorder="1"/>
    <xf numFmtId="0" fontId="8" fillId="0" borderId="7" xfId="0" applyFont="1" applyBorder="1"/>
    <xf numFmtId="0" fontId="8" fillId="0" borderId="20" xfId="0" applyFont="1" applyBorder="1"/>
    <xf numFmtId="0" fontId="8" fillId="0" borderId="37" xfId="0" applyFont="1" applyBorder="1"/>
    <xf numFmtId="0" fontId="8" fillId="0" borderId="38" xfId="0" applyFont="1" applyBorder="1"/>
    <xf numFmtId="0" fontId="8" fillId="0" borderId="30" xfId="0" applyFont="1" applyBorder="1"/>
    <xf numFmtId="0" fontId="8" fillId="0" borderId="39" xfId="0" applyFont="1" applyBorder="1"/>
    <xf numFmtId="3" fontId="8" fillId="0" borderId="40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Production Plan for Year</a:t>
            </a:r>
          </a:p>
        </c:rich>
      </c:tx>
      <c:layout>
        <c:manualLayout>
          <c:xMode val="edge"/>
          <c:yMode val="edge"/>
          <c:x val="0.39289678135405126"/>
          <c:y val="1.95758564437194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892E-2"/>
          <c:y val="0.12234910277324634"/>
          <c:w val="0.74139844617092132"/>
          <c:h val="0.771615008156607"/>
        </c:manualLayout>
      </c:layout>
      <c:lineChart>
        <c:grouping val="standard"/>
        <c:varyColors val="0"/>
        <c:ser>
          <c:idx val="0"/>
          <c:order val="0"/>
          <c:tx>
            <c:v>Inventory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'Production Plan'!$G$7:$G$18</c:f>
              <c:numCache>
                <c:formatCode>0.0</c:formatCode>
                <c:ptCount val="12"/>
                <c:pt idx="0">
                  <c:v>0</c:v>
                </c:pt>
                <c:pt idx="1">
                  <c:v>83.999999999999986</c:v>
                </c:pt>
                <c:pt idx="2">
                  <c:v>283.99999999999983</c:v>
                </c:pt>
                <c:pt idx="3">
                  <c:v>487.99999999999989</c:v>
                </c:pt>
                <c:pt idx="4">
                  <c:v>391.99999999999989</c:v>
                </c:pt>
                <c:pt idx="5">
                  <c:v>196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400</c:v>
                </c:pt>
                <c:pt idx="10">
                  <c:v>346</c:v>
                </c:pt>
                <c:pt idx="1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2F-4522-9D83-9ACFEFCD0173}"/>
            </c:ext>
          </c:extLst>
        </c:ser>
        <c:ser>
          <c:idx val="1"/>
          <c:order val="1"/>
          <c:tx>
            <c:v>Total Production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'Production Plan'!$J$7:$J$18</c:f>
              <c:numCache>
                <c:formatCode>_(* #,##0_);_(* \(#,##0\);_(* "-"??_);_(@_)</c:formatCode>
                <c:ptCount val="12"/>
                <c:pt idx="0">
                  <c:v>950.00000000000011</c:v>
                </c:pt>
                <c:pt idx="1">
                  <c:v>1183.9999999999998</c:v>
                </c:pt>
                <c:pt idx="2">
                  <c:v>1200</c:v>
                </c:pt>
                <c:pt idx="3">
                  <c:v>1404</c:v>
                </c:pt>
                <c:pt idx="4">
                  <c:v>1404</c:v>
                </c:pt>
                <c:pt idx="5">
                  <c:v>1404</c:v>
                </c:pt>
                <c:pt idx="6">
                  <c:v>1404</c:v>
                </c:pt>
                <c:pt idx="7">
                  <c:v>900</c:v>
                </c:pt>
                <c:pt idx="8">
                  <c:v>1100</c:v>
                </c:pt>
                <c:pt idx="9">
                  <c:v>1200</c:v>
                </c:pt>
                <c:pt idx="10">
                  <c:v>1346</c:v>
                </c:pt>
                <c:pt idx="11">
                  <c:v>1404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2F-4522-9D83-9ACFEFCD0173}"/>
            </c:ext>
          </c:extLst>
        </c:ser>
        <c:ser>
          <c:idx val="2"/>
          <c:order val="2"/>
          <c:tx>
            <c:v>Demand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triangle"/>
            <c:size val="9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'Production Plan'!$K$7:$K$18</c:f>
              <c:numCache>
                <c:formatCode>#,##0</c:formatCode>
                <c:ptCount val="12"/>
                <c:pt idx="0">
                  <c:v>1000</c:v>
                </c:pt>
                <c:pt idx="1">
                  <c:v>1100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1600</c:v>
                </c:pt>
                <c:pt idx="6">
                  <c:v>1600</c:v>
                </c:pt>
                <c:pt idx="7">
                  <c:v>900</c:v>
                </c:pt>
                <c:pt idx="8">
                  <c:v>1100</c:v>
                </c:pt>
                <c:pt idx="9">
                  <c:v>800</c:v>
                </c:pt>
                <c:pt idx="10">
                  <c:v>1400</c:v>
                </c:pt>
                <c:pt idx="11">
                  <c:v>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2F-4522-9D83-9ACFEFCD0173}"/>
            </c:ext>
          </c:extLst>
        </c:ser>
        <c:ser>
          <c:idx val="3"/>
          <c:order val="3"/>
          <c:tx>
            <c:v>Overtime Production</c:v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x"/>
            <c:size val="9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'Production Plan'!$R$7:$R$18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156</c:v>
                </c:pt>
                <c:pt idx="4">
                  <c:v>156.00000000000006</c:v>
                </c:pt>
                <c:pt idx="5">
                  <c:v>156.00000000000003</c:v>
                </c:pt>
                <c:pt idx="6">
                  <c:v>156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97.999999999999986</c:v>
                </c:pt>
                <c:pt idx="11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2F-4522-9D83-9ACFEFCD0173}"/>
            </c:ext>
          </c:extLst>
        </c:ser>
        <c:ser>
          <c:idx val="4"/>
          <c:order val="4"/>
          <c:tx>
            <c:v>Subcontract</c:v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star"/>
            <c:size val="9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'Production Plan'!$I$7:$I$18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2F-4522-9D83-9ACFEFCD0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01856"/>
        <c:axId val="57569664"/>
      </c:lineChart>
      <c:catAx>
        <c:axId val="5700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1509433962264164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569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7569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001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130965593784688"/>
          <c:y val="0.4225122349102774"/>
          <c:w val="0.17425083240843511"/>
          <c:h val="0.172920065252854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6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349" cy="62900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E20" sqref="E20"/>
    </sheetView>
  </sheetViews>
  <sheetFormatPr defaultRowHeight="12.5" x14ac:dyDescent="0.25"/>
  <cols>
    <col min="1" max="1" width="11.26953125" customWidth="1"/>
    <col min="4" max="4" width="38.7265625" customWidth="1"/>
  </cols>
  <sheetData>
    <row r="2" spans="1:5" ht="13" x14ac:dyDescent="0.3">
      <c r="A2" s="6" t="s">
        <v>14</v>
      </c>
      <c r="D2" s="6" t="s">
        <v>15</v>
      </c>
    </row>
    <row r="3" spans="1:5" ht="13" thickBot="1" x14ac:dyDescent="0.3"/>
    <row r="4" spans="1:5" ht="14.5" thickBot="1" x14ac:dyDescent="0.35">
      <c r="A4" s="1" t="s">
        <v>0</v>
      </c>
      <c r="B4" s="2" t="s">
        <v>1</v>
      </c>
      <c r="D4" s="7" t="s">
        <v>16</v>
      </c>
      <c r="E4" s="8" t="s">
        <v>17</v>
      </c>
    </row>
    <row r="5" spans="1:5" ht="14.5" thickBot="1" x14ac:dyDescent="0.35">
      <c r="A5" s="3" t="s">
        <v>2</v>
      </c>
      <c r="B5" s="4">
        <v>1000</v>
      </c>
      <c r="D5" s="9" t="s">
        <v>18</v>
      </c>
      <c r="E5" s="20">
        <v>20</v>
      </c>
    </row>
    <row r="6" spans="1:5" ht="14.5" thickBot="1" x14ac:dyDescent="0.35">
      <c r="A6" s="3" t="s">
        <v>4</v>
      </c>
      <c r="B6" s="4">
        <v>1100</v>
      </c>
      <c r="D6" s="10" t="s">
        <v>19</v>
      </c>
      <c r="E6" s="13">
        <v>3</v>
      </c>
    </row>
    <row r="7" spans="1:5" ht="14.5" thickBot="1" x14ac:dyDescent="0.35">
      <c r="A7" s="3" t="s">
        <v>6</v>
      </c>
      <c r="B7" s="4">
        <v>1000</v>
      </c>
      <c r="D7" s="10" t="s">
        <v>20</v>
      </c>
      <c r="E7" s="11"/>
    </row>
    <row r="8" spans="1:5" ht="14.5" thickBot="1" x14ac:dyDescent="0.35">
      <c r="A8" s="3" t="s">
        <v>8</v>
      </c>
      <c r="B8" s="4">
        <v>1200</v>
      </c>
      <c r="D8" s="10" t="s">
        <v>21</v>
      </c>
      <c r="E8" s="14">
        <v>800</v>
      </c>
    </row>
    <row r="9" spans="1:5" ht="14.5" thickBot="1" x14ac:dyDescent="0.35">
      <c r="A9" s="3" t="s">
        <v>10</v>
      </c>
      <c r="B9" s="4">
        <v>1500</v>
      </c>
      <c r="D9" s="10" t="s">
        <v>22</v>
      </c>
      <c r="E9" s="14">
        <v>1200</v>
      </c>
    </row>
    <row r="10" spans="1:5" ht="14.5" thickBot="1" x14ac:dyDescent="0.35">
      <c r="A10" s="3" t="s">
        <v>12</v>
      </c>
      <c r="B10" s="4">
        <v>1600</v>
      </c>
      <c r="D10" s="10" t="s">
        <v>23</v>
      </c>
      <c r="E10" s="15">
        <f>1/6</f>
        <v>0.16666666666666666</v>
      </c>
    </row>
    <row r="11" spans="1:5" ht="14.5" thickBot="1" x14ac:dyDescent="0.35">
      <c r="A11" s="5" t="s">
        <v>3</v>
      </c>
      <c r="B11" s="4">
        <v>1600</v>
      </c>
      <c r="D11" s="10" t="s">
        <v>24</v>
      </c>
      <c r="E11" s="14">
        <v>20</v>
      </c>
    </row>
    <row r="12" spans="1:5" ht="14.5" thickBot="1" x14ac:dyDescent="0.35">
      <c r="A12" s="5" t="s">
        <v>5</v>
      </c>
      <c r="B12" s="5">
        <v>900</v>
      </c>
      <c r="D12" s="10" t="s">
        <v>25</v>
      </c>
      <c r="E12" s="13">
        <v>30</v>
      </c>
    </row>
    <row r="13" spans="1:5" ht="14.5" thickBot="1" x14ac:dyDescent="0.35">
      <c r="A13" s="5" t="s">
        <v>7</v>
      </c>
      <c r="B13" s="4">
        <v>1100</v>
      </c>
      <c r="D13" s="12" t="s">
        <v>26</v>
      </c>
      <c r="E13" s="21"/>
    </row>
    <row r="14" spans="1:5" ht="14.5" thickBot="1" x14ac:dyDescent="0.3">
      <c r="A14" s="5" t="s">
        <v>9</v>
      </c>
      <c r="B14" s="5">
        <v>800</v>
      </c>
    </row>
    <row r="15" spans="1:5" ht="14.5" thickBot="1" x14ac:dyDescent="0.35">
      <c r="A15" s="5" t="s">
        <v>11</v>
      </c>
      <c r="B15" s="4">
        <v>1400</v>
      </c>
      <c r="D15" s="16" t="s">
        <v>36</v>
      </c>
      <c r="E15" s="17">
        <v>1250</v>
      </c>
    </row>
    <row r="16" spans="1:5" ht="14.5" thickBot="1" x14ac:dyDescent="0.35">
      <c r="A16" s="5" t="s">
        <v>13</v>
      </c>
      <c r="B16" s="4">
        <v>1700</v>
      </c>
      <c r="D16" s="18" t="s">
        <v>37</v>
      </c>
      <c r="E16" s="19">
        <v>20</v>
      </c>
    </row>
    <row r="17" spans="4:5" ht="13" x14ac:dyDescent="0.3">
      <c r="D17" s="16" t="s">
        <v>38</v>
      </c>
      <c r="E17" s="22">
        <v>50</v>
      </c>
    </row>
    <row r="18" spans="4:5" ht="13.5" thickBot="1" x14ac:dyDescent="0.35">
      <c r="D18" s="18" t="s">
        <v>39</v>
      </c>
      <c r="E18" s="23">
        <v>50</v>
      </c>
    </row>
    <row r="19" spans="4:5" ht="13.5" thickBot="1" x14ac:dyDescent="0.35">
      <c r="D19" s="24" t="s">
        <v>48</v>
      </c>
      <c r="E19" s="25">
        <v>50</v>
      </c>
    </row>
  </sheetData>
  <phoneticPr fontId="5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8"/>
  <sheetViews>
    <sheetView tabSelected="1" topLeftCell="A4" zoomScale="75" workbookViewId="0">
      <selection activeCell="Q7" sqref="Q7"/>
    </sheetView>
  </sheetViews>
  <sheetFormatPr defaultRowHeight="12.5" x14ac:dyDescent="0.25"/>
  <cols>
    <col min="1" max="1" width="12.7265625" customWidth="1"/>
    <col min="2" max="2" width="11.1796875" bestFit="1" customWidth="1"/>
    <col min="3" max="4" width="13.54296875" bestFit="1" customWidth="1"/>
    <col min="5" max="5" width="17" bestFit="1" customWidth="1"/>
    <col min="6" max="6" width="13" bestFit="1" customWidth="1"/>
    <col min="7" max="7" width="13.453125" bestFit="1" customWidth="1"/>
    <col min="8" max="8" width="13.26953125" bestFit="1" customWidth="1"/>
    <col min="9" max="9" width="17" bestFit="1" customWidth="1"/>
    <col min="10" max="10" width="15.1796875" customWidth="1"/>
    <col min="11" max="11" width="12.26953125" bestFit="1" customWidth="1"/>
    <col min="12" max="12" width="9.26953125" customWidth="1"/>
    <col min="13" max="13" width="4" customWidth="1"/>
    <col min="14" max="14" width="15.7265625" bestFit="1" customWidth="1"/>
    <col min="15" max="16" width="17.1796875" bestFit="1" customWidth="1"/>
    <col min="17" max="17" width="14.453125" bestFit="1" customWidth="1"/>
    <col min="18" max="18" width="19.1796875" bestFit="1" customWidth="1"/>
  </cols>
  <sheetData>
    <row r="1" spans="1:18" ht="15.5" x14ac:dyDescent="0.3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8" ht="15.5" x14ac:dyDescent="0.35">
      <c r="A2" s="27" t="s">
        <v>40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7" t="s">
        <v>45</v>
      </c>
      <c r="O2" s="26"/>
      <c r="P2" s="26"/>
      <c r="Q2" s="26"/>
      <c r="R2" s="26"/>
    </row>
    <row r="3" spans="1:18" ht="16" thickBot="1" x14ac:dyDescent="0.4">
      <c r="A3" s="27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</row>
    <row r="4" spans="1:18" ht="16" thickBot="1" x14ac:dyDescent="0.4">
      <c r="A4" s="28"/>
      <c r="B4" s="29" t="s">
        <v>50</v>
      </c>
      <c r="C4" s="29" t="s">
        <v>51</v>
      </c>
      <c r="D4" s="30" t="s">
        <v>52</v>
      </c>
      <c r="E4" s="29" t="s">
        <v>53</v>
      </c>
      <c r="F4" s="29" t="s">
        <v>54</v>
      </c>
      <c r="G4" s="29" t="s">
        <v>55</v>
      </c>
      <c r="H4" s="29" t="s">
        <v>56</v>
      </c>
      <c r="I4" s="29" t="s">
        <v>57</v>
      </c>
      <c r="J4" s="31" t="s">
        <v>58</v>
      </c>
      <c r="K4" s="26"/>
      <c r="L4" s="26"/>
      <c r="M4" s="26"/>
      <c r="N4" s="26"/>
      <c r="O4" s="26"/>
      <c r="P4" s="26"/>
      <c r="Q4" s="26"/>
      <c r="R4" s="26"/>
    </row>
    <row r="5" spans="1:18" ht="16" thickBot="1" x14ac:dyDescent="0.4">
      <c r="A5" s="32" t="s">
        <v>27</v>
      </c>
      <c r="B5" s="33" t="s">
        <v>28</v>
      </c>
      <c r="C5" s="33" t="s">
        <v>29</v>
      </c>
      <c r="D5" s="34" t="s">
        <v>59</v>
      </c>
      <c r="E5" s="33" t="s">
        <v>30</v>
      </c>
      <c r="F5" s="33" t="s">
        <v>31</v>
      </c>
      <c r="G5" s="33" t="s">
        <v>32</v>
      </c>
      <c r="H5" s="33" t="s">
        <v>33</v>
      </c>
      <c r="I5" s="33" t="s">
        <v>34</v>
      </c>
      <c r="J5" s="35" t="s">
        <v>35</v>
      </c>
      <c r="K5" s="36" t="s">
        <v>1</v>
      </c>
      <c r="L5" s="37"/>
      <c r="M5" s="26"/>
      <c r="N5" s="38" t="s">
        <v>32</v>
      </c>
      <c r="O5" s="39" t="s">
        <v>31</v>
      </c>
      <c r="P5" s="40" t="s">
        <v>35</v>
      </c>
      <c r="Q5" s="75" t="s">
        <v>47</v>
      </c>
      <c r="R5" s="76" t="s">
        <v>46</v>
      </c>
    </row>
    <row r="6" spans="1:18" ht="15.5" x14ac:dyDescent="0.35">
      <c r="A6" s="41">
        <v>0</v>
      </c>
      <c r="B6" s="42">
        <v>0</v>
      </c>
      <c r="C6" s="42">
        <v>0</v>
      </c>
      <c r="D6" s="42"/>
      <c r="E6" s="42">
        <f>Data!E15</f>
        <v>1250</v>
      </c>
      <c r="F6" s="42">
        <v>0</v>
      </c>
      <c r="G6" s="42">
        <f>Data!E17</f>
        <v>50</v>
      </c>
      <c r="H6" s="42">
        <v>0</v>
      </c>
      <c r="I6" s="42">
        <v>0</v>
      </c>
      <c r="J6" s="42">
        <v>0</v>
      </c>
      <c r="K6" s="43"/>
      <c r="L6" s="44"/>
      <c r="M6" s="26"/>
      <c r="N6" s="77"/>
      <c r="O6" s="78"/>
      <c r="P6" s="79"/>
      <c r="Q6" s="80"/>
      <c r="R6" s="81"/>
    </row>
    <row r="7" spans="1:18" ht="15.5" x14ac:dyDescent="0.35">
      <c r="A7" s="46">
        <v>1</v>
      </c>
      <c r="B7" s="47">
        <v>0</v>
      </c>
      <c r="C7" s="47">
        <v>0</v>
      </c>
      <c r="D7" s="47">
        <v>0</v>
      </c>
      <c r="E7" s="48">
        <f>E$6</f>
        <v>1250</v>
      </c>
      <c r="F7" s="47">
        <v>0</v>
      </c>
      <c r="G7" s="49">
        <v>0</v>
      </c>
      <c r="H7" s="50">
        <v>0</v>
      </c>
      <c r="I7" s="49">
        <v>0</v>
      </c>
      <c r="J7" s="47">
        <v>950.00000000000011</v>
      </c>
      <c r="K7" s="51">
        <f>Data!B5</f>
        <v>1000</v>
      </c>
      <c r="L7" s="52"/>
      <c r="M7" s="26"/>
      <c r="N7" s="53">
        <f>G6+J7-K7-G7</f>
        <v>1.1368683772161603E-13</v>
      </c>
      <c r="O7" s="50">
        <f>(E7+D7)*Data!$E$16-'Production Plan'!F7</f>
        <v>25000</v>
      </c>
      <c r="P7" s="54">
        <f>(E7+D7)*(20*8/Data!$E$10)+'Production Plan'!F7/Data!$E$10-'Production Plan'!J7*1000</f>
        <v>249999.99999999988</v>
      </c>
      <c r="Q7" s="55">
        <f>D6+B7-C7-D7</f>
        <v>0</v>
      </c>
      <c r="R7" s="45">
        <f>F7/Data!$E$10/1000</f>
        <v>0</v>
      </c>
    </row>
    <row r="8" spans="1:18" ht="15.5" x14ac:dyDescent="0.35">
      <c r="A8" s="56">
        <v>2</v>
      </c>
      <c r="B8" s="47">
        <v>0</v>
      </c>
      <c r="C8" s="47">
        <v>0</v>
      </c>
      <c r="D8" s="47">
        <v>0</v>
      </c>
      <c r="E8" s="48">
        <f t="shared" ref="E8:E16" si="0">E$6</f>
        <v>1250</v>
      </c>
      <c r="F8" s="47">
        <v>0</v>
      </c>
      <c r="G8" s="49">
        <v>83.999999999999986</v>
      </c>
      <c r="H8" s="50">
        <v>0</v>
      </c>
      <c r="I8" s="49">
        <v>0</v>
      </c>
      <c r="J8" s="47">
        <v>1183.9999999999998</v>
      </c>
      <c r="K8" s="51">
        <f>Data!B6</f>
        <v>1100</v>
      </c>
      <c r="L8" s="52"/>
      <c r="M8" s="26"/>
      <c r="N8" s="53">
        <f>G7+J8-K8-G8</f>
        <v>-2.1316282072803006E-13</v>
      </c>
      <c r="O8" s="50">
        <f>(E8+D8)*Data!$E$16-'Production Plan'!F8</f>
        <v>25000</v>
      </c>
      <c r="P8" s="54">
        <f>(E8+D8)*(20*8/Data!$E$10)+'Production Plan'!F8/Data!$E$10-'Production Plan'!J8*1000</f>
        <v>16000.000000000233</v>
      </c>
      <c r="Q8" s="55">
        <f t="shared" ref="Q8:Q18" si="1">D7+B8-C8-D8</f>
        <v>0</v>
      </c>
      <c r="R8" s="45">
        <f>F8/Data!$E$10/1000</f>
        <v>0</v>
      </c>
    </row>
    <row r="9" spans="1:18" ht="15.5" x14ac:dyDescent="0.35">
      <c r="A9" s="46">
        <v>3</v>
      </c>
      <c r="B9" s="47">
        <v>0</v>
      </c>
      <c r="C9" s="47">
        <v>0</v>
      </c>
      <c r="D9" s="47">
        <v>0</v>
      </c>
      <c r="E9" s="48">
        <f t="shared" si="0"/>
        <v>1250</v>
      </c>
      <c r="F9" s="47">
        <v>0</v>
      </c>
      <c r="G9" s="49">
        <v>283.99999999999983</v>
      </c>
      <c r="H9" s="50">
        <v>0</v>
      </c>
      <c r="I9" s="49">
        <v>0</v>
      </c>
      <c r="J9" s="47">
        <v>1200</v>
      </c>
      <c r="K9" s="51">
        <f>Data!B7</f>
        <v>1000</v>
      </c>
      <c r="L9" s="52"/>
      <c r="M9" s="26"/>
      <c r="N9" s="53">
        <f t="shared" ref="N9:N17" si="2">G8+J9-K9-G9</f>
        <v>0</v>
      </c>
      <c r="O9" s="50">
        <f>(E9+D9)*Data!$E$16-'Production Plan'!F9</f>
        <v>25000</v>
      </c>
      <c r="P9" s="54">
        <f>(E9+D9)*(20*8/Data!$E$10)+'Production Plan'!F9/Data!$E$10-'Production Plan'!J9*1000</f>
        <v>0</v>
      </c>
      <c r="Q9" s="55">
        <f t="shared" si="1"/>
        <v>0</v>
      </c>
      <c r="R9" s="45">
        <f>F9/Data!$E$10/1000</f>
        <v>0</v>
      </c>
    </row>
    <row r="10" spans="1:18" ht="15.5" x14ac:dyDescent="0.35">
      <c r="A10" s="56">
        <v>4</v>
      </c>
      <c r="B10" s="47">
        <v>50</v>
      </c>
      <c r="C10" s="47">
        <v>0</v>
      </c>
      <c r="D10" s="47">
        <v>50</v>
      </c>
      <c r="E10" s="48">
        <f t="shared" si="0"/>
        <v>1250</v>
      </c>
      <c r="F10" s="47">
        <v>26000</v>
      </c>
      <c r="G10" s="49">
        <v>487.99999999999989</v>
      </c>
      <c r="H10" s="50">
        <v>0</v>
      </c>
      <c r="I10" s="49">
        <v>0</v>
      </c>
      <c r="J10" s="47">
        <v>1404</v>
      </c>
      <c r="K10" s="51">
        <f>Data!B8</f>
        <v>1200</v>
      </c>
      <c r="L10" s="52"/>
      <c r="M10" s="26"/>
      <c r="N10" s="53">
        <f t="shared" si="2"/>
        <v>0</v>
      </c>
      <c r="O10" s="50">
        <f>(E10+D10)*Data!$E$16-'Production Plan'!F10</f>
        <v>0</v>
      </c>
      <c r="P10" s="54">
        <f>(E10+D10)*(20*8/Data!$E$10)+'Production Plan'!F10/Data!$E$10-'Production Plan'!J10*1000</f>
        <v>0</v>
      </c>
      <c r="Q10" s="55">
        <f t="shared" si="1"/>
        <v>0</v>
      </c>
      <c r="R10" s="45">
        <f>F10/Data!$E$10/1000</f>
        <v>156</v>
      </c>
    </row>
    <row r="11" spans="1:18" ht="15.5" x14ac:dyDescent="0.35">
      <c r="A11" s="46">
        <v>5</v>
      </c>
      <c r="B11" s="47">
        <v>0</v>
      </c>
      <c r="C11" s="47">
        <v>0</v>
      </c>
      <c r="D11" s="47">
        <v>50</v>
      </c>
      <c r="E11" s="48">
        <f t="shared" si="0"/>
        <v>1250</v>
      </c>
      <c r="F11" s="47">
        <v>26000.000000000007</v>
      </c>
      <c r="G11" s="49">
        <v>391.99999999999989</v>
      </c>
      <c r="H11" s="50">
        <v>0</v>
      </c>
      <c r="I11" s="49">
        <v>0</v>
      </c>
      <c r="J11" s="47">
        <v>1404</v>
      </c>
      <c r="K11" s="51">
        <f>Data!B9</f>
        <v>1500</v>
      </c>
      <c r="L11" s="52"/>
      <c r="M11" s="26"/>
      <c r="N11" s="53">
        <f t="shared" si="2"/>
        <v>0</v>
      </c>
      <c r="O11" s="50">
        <f>(E11+D11)*Data!$E$16-'Production Plan'!F11</f>
        <v>0</v>
      </c>
      <c r="P11" s="54">
        <f>(E11+D11)*(20*8/Data!$E$10)+'Production Plan'!F11/Data!$E$10-'Production Plan'!J11*1000</f>
        <v>0</v>
      </c>
      <c r="Q11" s="55">
        <f t="shared" si="1"/>
        <v>0</v>
      </c>
      <c r="R11" s="45">
        <f>F11/Data!$E$10/1000</f>
        <v>156.00000000000006</v>
      </c>
    </row>
    <row r="12" spans="1:18" ht="15.5" x14ac:dyDescent="0.35">
      <c r="A12" s="56">
        <v>6</v>
      </c>
      <c r="B12" s="47">
        <v>0</v>
      </c>
      <c r="C12" s="47">
        <v>0</v>
      </c>
      <c r="D12" s="47">
        <v>50</v>
      </c>
      <c r="E12" s="48">
        <f t="shared" si="0"/>
        <v>1250</v>
      </c>
      <c r="F12" s="47">
        <v>26000.000000000004</v>
      </c>
      <c r="G12" s="49">
        <v>196</v>
      </c>
      <c r="H12" s="50">
        <v>0</v>
      </c>
      <c r="I12" s="49">
        <v>0</v>
      </c>
      <c r="J12" s="47">
        <v>1404</v>
      </c>
      <c r="K12" s="51">
        <f>Data!B10</f>
        <v>1600</v>
      </c>
      <c r="L12" s="52"/>
      <c r="M12" s="26"/>
      <c r="N12" s="53">
        <f t="shared" si="2"/>
        <v>0</v>
      </c>
      <c r="O12" s="50">
        <f>(E12+D12)*Data!$E$16-'Production Plan'!F12</f>
        <v>0</v>
      </c>
      <c r="P12" s="54">
        <f>(E12+D12)*(20*8/Data!$E$10)+'Production Plan'!F12/Data!$E$10-'Production Plan'!J12*1000</f>
        <v>0</v>
      </c>
      <c r="Q12" s="55">
        <f t="shared" si="1"/>
        <v>0</v>
      </c>
      <c r="R12" s="45">
        <f>F12/Data!$E$10/1000</f>
        <v>156.00000000000003</v>
      </c>
    </row>
    <row r="13" spans="1:18" ht="15.5" x14ac:dyDescent="0.35">
      <c r="A13" s="46">
        <v>7</v>
      </c>
      <c r="B13" s="47">
        <v>0</v>
      </c>
      <c r="C13" s="47">
        <v>0</v>
      </c>
      <c r="D13" s="47">
        <v>50</v>
      </c>
      <c r="E13" s="48">
        <f t="shared" si="0"/>
        <v>1250</v>
      </c>
      <c r="F13" s="47">
        <v>26000</v>
      </c>
      <c r="G13" s="49">
        <v>0</v>
      </c>
      <c r="H13" s="50">
        <v>0</v>
      </c>
      <c r="I13" s="49">
        <v>0</v>
      </c>
      <c r="J13" s="47">
        <v>1404</v>
      </c>
      <c r="K13" s="51">
        <f>Data!B11</f>
        <v>1600</v>
      </c>
      <c r="L13" s="52"/>
      <c r="M13" s="26"/>
      <c r="N13" s="53">
        <f t="shared" si="2"/>
        <v>0</v>
      </c>
      <c r="O13" s="50">
        <f>(E13+D13)*Data!$E$16-'Production Plan'!F13</f>
        <v>0</v>
      </c>
      <c r="P13" s="54">
        <f>(E13+D13)*(20*8/Data!$E$10)+'Production Plan'!F13/Data!$E$10-'Production Plan'!J13*1000</f>
        <v>0</v>
      </c>
      <c r="Q13" s="55">
        <f t="shared" si="1"/>
        <v>0</v>
      </c>
      <c r="R13" s="45">
        <f>F13/Data!$E$10/1000</f>
        <v>156</v>
      </c>
    </row>
    <row r="14" spans="1:18" ht="15.5" x14ac:dyDescent="0.35">
      <c r="A14" s="56">
        <v>8</v>
      </c>
      <c r="B14" s="47">
        <v>0</v>
      </c>
      <c r="C14" s="47">
        <v>50</v>
      </c>
      <c r="D14" s="47">
        <v>0</v>
      </c>
      <c r="E14" s="48">
        <f t="shared" si="0"/>
        <v>1250</v>
      </c>
      <c r="F14" s="47">
        <v>0</v>
      </c>
      <c r="G14" s="49">
        <v>0</v>
      </c>
      <c r="H14" s="50">
        <v>0</v>
      </c>
      <c r="I14" s="49">
        <v>0</v>
      </c>
      <c r="J14" s="47">
        <v>900</v>
      </c>
      <c r="K14" s="51">
        <f>Data!B12</f>
        <v>900</v>
      </c>
      <c r="L14" s="52"/>
      <c r="M14" s="26"/>
      <c r="N14" s="53">
        <f t="shared" si="2"/>
        <v>0</v>
      </c>
      <c r="O14" s="50">
        <f>(E14+D14)*Data!$E$16-'Production Plan'!F14</f>
        <v>25000</v>
      </c>
      <c r="P14" s="54">
        <f>(E14+D14)*(20*8/Data!$E$10)+'Production Plan'!F14/Data!$E$10-'Production Plan'!J14*1000</f>
        <v>300000</v>
      </c>
      <c r="Q14" s="55">
        <f t="shared" si="1"/>
        <v>0</v>
      </c>
      <c r="R14" s="45">
        <f>F14/Data!$E$10/1000</f>
        <v>0</v>
      </c>
    </row>
    <row r="15" spans="1:18" ht="15.5" x14ac:dyDescent="0.35">
      <c r="A15" s="46">
        <v>9</v>
      </c>
      <c r="B15" s="47">
        <v>0</v>
      </c>
      <c r="C15" s="47">
        <v>0</v>
      </c>
      <c r="D15" s="47">
        <v>0</v>
      </c>
      <c r="E15" s="48">
        <f t="shared" si="0"/>
        <v>1250</v>
      </c>
      <c r="F15" s="47">
        <v>0</v>
      </c>
      <c r="G15" s="49">
        <v>0</v>
      </c>
      <c r="H15" s="50">
        <v>0</v>
      </c>
      <c r="I15" s="49">
        <v>0</v>
      </c>
      <c r="J15" s="47">
        <v>1100</v>
      </c>
      <c r="K15" s="51">
        <f>Data!B13</f>
        <v>1100</v>
      </c>
      <c r="L15" s="52"/>
      <c r="M15" s="26"/>
      <c r="N15" s="53">
        <f t="shared" si="2"/>
        <v>0</v>
      </c>
      <c r="O15" s="50">
        <f>(E15+D15)*Data!$E$16-'Production Plan'!F15</f>
        <v>25000</v>
      </c>
      <c r="P15" s="54">
        <f>(E15+D15)*(20*8/Data!$E$10)+'Production Plan'!F15/Data!$E$10-'Production Plan'!J15*1000</f>
        <v>100000</v>
      </c>
      <c r="Q15" s="55">
        <f t="shared" si="1"/>
        <v>0</v>
      </c>
      <c r="R15" s="45">
        <f>F15/Data!$E$10/1000</f>
        <v>0</v>
      </c>
    </row>
    <row r="16" spans="1:18" ht="15.5" x14ac:dyDescent="0.35">
      <c r="A16" s="56">
        <v>10</v>
      </c>
      <c r="B16" s="47">
        <v>0</v>
      </c>
      <c r="C16" s="47">
        <v>0</v>
      </c>
      <c r="D16" s="47">
        <v>0</v>
      </c>
      <c r="E16" s="48">
        <f t="shared" si="0"/>
        <v>1250</v>
      </c>
      <c r="F16" s="47">
        <v>0</v>
      </c>
      <c r="G16" s="49">
        <v>400</v>
      </c>
      <c r="H16" s="50">
        <v>0</v>
      </c>
      <c r="I16" s="49">
        <v>0</v>
      </c>
      <c r="J16" s="47">
        <v>1200</v>
      </c>
      <c r="K16" s="51">
        <f>Data!B14</f>
        <v>800</v>
      </c>
      <c r="L16" s="52"/>
      <c r="M16" s="26"/>
      <c r="N16" s="53">
        <f t="shared" si="2"/>
        <v>0</v>
      </c>
      <c r="O16" s="50">
        <f>(E16+D16)*Data!$E$16-'Production Plan'!F16</f>
        <v>25000</v>
      </c>
      <c r="P16" s="54">
        <f>(E16+D16)*(20*8/Data!$E$10)+'Production Plan'!F16/Data!$E$10-'Production Plan'!J16*1000</f>
        <v>0</v>
      </c>
      <c r="Q16" s="55">
        <f t="shared" si="1"/>
        <v>0</v>
      </c>
      <c r="R16" s="45">
        <f>F16/Data!$E$10/1000</f>
        <v>0</v>
      </c>
    </row>
    <row r="17" spans="1:18" ht="15.5" x14ac:dyDescent="0.35">
      <c r="A17" s="46">
        <v>11</v>
      </c>
      <c r="B17" s="47">
        <v>50</v>
      </c>
      <c r="C17" s="47">
        <v>0</v>
      </c>
      <c r="D17" s="47">
        <v>50</v>
      </c>
      <c r="E17" s="48">
        <f>E$6</f>
        <v>1250</v>
      </c>
      <c r="F17" s="47">
        <v>16333.33333333333</v>
      </c>
      <c r="G17" s="49">
        <v>346</v>
      </c>
      <c r="H17" s="50">
        <v>0</v>
      </c>
      <c r="I17" s="49">
        <v>0</v>
      </c>
      <c r="J17" s="47">
        <v>1346</v>
      </c>
      <c r="K17" s="51">
        <f>Data!B15</f>
        <v>1400</v>
      </c>
      <c r="L17" s="52"/>
      <c r="M17" s="26"/>
      <c r="N17" s="53">
        <f t="shared" si="2"/>
        <v>0</v>
      </c>
      <c r="O17" s="50">
        <f>(E17+D17)*Data!$E$16-'Production Plan'!F17</f>
        <v>9666.6666666666697</v>
      </c>
      <c r="P17" s="54">
        <f>(E17+D17)*(20*8/Data!$E$10)+'Production Plan'!F17/Data!$E$10-'Production Plan'!J17*1000</f>
        <v>0</v>
      </c>
      <c r="Q17" s="55">
        <f t="shared" si="1"/>
        <v>0</v>
      </c>
      <c r="R17" s="45">
        <f>F17/Data!$E$10/1000</f>
        <v>97.999999999999986</v>
      </c>
    </row>
    <row r="18" spans="1:18" ht="16" thickBot="1" x14ac:dyDescent="0.4">
      <c r="A18" s="57">
        <v>12</v>
      </c>
      <c r="B18" s="58">
        <v>0</v>
      </c>
      <c r="C18" s="58">
        <v>0</v>
      </c>
      <c r="D18" s="58">
        <v>50</v>
      </c>
      <c r="E18" s="59">
        <f>E$6</f>
        <v>1250</v>
      </c>
      <c r="F18" s="58">
        <v>26000</v>
      </c>
      <c r="G18" s="60">
        <v>50</v>
      </c>
      <c r="H18" s="61">
        <v>0</v>
      </c>
      <c r="I18" s="60">
        <v>0</v>
      </c>
      <c r="J18" s="58">
        <v>1404</v>
      </c>
      <c r="K18" s="62">
        <f>Data!B16</f>
        <v>1700</v>
      </c>
      <c r="L18" s="52"/>
      <c r="M18" s="26"/>
      <c r="N18" s="63">
        <f>G17+J18-K18-G18</f>
        <v>0</v>
      </c>
      <c r="O18" s="61">
        <f>(E18+D18)*Data!$E$16-'Production Plan'!F18</f>
        <v>0</v>
      </c>
      <c r="P18" s="82">
        <f>(E18+D18)*(20*8/Data!$E$10)+'Production Plan'!F18/Data!$E$10-'Production Plan'!J18*1000</f>
        <v>0</v>
      </c>
      <c r="Q18" s="83">
        <f t="shared" si="1"/>
        <v>0</v>
      </c>
      <c r="R18" s="64">
        <f>F18/Data!$E$10/1000</f>
        <v>156</v>
      </c>
    </row>
    <row r="19" spans="1:18" ht="15.5" x14ac:dyDescent="0.35">
      <c r="A19" s="26"/>
      <c r="B19" s="26"/>
      <c r="C19" s="26"/>
      <c r="D19" s="26"/>
      <c r="E19" s="26">
        <f>Data!E19</f>
        <v>50</v>
      </c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</row>
    <row r="20" spans="1:18" ht="16" thickBot="1" x14ac:dyDescent="0.4">
      <c r="A20" s="27" t="s">
        <v>41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</row>
    <row r="21" spans="1:18" ht="16" thickBot="1" x14ac:dyDescent="0.4">
      <c r="A21" s="65" t="s">
        <v>27</v>
      </c>
      <c r="B21" s="66" t="s">
        <v>42</v>
      </c>
      <c r="C21" s="66" t="s">
        <v>43</v>
      </c>
      <c r="D21" s="66" t="s">
        <v>60</v>
      </c>
      <c r="E21" s="39" t="s">
        <v>61</v>
      </c>
      <c r="F21" s="66" t="s">
        <v>31</v>
      </c>
      <c r="G21" s="66" t="s">
        <v>32</v>
      </c>
      <c r="H21" s="66" t="s">
        <v>33</v>
      </c>
      <c r="I21" s="66" t="s">
        <v>34</v>
      </c>
      <c r="J21" s="67" t="s">
        <v>44</v>
      </c>
      <c r="K21" s="26"/>
      <c r="L21" s="26"/>
      <c r="M21" s="26"/>
      <c r="N21" s="26"/>
      <c r="O21" s="26"/>
      <c r="P21" s="26"/>
      <c r="Q21" s="26"/>
      <c r="R21" s="26"/>
    </row>
    <row r="22" spans="1:18" ht="15.5" x14ac:dyDescent="0.35">
      <c r="A22" s="46">
        <v>1</v>
      </c>
      <c r="B22" s="68">
        <f>B7*Data!$E$8</f>
        <v>0</v>
      </c>
      <c r="C22" s="68">
        <f>C7*Data!$E$9</f>
        <v>0</v>
      </c>
      <c r="D22" s="68">
        <f>D7*Data!$E$11*20*8</f>
        <v>0</v>
      </c>
      <c r="E22" s="68">
        <f>E7*Data!$E$11*20*8</f>
        <v>4000000</v>
      </c>
      <c r="F22" s="68">
        <f>F7*Data!$E$12</f>
        <v>0</v>
      </c>
      <c r="G22" s="68">
        <f>G7*Data!$E$6*1000</f>
        <v>0</v>
      </c>
      <c r="H22" s="68">
        <f>H7*Data!$E$7*1000</f>
        <v>0</v>
      </c>
      <c r="I22" s="68">
        <f>I7*1000*Data!$E$13</f>
        <v>0</v>
      </c>
      <c r="J22" s="69">
        <f>J7*1000*Data!$E$5</f>
        <v>19000000.000000004</v>
      </c>
      <c r="K22" s="26"/>
      <c r="L22" s="26"/>
      <c r="M22" s="26"/>
      <c r="N22" s="26"/>
      <c r="O22" s="26"/>
      <c r="P22" s="26"/>
      <c r="Q22" s="26"/>
      <c r="R22" s="26"/>
    </row>
    <row r="23" spans="1:18" ht="15.5" x14ac:dyDescent="0.35">
      <c r="A23" s="56">
        <v>2</v>
      </c>
      <c r="B23" s="68">
        <f>B8*Data!$E$8</f>
        <v>0</v>
      </c>
      <c r="C23" s="68">
        <f>C8*Data!$E$9</f>
        <v>0</v>
      </c>
      <c r="D23" s="68">
        <f>D8*Data!$E$11*20*8</f>
        <v>0</v>
      </c>
      <c r="E23" s="68">
        <f>E8*Data!$E$11*20*8</f>
        <v>4000000</v>
      </c>
      <c r="F23" s="68">
        <f>F8*Data!$E$12</f>
        <v>0</v>
      </c>
      <c r="G23" s="68">
        <f>G8*Data!$E$6*1000</f>
        <v>251999.99999999994</v>
      </c>
      <c r="H23" s="68">
        <f>H8*Data!$E$7*1000</f>
        <v>0</v>
      </c>
      <c r="I23" s="68">
        <f>I8*1000*Data!$E$13</f>
        <v>0</v>
      </c>
      <c r="J23" s="69">
        <f>J8*1000*Data!$E$5</f>
        <v>23679999.999999996</v>
      </c>
      <c r="K23" s="26"/>
      <c r="L23" s="26"/>
      <c r="M23" s="26"/>
      <c r="N23" s="26"/>
      <c r="O23" s="26"/>
      <c r="P23" s="26"/>
      <c r="Q23" s="26"/>
      <c r="R23" s="26"/>
    </row>
    <row r="24" spans="1:18" ht="15.5" x14ac:dyDescent="0.35">
      <c r="A24" s="46">
        <v>3</v>
      </c>
      <c r="B24" s="68">
        <f>B9*Data!$E$8</f>
        <v>0</v>
      </c>
      <c r="C24" s="68">
        <f>C9*Data!$E$9</f>
        <v>0</v>
      </c>
      <c r="D24" s="68">
        <f>D9*Data!$E$11*20*8</f>
        <v>0</v>
      </c>
      <c r="E24" s="68">
        <f>E9*Data!$E$11*20*8</f>
        <v>4000000</v>
      </c>
      <c r="F24" s="68">
        <f>F9*Data!$E$12</f>
        <v>0</v>
      </c>
      <c r="G24" s="68">
        <f>G9*Data!$E$6*1000</f>
        <v>851999.99999999953</v>
      </c>
      <c r="H24" s="68">
        <f>H9*Data!$E$7*1000</f>
        <v>0</v>
      </c>
      <c r="I24" s="68">
        <f>I9*1000*Data!$E$13</f>
        <v>0</v>
      </c>
      <c r="J24" s="69">
        <f>J9*1000*Data!$E$5</f>
        <v>24000000</v>
      </c>
      <c r="K24" s="26"/>
      <c r="L24" s="26"/>
      <c r="M24" s="26"/>
      <c r="N24" s="26"/>
      <c r="O24" s="26"/>
      <c r="P24" s="26"/>
      <c r="Q24" s="26"/>
      <c r="R24" s="26"/>
    </row>
    <row r="25" spans="1:18" ht="15.5" x14ac:dyDescent="0.35">
      <c r="A25" s="56">
        <v>4</v>
      </c>
      <c r="B25" s="68">
        <f>B10*Data!$E$8</f>
        <v>40000</v>
      </c>
      <c r="C25" s="68">
        <f>C10*Data!$E$9</f>
        <v>0</v>
      </c>
      <c r="D25" s="68">
        <f>D10*Data!$E$11*20*8</f>
        <v>160000</v>
      </c>
      <c r="E25" s="68">
        <f>E10*Data!$E$11*20*8</f>
        <v>4000000</v>
      </c>
      <c r="F25" s="68">
        <f>F10*Data!$E$12</f>
        <v>780000</v>
      </c>
      <c r="G25" s="68">
        <f>G10*Data!$E$6*1000</f>
        <v>1463999.9999999995</v>
      </c>
      <c r="H25" s="68">
        <f>H10*Data!$E$7*1000</f>
        <v>0</v>
      </c>
      <c r="I25" s="68">
        <f>I10*1000*Data!$E$13</f>
        <v>0</v>
      </c>
      <c r="J25" s="69">
        <f>J10*1000*Data!$E$5</f>
        <v>28080000</v>
      </c>
      <c r="K25" s="26"/>
      <c r="L25" s="26"/>
      <c r="M25" s="26"/>
      <c r="N25" s="26"/>
      <c r="O25" s="26"/>
      <c r="P25" s="26"/>
      <c r="Q25" s="26"/>
      <c r="R25" s="26"/>
    </row>
    <row r="26" spans="1:18" ht="15.5" x14ac:dyDescent="0.35">
      <c r="A26" s="46">
        <v>5</v>
      </c>
      <c r="B26" s="68">
        <f>B11*Data!$E$8</f>
        <v>0</v>
      </c>
      <c r="C26" s="68">
        <f>C11*Data!$E$9</f>
        <v>0</v>
      </c>
      <c r="D26" s="68">
        <f>D11*Data!$E$11*20*8</f>
        <v>160000</v>
      </c>
      <c r="E26" s="68">
        <f>E11*Data!$E$11*20*8</f>
        <v>4000000</v>
      </c>
      <c r="F26" s="68">
        <f>F11*Data!$E$12</f>
        <v>780000.00000000023</v>
      </c>
      <c r="G26" s="68">
        <f>G11*Data!$E$6*1000</f>
        <v>1175999.9999999995</v>
      </c>
      <c r="H26" s="68">
        <f>H11*Data!$E$7*1000</f>
        <v>0</v>
      </c>
      <c r="I26" s="68">
        <f>I11*1000*Data!$E$13</f>
        <v>0</v>
      </c>
      <c r="J26" s="69">
        <f>J11*1000*Data!$E$5</f>
        <v>28080000</v>
      </c>
      <c r="K26" s="26"/>
      <c r="L26" s="26"/>
      <c r="M26" s="26"/>
      <c r="N26" s="26"/>
      <c r="O26" s="26"/>
      <c r="P26" s="26"/>
      <c r="Q26" s="26"/>
      <c r="R26" s="26"/>
    </row>
    <row r="27" spans="1:18" ht="15.5" x14ac:dyDescent="0.35">
      <c r="A27" s="56">
        <v>6</v>
      </c>
      <c r="B27" s="68">
        <f>B12*Data!$E$8</f>
        <v>0</v>
      </c>
      <c r="C27" s="68">
        <f>C12*Data!$E$9</f>
        <v>0</v>
      </c>
      <c r="D27" s="68">
        <f>D12*Data!$E$11*20*8</f>
        <v>160000</v>
      </c>
      <c r="E27" s="68">
        <f>E12*Data!$E$11*20*8</f>
        <v>4000000</v>
      </c>
      <c r="F27" s="68">
        <f>F12*Data!$E$12</f>
        <v>780000.00000000012</v>
      </c>
      <c r="G27" s="68">
        <f>G12*Data!$E$6*1000</f>
        <v>588000</v>
      </c>
      <c r="H27" s="68">
        <f>H12*Data!$E$7*1000</f>
        <v>0</v>
      </c>
      <c r="I27" s="68">
        <f>I12*1000*Data!$E$13</f>
        <v>0</v>
      </c>
      <c r="J27" s="69">
        <f>J12*1000*Data!$E$5</f>
        <v>28080000</v>
      </c>
      <c r="K27" s="26"/>
      <c r="L27" s="26"/>
      <c r="M27" s="26"/>
      <c r="N27" s="26"/>
      <c r="O27" s="26"/>
      <c r="P27" s="26"/>
      <c r="Q27" s="26"/>
      <c r="R27" s="26"/>
    </row>
    <row r="28" spans="1:18" ht="15.5" x14ac:dyDescent="0.35">
      <c r="A28" s="46">
        <v>7</v>
      </c>
      <c r="B28" s="68">
        <f>B13*Data!$E$8</f>
        <v>0</v>
      </c>
      <c r="C28" s="68">
        <f>C13*Data!$E$9</f>
        <v>0</v>
      </c>
      <c r="D28" s="68">
        <f>D13*Data!$E$11*20*8</f>
        <v>160000</v>
      </c>
      <c r="E28" s="68">
        <f>E13*Data!$E$11*20*8</f>
        <v>4000000</v>
      </c>
      <c r="F28" s="68">
        <f>F13*Data!$E$12</f>
        <v>780000</v>
      </c>
      <c r="G28" s="68">
        <f>G13*Data!$E$6*1000</f>
        <v>0</v>
      </c>
      <c r="H28" s="68">
        <f>H13*Data!$E$7*1000</f>
        <v>0</v>
      </c>
      <c r="I28" s="68">
        <f>I13*1000*Data!$E$13</f>
        <v>0</v>
      </c>
      <c r="J28" s="69">
        <f>J13*1000*Data!$E$5</f>
        <v>28080000</v>
      </c>
      <c r="K28" s="26"/>
      <c r="L28" s="26"/>
      <c r="M28" s="26"/>
      <c r="N28" s="26"/>
      <c r="O28" s="26"/>
      <c r="P28" s="26"/>
      <c r="Q28" s="26"/>
      <c r="R28" s="26"/>
    </row>
    <row r="29" spans="1:18" ht="15.5" x14ac:dyDescent="0.35">
      <c r="A29" s="56">
        <v>8</v>
      </c>
      <c r="B29" s="68">
        <f>B14*Data!$E$8</f>
        <v>0</v>
      </c>
      <c r="C29" s="68">
        <f>C14*Data!$E$9</f>
        <v>60000</v>
      </c>
      <c r="D29" s="68">
        <f>D14*Data!$E$11*20*8</f>
        <v>0</v>
      </c>
      <c r="E29" s="68">
        <f>E14*Data!$E$11*20*8</f>
        <v>4000000</v>
      </c>
      <c r="F29" s="68">
        <f>F14*Data!$E$12</f>
        <v>0</v>
      </c>
      <c r="G29" s="68">
        <f>G14*Data!$E$6*1000</f>
        <v>0</v>
      </c>
      <c r="H29" s="68">
        <f>H14*Data!$E$7*1000</f>
        <v>0</v>
      </c>
      <c r="I29" s="68">
        <f>I14*1000*Data!$E$13</f>
        <v>0</v>
      </c>
      <c r="J29" s="69">
        <f>J14*1000*Data!$E$5</f>
        <v>18000000</v>
      </c>
      <c r="K29" s="26"/>
      <c r="L29" s="26"/>
      <c r="M29" s="26"/>
      <c r="N29" s="26"/>
      <c r="O29" s="26"/>
      <c r="P29" s="26"/>
      <c r="Q29" s="26"/>
      <c r="R29" s="26"/>
    </row>
    <row r="30" spans="1:18" ht="15.5" x14ac:dyDescent="0.35">
      <c r="A30" s="46">
        <v>9</v>
      </c>
      <c r="B30" s="68">
        <f>B15*Data!$E$8</f>
        <v>0</v>
      </c>
      <c r="C30" s="68">
        <f>C15*Data!$E$9</f>
        <v>0</v>
      </c>
      <c r="D30" s="68">
        <f>D15*Data!$E$11*20*8</f>
        <v>0</v>
      </c>
      <c r="E30" s="68">
        <f>E15*Data!$E$11*20*8</f>
        <v>4000000</v>
      </c>
      <c r="F30" s="68">
        <f>F15*Data!$E$12</f>
        <v>0</v>
      </c>
      <c r="G30" s="68">
        <f>G15*Data!$E$6*1000</f>
        <v>0</v>
      </c>
      <c r="H30" s="68">
        <f>H15*Data!$E$7*1000</f>
        <v>0</v>
      </c>
      <c r="I30" s="68">
        <f>I15*1000*Data!$E$13</f>
        <v>0</v>
      </c>
      <c r="J30" s="69">
        <f>J15*1000*Data!$E$5</f>
        <v>22000000</v>
      </c>
      <c r="K30" s="26"/>
      <c r="L30" s="26"/>
      <c r="M30" s="26"/>
      <c r="N30" s="26"/>
      <c r="O30" s="26"/>
      <c r="P30" s="26"/>
      <c r="Q30" s="26"/>
      <c r="R30" s="26"/>
    </row>
    <row r="31" spans="1:18" ht="15.5" x14ac:dyDescent="0.35">
      <c r="A31" s="56">
        <v>10</v>
      </c>
      <c r="B31" s="68">
        <f>B16*Data!$E$8</f>
        <v>0</v>
      </c>
      <c r="C31" s="68">
        <f>C16*Data!$E$9</f>
        <v>0</v>
      </c>
      <c r="D31" s="68">
        <f>D16*Data!$E$11*20*8</f>
        <v>0</v>
      </c>
      <c r="E31" s="68">
        <f>E16*Data!$E$11*20*8</f>
        <v>4000000</v>
      </c>
      <c r="F31" s="68">
        <f>F16*Data!$E$12</f>
        <v>0</v>
      </c>
      <c r="G31" s="68">
        <f>G16*Data!$E$6*1000</f>
        <v>1200000</v>
      </c>
      <c r="H31" s="68">
        <f>H16*Data!$E$7*1000</f>
        <v>0</v>
      </c>
      <c r="I31" s="68">
        <f>I16*1000*Data!$E$13</f>
        <v>0</v>
      </c>
      <c r="J31" s="69">
        <f>J16*1000*Data!$E$5</f>
        <v>24000000</v>
      </c>
      <c r="K31" s="26"/>
      <c r="L31" s="26"/>
      <c r="M31" s="26"/>
      <c r="N31" s="26"/>
      <c r="O31" s="26"/>
      <c r="P31" s="26"/>
      <c r="Q31" s="26"/>
      <c r="R31" s="26"/>
    </row>
    <row r="32" spans="1:18" ht="15.5" x14ac:dyDescent="0.35">
      <c r="A32" s="46">
        <v>11</v>
      </c>
      <c r="B32" s="68">
        <f>B17*Data!$E$8</f>
        <v>40000</v>
      </c>
      <c r="C32" s="68">
        <f>C17*Data!$E$9</f>
        <v>0</v>
      </c>
      <c r="D32" s="68">
        <f>D17*Data!$E$11*20*8</f>
        <v>160000</v>
      </c>
      <c r="E32" s="68">
        <f>E17*Data!$E$11*20*8</f>
        <v>4000000</v>
      </c>
      <c r="F32" s="68">
        <f>F17*Data!$E$12</f>
        <v>489999.99999999988</v>
      </c>
      <c r="G32" s="68">
        <f>G17*Data!$E$6*1000</f>
        <v>1038000</v>
      </c>
      <c r="H32" s="68">
        <f>H17*Data!$E$7*1000</f>
        <v>0</v>
      </c>
      <c r="I32" s="68">
        <f>I17*1000*Data!$E$13</f>
        <v>0</v>
      </c>
      <c r="J32" s="69">
        <f>J17*1000*Data!$E$5</f>
        <v>26920000</v>
      </c>
      <c r="K32" s="26"/>
      <c r="L32" s="26"/>
      <c r="M32" s="26"/>
      <c r="N32" s="26"/>
      <c r="O32" s="26"/>
      <c r="P32" s="26"/>
      <c r="Q32" s="26"/>
      <c r="R32" s="26"/>
    </row>
    <row r="33" spans="1:18" ht="16" thickBot="1" x14ac:dyDescent="0.4">
      <c r="A33" s="57">
        <v>12</v>
      </c>
      <c r="B33" s="68">
        <f>B18*Data!$E$8</f>
        <v>0</v>
      </c>
      <c r="C33" s="68">
        <f>C18*Data!$E$9</f>
        <v>0</v>
      </c>
      <c r="D33" s="68">
        <f>D18*Data!$E$11*20*8</f>
        <v>160000</v>
      </c>
      <c r="E33" s="68">
        <f>E18*Data!$E$11*20*8</f>
        <v>4000000</v>
      </c>
      <c r="F33" s="68">
        <f>F18*Data!$E$12</f>
        <v>780000</v>
      </c>
      <c r="G33" s="68">
        <f>G18*Data!$E$6*1000</f>
        <v>150000</v>
      </c>
      <c r="H33" s="68">
        <f>H18*Data!$E$7*1000</f>
        <v>0</v>
      </c>
      <c r="I33" s="68">
        <f>I18*1000*Data!$E$13</f>
        <v>0</v>
      </c>
      <c r="J33" s="69">
        <f>J18*1000*Data!$E$5</f>
        <v>28080000</v>
      </c>
      <c r="K33" s="26"/>
      <c r="L33" s="26"/>
      <c r="M33" s="26"/>
      <c r="N33" s="26"/>
      <c r="O33" s="26"/>
      <c r="P33" s="70"/>
      <c r="Q33" s="70"/>
      <c r="R33" s="26"/>
    </row>
    <row r="34" spans="1:18" ht="16" thickBot="1" x14ac:dyDescent="0.4">
      <c r="A34" s="26"/>
      <c r="B34" s="26"/>
      <c r="C34" s="26"/>
      <c r="D34" s="26"/>
      <c r="E34" s="26"/>
      <c r="F34" s="26"/>
      <c r="G34" s="26"/>
      <c r="H34" s="26"/>
      <c r="I34" s="26"/>
      <c r="J34" s="69">
        <f>SUM(J22:J33)</f>
        <v>298000000</v>
      </c>
      <c r="K34" s="26"/>
      <c r="L34" s="26"/>
      <c r="M34" s="26"/>
      <c r="N34" s="26"/>
      <c r="O34" s="26"/>
      <c r="P34" s="26"/>
      <c r="Q34" s="26"/>
      <c r="R34" s="26"/>
    </row>
    <row r="35" spans="1:18" ht="16" thickBot="1" x14ac:dyDescent="0.4">
      <c r="A35" s="71" t="s">
        <v>62</v>
      </c>
      <c r="B35" s="73">
        <f>SUM(B22:J33)</f>
        <v>358210000</v>
      </c>
      <c r="C35" s="74"/>
      <c r="D35" s="72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</row>
    <row r="36" spans="1:18" ht="15.5" x14ac:dyDescent="0.3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</row>
    <row r="37" spans="1:18" ht="15.5" x14ac:dyDescent="0.3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</row>
    <row r="38" spans="1:18" x14ac:dyDescent="0.25">
      <c r="F38" t="s">
        <v>49</v>
      </c>
    </row>
  </sheetData>
  <mergeCells count="1">
    <mergeCell ref="B35:C35"/>
  </mergeCells>
  <phoneticPr fontId="5" type="noConversion"/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/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Data</vt:lpstr>
      <vt:lpstr>Production Plan</vt:lpstr>
      <vt:lpstr>Sheet3</vt:lpstr>
      <vt:lpstr>Production Plan Chart</vt:lpstr>
    </vt:vector>
  </TitlesOfParts>
  <Company>Kellogg School of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Supply Chain Management - 6th edition</dc:title>
  <dc:subject>Chapter 8 Problem 3</dc:subject>
  <dc:creator>Jay Mabe</dc:creator>
  <cp:lastModifiedBy>Sunil Chopra</cp:lastModifiedBy>
  <dcterms:created xsi:type="dcterms:W3CDTF">2005-01-10T15:57:05Z</dcterms:created>
  <dcterms:modified xsi:type="dcterms:W3CDTF">2017-09-26T19:41:31Z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188961788</vt:i4>
  </property>
  <property fmtid="{D5CDD505-2E9C-101B-9397-08002B2CF9AE}" pid="3" name="_EmailSubject">
    <vt:lpwstr>solutions</vt:lpwstr>
  </property>
  <property fmtid="{D5CDD505-2E9C-101B-9397-08002B2CF9AE}" pid="4" name="_AuthorEmail">
    <vt:lpwstr>chung@bus.msu.edu</vt:lpwstr>
  </property>
  <property fmtid="{D5CDD505-2E9C-101B-9397-08002B2CF9AE}" pid="5" name="_AuthorEmailDisplayName">
    <vt:lpwstr>WenMing Chung</vt:lpwstr>
  </property>
  <property fmtid="{D5CDD505-2E9C-101B-9397-08002B2CF9AE}" pid="6" name="_ReviewingToolsShownOnce">
    <vt:lpwstr/>
  </property>
</Properties>
</file>