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cuments\4 курс\ВШЭ\Модели оценки рисков\"/>
    </mc:Choice>
  </mc:AlternateContent>
  <xr:revisionPtr revIDLastSave="0" documentId="13_ncr:1_{340C5B67-007B-4697-9177-4E15F0E800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aults" sheetId="2" r:id="rId1"/>
    <sheet name="PD_est" sheetId="1" r:id="rId2"/>
    <sheet name="cohort" sheetId="3" r:id="rId3"/>
    <sheet name="duration" sheetId="4" r:id="rId4"/>
    <sheet name="portfolio" sheetId="5" r:id="rId5"/>
  </sheets>
  <definedNames>
    <definedName name="solver_adj" localSheetId="1" hidden="1">PD_est!$Q$73:$R$73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PD_est!$F$73:$F$80</definedName>
    <definedName name="solver_lhs2" localSheetId="1" hidden="1">PD_est!$F$73:$F$80</definedName>
    <definedName name="solver_lhs3" localSheetId="1" hidden="1">PD_est!$H$73:$H$80</definedName>
    <definedName name="solver_lhs4" localSheetId="1" hidden="1">PD_est!$H$73:$H$80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PD_est!$M$74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1</definedName>
    <definedName name="solver_rhs1" localSheetId="1" hidden="1">1</definedName>
    <definedName name="solver_rhs2" localSheetId="1" hidden="1">0.00001</definedName>
    <definedName name="solver_rhs3" localSheetId="1" hidden="1">1</definedName>
    <definedName name="solver_rhs4" localSheetId="1" hidden="1">100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5" l="1"/>
  <c r="W4" i="3" l="1" a="1"/>
  <c r="W4" i="3" s="1"/>
  <c r="Z4" i="3"/>
  <c r="AD4" i="3"/>
  <c r="Y5" i="3"/>
  <c r="AC5" i="3"/>
  <c r="X6" i="3"/>
  <c r="AB6" i="3"/>
  <c r="W7" i="3"/>
  <c r="AA7" i="3"/>
  <c r="AE7" i="3"/>
  <c r="Z8" i="3"/>
  <c r="AD8" i="3"/>
  <c r="Y9" i="3"/>
  <c r="AC9" i="3"/>
  <c r="X10" i="3"/>
  <c r="AB10" i="3"/>
  <c r="W11" i="3"/>
  <c r="AA11" i="3"/>
  <c r="AE11" i="3"/>
  <c r="Z12" i="3"/>
  <c r="AD12" i="3"/>
  <c r="U68" i="3"/>
  <c r="U69" i="3"/>
  <c r="U57" i="3"/>
  <c r="U58" i="3"/>
  <c r="U46" i="3"/>
  <c r="U47" i="3"/>
  <c r="U35" i="3"/>
  <c r="U36" i="3"/>
  <c r="U16" i="3"/>
  <c r="U17" i="3"/>
  <c r="U18" i="3"/>
  <c r="U19" i="3"/>
  <c r="U20" i="3"/>
  <c r="U21" i="3"/>
  <c r="U22" i="3"/>
  <c r="U23" i="3"/>
  <c r="U28" i="3"/>
  <c r="U29" i="3"/>
  <c r="U30" i="3"/>
  <c r="U31" i="3"/>
  <c r="U32" i="3"/>
  <c r="U33" i="3"/>
  <c r="U34" i="3"/>
  <c r="U40" i="3"/>
  <c r="U41" i="3"/>
  <c r="U42" i="3"/>
  <c r="U43" i="3"/>
  <c r="U44" i="3"/>
  <c r="U45" i="3"/>
  <c r="U48" i="3"/>
  <c r="U52" i="3"/>
  <c r="U53" i="3"/>
  <c r="U54" i="3"/>
  <c r="U55" i="3"/>
  <c r="U56" i="3"/>
  <c r="U59" i="3"/>
  <c r="U60" i="3"/>
  <c r="U64" i="3"/>
  <c r="U65" i="3"/>
  <c r="U66" i="3"/>
  <c r="U67" i="3"/>
  <c r="U70" i="3"/>
  <c r="U71" i="3"/>
  <c r="U72" i="3"/>
  <c r="U5" i="3"/>
  <c r="U6" i="3"/>
  <c r="U7" i="3"/>
  <c r="U8" i="3"/>
  <c r="U9" i="3"/>
  <c r="U10" i="3"/>
  <c r="U11" i="3"/>
  <c r="U12" i="3"/>
  <c r="U4" i="3"/>
  <c r="N70" i="4"/>
  <c r="O70" i="4"/>
  <c r="P70" i="4"/>
  <c r="Q70" i="4"/>
  <c r="R70" i="4"/>
  <c r="S70" i="4"/>
  <c r="N69" i="4"/>
  <c r="O69" i="4"/>
  <c r="P69" i="4"/>
  <c r="Q69" i="4"/>
  <c r="R69" i="4"/>
  <c r="N68" i="4"/>
  <c r="O68" i="4"/>
  <c r="P68" i="4"/>
  <c r="Q68" i="4"/>
  <c r="N67" i="4"/>
  <c r="O67" i="4"/>
  <c r="P67" i="4"/>
  <c r="N66" i="4"/>
  <c r="O66" i="4"/>
  <c r="N65" i="4"/>
  <c r="M65" i="4"/>
  <c r="M66" i="4"/>
  <c r="M67" i="4"/>
  <c r="M68" i="4"/>
  <c r="M69" i="4"/>
  <c r="M70" i="4"/>
  <c r="M64" i="4"/>
  <c r="U64" i="4"/>
  <c r="U65" i="4"/>
  <c r="U66" i="4"/>
  <c r="U67" i="4"/>
  <c r="U68" i="4"/>
  <c r="U69" i="4"/>
  <c r="U70" i="4"/>
  <c r="T64" i="4"/>
  <c r="T65" i="4"/>
  <c r="T66" i="4"/>
  <c r="T67" i="4"/>
  <c r="T68" i="4"/>
  <c r="T69" i="4"/>
  <c r="S64" i="4"/>
  <c r="S65" i="4"/>
  <c r="S66" i="4"/>
  <c r="S67" i="4"/>
  <c r="S68" i="4"/>
  <c r="R64" i="4"/>
  <c r="R65" i="4"/>
  <c r="R66" i="4"/>
  <c r="R67" i="4"/>
  <c r="Q64" i="4"/>
  <c r="Q65" i="4"/>
  <c r="Q66" i="4"/>
  <c r="P64" i="4"/>
  <c r="P65" i="4"/>
  <c r="O64" i="4"/>
  <c r="O63" i="4"/>
  <c r="P63" i="4"/>
  <c r="Q63" i="4"/>
  <c r="R63" i="4"/>
  <c r="S63" i="4"/>
  <c r="T63" i="4"/>
  <c r="U63" i="4"/>
  <c r="N63" i="4"/>
  <c r="N58" i="4"/>
  <c r="O58" i="4"/>
  <c r="P58" i="4"/>
  <c r="Q58" i="4"/>
  <c r="R58" i="4"/>
  <c r="S58" i="4"/>
  <c r="N57" i="4"/>
  <c r="O57" i="4"/>
  <c r="P57" i="4"/>
  <c r="Q57" i="4"/>
  <c r="R57" i="4"/>
  <c r="N56" i="4"/>
  <c r="O56" i="4"/>
  <c r="P56" i="4"/>
  <c r="Q56" i="4"/>
  <c r="N55" i="4"/>
  <c r="O55" i="4"/>
  <c r="P55" i="4"/>
  <c r="N54" i="4"/>
  <c r="O54" i="4"/>
  <c r="N53" i="4"/>
  <c r="M53" i="4"/>
  <c r="M54" i="4"/>
  <c r="M55" i="4"/>
  <c r="M56" i="4"/>
  <c r="M57" i="4"/>
  <c r="M58" i="4"/>
  <c r="M52" i="4"/>
  <c r="U52" i="4"/>
  <c r="U53" i="4"/>
  <c r="U54" i="4"/>
  <c r="U55" i="4"/>
  <c r="U56" i="4"/>
  <c r="U57" i="4"/>
  <c r="U58" i="4"/>
  <c r="T52" i="4"/>
  <c r="T53" i="4"/>
  <c r="T54" i="4"/>
  <c r="T55" i="4"/>
  <c r="T56" i="4"/>
  <c r="T57" i="4"/>
  <c r="S52" i="4"/>
  <c r="S53" i="4"/>
  <c r="S54" i="4"/>
  <c r="S55" i="4"/>
  <c r="S56" i="4"/>
  <c r="R52" i="4"/>
  <c r="R53" i="4"/>
  <c r="R54" i="4"/>
  <c r="R55" i="4"/>
  <c r="Q52" i="4"/>
  <c r="Q53" i="4"/>
  <c r="Q54" i="4"/>
  <c r="P52" i="4"/>
  <c r="P53" i="4"/>
  <c r="O52" i="4"/>
  <c r="O51" i="4"/>
  <c r="P51" i="4"/>
  <c r="Q51" i="4"/>
  <c r="R51" i="4"/>
  <c r="S51" i="4"/>
  <c r="T51" i="4"/>
  <c r="U51" i="4"/>
  <c r="N51" i="4"/>
  <c r="U40" i="4"/>
  <c r="U41" i="4"/>
  <c r="U42" i="4"/>
  <c r="U43" i="4"/>
  <c r="U44" i="4"/>
  <c r="U45" i="4"/>
  <c r="U46" i="4"/>
  <c r="T40" i="4"/>
  <c r="T41" i="4"/>
  <c r="T42" i="4"/>
  <c r="T43" i="4"/>
  <c r="T44" i="4"/>
  <c r="T45" i="4"/>
  <c r="S40" i="4"/>
  <c r="S41" i="4"/>
  <c r="S42" i="4"/>
  <c r="S43" i="4"/>
  <c r="S44" i="4"/>
  <c r="R40" i="4"/>
  <c r="R41" i="4"/>
  <c r="R42" i="4"/>
  <c r="R43" i="4"/>
  <c r="Q40" i="4"/>
  <c r="Q41" i="4"/>
  <c r="Q42" i="4"/>
  <c r="P40" i="4"/>
  <c r="P41" i="4"/>
  <c r="O40" i="4"/>
  <c r="O39" i="4"/>
  <c r="P39" i="4"/>
  <c r="Q39" i="4"/>
  <c r="R39" i="4"/>
  <c r="S39" i="4"/>
  <c r="T39" i="4"/>
  <c r="U39" i="4"/>
  <c r="N39" i="4"/>
  <c r="N46" i="4"/>
  <c r="O46" i="4"/>
  <c r="P46" i="4"/>
  <c r="Q46" i="4"/>
  <c r="R46" i="4"/>
  <c r="S46" i="4"/>
  <c r="N45" i="4"/>
  <c r="O45" i="4"/>
  <c r="P45" i="4"/>
  <c r="Q45" i="4"/>
  <c r="R45" i="4"/>
  <c r="N44" i="4"/>
  <c r="O44" i="4"/>
  <c r="P44" i="4"/>
  <c r="Q44" i="4"/>
  <c r="N43" i="4"/>
  <c r="O43" i="4"/>
  <c r="P43" i="4"/>
  <c r="N42" i="4"/>
  <c r="O42" i="4"/>
  <c r="N41" i="4"/>
  <c r="M41" i="4"/>
  <c r="M42" i="4"/>
  <c r="M43" i="4"/>
  <c r="M44" i="4"/>
  <c r="M45" i="4"/>
  <c r="M46" i="4"/>
  <c r="M40" i="4"/>
  <c r="U28" i="4"/>
  <c r="U29" i="4"/>
  <c r="U30" i="4"/>
  <c r="U31" i="4"/>
  <c r="U32" i="4"/>
  <c r="U33" i="4"/>
  <c r="U34" i="4"/>
  <c r="T28" i="4"/>
  <c r="T29" i="4"/>
  <c r="T30" i="4"/>
  <c r="T31" i="4"/>
  <c r="T32" i="4"/>
  <c r="T33" i="4"/>
  <c r="S28" i="4"/>
  <c r="S29" i="4"/>
  <c r="S30" i="4"/>
  <c r="S31" i="4"/>
  <c r="S32" i="4"/>
  <c r="R28" i="4"/>
  <c r="R29" i="4"/>
  <c r="R30" i="4"/>
  <c r="R31" i="4"/>
  <c r="Q28" i="4"/>
  <c r="Q29" i="4"/>
  <c r="Q30" i="4"/>
  <c r="P28" i="4"/>
  <c r="P29" i="4"/>
  <c r="O28" i="4"/>
  <c r="O27" i="4"/>
  <c r="P27" i="4"/>
  <c r="Q27" i="4"/>
  <c r="R27" i="4"/>
  <c r="S27" i="4"/>
  <c r="T27" i="4"/>
  <c r="U27" i="4"/>
  <c r="N27" i="4"/>
  <c r="N34" i="4"/>
  <c r="O34" i="4"/>
  <c r="P34" i="4"/>
  <c r="Q34" i="4"/>
  <c r="R34" i="4"/>
  <c r="S34" i="4"/>
  <c r="N33" i="4"/>
  <c r="O33" i="4"/>
  <c r="P33" i="4"/>
  <c r="Q33" i="4"/>
  <c r="R33" i="4"/>
  <c r="N32" i="4"/>
  <c r="O32" i="4"/>
  <c r="P32" i="4"/>
  <c r="Q32" i="4"/>
  <c r="N31" i="4"/>
  <c r="O31" i="4"/>
  <c r="P31" i="4"/>
  <c r="N30" i="4"/>
  <c r="O30" i="4"/>
  <c r="N29" i="4"/>
  <c r="M29" i="4"/>
  <c r="M30" i="4"/>
  <c r="M31" i="4"/>
  <c r="M32" i="4"/>
  <c r="M33" i="4"/>
  <c r="M34" i="4"/>
  <c r="M28" i="4"/>
  <c r="N22" i="4"/>
  <c r="O22" i="4"/>
  <c r="P22" i="4"/>
  <c r="Q22" i="4"/>
  <c r="R22" i="4"/>
  <c r="S22" i="4"/>
  <c r="N21" i="4"/>
  <c r="O21" i="4"/>
  <c r="P21" i="4"/>
  <c r="Q21" i="4"/>
  <c r="R21" i="4"/>
  <c r="N20" i="4"/>
  <c r="O20" i="4"/>
  <c r="P20" i="4"/>
  <c r="Q20" i="4"/>
  <c r="O18" i="4"/>
  <c r="N19" i="4"/>
  <c r="O19" i="4"/>
  <c r="P19" i="4"/>
  <c r="N18" i="4"/>
  <c r="N17" i="4"/>
  <c r="M17" i="4"/>
  <c r="M18" i="4"/>
  <c r="M19" i="4"/>
  <c r="M20" i="4"/>
  <c r="M21" i="4"/>
  <c r="M22" i="4"/>
  <c r="M16" i="4"/>
  <c r="U16" i="4"/>
  <c r="U17" i="4"/>
  <c r="U18" i="4"/>
  <c r="U19" i="4"/>
  <c r="U20" i="4"/>
  <c r="U21" i="4"/>
  <c r="U22" i="4"/>
  <c r="T16" i="4"/>
  <c r="T17" i="4"/>
  <c r="T18" i="4"/>
  <c r="T19" i="4"/>
  <c r="T20" i="4"/>
  <c r="T21" i="4"/>
  <c r="S16" i="4"/>
  <c r="S17" i="4"/>
  <c r="S18" i="4"/>
  <c r="S19" i="4"/>
  <c r="S20" i="4"/>
  <c r="R16" i="4"/>
  <c r="R17" i="4"/>
  <c r="R18" i="4"/>
  <c r="R19" i="4"/>
  <c r="Q16" i="4"/>
  <c r="Q17" i="4"/>
  <c r="Q18" i="4"/>
  <c r="P16" i="4"/>
  <c r="P17" i="4"/>
  <c r="O16" i="4"/>
  <c r="O15" i="4"/>
  <c r="P15" i="4"/>
  <c r="Q15" i="4"/>
  <c r="R15" i="4"/>
  <c r="S15" i="4"/>
  <c r="T15" i="4"/>
  <c r="U15" i="4"/>
  <c r="N15" i="4"/>
  <c r="P4" i="4"/>
  <c r="U4" i="4"/>
  <c r="T4" i="4"/>
  <c r="S4" i="4"/>
  <c r="R4" i="4"/>
  <c r="Q4" i="4"/>
  <c r="O4" i="4"/>
  <c r="M4" i="4"/>
  <c r="M10" i="4"/>
  <c r="M9" i="4"/>
  <c r="M8" i="4"/>
  <c r="M7" i="4"/>
  <c r="M6" i="4"/>
  <c r="M5" i="4"/>
  <c r="P10" i="4"/>
  <c r="O10" i="4"/>
  <c r="Q10" i="4"/>
  <c r="R10" i="4"/>
  <c r="S10" i="4"/>
  <c r="U10" i="4"/>
  <c r="O9" i="4"/>
  <c r="P9" i="4"/>
  <c r="Q9" i="4"/>
  <c r="R9" i="4"/>
  <c r="T9" i="4"/>
  <c r="U9" i="4"/>
  <c r="O8" i="4"/>
  <c r="P8" i="4"/>
  <c r="Q8" i="4"/>
  <c r="S8" i="4"/>
  <c r="T8" i="4"/>
  <c r="U8" i="4"/>
  <c r="O7" i="4"/>
  <c r="P7" i="4"/>
  <c r="R7" i="4"/>
  <c r="S7" i="4"/>
  <c r="T7" i="4"/>
  <c r="U7" i="4"/>
  <c r="O6" i="4"/>
  <c r="Q6" i="4"/>
  <c r="R6" i="4"/>
  <c r="S6" i="4"/>
  <c r="T6" i="4"/>
  <c r="U6" i="4"/>
  <c r="P5" i="4"/>
  <c r="Q5" i="4"/>
  <c r="R5" i="4"/>
  <c r="S5" i="4"/>
  <c r="T5" i="4"/>
  <c r="U5" i="4"/>
  <c r="N5" i="4"/>
  <c r="N6" i="4"/>
  <c r="N7" i="4"/>
  <c r="N8" i="4"/>
  <c r="N9" i="4"/>
  <c r="N10" i="4"/>
  <c r="O3" i="4"/>
  <c r="P3" i="4"/>
  <c r="Q3" i="4"/>
  <c r="R3" i="4"/>
  <c r="S3" i="4"/>
  <c r="T3" i="4"/>
  <c r="U3" i="4"/>
  <c r="N3" i="4"/>
  <c r="AC12" i="3" l="1"/>
  <c r="Y12" i="3"/>
  <c r="AD11" i="3"/>
  <c r="Z11" i="3"/>
  <c r="AE10" i="3"/>
  <c r="AA10" i="3"/>
  <c r="W10" i="3"/>
  <c r="AB9" i="3"/>
  <c r="X9" i="3"/>
  <c r="AC8" i="3"/>
  <c r="Y8" i="3"/>
  <c r="AD7" i="3"/>
  <c r="Z7" i="3"/>
  <c r="AE6" i="3"/>
  <c r="AA6" i="3"/>
  <c r="W6" i="3"/>
  <c r="AB5" i="3"/>
  <c r="X5" i="3"/>
  <c r="AC4" i="3"/>
  <c r="Y4" i="3"/>
  <c r="AB12" i="3"/>
  <c r="X12" i="3"/>
  <c r="AC11" i="3"/>
  <c r="Y11" i="3"/>
  <c r="AD10" i="3"/>
  <c r="Z10" i="3"/>
  <c r="AE9" i="3"/>
  <c r="AA9" i="3"/>
  <c r="W9" i="3"/>
  <c r="AB8" i="3"/>
  <c r="X8" i="3"/>
  <c r="AC7" i="3"/>
  <c r="Y7" i="3"/>
  <c r="AD6" i="3"/>
  <c r="Z6" i="3"/>
  <c r="AE5" i="3"/>
  <c r="AA5" i="3"/>
  <c r="W5" i="3"/>
  <c r="AB4" i="3"/>
  <c r="X4" i="3"/>
  <c r="AE12" i="3"/>
  <c r="AA12" i="3"/>
  <c r="W12" i="3"/>
  <c r="AB11" i="3"/>
  <c r="X11" i="3"/>
  <c r="AC10" i="3"/>
  <c r="Y10" i="3"/>
  <c r="AD9" i="3"/>
  <c r="Z9" i="3"/>
  <c r="AE8" i="3"/>
  <c r="AA8" i="3"/>
  <c r="W8" i="3"/>
  <c r="AB7" i="3"/>
  <c r="X7" i="3"/>
  <c r="AC6" i="3"/>
  <c r="Y6" i="3"/>
  <c r="AD5" i="3"/>
  <c r="Z5" i="3"/>
  <c r="AE4" i="3"/>
  <c r="AA4" i="3"/>
  <c r="O65" i="4"/>
  <c r="Q67" i="4"/>
  <c r="R68" i="4"/>
  <c r="T70" i="4"/>
  <c r="M63" i="4"/>
  <c r="P66" i="4"/>
  <c r="N64" i="4"/>
  <c r="S69" i="4"/>
  <c r="O53" i="4"/>
  <c r="Q55" i="4"/>
  <c r="M51" i="4"/>
  <c r="N52" i="4"/>
  <c r="P54" i="4"/>
  <c r="R56" i="4"/>
  <c r="T58" i="4"/>
  <c r="S57" i="4"/>
  <c r="T46" i="4"/>
  <c r="O41" i="4"/>
  <c r="Q43" i="4"/>
  <c r="M39" i="4"/>
  <c r="AI39" i="4" s="1" a="1"/>
  <c r="N40" i="4"/>
  <c r="P42" i="4"/>
  <c r="R44" i="4"/>
  <c r="S45" i="4"/>
  <c r="M27" i="4"/>
  <c r="R32" i="4"/>
  <c r="P30" i="4"/>
  <c r="O29" i="4"/>
  <c r="N28" i="4"/>
  <c r="S33" i="4"/>
  <c r="Q31" i="4"/>
  <c r="T34" i="4"/>
  <c r="O17" i="4"/>
  <c r="Q19" i="4"/>
  <c r="R20" i="4"/>
  <c r="T22" i="4"/>
  <c r="M15" i="4"/>
  <c r="P18" i="4"/>
  <c r="N16" i="4"/>
  <c r="S21" i="4"/>
  <c r="T10" i="4"/>
  <c r="R8" i="4"/>
  <c r="S9" i="4"/>
  <c r="Q7" i="4"/>
  <c r="P6" i="4"/>
  <c r="O5" i="4"/>
  <c r="N4" i="4"/>
  <c r="M3" i="4"/>
  <c r="M45" i="3"/>
  <c r="L7" i="3"/>
  <c r="W64" i="3" a="1"/>
  <c r="W64" i="3" s="1"/>
  <c r="W52" i="3" a="1"/>
  <c r="W52" i="3" s="1"/>
  <c r="T71" i="3"/>
  <c r="S71" i="3"/>
  <c r="R71" i="3"/>
  <c r="Q71" i="3"/>
  <c r="P71" i="3"/>
  <c r="O71" i="3"/>
  <c r="N71" i="3"/>
  <c r="M71" i="3"/>
  <c r="L71" i="3"/>
  <c r="T70" i="3"/>
  <c r="S70" i="3"/>
  <c r="R70" i="3"/>
  <c r="Q70" i="3"/>
  <c r="P70" i="3"/>
  <c r="O70" i="3"/>
  <c r="N70" i="3"/>
  <c r="M70" i="3"/>
  <c r="L70" i="3"/>
  <c r="T69" i="3"/>
  <c r="S69" i="3"/>
  <c r="R69" i="3"/>
  <c r="Q69" i="3"/>
  <c r="P69" i="3"/>
  <c r="O69" i="3"/>
  <c r="N69" i="3"/>
  <c r="M69" i="3"/>
  <c r="L69" i="3"/>
  <c r="T68" i="3"/>
  <c r="S68" i="3"/>
  <c r="R68" i="3"/>
  <c r="Q68" i="3"/>
  <c r="P68" i="3"/>
  <c r="O68" i="3"/>
  <c r="N68" i="3"/>
  <c r="M68" i="3"/>
  <c r="L68" i="3"/>
  <c r="T67" i="3"/>
  <c r="S67" i="3"/>
  <c r="R67" i="3"/>
  <c r="Q67" i="3"/>
  <c r="P67" i="3"/>
  <c r="O67" i="3"/>
  <c r="N67" i="3"/>
  <c r="M67" i="3"/>
  <c r="L67" i="3"/>
  <c r="T66" i="3"/>
  <c r="S66" i="3"/>
  <c r="R66" i="3"/>
  <c r="Q66" i="3"/>
  <c r="P66" i="3"/>
  <c r="O66" i="3"/>
  <c r="N66" i="3"/>
  <c r="M66" i="3"/>
  <c r="L66" i="3"/>
  <c r="T65" i="3"/>
  <c r="S65" i="3"/>
  <c r="R65" i="3"/>
  <c r="Q65" i="3"/>
  <c r="P65" i="3"/>
  <c r="O65" i="3"/>
  <c r="N65" i="3"/>
  <c r="M65" i="3"/>
  <c r="L65" i="3"/>
  <c r="T64" i="3"/>
  <c r="S64" i="3"/>
  <c r="R64" i="3"/>
  <c r="Q64" i="3"/>
  <c r="P64" i="3"/>
  <c r="O64" i="3"/>
  <c r="N64" i="3"/>
  <c r="M64" i="3"/>
  <c r="L64" i="3"/>
  <c r="T59" i="3"/>
  <c r="S59" i="3"/>
  <c r="R59" i="3"/>
  <c r="Q59" i="3"/>
  <c r="P59" i="3"/>
  <c r="O59" i="3"/>
  <c r="N59" i="3"/>
  <c r="M59" i="3"/>
  <c r="L59" i="3"/>
  <c r="T58" i="3"/>
  <c r="S58" i="3"/>
  <c r="R58" i="3"/>
  <c r="Q58" i="3"/>
  <c r="P58" i="3"/>
  <c r="O58" i="3"/>
  <c r="N58" i="3"/>
  <c r="M58" i="3"/>
  <c r="L58" i="3"/>
  <c r="T57" i="3"/>
  <c r="S57" i="3"/>
  <c r="R57" i="3"/>
  <c r="Q57" i="3"/>
  <c r="P57" i="3"/>
  <c r="O57" i="3"/>
  <c r="N57" i="3"/>
  <c r="M57" i="3"/>
  <c r="L57" i="3"/>
  <c r="T56" i="3"/>
  <c r="S56" i="3"/>
  <c r="R56" i="3"/>
  <c r="Q56" i="3"/>
  <c r="P56" i="3"/>
  <c r="O56" i="3"/>
  <c r="N56" i="3"/>
  <c r="M56" i="3"/>
  <c r="L56" i="3"/>
  <c r="T55" i="3"/>
  <c r="S55" i="3"/>
  <c r="R55" i="3"/>
  <c r="Q55" i="3"/>
  <c r="P55" i="3"/>
  <c r="O55" i="3"/>
  <c r="N55" i="3"/>
  <c r="M55" i="3"/>
  <c r="L55" i="3"/>
  <c r="T54" i="3"/>
  <c r="S54" i="3"/>
  <c r="R54" i="3"/>
  <c r="Q54" i="3"/>
  <c r="P54" i="3"/>
  <c r="O54" i="3"/>
  <c r="N54" i="3"/>
  <c r="M54" i="3"/>
  <c r="L54" i="3"/>
  <c r="T53" i="3"/>
  <c r="S53" i="3"/>
  <c r="R53" i="3"/>
  <c r="Q53" i="3"/>
  <c r="P53" i="3"/>
  <c r="O53" i="3"/>
  <c r="N53" i="3"/>
  <c r="M53" i="3"/>
  <c r="L53" i="3"/>
  <c r="T52" i="3"/>
  <c r="S52" i="3"/>
  <c r="R52" i="3"/>
  <c r="Q52" i="3"/>
  <c r="P52" i="3"/>
  <c r="O52" i="3"/>
  <c r="N52" i="3"/>
  <c r="M52" i="3"/>
  <c r="L52" i="3"/>
  <c r="N46" i="3"/>
  <c r="T47" i="3"/>
  <c r="S47" i="3"/>
  <c r="R47" i="3"/>
  <c r="Q47" i="3"/>
  <c r="P47" i="3"/>
  <c r="O47" i="3"/>
  <c r="N47" i="3"/>
  <c r="M47" i="3"/>
  <c r="L47" i="3"/>
  <c r="T46" i="3"/>
  <c r="S46" i="3"/>
  <c r="R46" i="3"/>
  <c r="Q46" i="3"/>
  <c r="P46" i="3"/>
  <c r="O46" i="3"/>
  <c r="M46" i="3"/>
  <c r="L46" i="3"/>
  <c r="T45" i="3"/>
  <c r="S45" i="3"/>
  <c r="R45" i="3"/>
  <c r="Q45" i="3"/>
  <c r="P45" i="3"/>
  <c r="O45" i="3"/>
  <c r="N45" i="3"/>
  <c r="L45" i="3"/>
  <c r="T44" i="3"/>
  <c r="S44" i="3"/>
  <c r="R44" i="3"/>
  <c r="Q44" i="3"/>
  <c r="P44" i="3"/>
  <c r="O44" i="3"/>
  <c r="N44" i="3"/>
  <c r="M44" i="3"/>
  <c r="L44" i="3"/>
  <c r="T43" i="3"/>
  <c r="S43" i="3"/>
  <c r="R43" i="3"/>
  <c r="Q43" i="3"/>
  <c r="P43" i="3"/>
  <c r="O43" i="3"/>
  <c r="N43" i="3"/>
  <c r="M43" i="3"/>
  <c r="L43" i="3"/>
  <c r="T42" i="3"/>
  <c r="S42" i="3"/>
  <c r="R42" i="3"/>
  <c r="Q42" i="3"/>
  <c r="P42" i="3"/>
  <c r="O42" i="3"/>
  <c r="N42" i="3"/>
  <c r="M42" i="3"/>
  <c r="L42" i="3"/>
  <c r="T41" i="3"/>
  <c r="S41" i="3"/>
  <c r="R41" i="3"/>
  <c r="Q41" i="3"/>
  <c r="P41" i="3"/>
  <c r="O41" i="3"/>
  <c r="N41" i="3"/>
  <c r="M41" i="3"/>
  <c r="L41" i="3"/>
  <c r="T40" i="3"/>
  <c r="S40" i="3"/>
  <c r="R40" i="3"/>
  <c r="Q40" i="3"/>
  <c r="P40" i="3"/>
  <c r="O40" i="3"/>
  <c r="N40" i="3"/>
  <c r="W40" i="3" s="1" a="1"/>
  <c r="W40" i="3" s="1"/>
  <c r="M40" i="3"/>
  <c r="L40" i="3"/>
  <c r="W28" i="3" a="1"/>
  <c r="W28" i="3" s="1"/>
  <c r="T35" i="3"/>
  <c r="S35" i="3"/>
  <c r="R35" i="3"/>
  <c r="Q35" i="3"/>
  <c r="P35" i="3"/>
  <c r="O35" i="3"/>
  <c r="N35" i="3"/>
  <c r="M35" i="3"/>
  <c r="L35" i="3"/>
  <c r="T34" i="3"/>
  <c r="S34" i="3"/>
  <c r="R34" i="3"/>
  <c r="Q34" i="3"/>
  <c r="P34" i="3"/>
  <c r="O34" i="3"/>
  <c r="N34" i="3"/>
  <c r="M34" i="3"/>
  <c r="L34" i="3"/>
  <c r="T33" i="3"/>
  <c r="S33" i="3"/>
  <c r="R33" i="3"/>
  <c r="Q33" i="3"/>
  <c r="P33" i="3"/>
  <c r="O33" i="3"/>
  <c r="N33" i="3"/>
  <c r="M33" i="3"/>
  <c r="L33" i="3"/>
  <c r="T32" i="3"/>
  <c r="S32" i="3"/>
  <c r="R32" i="3"/>
  <c r="Q32" i="3"/>
  <c r="P32" i="3"/>
  <c r="O32" i="3"/>
  <c r="N32" i="3"/>
  <c r="M32" i="3"/>
  <c r="L32" i="3"/>
  <c r="T31" i="3"/>
  <c r="S31" i="3"/>
  <c r="R31" i="3"/>
  <c r="Q31" i="3"/>
  <c r="P31" i="3"/>
  <c r="O31" i="3"/>
  <c r="N31" i="3"/>
  <c r="M31" i="3"/>
  <c r="L31" i="3"/>
  <c r="T30" i="3"/>
  <c r="S30" i="3"/>
  <c r="R30" i="3"/>
  <c r="Q30" i="3"/>
  <c r="P30" i="3"/>
  <c r="O30" i="3"/>
  <c r="N30" i="3"/>
  <c r="M30" i="3"/>
  <c r="L30" i="3"/>
  <c r="T29" i="3"/>
  <c r="S29" i="3"/>
  <c r="R29" i="3"/>
  <c r="Q29" i="3"/>
  <c r="P29" i="3"/>
  <c r="O29" i="3"/>
  <c r="N29" i="3"/>
  <c r="M29" i="3"/>
  <c r="L29" i="3"/>
  <c r="T28" i="3"/>
  <c r="S28" i="3"/>
  <c r="R28" i="3"/>
  <c r="Q28" i="3"/>
  <c r="P28" i="3"/>
  <c r="O28" i="3"/>
  <c r="N28" i="3"/>
  <c r="M28" i="3"/>
  <c r="L28" i="3"/>
  <c r="R23" i="3"/>
  <c r="L16" i="3"/>
  <c r="T23" i="3"/>
  <c r="S23" i="3"/>
  <c r="Q23" i="3"/>
  <c r="P23" i="3"/>
  <c r="O23" i="3"/>
  <c r="N23" i="3"/>
  <c r="M23" i="3"/>
  <c r="L23" i="3"/>
  <c r="T22" i="3"/>
  <c r="S22" i="3"/>
  <c r="R22" i="3"/>
  <c r="Q22" i="3"/>
  <c r="P22" i="3"/>
  <c r="O22" i="3"/>
  <c r="N22" i="3"/>
  <c r="M22" i="3"/>
  <c r="L22" i="3"/>
  <c r="T21" i="3"/>
  <c r="S21" i="3"/>
  <c r="R21" i="3"/>
  <c r="Q21" i="3"/>
  <c r="P21" i="3"/>
  <c r="O21" i="3"/>
  <c r="N21" i="3"/>
  <c r="M21" i="3"/>
  <c r="L21" i="3"/>
  <c r="T20" i="3"/>
  <c r="S20" i="3"/>
  <c r="R20" i="3"/>
  <c r="Q20" i="3"/>
  <c r="P20" i="3"/>
  <c r="O20" i="3"/>
  <c r="N20" i="3"/>
  <c r="M20" i="3"/>
  <c r="L20" i="3"/>
  <c r="T19" i="3"/>
  <c r="S19" i="3"/>
  <c r="R19" i="3"/>
  <c r="Q19" i="3"/>
  <c r="P19" i="3"/>
  <c r="O19" i="3"/>
  <c r="N19" i="3"/>
  <c r="M19" i="3"/>
  <c r="L19" i="3"/>
  <c r="T18" i="3"/>
  <c r="S18" i="3"/>
  <c r="R18" i="3"/>
  <c r="Q18" i="3"/>
  <c r="P18" i="3"/>
  <c r="O18" i="3"/>
  <c r="N18" i="3"/>
  <c r="M18" i="3"/>
  <c r="L18" i="3"/>
  <c r="T17" i="3"/>
  <c r="S17" i="3"/>
  <c r="R17" i="3"/>
  <c r="Q17" i="3"/>
  <c r="P17" i="3"/>
  <c r="O17" i="3"/>
  <c r="N17" i="3"/>
  <c r="M17" i="3"/>
  <c r="L17" i="3"/>
  <c r="T16" i="3"/>
  <c r="S16" i="3"/>
  <c r="R16" i="3"/>
  <c r="W16" i="3" s="1" a="1"/>
  <c r="W16" i="3" s="1"/>
  <c r="Q16" i="3"/>
  <c r="P16" i="3"/>
  <c r="O16" i="3"/>
  <c r="N16" i="3"/>
  <c r="M16" i="3"/>
  <c r="L5" i="3"/>
  <c r="M5" i="3"/>
  <c r="N5" i="3"/>
  <c r="O5" i="3"/>
  <c r="P5" i="3"/>
  <c r="Q5" i="3"/>
  <c r="R5" i="3"/>
  <c r="S5" i="3"/>
  <c r="T5" i="3"/>
  <c r="L6" i="3"/>
  <c r="M6" i="3"/>
  <c r="N6" i="3"/>
  <c r="O6" i="3"/>
  <c r="P6" i="3"/>
  <c r="Q6" i="3"/>
  <c r="R6" i="3"/>
  <c r="S6" i="3"/>
  <c r="T6" i="3"/>
  <c r="M7" i="3"/>
  <c r="N7" i="3"/>
  <c r="O7" i="3"/>
  <c r="P7" i="3"/>
  <c r="Q7" i="3"/>
  <c r="R7" i="3"/>
  <c r="S7" i="3"/>
  <c r="T7" i="3"/>
  <c r="L8" i="3"/>
  <c r="M8" i="3"/>
  <c r="N8" i="3"/>
  <c r="O8" i="3"/>
  <c r="P8" i="3"/>
  <c r="Q8" i="3"/>
  <c r="R8" i="3"/>
  <c r="S8" i="3"/>
  <c r="T8" i="3"/>
  <c r="L9" i="3"/>
  <c r="M9" i="3"/>
  <c r="N9" i="3"/>
  <c r="O9" i="3"/>
  <c r="P9" i="3"/>
  <c r="Q9" i="3"/>
  <c r="R9" i="3"/>
  <c r="S9" i="3"/>
  <c r="T9" i="3"/>
  <c r="L10" i="3"/>
  <c r="M10" i="3"/>
  <c r="N10" i="3"/>
  <c r="O10" i="3"/>
  <c r="P10" i="3"/>
  <c r="Q10" i="3"/>
  <c r="R10" i="3"/>
  <c r="S10" i="3"/>
  <c r="T10" i="3"/>
  <c r="L11" i="3"/>
  <c r="M11" i="3"/>
  <c r="N11" i="3"/>
  <c r="O11" i="3"/>
  <c r="P11" i="3"/>
  <c r="Q11" i="3"/>
  <c r="R11" i="3"/>
  <c r="S11" i="3"/>
  <c r="T11" i="3"/>
  <c r="M4" i="3"/>
  <c r="N4" i="3"/>
  <c r="O4" i="3"/>
  <c r="P4" i="3"/>
  <c r="Q4" i="3"/>
  <c r="R4" i="3"/>
  <c r="S4" i="3"/>
  <c r="T4" i="3"/>
  <c r="L4" i="3"/>
  <c r="AI63" i="4" l="1" a="1"/>
  <c r="AI51" i="4" a="1"/>
  <c r="AQ47" i="4"/>
  <c r="AM47" i="4"/>
  <c r="AI47" i="4"/>
  <c r="AN46" i="4"/>
  <c r="AJ46" i="4"/>
  <c r="AO45" i="4"/>
  <c r="AK45" i="4"/>
  <c r="AP44" i="4"/>
  <c r="AL44" i="4"/>
  <c r="AQ43" i="4"/>
  <c r="AM43" i="4"/>
  <c r="AI43" i="4"/>
  <c r="AN42" i="4"/>
  <c r="AJ42" i="4"/>
  <c r="AO41" i="4"/>
  <c r="AK41" i="4"/>
  <c r="AP40" i="4"/>
  <c r="AL40" i="4"/>
  <c r="AQ39" i="4"/>
  <c r="AM39" i="4"/>
  <c r="AI39" i="4"/>
  <c r="AO47" i="4"/>
  <c r="AK47" i="4"/>
  <c r="AP46" i="4"/>
  <c r="AL46" i="4"/>
  <c r="AQ45" i="4"/>
  <c r="AM45" i="4"/>
  <c r="AI45" i="4"/>
  <c r="AN44" i="4"/>
  <c r="AJ44" i="4"/>
  <c r="AO43" i="4"/>
  <c r="AK43" i="4"/>
  <c r="AP42" i="4"/>
  <c r="AL42" i="4"/>
  <c r="AQ41" i="4"/>
  <c r="AM41" i="4"/>
  <c r="AI41" i="4"/>
  <c r="AN40" i="4"/>
  <c r="AJ40" i="4"/>
  <c r="AO39" i="4"/>
  <c r="AK39" i="4"/>
  <c r="AN47" i="4"/>
  <c r="AO46" i="4"/>
  <c r="AP45" i="4"/>
  <c r="AQ44" i="4"/>
  <c r="AI44" i="4"/>
  <c r="AJ43" i="4"/>
  <c r="AK42" i="4"/>
  <c r="AL41" i="4"/>
  <c r="AM40" i="4"/>
  <c r="AN39" i="4"/>
  <c r="AK46" i="4"/>
  <c r="AN43" i="4"/>
  <c r="AQ40" i="4"/>
  <c r="AJ39" i="4"/>
  <c r="AQ46" i="4"/>
  <c r="AJ45" i="4"/>
  <c r="AL43" i="4"/>
  <c r="AN41" i="4"/>
  <c r="AP39" i="4"/>
  <c r="AL47" i="4"/>
  <c r="AM46" i="4"/>
  <c r="AN45" i="4"/>
  <c r="AO44" i="4"/>
  <c r="AP43" i="4"/>
  <c r="AQ42" i="4"/>
  <c r="AI42" i="4"/>
  <c r="AJ41" i="4"/>
  <c r="AK40" i="4"/>
  <c r="AL39" i="4"/>
  <c r="AJ47" i="4"/>
  <c r="AL45" i="4"/>
  <c r="AM44" i="4"/>
  <c r="AO42" i="4"/>
  <c r="AP41" i="4"/>
  <c r="AI40" i="4"/>
  <c r="AP47" i="4"/>
  <c r="AI46" i="4"/>
  <c r="AK44" i="4"/>
  <c r="AM42" i="4"/>
  <c r="AO40" i="4"/>
  <c r="AI15" i="4" a="1"/>
  <c r="AN15" i="4" s="1"/>
  <c r="AI27" i="4" a="1"/>
  <c r="AI3" i="4" a="1"/>
  <c r="AJ22" i="4" l="1"/>
  <c r="AM18" i="4"/>
  <c r="AK19" i="4"/>
  <c r="AQ15" i="4"/>
  <c r="AL21" i="4"/>
  <c r="AP22" i="4"/>
  <c r="AN18" i="4"/>
  <c r="AL15" i="4"/>
  <c r="AJ16" i="4"/>
  <c r="AI22" i="4"/>
  <c r="AP17" i="4"/>
  <c r="AQ71" i="4"/>
  <c r="AM71" i="4"/>
  <c r="AI71" i="4"/>
  <c r="AN70" i="4"/>
  <c r="AJ70" i="4"/>
  <c r="AO69" i="4"/>
  <c r="AK69" i="4"/>
  <c r="AP68" i="4"/>
  <c r="AL68" i="4"/>
  <c r="AQ67" i="4"/>
  <c r="AM67" i="4"/>
  <c r="AI67" i="4"/>
  <c r="AN66" i="4"/>
  <c r="AJ66" i="4"/>
  <c r="AO65" i="4"/>
  <c r="AK65" i="4"/>
  <c r="AP64" i="4"/>
  <c r="AL64" i="4"/>
  <c r="AQ63" i="4"/>
  <c r="AM63" i="4"/>
  <c r="AI63" i="4"/>
  <c r="AO71" i="4"/>
  <c r="AK71" i="4"/>
  <c r="AP70" i="4"/>
  <c r="AL70" i="4"/>
  <c r="AQ69" i="4"/>
  <c r="AM69" i="4"/>
  <c r="AI69" i="4"/>
  <c r="AN68" i="4"/>
  <c r="AJ68" i="4"/>
  <c r="AO67" i="4"/>
  <c r="AK67" i="4"/>
  <c r="AP66" i="4"/>
  <c r="AL66" i="4"/>
  <c r="AQ65" i="4"/>
  <c r="AM65" i="4"/>
  <c r="AI65" i="4"/>
  <c r="AN64" i="4"/>
  <c r="AJ64" i="4"/>
  <c r="AO63" i="4"/>
  <c r="AK63" i="4"/>
  <c r="AL71" i="4"/>
  <c r="AM70" i="4"/>
  <c r="AN69" i="4"/>
  <c r="AO68" i="4"/>
  <c r="AP67" i="4"/>
  <c r="AQ66" i="4"/>
  <c r="AI66" i="4"/>
  <c r="AJ65" i="4"/>
  <c r="AK64" i="4"/>
  <c r="AL63" i="4"/>
  <c r="AJ71" i="4"/>
  <c r="AK70" i="4"/>
  <c r="AL69" i="4"/>
  <c r="AM68" i="4"/>
  <c r="AN67" i="4"/>
  <c r="AO66" i="4"/>
  <c r="AP65" i="4"/>
  <c r="AQ64" i="4"/>
  <c r="AI64" i="4"/>
  <c r="AJ63" i="4"/>
  <c r="AN71" i="4"/>
  <c r="AO70" i="4"/>
  <c r="AP69" i="4"/>
  <c r="AQ68" i="4"/>
  <c r="AI68" i="4"/>
  <c r="AJ67" i="4"/>
  <c r="AP71" i="4"/>
  <c r="AQ70" i="4"/>
  <c r="AI70" i="4"/>
  <c r="AJ69" i="4"/>
  <c r="AK68" i="4"/>
  <c r="AL67" i="4"/>
  <c r="AM66" i="4"/>
  <c r="AN65" i="4"/>
  <c r="AO64" i="4"/>
  <c r="AP63" i="4"/>
  <c r="AK66" i="4"/>
  <c r="AM64" i="4"/>
  <c r="AL65" i="4"/>
  <c r="AN63" i="4"/>
  <c r="AM21" i="4"/>
  <c r="AL18" i="4"/>
  <c r="AO15" i="4"/>
  <c r="AK21" i="4"/>
  <c r="AJ18" i="4"/>
  <c r="AI15" i="4"/>
  <c r="AO20" i="4"/>
  <c r="AI18" i="4"/>
  <c r="AN23" i="4"/>
  <c r="AI20" i="4"/>
  <c r="AQ16" i="4"/>
  <c r="AO23" i="4"/>
  <c r="AI21" i="4"/>
  <c r="AQ17" i="4"/>
  <c r="AM23" i="4"/>
  <c r="AL20" i="4"/>
  <c r="AO17" i="4"/>
  <c r="AL23" i="4"/>
  <c r="AK20" i="4"/>
  <c r="AJ17" i="4"/>
  <c r="AK22" i="4"/>
  <c r="AN19" i="4"/>
  <c r="AM16" i="4"/>
  <c r="AK23" i="4"/>
  <c r="AJ20" i="4"/>
  <c r="AN16" i="4"/>
  <c r="AI23" i="4"/>
  <c r="AQ19" i="4"/>
  <c r="AL16" i="4"/>
  <c r="AM22" i="4"/>
  <c r="AP19" i="4"/>
  <c r="AK16" i="4"/>
  <c r="AP21" i="4"/>
  <c r="AO18" i="4"/>
  <c r="AJ15" i="4"/>
  <c r="AQ59" i="4"/>
  <c r="AM59" i="4"/>
  <c r="AI59" i="4"/>
  <c r="AN58" i="4"/>
  <c r="AJ58" i="4"/>
  <c r="AO57" i="4"/>
  <c r="AK57" i="4"/>
  <c r="AP56" i="4"/>
  <c r="AL56" i="4"/>
  <c r="AQ55" i="4"/>
  <c r="AM55" i="4"/>
  <c r="AI55" i="4"/>
  <c r="AN54" i="4"/>
  <c r="AJ54" i="4"/>
  <c r="AO53" i="4"/>
  <c r="AK53" i="4"/>
  <c r="AP52" i="4"/>
  <c r="AL52" i="4"/>
  <c r="AQ51" i="4"/>
  <c r="AM51" i="4"/>
  <c r="AI51" i="4"/>
  <c r="AO59" i="4"/>
  <c r="AK59" i="4"/>
  <c r="AP58" i="4"/>
  <c r="AL58" i="4"/>
  <c r="AQ57" i="4"/>
  <c r="AM57" i="4"/>
  <c r="AI57" i="4"/>
  <c r="AN56" i="4"/>
  <c r="AJ56" i="4"/>
  <c r="AO55" i="4"/>
  <c r="AK55" i="4"/>
  <c r="AP54" i="4"/>
  <c r="AL54" i="4"/>
  <c r="AQ53" i="4"/>
  <c r="AM53" i="4"/>
  <c r="AI53" i="4"/>
  <c r="AN52" i="4"/>
  <c r="AJ52" i="4"/>
  <c r="AO51" i="4"/>
  <c r="AK51" i="4"/>
  <c r="AP59" i="4"/>
  <c r="AQ58" i="4"/>
  <c r="AI58" i="4"/>
  <c r="AJ57" i="4"/>
  <c r="AK56" i="4"/>
  <c r="AL55" i="4"/>
  <c r="AM54" i="4"/>
  <c r="AN53" i="4"/>
  <c r="AO52" i="4"/>
  <c r="AP51" i="4"/>
  <c r="AN59" i="4"/>
  <c r="AO58" i="4"/>
  <c r="AP57" i="4"/>
  <c r="AQ56" i="4"/>
  <c r="AI56" i="4"/>
  <c r="AJ55" i="4"/>
  <c r="AK54" i="4"/>
  <c r="AL53" i="4"/>
  <c r="AM52" i="4"/>
  <c r="AN51" i="4"/>
  <c r="AJ59" i="4"/>
  <c r="AK58" i="4"/>
  <c r="AM56" i="4"/>
  <c r="AO54" i="4"/>
  <c r="AI52" i="4"/>
  <c r="AL59" i="4"/>
  <c r="AM58" i="4"/>
  <c r="AN57" i="4"/>
  <c r="AO56" i="4"/>
  <c r="AP55" i="4"/>
  <c r="AQ54" i="4"/>
  <c r="AI54" i="4"/>
  <c r="AJ53" i="4"/>
  <c r="AK52" i="4"/>
  <c r="AL51" i="4"/>
  <c r="AL57" i="4"/>
  <c r="AN55" i="4"/>
  <c r="AP53" i="4"/>
  <c r="AQ52" i="4"/>
  <c r="AJ51" i="4"/>
  <c r="AQ21" i="4"/>
  <c r="AO19" i="4"/>
  <c r="AM17" i="4"/>
  <c r="AQ23" i="4"/>
  <c r="AO21" i="4"/>
  <c r="AM19" i="4"/>
  <c r="AP16" i="4"/>
  <c r="AP23" i="4"/>
  <c r="AN21" i="4"/>
  <c r="AQ18" i="4"/>
  <c r="AO16" i="4"/>
  <c r="AJ23" i="4"/>
  <c r="AM20" i="4"/>
  <c r="AK18" i="4"/>
  <c r="AI16" i="4"/>
  <c r="AL22" i="4"/>
  <c r="AN20" i="4"/>
  <c r="AP18" i="4"/>
  <c r="AI17" i="4"/>
  <c r="AK15" i="4"/>
  <c r="AN22" i="4"/>
  <c r="AP20" i="4"/>
  <c r="AI19" i="4"/>
  <c r="AK17" i="4"/>
  <c r="AM15" i="4"/>
  <c r="AQ22" i="4"/>
  <c r="AJ21" i="4"/>
  <c r="AL19" i="4"/>
  <c r="AN17" i="4"/>
  <c r="AP15" i="4"/>
  <c r="AO22" i="4"/>
  <c r="AQ20" i="4"/>
  <c r="AJ19" i="4"/>
  <c r="AL17" i="4"/>
  <c r="AT39" i="4" a="1"/>
  <c r="AQ35" i="4"/>
  <c r="AM35" i="4"/>
  <c r="AI35" i="4"/>
  <c r="AN34" i="4"/>
  <c r="AJ34" i="4"/>
  <c r="AO33" i="4"/>
  <c r="AK33" i="4"/>
  <c r="AP32" i="4"/>
  <c r="AL32" i="4"/>
  <c r="AQ31" i="4"/>
  <c r="AM31" i="4"/>
  <c r="AI31" i="4"/>
  <c r="AN30" i="4"/>
  <c r="AJ30" i="4"/>
  <c r="AO29" i="4"/>
  <c r="AK29" i="4"/>
  <c r="AP28" i="4"/>
  <c r="AL28" i="4"/>
  <c r="AQ27" i="4"/>
  <c r="AM27" i="4"/>
  <c r="AI27" i="4"/>
  <c r="AO35" i="4"/>
  <c r="AK35" i="4"/>
  <c r="AP34" i="4"/>
  <c r="AL34" i="4"/>
  <c r="AQ33" i="4"/>
  <c r="AM33" i="4"/>
  <c r="AI33" i="4"/>
  <c r="AN32" i="4"/>
  <c r="AJ32" i="4"/>
  <c r="AO31" i="4"/>
  <c r="AK31" i="4"/>
  <c r="AP30" i="4"/>
  <c r="AL30" i="4"/>
  <c r="AQ29" i="4"/>
  <c r="AM29" i="4"/>
  <c r="AI29" i="4"/>
  <c r="AN28" i="4"/>
  <c r="AJ28" i="4"/>
  <c r="AO27" i="4"/>
  <c r="AK27" i="4"/>
  <c r="AP35" i="4"/>
  <c r="AQ34" i="4"/>
  <c r="AI34" i="4"/>
  <c r="AJ33" i="4"/>
  <c r="AK32" i="4"/>
  <c r="AL31" i="4"/>
  <c r="AM30" i="4"/>
  <c r="AN29" i="4"/>
  <c r="AO28" i="4"/>
  <c r="AP27" i="4"/>
  <c r="AN35" i="4"/>
  <c r="AO34" i="4"/>
  <c r="AP33" i="4"/>
  <c r="AQ32" i="4"/>
  <c r="AI32" i="4"/>
  <c r="AJ31" i="4"/>
  <c r="AK30" i="4"/>
  <c r="AL29" i="4"/>
  <c r="AM28" i="4"/>
  <c r="AN27" i="4"/>
  <c r="AL35" i="4"/>
  <c r="AM34" i="4"/>
  <c r="AN33" i="4"/>
  <c r="AO32" i="4"/>
  <c r="AP31" i="4"/>
  <c r="AQ30" i="4"/>
  <c r="AI30" i="4"/>
  <c r="AJ29" i="4"/>
  <c r="AK28" i="4"/>
  <c r="AL27" i="4"/>
  <c r="AJ35" i="4"/>
  <c r="AK34" i="4"/>
  <c r="AL33" i="4"/>
  <c r="AM32" i="4"/>
  <c r="AN31" i="4"/>
  <c r="AO30" i="4"/>
  <c r="AP29" i="4"/>
  <c r="AQ28" i="4"/>
  <c r="AI28" i="4"/>
  <c r="AJ27" i="4"/>
  <c r="AI3" i="4"/>
  <c r="AM3" i="4"/>
  <c r="AQ3" i="4"/>
  <c r="AL4" i="4"/>
  <c r="AP4" i="4"/>
  <c r="AK5" i="4"/>
  <c r="AO5" i="4"/>
  <c r="AJ6" i="4"/>
  <c r="AN6" i="4"/>
  <c r="AI7" i="4"/>
  <c r="AM7" i="4"/>
  <c r="AQ7" i="4"/>
  <c r="AL8" i="4"/>
  <c r="AP8" i="4"/>
  <c r="AK9" i="4"/>
  <c r="AO9" i="4"/>
  <c r="AJ10" i="4"/>
  <c r="AN10" i="4"/>
  <c r="AI11" i="4"/>
  <c r="AM11" i="4"/>
  <c r="AQ11" i="4"/>
  <c r="AJ3" i="4"/>
  <c r="AN3" i="4"/>
  <c r="AI4" i="4"/>
  <c r="AM4" i="4"/>
  <c r="AQ4" i="4"/>
  <c r="AL5" i="4"/>
  <c r="AP5" i="4"/>
  <c r="AK6" i="4"/>
  <c r="AO6" i="4"/>
  <c r="AJ7" i="4"/>
  <c r="AN7" i="4"/>
  <c r="AI8" i="4"/>
  <c r="AM8" i="4"/>
  <c r="AQ8" i="4"/>
  <c r="AL9" i="4"/>
  <c r="AP9" i="4"/>
  <c r="AK10" i="4"/>
  <c r="AO10" i="4"/>
  <c r="AJ11" i="4"/>
  <c r="AN11" i="4"/>
  <c r="AL3" i="4"/>
  <c r="AP3" i="4"/>
  <c r="AK4" i="4"/>
  <c r="AO4" i="4"/>
  <c r="AJ5" i="4"/>
  <c r="AN5" i="4"/>
  <c r="AI6" i="4"/>
  <c r="AM6" i="4"/>
  <c r="AQ6" i="4"/>
  <c r="AL7" i="4"/>
  <c r="AP7" i="4"/>
  <c r="AK8" i="4"/>
  <c r="AO8" i="4"/>
  <c r="AJ9" i="4"/>
  <c r="AN9" i="4"/>
  <c r="AI10" i="4"/>
  <c r="AM10" i="4"/>
  <c r="AQ10" i="4"/>
  <c r="AL11" i="4"/>
  <c r="AP11" i="4"/>
  <c r="AK3" i="4"/>
  <c r="AO3" i="4"/>
  <c r="AJ4" i="4"/>
  <c r="AN4" i="4"/>
  <c r="AI5" i="4"/>
  <c r="AM5" i="4"/>
  <c r="AQ5" i="4"/>
  <c r="AL6" i="4"/>
  <c r="AP6" i="4"/>
  <c r="AK7" i="4"/>
  <c r="AO7" i="4"/>
  <c r="AJ8" i="4"/>
  <c r="AN8" i="4"/>
  <c r="AI9" i="4"/>
  <c r="AM9" i="4"/>
  <c r="AQ9" i="4"/>
  <c r="AL10" i="4"/>
  <c r="AP10" i="4"/>
  <c r="AK11" i="4"/>
  <c r="AO11" i="4"/>
  <c r="AT51" i="4" l="1" a="1"/>
  <c r="AZ59" i="4" s="1"/>
  <c r="AT63" i="4" a="1"/>
  <c r="AX57" i="4"/>
  <c r="AZ55" i="4"/>
  <c r="AV55" i="4"/>
  <c r="AT53" i="4"/>
  <c r="AV51" i="4"/>
  <c r="AU59" i="4"/>
  <c r="AY58" i="4"/>
  <c r="BA56" i="4"/>
  <c r="AW56" i="4"/>
  <c r="AZ53" i="4"/>
  <c r="BB51" i="4"/>
  <c r="AX51" i="4"/>
  <c r="AT56" i="4"/>
  <c r="AX52" i="4"/>
  <c r="AX58" i="4"/>
  <c r="AT54" i="4"/>
  <c r="BA59" i="4"/>
  <c r="AV58" i="4"/>
  <c r="BB52" i="4"/>
  <c r="AT58" i="4"/>
  <c r="AU57" i="4"/>
  <c r="AZ52" i="4"/>
  <c r="AZ47" i="4"/>
  <c r="AV47" i="4"/>
  <c r="BA46" i="4"/>
  <c r="AW46" i="4"/>
  <c r="BB45" i="4"/>
  <c r="AX45" i="4"/>
  <c r="AT45" i="4"/>
  <c r="AY44" i="4"/>
  <c r="AU44" i="4"/>
  <c r="AZ43" i="4"/>
  <c r="AV43" i="4"/>
  <c r="BA42" i="4"/>
  <c r="AW42" i="4"/>
  <c r="BB41" i="4"/>
  <c r="AX41" i="4"/>
  <c r="AT41" i="4"/>
  <c r="AY40" i="4"/>
  <c r="AU40" i="4"/>
  <c r="AZ39" i="4"/>
  <c r="AV39" i="4"/>
  <c r="AY47" i="4"/>
  <c r="AU47" i="4"/>
  <c r="AZ46" i="4"/>
  <c r="BB47" i="4"/>
  <c r="AX47" i="4"/>
  <c r="AT47" i="4"/>
  <c r="AY46" i="4"/>
  <c r="AU46" i="4"/>
  <c r="AZ45" i="4"/>
  <c r="AV45" i="4"/>
  <c r="BA44" i="4"/>
  <c r="AW44" i="4"/>
  <c r="BB43" i="4"/>
  <c r="AX43" i="4"/>
  <c r="AT43" i="4"/>
  <c r="AY42" i="4"/>
  <c r="AU42" i="4"/>
  <c r="AZ41" i="4"/>
  <c r="AV41" i="4"/>
  <c r="BA40" i="4"/>
  <c r="AW40" i="4"/>
  <c r="BB39" i="4"/>
  <c r="AX39" i="4"/>
  <c r="AT39" i="4"/>
  <c r="AX46" i="4"/>
  <c r="AY45" i="4"/>
  <c r="AZ44" i="4"/>
  <c r="BA43" i="4"/>
  <c r="BB42" i="4"/>
  <c r="AT42" i="4"/>
  <c r="AU41" i="4"/>
  <c r="AV40" i="4"/>
  <c r="AW39" i="4"/>
  <c r="BB46" i="4"/>
  <c r="BB44" i="4"/>
  <c r="AU43" i="4"/>
  <c r="AW41" i="4"/>
  <c r="AY39" i="4"/>
  <c r="BA47" i="4"/>
  <c r="AV46" i="4"/>
  <c r="AW45" i="4"/>
  <c r="AX44" i="4"/>
  <c r="AY43" i="4"/>
  <c r="AZ42" i="4"/>
  <c r="BA41" i="4"/>
  <c r="BB40" i="4"/>
  <c r="AT40" i="4"/>
  <c r="AU39" i="4"/>
  <c r="AW47" i="4"/>
  <c r="AT46" i="4"/>
  <c r="AU45" i="4"/>
  <c r="AV44" i="4"/>
  <c r="AW43" i="4"/>
  <c r="AX42" i="4"/>
  <c r="AY41" i="4"/>
  <c r="AZ40" i="4"/>
  <c r="BA39" i="4"/>
  <c r="BA45" i="4"/>
  <c r="AT44" i="4"/>
  <c r="AV42" i="4"/>
  <c r="AX40" i="4"/>
  <c r="AT27" i="4" a="1"/>
  <c r="AT15" i="4" a="1"/>
  <c r="AT3" i="4" a="1"/>
  <c r="AT3" i="4" s="1"/>
  <c r="AY53" i="4" l="1"/>
  <c r="AZ54" i="4"/>
  <c r="BB54" i="4"/>
  <c r="BB56" i="4"/>
  <c r="AY54" i="4"/>
  <c r="AT59" i="4"/>
  <c r="AX53" i="4"/>
  <c r="AW58" i="4"/>
  <c r="AX54" i="4"/>
  <c r="AU51" i="4"/>
  <c r="AY55" i="4"/>
  <c r="AW51" i="4"/>
  <c r="AZ56" i="4"/>
  <c r="AW53" i="4"/>
  <c r="BA57" i="4"/>
  <c r="BA52" i="4"/>
  <c r="AT55" i="4"/>
  <c r="AV57" i="4"/>
  <c r="BB59" i="4"/>
  <c r="AZ51" i="4"/>
  <c r="BB53" i="4"/>
  <c r="AY56" i="4"/>
  <c r="BA58" i="4"/>
  <c r="AV56" i="4"/>
  <c r="AT52" i="4"/>
  <c r="AX56" i="4"/>
  <c r="AU53" i="4"/>
  <c r="AY57" i="4"/>
  <c r="AV54" i="4"/>
  <c r="AT51" i="4"/>
  <c r="AV53" i="4"/>
  <c r="AX55" i="4"/>
  <c r="AU58" i="4"/>
  <c r="AZ58" i="4"/>
  <c r="AU52" i="4"/>
  <c r="BA54" i="4"/>
  <c r="AT57" i="4"/>
  <c r="AV59" i="4"/>
  <c r="BA51" i="4"/>
  <c r="AW55" i="4"/>
  <c r="AW59" i="4"/>
  <c r="BA53" i="4"/>
  <c r="AW57" i="4"/>
  <c r="AV52" i="4"/>
  <c r="BA55" i="4"/>
  <c r="AY51" i="4"/>
  <c r="AU55" i="4"/>
  <c r="BB58" i="4"/>
  <c r="AW52" i="4"/>
  <c r="AU54" i="4"/>
  <c r="BB55" i="4"/>
  <c r="AZ57" i="4"/>
  <c r="AX59" i="4"/>
  <c r="AY59" i="4"/>
  <c r="AY52" i="4"/>
  <c r="AW54" i="4"/>
  <c r="AU56" i="4"/>
  <c r="BB57" i="4"/>
  <c r="AZ71" i="4"/>
  <c r="AV71" i="4"/>
  <c r="BA70" i="4"/>
  <c r="AW70" i="4"/>
  <c r="BB69" i="4"/>
  <c r="AX69" i="4"/>
  <c r="AT69" i="4"/>
  <c r="AY68" i="4"/>
  <c r="AU68" i="4"/>
  <c r="AZ67" i="4"/>
  <c r="AV67" i="4"/>
  <c r="BA66" i="4"/>
  <c r="AW66" i="4"/>
  <c r="BB65" i="4"/>
  <c r="AX65" i="4"/>
  <c r="AT65" i="4"/>
  <c r="AY64" i="4"/>
  <c r="AU64" i="4"/>
  <c r="AZ63" i="4"/>
  <c r="AV63" i="4"/>
  <c r="BB71" i="4"/>
  <c r="AX71" i="4"/>
  <c r="AT71" i="4"/>
  <c r="AY70" i="4"/>
  <c r="AU70" i="4"/>
  <c r="AZ69" i="4"/>
  <c r="AV69" i="4"/>
  <c r="BA68" i="4"/>
  <c r="AW68" i="4"/>
  <c r="BB67" i="4"/>
  <c r="AX67" i="4"/>
  <c r="AT67" i="4"/>
  <c r="AY66" i="4"/>
  <c r="AU66" i="4"/>
  <c r="AZ65" i="4"/>
  <c r="AV65" i="4"/>
  <c r="BA64" i="4"/>
  <c r="AW64" i="4"/>
  <c r="BB63" i="4"/>
  <c r="AX63" i="4"/>
  <c r="AT63" i="4"/>
  <c r="AU71" i="4"/>
  <c r="AV70" i="4"/>
  <c r="AW69" i="4"/>
  <c r="AX68" i="4"/>
  <c r="AY67" i="4"/>
  <c r="AZ66" i="4"/>
  <c r="BA65" i="4"/>
  <c r="BB64" i="4"/>
  <c r="AT64" i="4"/>
  <c r="AU63" i="4"/>
  <c r="AW71" i="4"/>
  <c r="AX70" i="4"/>
  <c r="AY69" i="4"/>
  <c r="AZ68" i="4"/>
  <c r="BA67" i="4"/>
  <c r="BB66" i="4"/>
  <c r="AT66" i="4"/>
  <c r="AU65" i="4"/>
  <c r="AV64" i="4"/>
  <c r="AW63" i="4"/>
  <c r="BA71" i="4"/>
  <c r="BB70" i="4"/>
  <c r="AT70" i="4"/>
  <c r="AU69" i="4"/>
  <c r="AV68" i="4"/>
  <c r="AW67" i="4"/>
  <c r="AX66" i="4"/>
  <c r="AY65" i="4"/>
  <c r="AZ64" i="4"/>
  <c r="BA63" i="4"/>
  <c r="AY71" i="4"/>
  <c r="AZ70" i="4"/>
  <c r="BA69" i="4"/>
  <c r="BB68" i="4"/>
  <c r="AT68" i="4"/>
  <c r="AU67" i="4"/>
  <c r="AV66" i="4"/>
  <c r="AW65" i="4"/>
  <c r="AX64" i="4"/>
  <c r="AY63" i="4"/>
  <c r="BE39" i="4" a="1"/>
  <c r="AZ35" i="4"/>
  <c r="AV35" i="4"/>
  <c r="BA34" i="4"/>
  <c r="AW34" i="4"/>
  <c r="BB33" i="4"/>
  <c r="AX33" i="4"/>
  <c r="AT33" i="4"/>
  <c r="AY32" i="4"/>
  <c r="AU32" i="4"/>
  <c r="AZ31" i="4"/>
  <c r="AV31" i="4"/>
  <c r="BA30" i="4"/>
  <c r="AW30" i="4"/>
  <c r="BB29" i="4"/>
  <c r="AX29" i="4"/>
  <c r="AT29" i="4"/>
  <c r="AY28" i="4"/>
  <c r="AU28" i="4"/>
  <c r="AZ27" i="4"/>
  <c r="AV27" i="4"/>
  <c r="AY35" i="4"/>
  <c r="AU35" i="4"/>
  <c r="AZ34" i="4"/>
  <c r="BB35" i="4"/>
  <c r="AX35" i="4"/>
  <c r="AT35" i="4"/>
  <c r="AY34" i="4"/>
  <c r="AU34" i="4"/>
  <c r="AZ33" i="4"/>
  <c r="AV33" i="4"/>
  <c r="BA32" i="4"/>
  <c r="AW32" i="4"/>
  <c r="BB31" i="4"/>
  <c r="AX31" i="4"/>
  <c r="AT31" i="4"/>
  <c r="AY30" i="4"/>
  <c r="AU30" i="4"/>
  <c r="AZ29" i="4"/>
  <c r="AV29" i="4"/>
  <c r="BA28" i="4"/>
  <c r="AW28" i="4"/>
  <c r="BB27" i="4"/>
  <c r="AX27" i="4"/>
  <c r="AT27" i="4"/>
  <c r="BB34" i="4"/>
  <c r="BA33" i="4"/>
  <c r="BB32" i="4"/>
  <c r="AT32" i="4"/>
  <c r="AU31" i="4"/>
  <c r="AV30" i="4"/>
  <c r="AW29" i="4"/>
  <c r="AX28" i="4"/>
  <c r="AY27" i="4"/>
  <c r="AX34" i="4"/>
  <c r="AY33" i="4"/>
  <c r="AZ32" i="4"/>
  <c r="BA31" i="4"/>
  <c r="BB30" i="4"/>
  <c r="AT30" i="4"/>
  <c r="AU29" i="4"/>
  <c r="AV28" i="4"/>
  <c r="AW27" i="4"/>
  <c r="BA35" i="4"/>
  <c r="AV34" i="4"/>
  <c r="AW33" i="4"/>
  <c r="AX32" i="4"/>
  <c r="AY31" i="4"/>
  <c r="AZ30" i="4"/>
  <c r="BA29" i="4"/>
  <c r="BB28" i="4"/>
  <c r="AT28" i="4"/>
  <c r="AU27" i="4"/>
  <c r="BA27" i="4"/>
  <c r="AW35" i="4"/>
  <c r="AT34" i="4"/>
  <c r="AU33" i="4"/>
  <c r="AV32" i="4"/>
  <c r="AW31" i="4"/>
  <c r="AX30" i="4"/>
  <c r="AY29" i="4"/>
  <c r="AZ28" i="4"/>
  <c r="AZ23" i="4"/>
  <c r="AV23" i="4"/>
  <c r="BA22" i="4"/>
  <c r="AW22" i="4"/>
  <c r="BB21" i="4"/>
  <c r="AX21" i="4"/>
  <c r="AT21" i="4"/>
  <c r="AY20" i="4"/>
  <c r="AU20" i="4"/>
  <c r="AZ19" i="4"/>
  <c r="AV19" i="4"/>
  <c r="BA18" i="4"/>
  <c r="AW18" i="4"/>
  <c r="BB17" i="4"/>
  <c r="AX17" i="4"/>
  <c r="AT17" i="4"/>
  <c r="AY16" i="4"/>
  <c r="AU16" i="4"/>
  <c r="AZ15" i="4"/>
  <c r="AV15" i="4"/>
  <c r="AY23" i="4"/>
  <c r="BB23" i="4"/>
  <c r="AX23" i="4"/>
  <c r="AT23" i="4"/>
  <c r="AY22" i="4"/>
  <c r="AU22" i="4"/>
  <c r="AZ21" i="4"/>
  <c r="AV21" i="4"/>
  <c r="BA20" i="4"/>
  <c r="AW20" i="4"/>
  <c r="BB19" i="4"/>
  <c r="AX19" i="4"/>
  <c r="AT19" i="4"/>
  <c r="AY18" i="4"/>
  <c r="AU18" i="4"/>
  <c r="AZ17" i="4"/>
  <c r="AV17" i="4"/>
  <c r="BA16" i="4"/>
  <c r="AW16" i="4"/>
  <c r="BB15" i="4"/>
  <c r="AX15" i="4"/>
  <c r="AT15" i="4"/>
  <c r="BB22" i="4"/>
  <c r="AT22" i="4"/>
  <c r="AU21" i="4"/>
  <c r="AV20" i="4"/>
  <c r="AW19" i="4"/>
  <c r="AX18" i="4"/>
  <c r="AY17" i="4"/>
  <c r="AZ16" i="4"/>
  <c r="BA15" i="4"/>
  <c r="BA23" i="4"/>
  <c r="AZ22" i="4"/>
  <c r="BA21" i="4"/>
  <c r="BB20" i="4"/>
  <c r="AT20" i="4"/>
  <c r="AU19" i="4"/>
  <c r="AV18" i="4"/>
  <c r="AW17" i="4"/>
  <c r="AX16" i="4"/>
  <c r="AY15" i="4"/>
  <c r="AW23" i="4"/>
  <c r="AX22" i="4"/>
  <c r="AY21" i="4"/>
  <c r="AZ20" i="4"/>
  <c r="BA19" i="4"/>
  <c r="BB18" i="4"/>
  <c r="AT18" i="4"/>
  <c r="AU17" i="4"/>
  <c r="AV16" i="4"/>
  <c r="AW15" i="4"/>
  <c r="AU23" i="4"/>
  <c r="AV22" i="4"/>
  <c r="AW21" i="4"/>
  <c r="AX20" i="4"/>
  <c r="AY19" i="4"/>
  <c r="AZ18" i="4"/>
  <c r="BA17" i="4"/>
  <c r="BB16" i="4"/>
  <c r="AT16" i="4"/>
  <c r="AU15" i="4"/>
  <c r="AV11" i="4"/>
  <c r="AZ7" i="4"/>
  <c r="AU4" i="4"/>
  <c r="AY9" i="4"/>
  <c r="AT6" i="4"/>
  <c r="AU11" i="4"/>
  <c r="AT4" i="4"/>
  <c r="AU6" i="4"/>
  <c r="BA10" i="4"/>
  <c r="AV7" i="4"/>
  <c r="AZ3" i="4"/>
  <c r="AU9" i="4"/>
  <c r="AY5" i="4"/>
  <c r="AZ10" i="4"/>
  <c r="AU7" i="4"/>
  <c r="AY3" i="4"/>
  <c r="AV9" i="4"/>
  <c r="AZ5" i="4"/>
  <c r="AZ9" i="4"/>
  <c r="AX9" i="4"/>
  <c r="BB5" i="4"/>
  <c r="AW11" i="4"/>
  <c r="BA7" i="4"/>
  <c r="AV4" i="4"/>
  <c r="AW9" i="4"/>
  <c r="BA5" i="4"/>
  <c r="AX11" i="4"/>
  <c r="BB7" i="4"/>
  <c r="AW4" i="4"/>
  <c r="AY7" i="4"/>
  <c r="AT9" i="4"/>
  <c r="AX5" i="4"/>
  <c r="BB10" i="4"/>
  <c r="AW7" i="4"/>
  <c r="BA3" i="4"/>
  <c r="BB8" i="4"/>
  <c r="AW5" i="4"/>
  <c r="AT11" i="4"/>
  <c r="AX7" i="4"/>
  <c r="BB3" i="4"/>
  <c r="AW10" i="4"/>
  <c r="AY8" i="4"/>
  <c r="BA6" i="4"/>
  <c r="AT5" i="4"/>
  <c r="AV3" i="4"/>
  <c r="AX10" i="4"/>
  <c r="AZ8" i="4"/>
  <c r="BB6" i="4"/>
  <c r="AU5" i="4"/>
  <c r="AW3" i="4"/>
  <c r="AV10" i="4"/>
  <c r="AX8" i="4"/>
  <c r="AZ6" i="4"/>
  <c r="BB4" i="4"/>
  <c r="AU3" i="4"/>
  <c r="AY10" i="4"/>
  <c r="BA8" i="4"/>
  <c r="AT7" i="4"/>
  <c r="AV5" i="4"/>
  <c r="AX3" i="4"/>
  <c r="AZ11" i="4"/>
  <c r="BB9" i="4"/>
  <c r="AU8" i="4"/>
  <c r="AW6" i="4"/>
  <c r="AY4" i="4"/>
  <c r="BA11" i="4"/>
  <c r="AT10" i="4"/>
  <c r="AV8" i="4"/>
  <c r="AX6" i="4"/>
  <c r="AZ4" i="4"/>
  <c r="AY11" i="4"/>
  <c r="BA9" i="4"/>
  <c r="AT8" i="4"/>
  <c r="AV6" i="4"/>
  <c r="AX4" i="4"/>
  <c r="BB11" i="4"/>
  <c r="AU10" i="4"/>
  <c r="AW8" i="4"/>
  <c r="AY6" i="4"/>
  <c r="BA4" i="4"/>
  <c r="BE51" i="4" l="1" a="1"/>
  <c r="BE59" i="4" s="1"/>
  <c r="BE63" i="4" a="1"/>
  <c r="BM47" i="4"/>
  <c r="BI47" i="4"/>
  <c r="BE47" i="4"/>
  <c r="BJ46" i="4"/>
  <c r="BF46" i="4"/>
  <c r="BK45" i="4"/>
  <c r="BG45" i="4"/>
  <c r="BL44" i="4"/>
  <c r="BH44" i="4"/>
  <c r="BM43" i="4"/>
  <c r="BI43" i="4"/>
  <c r="BE43" i="4"/>
  <c r="BJ42" i="4"/>
  <c r="BF42" i="4"/>
  <c r="BK41" i="4"/>
  <c r="BG41" i="4"/>
  <c r="BL40" i="4"/>
  <c r="BH40" i="4"/>
  <c r="BM39" i="4"/>
  <c r="BI39" i="4"/>
  <c r="BE39" i="4"/>
  <c r="BL47" i="4"/>
  <c r="BH47" i="4"/>
  <c r="BM46" i="4"/>
  <c r="BI46" i="4"/>
  <c r="BE46" i="4"/>
  <c r="BJ45" i="4"/>
  <c r="BF45" i="4"/>
  <c r="BK44" i="4"/>
  <c r="BG44" i="4"/>
  <c r="BL43" i="4"/>
  <c r="BH43" i="4"/>
  <c r="BM42" i="4"/>
  <c r="BI42" i="4"/>
  <c r="BE42" i="4"/>
  <c r="BJ41" i="4"/>
  <c r="BF41" i="4"/>
  <c r="BK40" i="4"/>
  <c r="BG40" i="4"/>
  <c r="BL39" i="4"/>
  <c r="BH39" i="4"/>
  <c r="BK47" i="4"/>
  <c r="BG47" i="4"/>
  <c r="BL46" i="4"/>
  <c r="BH46" i="4"/>
  <c r="BM45" i="4"/>
  <c r="BI45" i="4"/>
  <c r="BE45" i="4"/>
  <c r="BJ44" i="4"/>
  <c r="BF44" i="4"/>
  <c r="BK43" i="4"/>
  <c r="BG43" i="4"/>
  <c r="BL42" i="4"/>
  <c r="BH42" i="4"/>
  <c r="BM41" i="4"/>
  <c r="BI41" i="4"/>
  <c r="BE41" i="4"/>
  <c r="BJ40" i="4"/>
  <c r="BF40" i="4"/>
  <c r="BK39" i="4"/>
  <c r="BG39" i="4"/>
  <c r="BJ47" i="4"/>
  <c r="BF47" i="4"/>
  <c r="BK46" i="4"/>
  <c r="BG46" i="4"/>
  <c r="BI44" i="4"/>
  <c r="BK42" i="4"/>
  <c r="BM40" i="4"/>
  <c r="BF39" i="4"/>
  <c r="BF43" i="4"/>
  <c r="BH41" i="4"/>
  <c r="BL45" i="4"/>
  <c r="BE44" i="4"/>
  <c r="BG42" i="4"/>
  <c r="BI40" i="4"/>
  <c r="BH45" i="4"/>
  <c r="BJ43" i="4"/>
  <c r="BL41" i="4"/>
  <c r="BE40" i="4"/>
  <c r="BM44" i="4"/>
  <c r="BJ39" i="4"/>
  <c r="BE27" i="4" a="1"/>
  <c r="BE15" i="4" a="1"/>
  <c r="BE3" i="4" a="1"/>
  <c r="BH4" i="4" s="1"/>
  <c r="BI56" i="4" l="1"/>
  <c r="BM57" i="4"/>
  <c r="BE58" i="4"/>
  <c r="BM55" i="4"/>
  <c r="BI52" i="4"/>
  <c r="BG51" i="4"/>
  <c r="BH58" i="4"/>
  <c r="BK56" i="4"/>
  <c r="BJ54" i="4"/>
  <c r="BK59" i="4"/>
  <c r="BJ51" i="4"/>
  <c r="BG55" i="4"/>
  <c r="BJ53" i="4"/>
  <c r="BI51" i="4"/>
  <c r="BJ58" i="4"/>
  <c r="BJ55" i="4"/>
  <c r="BF59" i="4"/>
  <c r="BI57" i="4"/>
  <c r="BL55" i="4"/>
  <c r="BK53" i="4"/>
  <c r="BF55" i="4"/>
  <c r="BK52" i="4"/>
  <c r="BL59" i="4"/>
  <c r="BK57" i="4"/>
  <c r="BF51" i="4"/>
  <c r="BE53" i="4"/>
  <c r="BH51" i="4"/>
  <c r="BI58" i="4"/>
  <c r="BH56" i="4"/>
  <c r="BL53" i="4"/>
  <c r="BK58" i="4"/>
  <c r="BE57" i="4"/>
  <c r="BH55" i="4"/>
  <c r="BG53" i="4"/>
  <c r="BL57" i="4"/>
  <c r="BE56" i="4"/>
  <c r="BF52" i="4"/>
  <c r="BG59" i="4"/>
  <c r="BJ57" i="4"/>
  <c r="BI55" i="4"/>
  <c r="BJ52" i="4"/>
  <c r="BI54" i="4"/>
  <c r="BH52" i="4"/>
  <c r="BI59" i="4"/>
  <c r="BG58" i="4"/>
  <c r="BL54" i="4"/>
  <c r="BF53" i="4"/>
  <c r="BE51" i="4"/>
  <c r="BF58" i="4"/>
  <c r="BG54" i="4"/>
  <c r="BK51" i="4"/>
  <c r="BL58" i="4"/>
  <c r="BF57" i="4"/>
  <c r="BE55" i="4"/>
  <c r="BJ59" i="4"/>
  <c r="BK54" i="4"/>
  <c r="BM53" i="4"/>
  <c r="BG52" i="4"/>
  <c r="BH59" i="4"/>
  <c r="BG57" i="4"/>
  <c r="BH57" i="4"/>
  <c r="BH54" i="4"/>
  <c r="BG56" i="4"/>
  <c r="BF54" i="4"/>
  <c r="BE52" i="4"/>
  <c r="BM56" i="4"/>
  <c r="BJ56" i="4"/>
  <c r="BM54" i="4"/>
  <c r="BL52" i="4"/>
  <c r="BM59" i="4"/>
  <c r="BM52" i="4"/>
  <c r="BI53" i="4"/>
  <c r="BL51" i="4"/>
  <c r="BM58" i="4"/>
  <c r="BL56" i="4"/>
  <c r="BF56" i="4"/>
  <c r="BH53" i="4"/>
  <c r="BK55" i="4"/>
  <c r="BE54" i="4"/>
  <c r="BM51" i="4"/>
  <c r="BM71" i="4"/>
  <c r="BI71" i="4"/>
  <c r="BE71" i="4"/>
  <c r="BJ70" i="4"/>
  <c r="BF70" i="4"/>
  <c r="BK69" i="4"/>
  <c r="BG69" i="4"/>
  <c r="BL68" i="4"/>
  <c r="BH68" i="4"/>
  <c r="BM67" i="4"/>
  <c r="BI67" i="4"/>
  <c r="BE67" i="4"/>
  <c r="BJ66" i="4"/>
  <c r="BF66" i="4"/>
  <c r="BK65" i="4"/>
  <c r="BG65" i="4"/>
  <c r="BL64" i="4"/>
  <c r="BH64" i="4"/>
  <c r="BM63" i="4"/>
  <c r="BI63" i="4"/>
  <c r="BE63" i="4"/>
  <c r="BL71" i="4"/>
  <c r="BH71" i="4"/>
  <c r="BM70" i="4"/>
  <c r="BI70" i="4"/>
  <c r="BE70" i="4"/>
  <c r="BJ69" i="4"/>
  <c r="BF69" i="4"/>
  <c r="BK68" i="4"/>
  <c r="BG68" i="4"/>
  <c r="BL67" i="4"/>
  <c r="BH67" i="4"/>
  <c r="BM66" i="4"/>
  <c r="BI66" i="4"/>
  <c r="BE66" i="4"/>
  <c r="BJ65" i="4"/>
  <c r="BF65" i="4"/>
  <c r="BK64" i="4"/>
  <c r="BG64" i="4"/>
  <c r="BL63" i="4"/>
  <c r="BH63" i="4"/>
  <c r="BK71" i="4"/>
  <c r="BG71" i="4"/>
  <c r="BL70" i="4"/>
  <c r="BH70" i="4"/>
  <c r="BM69" i="4"/>
  <c r="BI69" i="4"/>
  <c r="BE69" i="4"/>
  <c r="BJ68" i="4"/>
  <c r="BF68" i="4"/>
  <c r="BK67" i="4"/>
  <c r="BG67" i="4"/>
  <c r="BL66" i="4"/>
  <c r="BH66" i="4"/>
  <c r="BM65" i="4"/>
  <c r="BI65" i="4"/>
  <c r="BE65" i="4"/>
  <c r="BJ64" i="4"/>
  <c r="BF64" i="4"/>
  <c r="BK63" i="4"/>
  <c r="BG63" i="4"/>
  <c r="BJ71" i="4"/>
  <c r="BF71" i="4"/>
  <c r="BK70" i="4"/>
  <c r="BG70" i="4"/>
  <c r="BI68" i="4"/>
  <c r="BK66" i="4"/>
  <c r="BM64" i="4"/>
  <c r="BF63" i="4"/>
  <c r="BM68" i="4"/>
  <c r="BF67" i="4"/>
  <c r="BH65" i="4"/>
  <c r="BJ63" i="4"/>
  <c r="BL69" i="4"/>
  <c r="BE68" i="4"/>
  <c r="BG66" i="4"/>
  <c r="BI64" i="4"/>
  <c r="BH69" i="4"/>
  <c r="BJ67" i="4"/>
  <c r="BL65" i="4"/>
  <c r="BE64" i="4"/>
  <c r="X39" i="4" a="1"/>
  <c r="BM35" i="4"/>
  <c r="BI35" i="4"/>
  <c r="BE35" i="4"/>
  <c r="BJ34" i="4"/>
  <c r="BF34" i="4"/>
  <c r="BK33" i="4"/>
  <c r="BG33" i="4"/>
  <c r="BL32" i="4"/>
  <c r="BH32" i="4"/>
  <c r="BM31" i="4"/>
  <c r="BI31" i="4"/>
  <c r="BE31" i="4"/>
  <c r="BJ30" i="4"/>
  <c r="BF30" i="4"/>
  <c r="BK29" i="4"/>
  <c r="BG29" i="4"/>
  <c r="BL28" i="4"/>
  <c r="BH28" i="4"/>
  <c r="BM27" i="4"/>
  <c r="BI27" i="4"/>
  <c r="BE27" i="4"/>
  <c r="BL35" i="4"/>
  <c r="BH35" i="4"/>
  <c r="BM34" i="4"/>
  <c r="BI34" i="4"/>
  <c r="BE34" i="4"/>
  <c r="BJ33" i="4"/>
  <c r="BF33" i="4"/>
  <c r="BK32" i="4"/>
  <c r="BG32" i="4"/>
  <c r="BL31" i="4"/>
  <c r="BH31" i="4"/>
  <c r="BM30" i="4"/>
  <c r="BI30" i="4"/>
  <c r="BE30" i="4"/>
  <c r="BJ29" i="4"/>
  <c r="BF29" i="4"/>
  <c r="BK28" i="4"/>
  <c r="BG28" i="4"/>
  <c r="BL27" i="4"/>
  <c r="BH27" i="4"/>
  <c r="BK35" i="4"/>
  <c r="BG35" i="4"/>
  <c r="BL34" i="4"/>
  <c r="BH34" i="4"/>
  <c r="BM33" i="4"/>
  <c r="BI33" i="4"/>
  <c r="BE33" i="4"/>
  <c r="BJ32" i="4"/>
  <c r="BF32" i="4"/>
  <c r="BK31" i="4"/>
  <c r="BG31" i="4"/>
  <c r="BL30" i="4"/>
  <c r="BH30" i="4"/>
  <c r="BM29" i="4"/>
  <c r="BI29" i="4"/>
  <c r="BE29" i="4"/>
  <c r="BJ28" i="4"/>
  <c r="BF28" i="4"/>
  <c r="BK27" i="4"/>
  <c r="BG27" i="4"/>
  <c r="BJ35" i="4"/>
  <c r="BF35" i="4"/>
  <c r="BK34" i="4"/>
  <c r="BM32" i="4"/>
  <c r="BF31" i="4"/>
  <c r="BH29" i="4"/>
  <c r="BJ27" i="4"/>
  <c r="BG34" i="4"/>
  <c r="BI32" i="4"/>
  <c r="BK30" i="4"/>
  <c r="BM28" i="4"/>
  <c r="BF27" i="4"/>
  <c r="BL33" i="4"/>
  <c r="BE32" i="4"/>
  <c r="BG30" i="4"/>
  <c r="BI28" i="4"/>
  <c r="BH33" i="4"/>
  <c r="BJ31" i="4"/>
  <c r="BL29" i="4"/>
  <c r="BE28" i="4"/>
  <c r="BM23" i="4"/>
  <c r="BI23" i="4"/>
  <c r="BE23" i="4"/>
  <c r="BJ22" i="4"/>
  <c r="BF22" i="4"/>
  <c r="BK21" i="4"/>
  <c r="BG21" i="4"/>
  <c r="BL20" i="4"/>
  <c r="BH20" i="4"/>
  <c r="BM19" i="4"/>
  <c r="BI19" i="4"/>
  <c r="BE19" i="4"/>
  <c r="BJ18" i="4"/>
  <c r="BF18" i="4"/>
  <c r="BK17" i="4"/>
  <c r="BG17" i="4"/>
  <c r="BL16" i="4"/>
  <c r="BH16" i="4"/>
  <c r="BM15" i="4"/>
  <c r="BI15" i="4"/>
  <c r="BE15" i="4"/>
  <c r="BL23" i="4"/>
  <c r="BH23" i="4"/>
  <c r="BM22" i="4"/>
  <c r="BI22" i="4"/>
  <c r="BE22" i="4"/>
  <c r="BJ21" i="4"/>
  <c r="BF21" i="4"/>
  <c r="BK20" i="4"/>
  <c r="BG20" i="4"/>
  <c r="BL19" i="4"/>
  <c r="BH19" i="4"/>
  <c r="BM18" i="4"/>
  <c r="BI18" i="4"/>
  <c r="BE18" i="4"/>
  <c r="BJ17" i="4"/>
  <c r="BF17" i="4"/>
  <c r="BK16" i="4"/>
  <c r="BG16" i="4"/>
  <c r="BL15" i="4"/>
  <c r="BH15" i="4"/>
  <c r="BK23" i="4"/>
  <c r="BG23" i="4"/>
  <c r="BL22" i="4"/>
  <c r="BH22" i="4"/>
  <c r="BM21" i="4"/>
  <c r="BI21" i="4"/>
  <c r="BE21" i="4"/>
  <c r="BJ20" i="4"/>
  <c r="BF20" i="4"/>
  <c r="BK19" i="4"/>
  <c r="BG19" i="4"/>
  <c r="BL18" i="4"/>
  <c r="BH18" i="4"/>
  <c r="BM17" i="4"/>
  <c r="BI17" i="4"/>
  <c r="BE17" i="4"/>
  <c r="BJ16" i="4"/>
  <c r="BF16" i="4"/>
  <c r="BK15" i="4"/>
  <c r="BG15" i="4"/>
  <c r="BJ23" i="4"/>
  <c r="BF23" i="4"/>
  <c r="BK22" i="4"/>
  <c r="BG22" i="4"/>
  <c r="BI20" i="4"/>
  <c r="BK18" i="4"/>
  <c r="BM16" i="4"/>
  <c r="BF15" i="4"/>
  <c r="BL21" i="4"/>
  <c r="BE20" i="4"/>
  <c r="BG18" i="4"/>
  <c r="BI16" i="4"/>
  <c r="BH21" i="4"/>
  <c r="BJ19" i="4"/>
  <c r="BL17" i="4"/>
  <c r="BE16" i="4"/>
  <c r="BM20" i="4"/>
  <c r="BF19" i="4"/>
  <c r="BH17" i="4"/>
  <c r="BJ15" i="4"/>
  <c r="BI5" i="4"/>
  <c r="BK5" i="4"/>
  <c r="BM6" i="4"/>
  <c r="BJ10" i="4"/>
  <c r="BF9" i="4"/>
  <c r="BK4" i="4"/>
  <c r="BM10" i="4"/>
  <c r="BH5" i="4"/>
  <c r="BH10" i="4"/>
  <c r="BG3" i="4"/>
  <c r="BF5" i="4"/>
  <c r="BK6" i="4"/>
  <c r="BL8" i="4"/>
  <c r="BE9" i="4"/>
  <c r="BL3" i="4"/>
  <c r="BI7" i="4"/>
  <c r="BF8" i="4"/>
  <c r="BE10" i="4"/>
  <c r="BJ11" i="4"/>
  <c r="BI4" i="4"/>
  <c r="BJ6" i="4"/>
  <c r="BI9" i="4"/>
  <c r="BH11" i="4"/>
  <c r="BG4" i="4"/>
  <c r="BL5" i="4"/>
  <c r="BM7" i="4"/>
  <c r="BH7" i="4"/>
  <c r="BJ3" i="4"/>
  <c r="BJ8" i="4"/>
  <c r="BI10" i="4"/>
  <c r="BH3" i="4"/>
  <c r="BM4" i="4"/>
  <c r="BE7" i="4"/>
  <c r="BG7" i="4"/>
  <c r="BK10" i="4"/>
  <c r="BM3" i="4"/>
  <c r="BH6" i="4"/>
  <c r="BG8" i="4"/>
  <c r="BL9" i="4"/>
  <c r="BM11" i="4"/>
  <c r="BL4" i="4"/>
  <c r="BK7" i="4"/>
  <c r="BJ9" i="4"/>
  <c r="BF11" i="4"/>
  <c r="BE4" i="4"/>
  <c r="BF6" i="4"/>
  <c r="BM8" i="4"/>
  <c r="BE5" i="4"/>
  <c r="BI8" i="4"/>
  <c r="BI3" i="4"/>
  <c r="BE11" i="4"/>
  <c r="BM9" i="4"/>
  <c r="BL11" i="4"/>
  <c r="BG6" i="4"/>
  <c r="BH8" i="4"/>
  <c r="BG11" i="4"/>
  <c r="BF4" i="4"/>
  <c r="BE6" i="4"/>
  <c r="BJ7" i="4"/>
  <c r="BK9" i="4"/>
  <c r="BL10" i="4"/>
  <c r="BJ5" i="4"/>
  <c r="BG9" i="4"/>
  <c r="BL6" i="4"/>
  <c r="BK8" i="4"/>
  <c r="BG10" i="4"/>
  <c r="BF3" i="4"/>
  <c r="BG5" i="4"/>
  <c r="BK3" i="4"/>
  <c r="BF7" i="4"/>
  <c r="BK11" i="4"/>
  <c r="BJ4" i="4"/>
  <c r="BI6" i="4"/>
  <c r="BE8" i="4"/>
  <c r="BF10" i="4"/>
  <c r="BE3" i="4"/>
  <c r="BM5" i="4"/>
  <c r="BL7" i="4"/>
  <c r="BH9" i="4"/>
  <c r="BI11" i="4"/>
  <c r="X51" i="4" l="1" a="1"/>
  <c r="X63" i="4" a="1"/>
  <c r="X39" i="4"/>
  <c r="AB39" i="4"/>
  <c r="AF39" i="4"/>
  <c r="AA40" i="4"/>
  <c r="AE40" i="4"/>
  <c r="Z41" i="4"/>
  <c r="AD41" i="4"/>
  <c r="Y42" i="4"/>
  <c r="AC42" i="4"/>
  <c r="X43" i="4"/>
  <c r="AB43" i="4"/>
  <c r="AF43" i="4"/>
  <c r="AA44" i="4"/>
  <c r="AE44" i="4"/>
  <c r="Z45" i="4"/>
  <c r="AD45" i="4"/>
  <c r="Y46" i="4"/>
  <c r="AC46" i="4"/>
  <c r="X47" i="4"/>
  <c r="AB47" i="4"/>
  <c r="AF47" i="4"/>
  <c r="Y39" i="4"/>
  <c r="AC39" i="4"/>
  <c r="X40" i="4"/>
  <c r="AB40" i="4"/>
  <c r="AF40" i="4"/>
  <c r="AA41" i="4"/>
  <c r="AE41" i="4"/>
  <c r="Z42" i="4"/>
  <c r="AD42" i="4"/>
  <c r="Y43" i="4"/>
  <c r="AC43" i="4"/>
  <c r="X44" i="4"/>
  <c r="AB44" i="4"/>
  <c r="AF44" i="4"/>
  <c r="AA45" i="4"/>
  <c r="AE45" i="4"/>
  <c r="Z46" i="4"/>
  <c r="AD46" i="4"/>
  <c r="Y47" i="4"/>
  <c r="AC47" i="4"/>
  <c r="AA39" i="4"/>
  <c r="AE39" i="4"/>
  <c r="Z40" i="4"/>
  <c r="AD40" i="4"/>
  <c r="Y41" i="4"/>
  <c r="AC41" i="4"/>
  <c r="X42" i="4"/>
  <c r="AB42" i="4"/>
  <c r="AF42" i="4"/>
  <c r="AA43" i="4"/>
  <c r="AE43" i="4"/>
  <c r="Z44" i="4"/>
  <c r="AD44" i="4"/>
  <c r="Y45" i="4"/>
  <c r="AC45" i="4"/>
  <c r="X46" i="4"/>
  <c r="AB46" i="4"/>
  <c r="AF46" i="4"/>
  <c r="AA47" i="4"/>
  <c r="AE47" i="4"/>
  <c r="Z39" i="4"/>
  <c r="AD39" i="4"/>
  <c r="Y40" i="4"/>
  <c r="AC40" i="4"/>
  <c r="X41" i="4"/>
  <c r="AB41" i="4"/>
  <c r="AF41" i="4"/>
  <c r="AA42" i="4"/>
  <c r="AE42" i="4"/>
  <c r="Z43" i="4"/>
  <c r="AD43" i="4"/>
  <c r="Y44" i="4"/>
  <c r="AC44" i="4"/>
  <c r="X45" i="4"/>
  <c r="AB45" i="4"/>
  <c r="AF45" i="4"/>
  <c r="AA46" i="4"/>
  <c r="AE46" i="4"/>
  <c r="Z47" i="4"/>
  <c r="AD47" i="4"/>
  <c r="X27" i="4" a="1"/>
  <c r="X15" i="4" a="1"/>
  <c r="X3" i="4" a="1"/>
  <c r="AA58" i="4" l="1"/>
  <c r="AC56" i="4"/>
  <c r="AE54" i="4"/>
  <c r="X53" i="4"/>
  <c r="Z51" i="4"/>
  <c r="AC58" i="4"/>
  <c r="AE56" i="4"/>
  <c r="X55" i="4"/>
  <c r="Z53" i="4"/>
  <c r="AB51" i="4"/>
  <c r="X58" i="4"/>
  <c r="AB54" i="4"/>
  <c r="AA59" i="4"/>
  <c r="AA51" i="4"/>
  <c r="Y51" i="4"/>
  <c r="AF56" i="4"/>
  <c r="AA53" i="4"/>
  <c r="AD56" i="4"/>
  <c r="Y59" i="4"/>
  <c r="AE53" i="4"/>
  <c r="AD59" i="4"/>
  <c r="AF57" i="4"/>
  <c r="Y56" i="4"/>
  <c r="AA54" i="4"/>
  <c r="AC52" i="4"/>
  <c r="AF59" i="4"/>
  <c r="Y58" i="4"/>
  <c r="AC54" i="4"/>
  <c r="AE52" i="4"/>
  <c r="X51" i="4"/>
  <c r="Y57" i="4"/>
  <c r="AC53" i="4"/>
  <c r="AC57" i="4"/>
  <c r="Z58" i="4"/>
  <c r="AC59" i="4"/>
  <c r="X56" i="4"/>
  <c r="AB52" i="4"/>
  <c r="AF54" i="4"/>
  <c r="AA57" i="4"/>
  <c r="X52" i="4"/>
  <c r="X57" i="4"/>
  <c r="AB53" i="4"/>
  <c r="X59" i="4"/>
  <c r="AB55" i="4"/>
  <c r="AF51" i="4"/>
  <c r="AA55" i="4"/>
  <c r="AE51" i="4"/>
  <c r="AF52" i="4"/>
  <c r="AE57" i="4"/>
  <c r="AB58" i="4"/>
  <c r="AD54" i="4"/>
  <c r="AA56" i="4"/>
  <c r="AE58" i="4"/>
  <c r="Z55" i="4"/>
  <c r="AD51" i="4"/>
  <c r="Z57" i="4"/>
  <c r="AD53" i="4"/>
  <c r="AF58" i="4"/>
  <c r="Y53" i="4"/>
  <c r="Z54" i="4"/>
  <c r="Z52" i="4"/>
  <c r="Z59" i="4"/>
  <c r="AB57" i="4"/>
  <c r="AD55" i="4"/>
  <c r="AF53" i="4"/>
  <c r="Y52" i="4"/>
  <c r="AB59" i="4"/>
  <c r="AD57" i="4"/>
  <c r="AF55" i="4"/>
  <c r="Y54" i="4"/>
  <c r="AA52" i="4"/>
  <c r="AE59" i="4"/>
  <c r="Z56" i="4"/>
  <c r="AD52" i="4"/>
  <c r="AE55" i="4"/>
  <c r="AC55" i="4"/>
  <c r="AD58" i="4"/>
  <c r="Y55" i="4"/>
  <c r="AC51" i="4"/>
  <c r="X54" i="4"/>
  <c r="AB56" i="4"/>
  <c r="AD71" i="4"/>
  <c r="Z71" i="4"/>
  <c r="AE70" i="4"/>
  <c r="AA70" i="4"/>
  <c r="AF69" i="4"/>
  <c r="AB69" i="4"/>
  <c r="X69" i="4"/>
  <c r="AC68" i="4"/>
  <c r="Y68" i="4"/>
  <c r="AD67" i="4"/>
  <c r="Z67" i="4"/>
  <c r="AE66" i="4"/>
  <c r="AA66" i="4"/>
  <c r="AF65" i="4"/>
  <c r="AB65" i="4"/>
  <c r="X65" i="4"/>
  <c r="AC64" i="4"/>
  <c r="Y64" i="4"/>
  <c r="AD63" i="4"/>
  <c r="Z63" i="4"/>
  <c r="AF71" i="4"/>
  <c r="AB71" i="4"/>
  <c r="X71" i="4"/>
  <c r="AC70" i="4"/>
  <c r="Y70" i="4"/>
  <c r="AD69" i="4"/>
  <c r="Z69" i="4"/>
  <c r="AE68" i="4"/>
  <c r="AA68" i="4"/>
  <c r="AF67" i="4"/>
  <c r="AB67" i="4"/>
  <c r="X67" i="4"/>
  <c r="AC66" i="4"/>
  <c r="Y66" i="4"/>
  <c r="AD65" i="4"/>
  <c r="Z65" i="4"/>
  <c r="AE64" i="4"/>
  <c r="AA64" i="4"/>
  <c r="AF63" i="4"/>
  <c r="AB63" i="4"/>
  <c r="X63" i="4"/>
  <c r="AC71" i="4"/>
  <c r="AD70" i="4"/>
  <c r="AE69" i="4"/>
  <c r="AF68" i="4"/>
  <c r="X68" i="4"/>
  <c r="Y67" i="4"/>
  <c r="Z66" i="4"/>
  <c r="AA65" i="4"/>
  <c r="AB64" i="4"/>
  <c r="AC63" i="4"/>
  <c r="AA71" i="4"/>
  <c r="AB70" i="4"/>
  <c r="AC69" i="4"/>
  <c r="AD68" i="4"/>
  <c r="AE67" i="4"/>
  <c r="AF66" i="4"/>
  <c r="X66" i="4"/>
  <c r="Y65" i="4"/>
  <c r="Z64" i="4"/>
  <c r="AA63" i="4"/>
  <c r="Y71" i="4"/>
  <c r="Z70" i="4"/>
  <c r="AA69" i="4"/>
  <c r="AB68" i="4"/>
  <c r="AC67" i="4"/>
  <c r="AD66" i="4"/>
  <c r="AE65" i="4"/>
  <c r="AF64" i="4"/>
  <c r="X64" i="4"/>
  <c r="Y63" i="4"/>
  <c r="AE71" i="4"/>
  <c r="Z68" i="4"/>
  <c r="AD64" i="4"/>
  <c r="AF70" i="4"/>
  <c r="AE63" i="4"/>
  <c r="AB66" i="4"/>
  <c r="AA67" i="4"/>
  <c r="X70" i="4"/>
  <c r="Y69" i="4"/>
  <c r="AC65" i="4"/>
  <c r="AD35" i="4"/>
  <c r="Z35" i="4"/>
  <c r="AE34" i="4"/>
  <c r="AA34" i="4"/>
  <c r="AF33" i="4"/>
  <c r="AB33" i="4"/>
  <c r="X33" i="4"/>
  <c r="AC32" i="4"/>
  <c r="Y32" i="4"/>
  <c r="AD31" i="4"/>
  <c r="Z31" i="4"/>
  <c r="AE30" i="4"/>
  <c r="AA30" i="4"/>
  <c r="AF29" i="4"/>
  <c r="AB29" i="4"/>
  <c r="X29" i="4"/>
  <c r="AC28" i="4"/>
  <c r="Y28" i="4"/>
  <c r="AD27" i="4"/>
  <c r="Z27" i="4"/>
  <c r="AF35" i="4"/>
  <c r="AB35" i="4"/>
  <c r="X35" i="4"/>
  <c r="AC34" i="4"/>
  <c r="Y34" i="4"/>
  <c r="AD33" i="4"/>
  <c r="Z33" i="4"/>
  <c r="AE32" i="4"/>
  <c r="AA32" i="4"/>
  <c r="AF31" i="4"/>
  <c r="AB31" i="4"/>
  <c r="X31" i="4"/>
  <c r="AC30" i="4"/>
  <c r="Y30" i="4"/>
  <c r="AD29" i="4"/>
  <c r="Z29" i="4"/>
  <c r="AE28" i="4"/>
  <c r="AA28" i="4"/>
  <c r="AF27" i="4"/>
  <c r="AB27" i="4"/>
  <c r="X27" i="4"/>
  <c r="AE35" i="4"/>
  <c r="AF34" i="4"/>
  <c r="X34" i="4"/>
  <c r="Y33" i="4"/>
  <c r="Z32" i="4"/>
  <c r="AA31" i="4"/>
  <c r="AB30" i="4"/>
  <c r="AC29" i="4"/>
  <c r="AD28" i="4"/>
  <c r="AE27" i="4"/>
  <c r="AC35" i="4"/>
  <c r="AD34" i="4"/>
  <c r="AE33" i="4"/>
  <c r="AF32" i="4"/>
  <c r="X32" i="4"/>
  <c r="Y31" i="4"/>
  <c r="Z30" i="4"/>
  <c r="AA29" i="4"/>
  <c r="AB28" i="4"/>
  <c r="AC27" i="4"/>
  <c r="AA35" i="4"/>
  <c r="AB34" i="4"/>
  <c r="AC33" i="4"/>
  <c r="AD32" i="4"/>
  <c r="AE31" i="4"/>
  <c r="AF30" i="4"/>
  <c r="X30" i="4"/>
  <c r="Y29" i="4"/>
  <c r="Z28" i="4"/>
  <c r="AA27" i="4"/>
  <c r="Y35" i="4"/>
  <c r="Z34" i="4"/>
  <c r="AA33" i="4"/>
  <c r="AB32" i="4"/>
  <c r="AC31" i="4"/>
  <c r="AD30" i="4"/>
  <c r="AE29" i="4"/>
  <c r="AF28" i="4"/>
  <c r="X28" i="4"/>
  <c r="Y27" i="4"/>
  <c r="AD23" i="4"/>
  <c r="Z23" i="4"/>
  <c r="AE22" i="4"/>
  <c r="AA22" i="4"/>
  <c r="AF21" i="4"/>
  <c r="AB21" i="4"/>
  <c r="X21" i="4"/>
  <c r="AC20" i="4"/>
  <c r="Y20" i="4"/>
  <c r="AD19" i="4"/>
  <c r="Z19" i="4"/>
  <c r="AE18" i="4"/>
  <c r="AA18" i="4"/>
  <c r="AF17" i="4"/>
  <c r="AB17" i="4"/>
  <c r="X17" i="4"/>
  <c r="AC16" i="4"/>
  <c r="Y16" i="4"/>
  <c r="AD15" i="4"/>
  <c r="Z15" i="4"/>
  <c r="AF23" i="4"/>
  <c r="AB23" i="4"/>
  <c r="X23" i="4"/>
  <c r="AC22" i="4"/>
  <c r="Y22" i="4"/>
  <c r="AD21" i="4"/>
  <c r="Z21" i="4"/>
  <c r="AE20" i="4"/>
  <c r="AA20" i="4"/>
  <c r="AF19" i="4"/>
  <c r="AB19" i="4"/>
  <c r="X19" i="4"/>
  <c r="AC18" i="4"/>
  <c r="Y18" i="4"/>
  <c r="AD17" i="4"/>
  <c r="Z17" i="4"/>
  <c r="AE16" i="4"/>
  <c r="AA16" i="4"/>
  <c r="AF15" i="4"/>
  <c r="AB15" i="4"/>
  <c r="X15" i="4"/>
  <c r="AA23" i="4"/>
  <c r="AB22" i="4"/>
  <c r="AC21" i="4"/>
  <c r="AD20" i="4"/>
  <c r="AE19" i="4"/>
  <c r="AF18" i="4"/>
  <c r="X18" i="4"/>
  <c r="Y17" i="4"/>
  <c r="Z16" i="4"/>
  <c r="AA15" i="4"/>
  <c r="Y23" i="4"/>
  <c r="Z22" i="4"/>
  <c r="AA21" i="4"/>
  <c r="AB20" i="4"/>
  <c r="AC19" i="4"/>
  <c r="AD18" i="4"/>
  <c r="AE17" i="4"/>
  <c r="AF16" i="4"/>
  <c r="X16" i="4"/>
  <c r="Y15" i="4"/>
  <c r="AE21" i="4"/>
  <c r="AF20" i="4"/>
  <c r="Y19" i="4"/>
  <c r="AA17" i="4"/>
  <c r="AC15" i="4"/>
  <c r="AE23" i="4"/>
  <c r="AF22" i="4"/>
  <c r="X22" i="4"/>
  <c r="Y21" i="4"/>
  <c r="Z20" i="4"/>
  <c r="AA19" i="4"/>
  <c r="AB18" i="4"/>
  <c r="AC17" i="4"/>
  <c r="AD16" i="4"/>
  <c r="AE15" i="4"/>
  <c r="AC23" i="4"/>
  <c r="AD22" i="4"/>
  <c r="X20" i="4"/>
  <c r="Z18" i="4"/>
  <c r="AB16" i="4"/>
  <c r="X3" i="4"/>
  <c r="AB3" i="4"/>
  <c r="AF3" i="4"/>
  <c r="AA4" i="4"/>
  <c r="AE4" i="4"/>
  <c r="Z5" i="4"/>
  <c r="AD5" i="4"/>
  <c r="Y6" i="4"/>
  <c r="AC6" i="4"/>
  <c r="X7" i="4"/>
  <c r="AB7" i="4"/>
  <c r="AF7" i="4"/>
  <c r="AA8" i="4"/>
  <c r="AE8" i="4"/>
  <c r="Z9" i="4"/>
  <c r="AD9" i="4"/>
  <c r="Y10" i="4"/>
  <c r="AC10" i="4"/>
  <c r="X11" i="4"/>
  <c r="AB11" i="4"/>
  <c r="AF11" i="4"/>
  <c r="Y3" i="4"/>
  <c r="AC3" i="4"/>
  <c r="X4" i="4"/>
  <c r="AB4" i="4"/>
  <c r="AF4" i="4"/>
  <c r="AA5" i="4"/>
  <c r="AE5" i="4"/>
  <c r="Z6" i="4"/>
  <c r="AD6" i="4"/>
  <c r="Y7" i="4"/>
  <c r="AC7" i="4"/>
  <c r="X8" i="4"/>
  <c r="AB8" i="4"/>
  <c r="AF8" i="4"/>
  <c r="AA9" i="4"/>
  <c r="AE9" i="4"/>
  <c r="Z10" i="4"/>
  <c r="AD10" i="4"/>
  <c r="Y11" i="4"/>
  <c r="AC11" i="4"/>
  <c r="AA3" i="4"/>
  <c r="AE3" i="4"/>
  <c r="Z4" i="4"/>
  <c r="AD4" i="4"/>
  <c r="Y5" i="4"/>
  <c r="AC5" i="4"/>
  <c r="X6" i="4"/>
  <c r="AB6" i="4"/>
  <c r="AF6" i="4"/>
  <c r="AA7" i="4"/>
  <c r="AE7" i="4"/>
  <c r="Z8" i="4"/>
  <c r="AD8" i="4"/>
  <c r="Y9" i="4"/>
  <c r="AC9" i="4"/>
  <c r="X10" i="4"/>
  <c r="AB10" i="4"/>
  <c r="AF10" i="4"/>
  <c r="AA11" i="4"/>
  <c r="AE11" i="4"/>
  <c r="Z3" i="4"/>
  <c r="AD3" i="4"/>
  <c r="Y4" i="4"/>
  <c r="AC4" i="4"/>
  <c r="X5" i="4"/>
  <c r="AB5" i="4"/>
  <c r="AF5" i="4"/>
  <c r="AA6" i="4"/>
  <c r="AE6" i="4"/>
  <c r="Z7" i="4"/>
  <c r="AD7" i="4"/>
  <c r="Y8" i="4"/>
  <c r="AC8" i="4"/>
  <c r="X9" i="4"/>
  <c r="AB9" i="4"/>
  <c r="AF9" i="4"/>
  <c r="AA10" i="4"/>
  <c r="AE10" i="4"/>
  <c r="Z11" i="4"/>
  <c r="AD11" i="4"/>
  <c r="AE3" i="1" l="1"/>
  <c r="AD3" i="1"/>
  <c r="M12" i="1"/>
  <c r="AP84" i="1" l="1"/>
  <c r="AP70" i="1"/>
  <c r="AO70" i="1"/>
  <c r="AQ70" i="1" s="1"/>
  <c r="AO56" i="1"/>
  <c r="AP56" i="1"/>
  <c r="AQ56" i="1"/>
  <c r="AP42" i="1"/>
  <c r="AO42" i="1"/>
  <c r="AQ42" i="1" s="1"/>
  <c r="AP28" i="1"/>
  <c r="AO28" i="1"/>
  <c r="AQ28" i="1" s="1"/>
  <c r="AQ14" i="1"/>
  <c r="AO14" i="1"/>
  <c r="AP14" i="1"/>
  <c r="BC80" i="1"/>
  <c r="BB80" i="1"/>
  <c r="BC79" i="1"/>
  <c r="BB79" i="1"/>
  <c r="BC78" i="1"/>
  <c r="BB78" i="1"/>
  <c r="BC77" i="1"/>
  <c r="BB77" i="1"/>
  <c r="BC76" i="1"/>
  <c r="BB76" i="1"/>
  <c r="BC75" i="1"/>
  <c r="BB75" i="1"/>
  <c r="BC74" i="1"/>
  <c r="BB74" i="1"/>
  <c r="BC73" i="1"/>
  <c r="BB73" i="1"/>
  <c r="BC72" i="1"/>
  <c r="BC66" i="1"/>
  <c r="BB66" i="1"/>
  <c r="BC65" i="1"/>
  <c r="BB65" i="1"/>
  <c r="BC64" i="1"/>
  <c r="BB64" i="1"/>
  <c r="BC63" i="1"/>
  <c r="BB63" i="1"/>
  <c r="BC62" i="1"/>
  <c r="BB62" i="1"/>
  <c r="BC61" i="1"/>
  <c r="BB61" i="1"/>
  <c r="BC60" i="1"/>
  <c r="BB60" i="1"/>
  <c r="BC59" i="1"/>
  <c r="BB59" i="1"/>
  <c r="BC58" i="1"/>
  <c r="BC52" i="1"/>
  <c r="BB52" i="1"/>
  <c r="BC51" i="1"/>
  <c r="BB51" i="1"/>
  <c r="BC50" i="1"/>
  <c r="BB50" i="1"/>
  <c r="BC49" i="1"/>
  <c r="BB49" i="1"/>
  <c r="BC48" i="1"/>
  <c r="BB48" i="1"/>
  <c r="BC47" i="1"/>
  <c r="BB47" i="1"/>
  <c r="BC46" i="1"/>
  <c r="BB46" i="1"/>
  <c r="BC45" i="1"/>
  <c r="BB45" i="1"/>
  <c r="BC44" i="1"/>
  <c r="BC38" i="1"/>
  <c r="BB38" i="1"/>
  <c r="BC37" i="1"/>
  <c r="BB37" i="1"/>
  <c r="BC36" i="1"/>
  <c r="BB36" i="1"/>
  <c r="BC35" i="1"/>
  <c r="BB35" i="1"/>
  <c r="BC34" i="1"/>
  <c r="BB34" i="1"/>
  <c r="BC33" i="1"/>
  <c r="BB33" i="1"/>
  <c r="BC32" i="1"/>
  <c r="BB32" i="1"/>
  <c r="BC31" i="1"/>
  <c r="BB31" i="1"/>
  <c r="BC30" i="1"/>
  <c r="AV80" i="1"/>
  <c r="AV79" i="1"/>
  <c r="AV78" i="1"/>
  <c r="AV77" i="1"/>
  <c r="AV76" i="1"/>
  <c r="AV75" i="1"/>
  <c r="AV74" i="1"/>
  <c r="AV73" i="1"/>
  <c r="AW72" i="1"/>
  <c r="AW66" i="1"/>
  <c r="AV66" i="1"/>
  <c r="AW65" i="1"/>
  <c r="AV65" i="1"/>
  <c r="AW64" i="1"/>
  <c r="AV64" i="1"/>
  <c r="AW63" i="1"/>
  <c r="AV63" i="1"/>
  <c r="AW62" i="1"/>
  <c r="AV62" i="1"/>
  <c r="AW61" i="1"/>
  <c r="AV61" i="1"/>
  <c r="AW60" i="1"/>
  <c r="AV60" i="1"/>
  <c r="AW59" i="1"/>
  <c r="AV59" i="1"/>
  <c r="AW58" i="1"/>
  <c r="AW52" i="1"/>
  <c r="AV52" i="1"/>
  <c r="AW51" i="1"/>
  <c r="AV51" i="1"/>
  <c r="AW50" i="1"/>
  <c r="AV50" i="1"/>
  <c r="AW49" i="1"/>
  <c r="AV49" i="1"/>
  <c r="AW48" i="1"/>
  <c r="AV48" i="1"/>
  <c r="AW47" i="1"/>
  <c r="AV47" i="1"/>
  <c r="AW46" i="1"/>
  <c r="AV46" i="1"/>
  <c r="AW45" i="1"/>
  <c r="AV45" i="1"/>
  <c r="AW44" i="1"/>
  <c r="AW38" i="1"/>
  <c r="AV38" i="1"/>
  <c r="AW37" i="1"/>
  <c r="AV37" i="1"/>
  <c r="AW36" i="1"/>
  <c r="AV36" i="1"/>
  <c r="AW35" i="1"/>
  <c r="AV35" i="1"/>
  <c r="AW34" i="1"/>
  <c r="AV34" i="1"/>
  <c r="AW33" i="1"/>
  <c r="AV33" i="1"/>
  <c r="AW32" i="1"/>
  <c r="AV32" i="1"/>
  <c r="AW31" i="1"/>
  <c r="AV31" i="1"/>
  <c r="AW30" i="1"/>
  <c r="AQ80" i="1"/>
  <c r="AP80" i="1"/>
  <c r="AQ79" i="1"/>
  <c r="AP79" i="1"/>
  <c r="AQ78" i="1"/>
  <c r="AP78" i="1"/>
  <c r="AQ77" i="1"/>
  <c r="AP77" i="1"/>
  <c r="AQ76" i="1"/>
  <c r="AP76" i="1"/>
  <c r="AQ75" i="1"/>
  <c r="AP75" i="1"/>
  <c r="AQ74" i="1"/>
  <c r="AP74" i="1"/>
  <c r="AQ73" i="1"/>
  <c r="AP73" i="1"/>
  <c r="AR66" i="1"/>
  <c r="AQ66" i="1"/>
  <c r="AP66" i="1"/>
  <c r="AS66" i="1" s="1"/>
  <c r="AR65" i="1"/>
  <c r="AQ65" i="1"/>
  <c r="AP65" i="1"/>
  <c r="AS65" i="1" s="1"/>
  <c r="AR64" i="1"/>
  <c r="AQ64" i="1"/>
  <c r="AP64" i="1"/>
  <c r="AS64" i="1" s="1"/>
  <c r="AR63" i="1"/>
  <c r="AQ63" i="1"/>
  <c r="AP63" i="1"/>
  <c r="AS63" i="1" s="1"/>
  <c r="AR62" i="1"/>
  <c r="AQ62" i="1"/>
  <c r="AP62" i="1"/>
  <c r="AS62" i="1" s="1"/>
  <c r="AR61" i="1"/>
  <c r="AQ61" i="1"/>
  <c r="AP61" i="1"/>
  <c r="AS61" i="1" s="1"/>
  <c r="AR60" i="1"/>
  <c r="AQ60" i="1"/>
  <c r="AP60" i="1"/>
  <c r="AS60" i="1" s="1"/>
  <c r="AR59" i="1"/>
  <c r="AQ59" i="1"/>
  <c r="AP59" i="1"/>
  <c r="AS59" i="1" s="1"/>
  <c r="AQ52" i="1"/>
  <c r="AP52" i="1"/>
  <c r="AQ51" i="1"/>
  <c r="AP51" i="1"/>
  <c r="AQ50" i="1"/>
  <c r="AP50" i="1"/>
  <c r="AQ49" i="1"/>
  <c r="AP49" i="1"/>
  <c r="AQ48" i="1"/>
  <c r="AP48" i="1"/>
  <c r="AQ47" i="1"/>
  <c r="AP47" i="1"/>
  <c r="AQ46" i="1"/>
  <c r="AP46" i="1"/>
  <c r="AQ45" i="1"/>
  <c r="AP45" i="1"/>
  <c r="AQ38" i="1"/>
  <c r="AP38" i="1"/>
  <c r="AQ37" i="1"/>
  <c r="AP37" i="1"/>
  <c r="AQ36" i="1"/>
  <c r="AP36" i="1"/>
  <c r="AQ35" i="1"/>
  <c r="AP35" i="1"/>
  <c r="AQ34" i="1"/>
  <c r="AP34" i="1"/>
  <c r="AQ33" i="1"/>
  <c r="AP33" i="1"/>
  <c r="AR33" i="1" s="1"/>
  <c r="AS33" i="1" s="1"/>
  <c r="AQ32" i="1"/>
  <c r="AP32" i="1"/>
  <c r="AR32" i="1" s="1"/>
  <c r="AS32" i="1" s="1"/>
  <c r="AQ31" i="1"/>
  <c r="AP31" i="1"/>
  <c r="AR31" i="1" s="1"/>
  <c r="AS31" i="1" s="1"/>
  <c r="BC24" i="1"/>
  <c r="BB24" i="1"/>
  <c r="BD24" i="1" s="1"/>
  <c r="BE24" i="1" s="1"/>
  <c r="BD23" i="1"/>
  <c r="BE23" i="1" s="1"/>
  <c r="BC23" i="1"/>
  <c r="BB23" i="1"/>
  <c r="BD22" i="1"/>
  <c r="BE22" i="1" s="1"/>
  <c r="BC22" i="1"/>
  <c r="BB22" i="1"/>
  <c r="BD21" i="1"/>
  <c r="BE21" i="1" s="1"/>
  <c r="BC21" i="1"/>
  <c r="BB21" i="1"/>
  <c r="BD20" i="1"/>
  <c r="BE20" i="1" s="1"/>
  <c r="BC20" i="1"/>
  <c r="BB20" i="1"/>
  <c r="BD19" i="1"/>
  <c r="BE19" i="1" s="1"/>
  <c r="BC19" i="1"/>
  <c r="BB19" i="1"/>
  <c r="BD18" i="1"/>
  <c r="BE18" i="1" s="1"/>
  <c r="BC18" i="1"/>
  <c r="BB18" i="1"/>
  <c r="BD17" i="1"/>
  <c r="BE17" i="1" s="1"/>
  <c r="BC17" i="1"/>
  <c r="BB17" i="1"/>
  <c r="BC16" i="1"/>
  <c r="AW24" i="1"/>
  <c r="AV24" i="1"/>
  <c r="AW23" i="1"/>
  <c r="AV23" i="1"/>
  <c r="AW22" i="1"/>
  <c r="AV22" i="1"/>
  <c r="AW21" i="1"/>
  <c r="AV21" i="1"/>
  <c r="AW20" i="1"/>
  <c r="AV20" i="1"/>
  <c r="AW19" i="1"/>
  <c r="AV19" i="1"/>
  <c r="AW18" i="1"/>
  <c r="AV18" i="1"/>
  <c r="AW17" i="1"/>
  <c r="AV17" i="1"/>
  <c r="AW16" i="1"/>
  <c r="AQ24" i="1"/>
  <c r="AP24" i="1"/>
  <c r="AQ23" i="1"/>
  <c r="AP23" i="1"/>
  <c r="AQ22" i="1"/>
  <c r="AP22" i="1"/>
  <c r="AQ21" i="1"/>
  <c r="AP21" i="1"/>
  <c r="AQ20" i="1"/>
  <c r="AP20" i="1"/>
  <c r="AQ19" i="1"/>
  <c r="AP19" i="1"/>
  <c r="AQ18" i="1"/>
  <c r="AP18" i="1"/>
  <c r="AQ17" i="1"/>
  <c r="AP17" i="1"/>
  <c r="BC4" i="1"/>
  <c r="BC5" i="1"/>
  <c r="BC6" i="1"/>
  <c r="BC7" i="1"/>
  <c r="BC8" i="1"/>
  <c r="BC9" i="1"/>
  <c r="BC10" i="1"/>
  <c r="BB10" i="1"/>
  <c r="BB4" i="1"/>
  <c r="BB5" i="1"/>
  <c r="BB6" i="1"/>
  <c r="BB7" i="1"/>
  <c r="BB8" i="1"/>
  <c r="BB9" i="1"/>
  <c r="BC3" i="1"/>
  <c r="BC2" i="1"/>
  <c r="BB3" i="1"/>
  <c r="AW2" i="1"/>
  <c r="AY3" i="1"/>
  <c r="AX3" i="1"/>
  <c r="AV4" i="1"/>
  <c r="AV5" i="1"/>
  <c r="AV6" i="1"/>
  <c r="AV7" i="1"/>
  <c r="AV8" i="1"/>
  <c r="AV9" i="1"/>
  <c r="AV10" i="1"/>
  <c r="AW4" i="1"/>
  <c r="AW5" i="1"/>
  <c r="AW6" i="1"/>
  <c r="AW7" i="1"/>
  <c r="AW8" i="1"/>
  <c r="AW9" i="1"/>
  <c r="AW10" i="1"/>
  <c r="AW3" i="1"/>
  <c r="AV3" i="1"/>
  <c r="AS4" i="1"/>
  <c r="AS5" i="1"/>
  <c r="AS6" i="1"/>
  <c r="AS7" i="1"/>
  <c r="AS8" i="1"/>
  <c r="AS9" i="1"/>
  <c r="AS10" i="1"/>
  <c r="AS3" i="1"/>
  <c r="AR4" i="1"/>
  <c r="AR5" i="1"/>
  <c r="AR6" i="1"/>
  <c r="AR7" i="1"/>
  <c r="AR8" i="1"/>
  <c r="AR9" i="1"/>
  <c r="AR10" i="1"/>
  <c r="AR3" i="1"/>
  <c r="AP4" i="1"/>
  <c r="AP5" i="1"/>
  <c r="AP6" i="1"/>
  <c r="AP7" i="1"/>
  <c r="AP8" i="1"/>
  <c r="AP9" i="1"/>
  <c r="AP10" i="1"/>
  <c r="AQ4" i="1"/>
  <c r="AQ5" i="1"/>
  <c r="AQ6" i="1"/>
  <c r="AQ7" i="1"/>
  <c r="AQ8" i="1"/>
  <c r="AQ9" i="1"/>
  <c r="AQ10" i="1"/>
  <c r="AQ3" i="1"/>
  <c r="AP3" i="1"/>
  <c r="M2" i="1" a="1"/>
  <c r="M2" i="1" s="1"/>
  <c r="BE78" i="1" l="1"/>
  <c r="BD73" i="1"/>
  <c r="BE73" i="1" s="1"/>
  <c r="BD74" i="1"/>
  <c r="BE74" i="1" s="1"/>
  <c r="BD75" i="1"/>
  <c r="BE75" i="1" s="1"/>
  <c r="BD76" i="1"/>
  <c r="BE76" i="1" s="1"/>
  <c r="BD77" i="1"/>
  <c r="BE77" i="1" s="1"/>
  <c r="BD78" i="1"/>
  <c r="BD79" i="1"/>
  <c r="BE79" i="1" s="1"/>
  <c r="BD80" i="1"/>
  <c r="BE80" i="1" s="1"/>
  <c r="BE63" i="1"/>
  <c r="BD59" i="1"/>
  <c r="BE59" i="1" s="1"/>
  <c r="BD60" i="1"/>
  <c r="BE60" i="1" s="1"/>
  <c r="BD61" i="1"/>
  <c r="BE61" i="1" s="1"/>
  <c r="BD62" i="1"/>
  <c r="BE62" i="1" s="1"/>
  <c r="BD63" i="1"/>
  <c r="BD64" i="1"/>
  <c r="BE64" i="1" s="1"/>
  <c r="BD65" i="1"/>
  <c r="BE65" i="1" s="1"/>
  <c r="BD66" i="1"/>
  <c r="BE66" i="1" s="1"/>
  <c r="BE51" i="1"/>
  <c r="BD45" i="1"/>
  <c r="BE45" i="1" s="1"/>
  <c r="BD46" i="1"/>
  <c r="BE46" i="1" s="1"/>
  <c r="BD47" i="1"/>
  <c r="BE47" i="1" s="1"/>
  <c r="BD48" i="1"/>
  <c r="BE48" i="1" s="1"/>
  <c r="BD49" i="1"/>
  <c r="BE49" i="1" s="1"/>
  <c r="BD50" i="1"/>
  <c r="BE50" i="1" s="1"/>
  <c r="BD51" i="1"/>
  <c r="BD52" i="1"/>
  <c r="BE52" i="1" s="1"/>
  <c r="BD31" i="1"/>
  <c r="BE31" i="1" s="1"/>
  <c r="BD32" i="1"/>
  <c r="BE32" i="1" s="1"/>
  <c r="BD33" i="1"/>
  <c r="BE33" i="1" s="1"/>
  <c r="BD34" i="1"/>
  <c r="BE34" i="1" s="1"/>
  <c r="BD35" i="1"/>
  <c r="BE35" i="1" s="1"/>
  <c r="BD36" i="1"/>
  <c r="BE36" i="1" s="1"/>
  <c r="BD37" i="1"/>
  <c r="BE37" i="1" s="1"/>
  <c r="BD38" i="1"/>
  <c r="BE38" i="1" s="1"/>
  <c r="AY59" i="1"/>
  <c r="AY60" i="1"/>
  <c r="AY64" i="1"/>
  <c r="AX59" i="1"/>
  <c r="AX60" i="1"/>
  <c r="AX61" i="1"/>
  <c r="AY61" i="1" s="1"/>
  <c r="AX62" i="1"/>
  <c r="AY62" i="1" s="1"/>
  <c r="AX63" i="1"/>
  <c r="AY63" i="1" s="1"/>
  <c r="AX64" i="1"/>
  <c r="AX65" i="1"/>
  <c r="AY65" i="1" s="1"/>
  <c r="AX66" i="1"/>
  <c r="AY66" i="1" s="1"/>
  <c r="AY50" i="1"/>
  <c r="AX45" i="1"/>
  <c r="AY45" i="1" s="1"/>
  <c r="AX46" i="1"/>
  <c r="AY46" i="1" s="1"/>
  <c r="AX47" i="1"/>
  <c r="AY47" i="1" s="1"/>
  <c r="AX48" i="1"/>
  <c r="AY48" i="1" s="1"/>
  <c r="AX49" i="1"/>
  <c r="AY49" i="1" s="1"/>
  <c r="AX50" i="1"/>
  <c r="AX51" i="1"/>
  <c r="AY51" i="1" s="1"/>
  <c r="AX52" i="1"/>
  <c r="AY52" i="1" s="1"/>
  <c r="AX31" i="1"/>
  <c r="AY31" i="1" s="1"/>
  <c r="AX32" i="1"/>
  <c r="AY32" i="1" s="1"/>
  <c r="AX33" i="1"/>
  <c r="AY33" i="1" s="1"/>
  <c r="AX34" i="1"/>
  <c r="AY34" i="1" s="1"/>
  <c r="AX35" i="1"/>
  <c r="AY35" i="1" s="1"/>
  <c r="AX36" i="1"/>
  <c r="AY36" i="1" s="1"/>
  <c r="AX37" i="1"/>
  <c r="AY37" i="1" s="1"/>
  <c r="AX38" i="1"/>
  <c r="AY38" i="1" s="1"/>
  <c r="AS73" i="1"/>
  <c r="AS75" i="1"/>
  <c r="AS78" i="1"/>
  <c r="AR73" i="1"/>
  <c r="AR74" i="1"/>
  <c r="AS74" i="1" s="1"/>
  <c r="AR75" i="1"/>
  <c r="AR76" i="1"/>
  <c r="AS76" i="1" s="1"/>
  <c r="AR77" i="1"/>
  <c r="AS77" i="1" s="1"/>
  <c r="AR78" i="1"/>
  <c r="AR79" i="1"/>
  <c r="AS79" i="1" s="1"/>
  <c r="AR80" i="1"/>
  <c r="AS80" i="1" s="1"/>
  <c r="AS45" i="1"/>
  <c r="AS49" i="1"/>
  <c r="AS50" i="1"/>
  <c r="AR45" i="1"/>
  <c r="AR46" i="1"/>
  <c r="AS46" i="1" s="1"/>
  <c r="AR47" i="1"/>
  <c r="AS47" i="1" s="1"/>
  <c r="AR48" i="1"/>
  <c r="AS48" i="1" s="1"/>
  <c r="AR49" i="1"/>
  <c r="AR50" i="1"/>
  <c r="AR51" i="1"/>
  <c r="AS51" i="1" s="1"/>
  <c r="AR52" i="1"/>
  <c r="AS52" i="1" s="1"/>
  <c r="AS37" i="1"/>
  <c r="AR34" i="1"/>
  <c r="AS34" i="1" s="1"/>
  <c r="AR35" i="1"/>
  <c r="AS35" i="1" s="1"/>
  <c r="AR36" i="1"/>
  <c r="AS36" i="1" s="1"/>
  <c r="AR37" i="1"/>
  <c r="AR38" i="1"/>
  <c r="AS38" i="1" s="1"/>
  <c r="AX17" i="1"/>
  <c r="AY17" i="1" s="1"/>
  <c r="AX18" i="1"/>
  <c r="AY18" i="1" s="1"/>
  <c r="AX19" i="1"/>
  <c r="AY19" i="1" s="1"/>
  <c r="AX20" i="1"/>
  <c r="AY20" i="1" s="1"/>
  <c r="AX21" i="1"/>
  <c r="AY21" i="1" s="1"/>
  <c r="AX22" i="1"/>
  <c r="AY22" i="1" s="1"/>
  <c r="AX23" i="1"/>
  <c r="AY23" i="1" s="1"/>
  <c r="AX24" i="1"/>
  <c r="AY24" i="1" s="1"/>
  <c r="AR17" i="1"/>
  <c r="AS17" i="1" s="1"/>
  <c r="AR18" i="1"/>
  <c r="AS18" i="1" s="1"/>
  <c r="AR19" i="1"/>
  <c r="AS19" i="1" s="1"/>
  <c r="AR20" i="1"/>
  <c r="AS20" i="1" s="1"/>
  <c r="AR21" i="1"/>
  <c r="AS21" i="1" s="1"/>
  <c r="AR22" i="1"/>
  <c r="AS22" i="1" s="1"/>
  <c r="AR23" i="1"/>
  <c r="AS23" i="1" s="1"/>
  <c r="AR24" i="1"/>
  <c r="AS24" i="1" s="1"/>
  <c r="BD3" i="1"/>
  <c r="BE3" i="1" s="1"/>
  <c r="BD4" i="1"/>
  <c r="BE4" i="1" s="1"/>
  <c r="BD5" i="1"/>
  <c r="BE5" i="1" s="1"/>
  <c r="BD6" i="1"/>
  <c r="BE6" i="1" s="1"/>
  <c r="BD7" i="1"/>
  <c r="BE7" i="1" s="1"/>
  <c r="BD8" i="1"/>
  <c r="BE8" i="1" s="1"/>
  <c r="BD9" i="1"/>
  <c r="BE9" i="1" s="1"/>
  <c r="BD10" i="1"/>
  <c r="BE10" i="1" s="1"/>
  <c r="AX4" i="1"/>
  <c r="AY4" i="1" s="1"/>
  <c r="AX5" i="1"/>
  <c r="AY5" i="1" s="1"/>
  <c r="AX6" i="1"/>
  <c r="AY6" i="1" s="1"/>
  <c r="AX7" i="1"/>
  <c r="AY7" i="1" s="1"/>
  <c r="AX8" i="1"/>
  <c r="AY8" i="1" s="1"/>
  <c r="AX9" i="1"/>
  <c r="AY9" i="1" s="1"/>
  <c r="AX10" i="1"/>
  <c r="AY10" i="1" s="1"/>
  <c r="AB74" i="1"/>
  <c r="AB75" i="1"/>
  <c r="AB76" i="1"/>
  <c r="AB77" i="1"/>
  <c r="AB78" i="1"/>
  <c r="AB79" i="1"/>
  <c r="AB80" i="1"/>
  <c r="AB73" i="1"/>
  <c r="AB60" i="1"/>
  <c r="AB61" i="1"/>
  <c r="AB62" i="1"/>
  <c r="AB63" i="1"/>
  <c r="AB64" i="1"/>
  <c r="AB65" i="1"/>
  <c r="AB66" i="1"/>
  <c r="AB59" i="1"/>
  <c r="AB46" i="1"/>
  <c r="AB47" i="1"/>
  <c r="AB48" i="1"/>
  <c r="AB49" i="1"/>
  <c r="AB50" i="1"/>
  <c r="AB51" i="1"/>
  <c r="AB52" i="1"/>
  <c r="AB45" i="1"/>
  <c r="AB32" i="1"/>
  <c r="AB33" i="1"/>
  <c r="AB34" i="1"/>
  <c r="AB35" i="1"/>
  <c r="AB36" i="1"/>
  <c r="AB37" i="1"/>
  <c r="AB38" i="1"/>
  <c r="AB31" i="1"/>
  <c r="AB24" i="1"/>
  <c r="AB18" i="1"/>
  <c r="AB19" i="1"/>
  <c r="AB20" i="1"/>
  <c r="AB21" i="1"/>
  <c r="AB22" i="1"/>
  <c r="AB23" i="1"/>
  <c r="AB17" i="1"/>
  <c r="AB3" i="1"/>
  <c r="AB10" i="1"/>
  <c r="AB4" i="1"/>
  <c r="AB5" i="1"/>
  <c r="AB6" i="1"/>
  <c r="AB7" i="1"/>
  <c r="AB8" i="1"/>
  <c r="AB9" i="1"/>
  <c r="AD8" i="1" l="1"/>
  <c r="AF8" i="1" s="1"/>
  <c r="AD19" i="1"/>
  <c r="AF19" i="1" s="1"/>
  <c r="AD38" i="1"/>
  <c r="AF38" i="1" s="1"/>
  <c r="AD52" i="1"/>
  <c r="AF52" i="1"/>
  <c r="AD66" i="1"/>
  <c r="AF66" i="1" s="1"/>
  <c r="AD80" i="1"/>
  <c r="AE80" i="1" s="1"/>
  <c r="AD10" i="1"/>
  <c r="AF10" i="1" s="1"/>
  <c r="AD18" i="1"/>
  <c r="AE18" i="1" s="1"/>
  <c r="AF18" i="1"/>
  <c r="AD33" i="1"/>
  <c r="AF33" i="1" s="1"/>
  <c r="AD51" i="1"/>
  <c r="AF51" i="1" s="1"/>
  <c r="AD65" i="1"/>
  <c r="AF65" i="1" s="1"/>
  <c r="AD75" i="1"/>
  <c r="AF75" i="1"/>
  <c r="AE8" i="1"/>
  <c r="AD6" i="1"/>
  <c r="AF6" i="1" s="1"/>
  <c r="AF3" i="1"/>
  <c r="AD21" i="1"/>
  <c r="AF21" i="1"/>
  <c r="AD24" i="1"/>
  <c r="AF24" i="1" s="1"/>
  <c r="AD36" i="1"/>
  <c r="AF36" i="1"/>
  <c r="AD32" i="1"/>
  <c r="AF32" i="1" s="1"/>
  <c r="AD50" i="1"/>
  <c r="AF50" i="1" s="1"/>
  <c r="AD46" i="1"/>
  <c r="AF46" i="1" s="1"/>
  <c r="AD64" i="1"/>
  <c r="AF64" i="1"/>
  <c r="AD60" i="1"/>
  <c r="AF60" i="1" s="1"/>
  <c r="AD78" i="1"/>
  <c r="AF78" i="1"/>
  <c r="AD74" i="1"/>
  <c r="AF74" i="1" s="1"/>
  <c r="AD4" i="1"/>
  <c r="AF4" i="1" s="1"/>
  <c r="AF23" i="1"/>
  <c r="AD23" i="1"/>
  <c r="AD34" i="1"/>
  <c r="AF34" i="1" s="1"/>
  <c r="AD48" i="1"/>
  <c r="AF48" i="1" s="1"/>
  <c r="AD62" i="1"/>
  <c r="AE62" i="1" s="1"/>
  <c r="AD76" i="1"/>
  <c r="AF76" i="1" s="1"/>
  <c r="AD7" i="1"/>
  <c r="AF7" i="1" s="1"/>
  <c r="AD22" i="1"/>
  <c r="AF22" i="1" s="1"/>
  <c r="AD37" i="1"/>
  <c r="AF37" i="1" s="1"/>
  <c r="AD47" i="1"/>
  <c r="AF47" i="1" s="1"/>
  <c r="AD61" i="1"/>
  <c r="AF61" i="1"/>
  <c r="AD79" i="1"/>
  <c r="AF79" i="1" s="1"/>
  <c r="AD9" i="1"/>
  <c r="AE9" i="1" s="1"/>
  <c r="AD5" i="1"/>
  <c r="AE5" i="1" s="1"/>
  <c r="AD17" i="1"/>
  <c r="AE17" i="1" s="1"/>
  <c r="AF17" i="1"/>
  <c r="AD20" i="1"/>
  <c r="AF20" i="1" s="1"/>
  <c r="AD31" i="1"/>
  <c r="AE31" i="1" s="1"/>
  <c r="AF31" i="1"/>
  <c r="AD35" i="1"/>
  <c r="AF35" i="1" s="1"/>
  <c r="AD45" i="1"/>
  <c r="AE45" i="1" s="1"/>
  <c r="AF45" i="1"/>
  <c r="AD49" i="1"/>
  <c r="AF49" i="1" s="1"/>
  <c r="AD59" i="1"/>
  <c r="AE59" i="1" s="1"/>
  <c r="AF59" i="1"/>
  <c r="AD63" i="1"/>
  <c r="AF63" i="1" s="1"/>
  <c r="AD73" i="1"/>
  <c r="AE73" i="1" s="1"/>
  <c r="AD77" i="1"/>
  <c r="AF77" i="1" s="1"/>
  <c r="AE66" i="1"/>
  <c r="AE10" i="1"/>
  <c r="AE6" i="1"/>
  <c r="AE74" i="1"/>
  <c r="AE75" i="1"/>
  <c r="AE76" i="1"/>
  <c r="AE78" i="1"/>
  <c r="AE79" i="1"/>
  <c r="AE60" i="1"/>
  <c r="AE61" i="1"/>
  <c r="AE63" i="1"/>
  <c r="AE64" i="1"/>
  <c r="AE65" i="1"/>
  <c r="AE47" i="1"/>
  <c r="AE51" i="1"/>
  <c r="AE49" i="1"/>
  <c r="AE46" i="1"/>
  <c r="AE48" i="1"/>
  <c r="AE52" i="1"/>
  <c r="AE33" i="1"/>
  <c r="AE34" i="1"/>
  <c r="AE35" i="1"/>
  <c r="AE36" i="1"/>
  <c r="AE38" i="1"/>
  <c r="AE20" i="1"/>
  <c r="AE21" i="1"/>
  <c r="AE22" i="1"/>
  <c r="AE23" i="1"/>
  <c r="AE24" i="1"/>
  <c r="H79" i="1"/>
  <c r="AW79" i="1" s="1"/>
  <c r="AX79" i="1" s="1"/>
  <c r="AY79" i="1" s="1"/>
  <c r="H63" i="1"/>
  <c r="H73" i="1"/>
  <c r="AW73" i="1" s="1"/>
  <c r="AX73" i="1" s="1"/>
  <c r="AY73" i="1" s="1"/>
  <c r="H80" i="1"/>
  <c r="AW80" i="1" s="1"/>
  <c r="AX80" i="1" s="1"/>
  <c r="AY80" i="1" s="1"/>
  <c r="AE7" i="1" l="1"/>
  <c r="AF73" i="1"/>
  <c r="AF5" i="1"/>
  <c r="AE19" i="1"/>
  <c r="AF80" i="1"/>
  <c r="AE32" i="1"/>
  <c r="AE50" i="1"/>
  <c r="AE77" i="1"/>
  <c r="AE4" i="1"/>
  <c r="AE37" i="1"/>
  <c r="AF9" i="1"/>
  <c r="AF62" i="1"/>
  <c r="M3" i="1" a="1"/>
  <c r="M3" i="1" s="1"/>
  <c r="I74" i="1"/>
  <c r="I75" i="1"/>
  <c r="I76" i="1"/>
  <c r="I77" i="1"/>
  <c r="I78" i="1"/>
  <c r="I79" i="1"/>
  <c r="I80" i="1"/>
  <c r="I73" i="1"/>
  <c r="I59" i="1"/>
  <c r="I60" i="1"/>
  <c r="I61" i="1"/>
  <c r="I62" i="1"/>
  <c r="I63" i="1"/>
  <c r="I64" i="1"/>
  <c r="I65" i="1"/>
  <c r="I66" i="1"/>
  <c r="I45" i="1"/>
  <c r="I46" i="1"/>
  <c r="I47" i="1"/>
  <c r="I48" i="1"/>
  <c r="I49" i="1"/>
  <c r="I50" i="1"/>
  <c r="I51" i="1"/>
  <c r="I52" i="1"/>
  <c r="I31" i="1"/>
  <c r="I32" i="1"/>
  <c r="I33" i="1"/>
  <c r="I34" i="1"/>
  <c r="I35" i="1"/>
  <c r="I36" i="1"/>
  <c r="I37" i="1"/>
  <c r="I38" i="1"/>
  <c r="I17" i="1"/>
  <c r="I18" i="1" l="1"/>
  <c r="I19" i="1"/>
  <c r="I20" i="1"/>
  <c r="I21" i="1"/>
  <c r="I22" i="1"/>
  <c r="I23" i="1"/>
  <c r="I24" i="1"/>
  <c r="I4" i="1"/>
  <c r="I3" i="1"/>
  <c r="I5" i="1"/>
  <c r="I6" i="1"/>
  <c r="I7" i="1"/>
  <c r="I8" i="1"/>
  <c r="I9" i="1"/>
  <c r="I10" i="1"/>
  <c r="H74" i="1" l="1"/>
  <c r="AW74" i="1" s="1"/>
  <c r="AX74" i="1" s="1"/>
  <c r="AY74" i="1" s="1"/>
  <c r="H66" i="1"/>
  <c r="H75" i="1"/>
  <c r="AW75" i="1" s="1"/>
  <c r="AX75" i="1" s="1"/>
  <c r="AY75" i="1" s="1"/>
  <c r="H76" i="1"/>
  <c r="AW76" i="1" s="1"/>
  <c r="AX76" i="1" s="1"/>
  <c r="AY76" i="1" s="1"/>
  <c r="H77" i="1"/>
  <c r="AW77" i="1" s="1"/>
  <c r="AX77" i="1" s="1"/>
  <c r="AY77" i="1" s="1"/>
  <c r="H78" i="1"/>
  <c r="AW78" i="1" s="1"/>
  <c r="AX78" i="1" s="1"/>
  <c r="AY78" i="1" s="1"/>
  <c r="H45" i="1"/>
  <c r="H59" i="1"/>
  <c r="H60" i="1"/>
  <c r="H61" i="1"/>
  <c r="H62" i="1"/>
  <c r="H64" i="1"/>
  <c r="H65" i="1"/>
  <c r="H46" i="1"/>
  <c r="H47" i="1"/>
  <c r="H48" i="1"/>
  <c r="H49" i="1"/>
  <c r="H50" i="1"/>
  <c r="H51" i="1"/>
  <c r="H52" i="1"/>
  <c r="H31" i="1"/>
  <c r="H38" i="1"/>
  <c r="H32" i="1"/>
  <c r="H33" i="1"/>
  <c r="H34" i="1"/>
  <c r="H35" i="1"/>
  <c r="H36" i="1"/>
  <c r="H37" i="1"/>
  <c r="H17" i="1"/>
  <c r="H18" i="1"/>
  <c r="H19" i="1"/>
  <c r="H20" i="1"/>
  <c r="H21" i="1"/>
  <c r="H22" i="1"/>
  <c r="H23" i="1"/>
  <c r="H24" i="1"/>
  <c r="H3" i="1"/>
  <c r="M18" i="1" l="1" a="1"/>
  <c r="M18" i="1" s="1"/>
  <c r="M60" i="1" a="1"/>
  <c r="M60" i="1" s="1"/>
  <c r="M74" i="1"/>
  <c r="AO84" i="1" s="1"/>
  <c r="AQ84" i="1" s="1"/>
  <c r="H10" i="1"/>
  <c r="H4" i="1"/>
  <c r="H5" i="1"/>
  <c r="H6" i="1"/>
  <c r="H7" i="1"/>
  <c r="H8" i="1"/>
  <c r="H9" i="1"/>
  <c r="M75" i="1" a="1"/>
  <c r="M75" i="1" s="1"/>
  <c r="M19" i="1" a="1"/>
  <c r="M19" i="1" s="1"/>
  <c r="M73" i="1" a="1"/>
  <c r="M73" i="1" s="1"/>
  <c r="M61" i="1" a="1"/>
  <c r="M61" i="1" s="1"/>
  <c r="M59" i="1" a="1"/>
  <c r="M59" i="1" s="1"/>
  <c r="M47" i="1" a="1"/>
  <c r="M47" i="1" s="1"/>
  <c r="M46" i="1" a="1"/>
  <c r="M46" i="1" s="1"/>
  <c r="M45" i="1" a="1"/>
  <c r="M45" i="1" s="1"/>
  <c r="M33" i="1" a="1"/>
  <c r="M33" i="1" s="1"/>
  <c r="M32" i="1" a="1"/>
  <c r="M32" i="1" s="1"/>
  <c r="M31" i="1" a="1"/>
  <c r="M31" i="1" s="1"/>
  <c r="M17" i="1" a="1"/>
  <c r="M17" i="1" s="1"/>
  <c r="M5" i="1" a="1"/>
  <c r="M5" i="1" s="1"/>
  <c r="M72" i="1" a="1"/>
  <c r="M72" i="1" s="1"/>
  <c r="M58" i="1" a="1"/>
  <c r="M58" i="1" s="1"/>
  <c r="M44" i="1" a="1"/>
  <c r="M44" i="1" s="1"/>
  <c r="M30" i="1" a="1"/>
  <c r="M30" i="1" s="1"/>
  <c r="M16" i="1" a="1"/>
  <c r="M16" i="1" s="1"/>
  <c r="D80" i="1"/>
  <c r="D79" i="1"/>
  <c r="D78" i="1"/>
  <c r="D77" i="1"/>
  <c r="D76" i="1"/>
  <c r="D75" i="1"/>
  <c r="D74" i="1"/>
  <c r="D73" i="1"/>
  <c r="D66" i="1"/>
  <c r="D65" i="1"/>
  <c r="D64" i="1"/>
  <c r="D63" i="1"/>
  <c r="D62" i="1"/>
  <c r="D61" i="1"/>
  <c r="D60" i="1"/>
  <c r="D59" i="1"/>
  <c r="D52" i="1"/>
  <c r="D51" i="1"/>
  <c r="D50" i="1"/>
  <c r="D49" i="1"/>
  <c r="D48" i="1"/>
  <c r="D47" i="1"/>
  <c r="D46" i="1"/>
  <c r="D45" i="1"/>
  <c r="D38" i="1"/>
  <c r="D37" i="1"/>
  <c r="D36" i="1"/>
  <c r="D35" i="1"/>
  <c r="D34" i="1"/>
  <c r="D33" i="1"/>
  <c r="D32" i="1"/>
  <c r="D31" i="1"/>
  <c r="D24" i="1"/>
  <c r="D23" i="1"/>
  <c r="D22" i="1"/>
  <c r="D21" i="1"/>
  <c r="D20" i="1"/>
  <c r="D19" i="1"/>
  <c r="D18" i="1"/>
  <c r="D17" i="1"/>
  <c r="D3" i="1"/>
  <c r="D4" i="1"/>
  <c r="D5" i="1"/>
  <c r="D6" i="1"/>
  <c r="D7" i="1"/>
  <c r="D8" i="1"/>
  <c r="D9" i="1"/>
  <c r="D10" i="1"/>
  <c r="M4" i="1" l="1" a="1"/>
  <c r="M4" i="1" s="1"/>
  <c r="B11" i="1" l="1"/>
  <c r="C11" i="1"/>
  <c r="B25" i="1"/>
  <c r="C25" i="1"/>
  <c r="B39" i="1"/>
  <c r="C39" i="1"/>
  <c r="B53" i="1"/>
  <c r="C53" i="1"/>
  <c r="B67" i="1"/>
  <c r="C67" i="1"/>
  <c r="B81" i="1"/>
  <c r="C81" i="1"/>
  <c r="L80" i="2" l="1"/>
  <c r="O80" i="2" s="1"/>
  <c r="L79" i="2"/>
  <c r="L78" i="2"/>
  <c r="O78" i="2" s="1"/>
  <c r="L77" i="2"/>
  <c r="O77" i="2" s="1"/>
  <c r="L76" i="2"/>
  <c r="O75" i="2" s="1"/>
  <c r="L75" i="2"/>
  <c r="L74" i="2"/>
  <c r="O74" i="2" s="1"/>
  <c r="L73" i="2"/>
  <c r="O73" i="2" s="1"/>
  <c r="L66" i="2"/>
  <c r="O66" i="2" s="1"/>
  <c r="L65" i="2"/>
  <c r="L64" i="2"/>
  <c r="O64" i="2" s="1"/>
  <c r="L63" i="2"/>
  <c r="O63" i="2" s="1"/>
  <c r="L62" i="2"/>
  <c r="O62" i="2" s="1"/>
  <c r="L61" i="2"/>
  <c r="L60" i="2"/>
  <c r="O60" i="2" s="1"/>
  <c r="L59" i="2"/>
  <c r="O59" i="2" s="1"/>
  <c r="L52" i="2"/>
  <c r="O52" i="2" s="1"/>
  <c r="L51" i="2"/>
  <c r="L50" i="2"/>
  <c r="O50" i="2" s="1"/>
  <c r="L49" i="2"/>
  <c r="O49" i="2" s="1"/>
  <c r="L48" i="2"/>
  <c r="O48" i="2" s="1"/>
  <c r="L47" i="2"/>
  <c r="L46" i="2"/>
  <c r="O46" i="2" s="1"/>
  <c r="L45" i="2"/>
  <c r="O45" i="2" s="1"/>
  <c r="L38" i="2"/>
  <c r="O38" i="2" s="1"/>
  <c r="L37" i="2"/>
  <c r="O37" i="2" s="1"/>
  <c r="L36" i="2"/>
  <c r="O36" i="2" s="1"/>
  <c r="L35" i="2"/>
  <c r="O35" i="2" s="1"/>
  <c r="L34" i="2"/>
  <c r="O34" i="2" s="1"/>
  <c r="L33" i="2"/>
  <c r="O33" i="2" s="1"/>
  <c r="L32" i="2"/>
  <c r="O32" i="2" s="1"/>
  <c r="L31" i="2"/>
  <c r="O31" i="2" s="1"/>
  <c r="L24" i="2"/>
  <c r="O23" i="2" s="1"/>
  <c r="L23" i="2"/>
  <c r="L22" i="2"/>
  <c r="O22" i="2" s="1"/>
  <c r="L21" i="2"/>
  <c r="O21" i="2" s="1"/>
  <c r="L20" i="2"/>
  <c r="O19" i="2" s="1"/>
  <c r="L19" i="2"/>
  <c r="L18" i="2"/>
  <c r="O18" i="2" s="1"/>
  <c r="L17" i="2"/>
  <c r="O17" i="2" s="1"/>
  <c r="L10" i="2"/>
  <c r="O10" i="2" s="1"/>
  <c r="L9" i="2"/>
  <c r="L8" i="2"/>
  <c r="O8" i="2" s="1"/>
  <c r="L7" i="2"/>
  <c r="O5" i="2" s="1"/>
  <c r="L6" i="2"/>
  <c r="O6" i="2" s="1"/>
  <c r="L5" i="2"/>
  <c r="L4" i="2"/>
  <c r="O4" i="2" s="1"/>
  <c r="L3" i="2"/>
  <c r="O3" i="2" s="1"/>
  <c r="D80" i="2"/>
  <c r="G80" i="2" s="1"/>
  <c r="D79" i="2"/>
  <c r="D78" i="2"/>
  <c r="G78" i="2" s="1"/>
  <c r="D77" i="2"/>
  <c r="G75" i="2" s="1"/>
  <c r="D76" i="2"/>
  <c r="G76" i="2" s="1"/>
  <c r="D75" i="2"/>
  <c r="D74" i="2"/>
  <c r="G74" i="2" s="1"/>
  <c r="D73" i="2"/>
  <c r="G79" i="2" s="1"/>
  <c r="D66" i="2"/>
  <c r="G66" i="2" s="1"/>
  <c r="D65" i="2"/>
  <c r="D64" i="2"/>
  <c r="G64" i="2" s="1"/>
  <c r="D63" i="2"/>
  <c r="G61" i="2" s="1"/>
  <c r="D62" i="2"/>
  <c r="G62" i="2" s="1"/>
  <c r="D61" i="2"/>
  <c r="D60" i="2"/>
  <c r="G60" i="2" s="1"/>
  <c r="D59" i="2"/>
  <c r="G65" i="2" s="1"/>
  <c r="D52" i="2"/>
  <c r="G52" i="2" s="1"/>
  <c r="D51" i="2"/>
  <c r="D50" i="2"/>
  <c r="G50" i="2" s="1"/>
  <c r="D49" i="2"/>
  <c r="G49" i="2" s="1"/>
  <c r="D48" i="2"/>
  <c r="G48" i="2" s="1"/>
  <c r="D47" i="2"/>
  <c r="D46" i="2"/>
  <c r="G46" i="2" s="1"/>
  <c r="D45" i="2"/>
  <c r="G45" i="2" s="1"/>
  <c r="D38" i="2"/>
  <c r="G38" i="2" s="1"/>
  <c r="D37" i="2"/>
  <c r="D36" i="2"/>
  <c r="G36" i="2" s="1"/>
  <c r="D35" i="2"/>
  <c r="G33" i="2" s="1"/>
  <c r="D34" i="2"/>
  <c r="G34" i="2" s="1"/>
  <c r="D33" i="2"/>
  <c r="D32" i="2"/>
  <c r="G32" i="2" s="1"/>
  <c r="D31" i="2"/>
  <c r="G31" i="2" s="1"/>
  <c r="D24" i="2"/>
  <c r="D23" i="2"/>
  <c r="D22" i="2"/>
  <c r="D21" i="2"/>
  <c r="G21" i="2" s="1"/>
  <c r="D20" i="2"/>
  <c r="D19" i="2"/>
  <c r="D18" i="2"/>
  <c r="D17" i="2"/>
  <c r="G17" i="2" s="1"/>
  <c r="D4" i="2"/>
  <c r="G4" i="2" s="1"/>
  <c r="D5" i="2"/>
  <c r="D6" i="2"/>
  <c r="G6" i="2" s="1"/>
  <c r="D7" i="2"/>
  <c r="G7" i="2" s="1"/>
  <c r="D8" i="2"/>
  <c r="G8" i="2" s="1"/>
  <c r="D9" i="2"/>
  <c r="D10" i="2"/>
  <c r="G10" i="2" s="1"/>
  <c r="D3" i="2"/>
  <c r="G9" i="2" s="1"/>
  <c r="G5" i="2" l="1"/>
  <c r="G51" i="2"/>
  <c r="O9" i="2"/>
  <c r="O51" i="2"/>
  <c r="O61" i="2"/>
  <c r="O65" i="2"/>
  <c r="O79" i="2"/>
  <c r="G18" i="2"/>
  <c r="G22" i="2"/>
  <c r="O20" i="2"/>
  <c r="O24" i="2"/>
  <c r="O76" i="2"/>
  <c r="G37" i="2"/>
  <c r="G47" i="2"/>
  <c r="O47" i="2"/>
  <c r="G19" i="2"/>
  <c r="G23" i="2"/>
  <c r="G3" i="2"/>
  <c r="G35" i="2"/>
  <c r="O7" i="2"/>
  <c r="G59" i="2"/>
  <c r="G63" i="2"/>
  <c r="G73" i="2"/>
  <c r="G77" i="2"/>
  <c r="G20" i="2"/>
  <c r="G24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F74" i="2"/>
  <c r="F75" i="2"/>
  <c r="F76" i="2"/>
  <c r="F77" i="2"/>
  <c r="F78" i="2"/>
  <c r="F79" i="2"/>
  <c r="F80" i="2"/>
  <c r="F73" i="2"/>
  <c r="E74" i="2"/>
  <c r="E75" i="2"/>
  <c r="E76" i="2"/>
  <c r="E77" i="2"/>
  <c r="E78" i="2"/>
  <c r="E79" i="2"/>
  <c r="E80" i="2"/>
  <c r="E73" i="2"/>
  <c r="N61" i="2"/>
  <c r="M61" i="2"/>
  <c r="N66" i="2"/>
  <c r="M66" i="2"/>
  <c r="N65" i="2"/>
  <c r="M65" i="2"/>
  <c r="N64" i="2"/>
  <c r="M64" i="2"/>
  <c r="N63" i="2"/>
  <c r="M63" i="2"/>
  <c r="N62" i="2"/>
  <c r="M62" i="2"/>
  <c r="N60" i="2"/>
  <c r="M60" i="2"/>
  <c r="N59" i="2"/>
  <c r="M59" i="2"/>
  <c r="F60" i="2"/>
  <c r="F61" i="2"/>
  <c r="F62" i="2"/>
  <c r="F63" i="2"/>
  <c r="F64" i="2"/>
  <c r="F65" i="2"/>
  <c r="F66" i="2"/>
  <c r="F59" i="2"/>
  <c r="E60" i="2"/>
  <c r="E61" i="2"/>
  <c r="E62" i="2"/>
  <c r="E63" i="2"/>
  <c r="E64" i="2"/>
  <c r="E65" i="2"/>
  <c r="E66" i="2"/>
  <c r="E59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F46" i="2"/>
  <c r="F47" i="2"/>
  <c r="F48" i="2"/>
  <c r="F49" i="2"/>
  <c r="F50" i="2"/>
  <c r="F51" i="2"/>
  <c r="F52" i="2"/>
  <c r="F45" i="2"/>
  <c r="E46" i="2"/>
  <c r="E47" i="2"/>
  <c r="E48" i="2"/>
  <c r="E49" i="2"/>
  <c r="E50" i="2"/>
  <c r="E51" i="2"/>
  <c r="E52" i="2"/>
  <c r="E45" i="2"/>
  <c r="N33" i="2"/>
  <c r="N38" i="2"/>
  <c r="M38" i="2"/>
  <c r="N37" i="2"/>
  <c r="M37" i="2"/>
  <c r="N36" i="2"/>
  <c r="M36" i="2"/>
  <c r="N35" i="2"/>
  <c r="M35" i="2"/>
  <c r="N34" i="2"/>
  <c r="M34" i="2"/>
  <c r="M33" i="2"/>
  <c r="N32" i="2"/>
  <c r="M32" i="2"/>
  <c r="N31" i="2"/>
  <c r="M31" i="2"/>
  <c r="F32" i="2"/>
  <c r="F33" i="2"/>
  <c r="F34" i="2"/>
  <c r="F35" i="2"/>
  <c r="F36" i="2"/>
  <c r="F37" i="2"/>
  <c r="F38" i="2"/>
  <c r="F31" i="2"/>
  <c r="E32" i="2"/>
  <c r="E33" i="2"/>
  <c r="E34" i="2"/>
  <c r="E35" i="2"/>
  <c r="E36" i="2"/>
  <c r="E37" i="2"/>
  <c r="E38" i="2"/>
  <c r="E31" i="2"/>
  <c r="N24" i="2"/>
  <c r="N20" i="2"/>
  <c r="M24" i="2"/>
  <c r="N23" i="2"/>
  <c r="M23" i="2"/>
  <c r="N22" i="2"/>
  <c r="M22" i="2"/>
  <c r="N21" i="2"/>
  <c r="M21" i="2"/>
  <c r="M20" i="2"/>
  <c r="N19" i="2"/>
  <c r="M19" i="2"/>
  <c r="N18" i="2"/>
  <c r="M18" i="2"/>
  <c r="N17" i="2"/>
  <c r="M17" i="2"/>
  <c r="F18" i="2"/>
  <c r="F19" i="2"/>
  <c r="F20" i="2"/>
  <c r="F21" i="2"/>
  <c r="F22" i="2"/>
  <c r="F23" i="2"/>
  <c r="F24" i="2"/>
  <c r="F17" i="2"/>
  <c r="W24" i="2" s="1" a="1"/>
  <c r="W24" i="2" s="1"/>
  <c r="W25" i="2" s="1"/>
  <c r="E18" i="2"/>
  <c r="E19" i="2"/>
  <c r="E20" i="2"/>
  <c r="E21" i="2"/>
  <c r="E22" i="2"/>
  <c r="E23" i="2"/>
  <c r="E24" i="2"/>
  <c r="E17" i="2"/>
  <c r="N3" i="2"/>
  <c r="M3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F4" i="2"/>
  <c r="F5" i="2"/>
  <c r="F6" i="2"/>
  <c r="F7" i="2"/>
  <c r="F8" i="2"/>
  <c r="F9" i="2"/>
  <c r="F10" i="2"/>
  <c r="F3" i="2"/>
  <c r="E4" i="2"/>
  <c r="E5" i="2"/>
  <c r="E6" i="2"/>
  <c r="E7" i="2"/>
  <c r="E8" i="2"/>
  <c r="E9" i="2"/>
  <c r="E10" i="2"/>
  <c r="E3" i="2"/>
  <c r="K81" i="2"/>
  <c r="K82" i="2" s="1"/>
  <c r="R80" i="2" s="1"/>
  <c r="J81" i="2"/>
  <c r="C81" i="2"/>
  <c r="B81" i="2"/>
  <c r="K67" i="2"/>
  <c r="K68" i="2" s="1"/>
  <c r="J67" i="2"/>
  <c r="C67" i="2"/>
  <c r="C68" i="2" s="1"/>
  <c r="B67" i="2"/>
  <c r="K53" i="2"/>
  <c r="J53" i="2"/>
  <c r="C53" i="2"/>
  <c r="B53" i="2"/>
  <c r="K39" i="2"/>
  <c r="J39" i="2"/>
  <c r="C39" i="2"/>
  <c r="C40" i="2" s="1"/>
  <c r="B39" i="2"/>
  <c r="K25" i="2"/>
  <c r="K26" i="2" s="1"/>
  <c r="J25" i="2"/>
  <c r="C25" i="2"/>
  <c r="B25" i="2"/>
  <c r="K11" i="2"/>
  <c r="J11" i="2"/>
  <c r="C11" i="2"/>
  <c r="C12" i="2" s="1"/>
  <c r="B11" i="2"/>
  <c r="X52" i="2" l="1" a="1"/>
  <c r="X52" i="2" s="1"/>
  <c r="X53" i="2" s="1"/>
  <c r="X48" i="2" a="1"/>
  <c r="X48" i="2" s="1"/>
  <c r="X62" i="2" a="1"/>
  <c r="X62" i="2" s="1"/>
  <c r="X66" i="2" a="1"/>
  <c r="X66" i="2" s="1"/>
  <c r="X67" i="2" s="1"/>
  <c r="X76" i="2" a="1"/>
  <c r="X76" i="2" s="1"/>
  <c r="X77" i="2" s="1"/>
  <c r="X80" i="2" a="1"/>
  <c r="X80" i="2" s="1"/>
  <c r="X81" i="2" s="1"/>
  <c r="K12" i="2"/>
  <c r="R10" i="2" s="1"/>
  <c r="L11" i="2"/>
  <c r="L25" i="2"/>
  <c r="K40" i="2"/>
  <c r="L39" i="2"/>
  <c r="L53" i="2"/>
  <c r="L67" i="2"/>
  <c r="L81" i="2"/>
  <c r="R24" i="2"/>
  <c r="X10" i="2" a="1"/>
  <c r="X10" i="2" s="1"/>
  <c r="X11" i="2" s="1"/>
  <c r="X6" i="2" a="1"/>
  <c r="X6" i="2" s="1"/>
  <c r="X7" i="2" s="1"/>
  <c r="X20" i="2" a="1"/>
  <c r="X20" i="2" s="1"/>
  <c r="X21" i="2" s="1"/>
  <c r="X24" i="2" a="1"/>
  <c r="X24" i="2" s="1"/>
  <c r="X25" i="2" s="1"/>
  <c r="X34" i="2" a="1"/>
  <c r="X34" i="2" s="1"/>
  <c r="X38" i="2" a="1"/>
  <c r="X38" i="2" s="1"/>
  <c r="X39" i="2" s="1"/>
  <c r="D11" i="2"/>
  <c r="D81" i="2"/>
  <c r="W10" i="2" a="1"/>
  <c r="W10" i="2" s="1"/>
  <c r="W11" i="2" s="1"/>
  <c r="W6" i="2" a="1"/>
  <c r="W6" i="2" s="1"/>
  <c r="W20" i="2" a="1"/>
  <c r="W20" i="2" s="1"/>
  <c r="W38" i="2" a="1"/>
  <c r="W38" i="2" s="1"/>
  <c r="W39" i="2" s="1"/>
  <c r="W34" i="2" a="1"/>
  <c r="W34" i="2" s="1"/>
  <c r="W48" i="2" a="1"/>
  <c r="W48" i="2" s="1"/>
  <c r="W52" i="2" a="1"/>
  <c r="W52" i="2" s="1"/>
  <c r="W53" i="2" s="1"/>
  <c r="W62" i="2" a="1"/>
  <c r="W62" i="2" s="1"/>
  <c r="W63" i="2" s="1"/>
  <c r="W66" i="2" a="1"/>
  <c r="W66" i="2" s="1"/>
  <c r="W67" i="2" s="1"/>
  <c r="W80" i="2" a="1"/>
  <c r="W80" i="2" s="1"/>
  <c r="W81" i="2" s="1"/>
  <c r="W76" i="2" a="1"/>
  <c r="W76" i="2" s="1"/>
  <c r="R60" i="2"/>
  <c r="X63" i="2"/>
  <c r="R66" i="2"/>
  <c r="X35" i="2"/>
  <c r="R38" i="2"/>
  <c r="W35" i="2"/>
  <c r="R32" i="2"/>
  <c r="R4" i="2"/>
  <c r="W7" i="2"/>
  <c r="W21" i="2"/>
  <c r="D25" i="2"/>
  <c r="D39" i="2"/>
  <c r="K54" i="2"/>
  <c r="D53" i="2"/>
  <c r="D67" i="2"/>
  <c r="C54" i="2"/>
  <c r="C26" i="2"/>
  <c r="R18" i="2" s="1"/>
  <c r="C82" i="2"/>
  <c r="W77" i="2" l="1"/>
  <c r="R74" i="2"/>
  <c r="R46" i="2"/>
  <c r="W49" i="2"/>
  <c r="R52" i="2"/>
  <c r="X4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tc={8D6B383E-D318-48AC-94EE-50BF7E654174}</author>
  </authors>
  <commentList>
    <comment ref="W1" authorId="0" shapeId="0" xr:uid="{103DE896-54A2-4886-95C0-CA58CE7001FD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как сделать для 5 лет???</t>
        </r>
      </text>
    </comment>
    <comment ref="W4" authorId="1" shapeId="0" xr:uid="{8D6B383E-D318-48AC-94EE-50BF7E65417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эта матрица и ниже для 2 лет, нужно делать для 5, как?</t>
      </text>
    </comment>
    <comment ref="T12" authorId="0" shapeId="0" xr:uid="{DAD00B5D-D83F-4A35-AFA4-3007DECE3159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из дефолтов не возвращаются
С каждым последующим годом вероятность дефолтов увеличивается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11" authorId="0" shapeId="0" xr:uid="{4A0F717F-2EBF-40A7-9DEE-D5CEFBA6D013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11" authorId="0" shapeId="0" xr:uid="{6DBCA34E-2005-4371-B5C0-213D2E54BC79}">
      <text>
        <r>
          <rPr>
            <b/>
            <sz val="9"/>
            <color indexed="81"/>
            <rFont val="Tahoma"/>
            <family val="2"/>
            <charset val="204"/>
          </rPr>
          <t>Asus:</t>
        </r>
        <r>
          <rPr>
            <sz val="9"/>
            <color indexed="81"/>
            <rFont val="Tahoma"/>
            <family val="2"/>
            <charset val="204"/>
          </rPr>
          <t xml:space="preserve">
Почему здесь возникло это значение?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<sst xmlns="http://schemas.openxmlformats.org/spreadsheetml/2006/main" count="1604" uniqueCount="84">
  <si>
    <t>-</t>
  </si>
  <si>
    <t>: no M\&amp;A and debt maturity</t>
  </si>
  <si>
    <t>rating_st</t>
  </si>
  <si>
    <t>I1</t>
  </si>
  <si>
    <t>I2</t>
  </si>
  <si>
    <t>I3</t>
  </si>
  <si>
    <t>I4</t>
  </si>
  <si>
    <t>I5</t>
  </si>
  <si>
    <t>I6</t>
  </si>
  <si>
    <t>I7</t>
  </si>
  <si>
    <t>I8</t>
  </si>
  <si>
    <t>count</t>
  </si>
  <si>
    <t>df_flag</t>
  </si>
  <si>
    <t>: no all WD</t>
  </si>
  <si>
    <t>D</t>
  </si>
  <si>
    <t>Perfect rating</t>
  </si>
  <si>
    <t>Random rating</t>
  </si>
  <si>
    <t>DR_sample</t>
  </si>
  <si>
    <t>∑</t>
  </si>
  <si>
    <t>B1</t>
  </si>
  <si>
    <t>B2</t>
  </si>
  <si>
    <t>F(count)</t>
  </si>
  <si>
    <t>F(df_flag)</t>
  </si>
  <si>
    <t>C1</t>
  </si>
  <si>
    <t>F(current)</t>
  </si>
  <si>
    <t>current</t>
  </si>
  <si>
    <t>AUC CAP</t>
  </si>
  <si>
    <t>AR CAP</t>
  </si>
  <si>
    <t>AUC ROC</t>
  </si>
  <si>
    <t>AR ROC</t>
  </si>
  <si>
    <t>no M&amp;A</t>
  </si>
  <si>
    <t>no all WD</t>
  </si>
  <si>
    <t>DR</t>
  </si>
  <si>
    <t>MLE</t>
  </si>
  <si>
    <t>MLE_ineq</t>
  </si>
  <si>
    <t>Num_rat</t>
  </si>
  <si>
    <t>MLE_logit</t>
  </si>
  <si>
    <t xml:space="preserve">Monotonic function </t>
  </si>
  <si>
    <t>LLF</t>
  </si>
  <si>
    <t>LLF_ineq</t>
  </si>
  <si>
    <t>LLF_func</t>
  </si>
  <si>
    <t>LLF_logit</t>
  </si>
  <si>
    <t>a</t>
  </si>
  <si>
    <t>b</t>
  </si>
  <si>
    <t xml:space="preserve">Exponential </t>
  </si>
  <si>
    <t>Logit</t>
  </si>
  <si>
    <t>MLE_exp</t>
  </si>
  <si>
    <t>Critical value</t>
  </si>
  <si>
    <t>SE</t>
  </si>
  <si>
    <t>CI Upper</t>
  </si>
  <si>
    <t>CI Lower</t>
  </si>
  <si>
    <t>T-test</t>
  </si>
  <si>
    <t>LR-Test</t>
  </si>
  <si>
    <t>Test-value</t>
  </si>
  <si>
    <t>Critical valie</t>
  </si>
  <si>
    <t>Significant</t>
  </si>
  <si>
    <t>Generator</t>
  </si>
  <si>
    <t>Grade from\ Grade to</t>
  </si>
  <si>
    <t>A1</t>
  </si>
  <si>
    <t>A2</t>
  </si>
  <si>
    <t>A3</t>
  </si>
  <si>
    <t>A4</t>
  </si>
  <si>
    <t>A5</t>
  </si>
  <si>
    <t>A6</t>
  </si>
  <si>
    <t>A7</t>
  </si>
  <si>
    <t>A8</t>
  </si>
  <si>
    <t>k=0</t>
  </si>
  <si>
    <t>Rating transition probability matrices for one-year horizon, discrete-time Markov chain model (cohort)</t>
  </si>
  <si>
    <t>Rating transition probability matrices for five-year horizon, discrete-time Markov chain model (cohort)</t>
  </si>
  <si>
    <t>Проверка: сумма по строкам = 1 или 100%</t>
  </si>
  <si>
    <t>То же самое для k=1</t>
  </si>
  <si>
    <t>Grade from\Grade to</t>
  </si>
  <si>
    <t>Homogeneous credit portfolio</t>
  </si>
  <si>
    <t>Rating</t>
  </si>
  <si>
    <t>Total</t>
  </si>
  <si>
    <t>Contracts</t>
  </si>
  <si>
    <t>PD_TTC (unconditional)</t>
  </si>
  <si>
    <t>PD_PIT (current condition)</t>
  </si>
  <si>
    <t>EAD=1 for all contracts</t>
  </si>
  <si>
    <t>LGD follows Kumaraswamy distribution</t>
  </si>
  <si>
    <t>k=2</t>
  </si>
  <si>
    <t xml:space="preserve">k=3 </t>
  </si>
  <si>
    <t>k=4</t>
  </si>
  <si>
    <t>k=5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</si>
</sst>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%"/>
    <numFmt numFmtId="167" formatCode="0.000%"/>
    <numFmt numFmtId="168" formatCode="0.0000%"/>
    <numFmt numFmtId="169" formatCode="0.00000%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5" applyNumberFormat="0" applyFill="0" applyAlignment="0" applyProtection="0"/>
  </cellStyleXfs>
  <cellXfs count="76">
    <xf numFmtId="0" fontId="0" fillId="0" borderId="0" xfId="0"/>
    <xf numFmtId="14" fontId="0" fillId="0" borderId="0" xfId="0" applyNumberFormat="1"/>
    <xf numFmtId="0" fontId="0" fillId="0" borderId="1" xfId="0" applyBorder="1"/>
    <xf numFmtId="9" fontId="1" fillId="0" borderId="0" xfId="1" applyFont="1"/>
    <xf numFmtId="0" fontId="2" fillId="0" borderId="0" xfId="0" applyFont="1"/>
    <xf numFmtId="0" fontId="0" fillId="0" borderId="0" xfId="0" applyBorder="1"/>
    <xf numFmtId="9" fontId="0" fillId="0" borderId="0" xfId="1" applyFont="1"/>
    <xf numFmtId="9" fontId="0" fillId="0" borderId="1" xfId="1" applyFont="1" applyBorder="1"/>
    <xf numFmtId="9" fontId="0" fillId="0" borderId="1" xfId="0" applyNumberFormat="1" applyBorder="1"/>
    <xf numFmtId="9" fontId="4" fillId="0" borderId="1" xfId="2" applyNumberFormat="1" applyFont="1" applyBorder="1"/>
    <xf numFmtId="9" fontId="0" fillId="0" borderId="2" xfId="1" applyFont="1" applyBorder="1"/>
    <xf numFmtId="9" fontId="1" fillId="0" borderId="3" xfId="1" applyFont="1" applyBorder="1"/>
    <xf numFmtId="0" fontId="0" fillId="2" borderId="0" xfId="0" applyFill="1"/>
    <xf numFmtId="0" fontId="0" fillId="0" borderId="2" xfId="0" applyBorder="1"/>
    <xf numFmtId="9" fontId="1" fillId="0" borderId="2" xfId="1" applyFont="1" applyBorder="1"/>
    <xf numFmtId="9" fontId="0" fillId="2" borderId="0" xfId="1" applyFont="1" applyFill="1"/>
    <xf numFmtId="0" fontId="0" fillId="0" borderId="2" xfId="0" applyFill="1" applyBorder="1"/>
    <xf numFmtId="9" fontId="1" fillId="0" borderId="2" xfId="1" applyFont="1" applyFill="1" applyBorder="1"/>
    <xf numFmtId="9" fontId="0" fillId="0" borderId="2" xfId="1" applyFont="1" applyFill="1" applyBorder="1"/>
    <xf numFmtId="164" fontId="0" fillId="2" borderId="0" xfId="0" applyNumberFormat="1" applyFill="1"/>
    <xf numFmtId="0" fontId="0" fillId="2" borderId="2" xfId="0" applyFill="1" applyBorder="1"/>
    <xf numFmtId="0" fontId="0" fillId="2" borderId="4" xfId="0" applyFill="1" applyBorder="1"/>
    <xf numFmtId="165" fontId="0" fillId="2" borderId="0" xfId="0" applyNumberFormat="1" applyFill="1"/>
    <xf numFmtId="166" fontId="0" fillId="2" borderId="0" xfId="1" applyNumberFormat="1" applyFont="1" applyFill="1"/>
    <xf numFmtId="10" fontId="0" fillId="2" borderId="0" xfId="1" applyNumberFormat="1" applyFont="1" applyFill="1"/>
    <xf numFmtId="0" fontId="0" fillId="3" borderId="0" xfId="0" applyFill="1"/>
    <xf numFmtId="0" fontId="0" fillId="4" borderId="0" xfId="0" applyFill="1"/>
    <xf numFmtId="166" fontId="1" fillId="0" borderId="0" xfId="1" applyNumberFormat="1" applyFont="1"/>
    <xf numFmtId="0" fontId="0" fillId="0" borderId="0" xfId="0" applyFill="1"/>
    <xf numFmtId="9" fontId="0" fillId="0" borderId="0" xfId="0" applyNumberFormat="1" applyFill="1" applyBorder="1"/>
    <xf numFmtId="9" fontId="4" fillId="0" borderId="0" xfId="2" applyNumberFormat="1" applyFont="1" applyFill="1" applyBorder="1"/>
    <xf numFmtId="0" fontId="0" fillId="0" borderId="0" xfId="0" applyFill="1" applyBorder="1"/>
    <xf numFmtId="164" fontId="0" fillId="0" borderId="0" xfId="0" applyNumberFormat="1" applyFill="1"/>
    <xf numFmtId="166" fontId="0" fillId="0" borderId="0" xfId="1" applyNumberFormat="1" applyFont="1" applyFill="1"/>
    <xf numFmtId="165" fontId="0" fillId="0" borderId="0" xfId="0" applyNumberFormat="1" applyFill="1"/>
    <xf numFmtId="10" fontId="0" fillId="0" borderId="0" xfId="1" applyNumberFormat="1" applyFont="1" applyFill="1"/>
    <xf numFmtId="9" fontId="0" fillId="0" borderId="0" xfId="1" applyFont="1" applyFill="1"/>
    <xf numFmtId="9" fontId="0" fillId="0" borderId="0" xfId="1" applyNumberFormat="1" applyFont="1" applyFill="1"/>
    <xf numFmtId="0" fontId="0" fillId="0" borderId="0" xfId="0"/>
    <xf numFmtId="166" fontId="0" fillId="0" borderId="1" xfId="1" applyNumberFormat="1" applyFont="1" applyBorder="1"/>
    <xf numFmtId="0" fontId="2" fillId="0" borderId="1" xfId="0" applyFont="1" applyBorder="1"/>
    <xf numFmtId="0" fontId="0" fillId="0" borderId="1" xfId="0" applyFill="1" applyBorder="1"/>
    <xf numFmtId="0" fontId="0" fillId="0" borderId="0" xfId="0" applyNumberFormat="1"/>
    <xf numFmtId="9" fontId="0" fillId="0" borderId="1" xfId="1" applyFont="1" applyFill="1" applyBorder="1"/>
    <xf numFmtId="0" fontId="0" fillId="0" borderId="1" xfId="0" applyBorder="1" applyAlignment="1">
      <alignment horizontal="center" vertical="center" wrapText="1"/>
    </xf>
    <xf numFmtId="167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  <xf numFmtId="10" fontId="0" fillId="0" borderId="1" xfId="1" applyNumberFormat="1" applyFont="1" applyFill="1" applyBorder="1"/>
    <xf numFmtId="167" fontId="0" fillId="0" borderId="1" xfId="1" applyNumberFormat="1" applyFont="1" applyFill="1" applyBorder="1"/>
    <xf numFmtId="168" fontId="0" fillId="0" borderId="1" xfId="1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>
      <alignment horizontal="center" vertical="center"/>
    </xf>
    <xf numFmtId="168" fontId="0" fillId="0" borderId="0" xfId="0" applyNumberFormat="1"/>
    <xf numFmtId="169" fontId="0" fillId="0" borderId="0" xfId="1" applyNumberFormat="1" applyFont="1"/>
    <xf numFmtId="167" fontId="0" fillId="0" borderId="1" xfId="1" applyNumberFormat="1" applyFont="1" applyBorder="1"/>
    <xf numFmtId="168" fontId="0" fillId="0" borderId="1" xfId="1" applyNumberFormat="1" applyFont="1" applyBorder="1"/>
    <xf numFmtId="167" fontId="0" fillId="0" borderId="1" xfId="1" applyNumberFormat="1" applyFont="1" applyBorder="1" applyAlignment="1">
      <alignment horizontal="center" wrapText="1"/>
    </xf>
    <xf numFmtId="168" fontId="0" fillId="0" borderId="1" xfId="1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6" fillId="0" borderId="0" xfId="0" applyFont="1"/>
    <xf numFmtId="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0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center"/>
    </xf>
    <xf numFmtId="0" fontId="5" fillId="0" borderId="5" xfId="3" applyAlignment="1">
      <alignment horizontal="center" vertical="center" wrapText="1"/>
    </xf>
  </cellXfs>
  <cellStyles count="4">
    <cellStyle name="Гиперссылка" xfId="2" builtinId="8"/>
    <cellStyle name="Заголовок 1" xfId="3" builtinId="16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 Curve 2012-2013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533956917763688"/>
          <c:y val="0.22082027948326208"/>
          <c:w val="0.67811443071274968"/>
          <c:h val="0.64106572858649014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defaults!$E$3:$E$11</c:f>
              <c:numCache>
                <c:formatCode>0%</c:formatCode>
                <c:ptCount val="9"/>
                <c:pt idx="0">
                  <c:v>1</c:v>
                </c:pt>
                <c:pt idx="1">
                  <c:v>0.91678224687933429</c:v>
                </c:pt>
                <c:pt idx="2">
                  <c:v>0.79195561719833563</c:v>
                </c:pt>
                <c:pt idx="3">
                  <c:v>0.61858529819694863</c:v>
                </c:pt>
                <c:pt idx="4">
                  <c:v>0.39112343966712898</c:v>
                </c:pt>
                <c:pt idx="5">
                  <c:v>0.27323162274618584</c:v>
                </c:pt>
                <c:pt idx="6">
                  <c:v>0.1650485436893204</c:v>
                </c:pt>
                <c:pt idx="7">
                  <c:v>6.9348127600554782E-2</c:v>
                </c:pt>
                <c:pt idx="8">
                  <c:v>0</c:v>
                </c:pt>
              </c:numCache>
            </c:numRef>
          </c:xVal>
          <c:yVal>
            <c:numRef>
              <c:f>defaults!$F$3:$F$11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0.9375</c:v>
                </c:pt>
                <c:pt idx="4">
                  <c:v>0.8125</c:v>
                </c:pt>
                <c:pt idx="5">
                  <c:v>0.78125</c:v>
                </c:pt>
                <c:pt idx="6">
                  <c:v>0.65625</c:v>
                </c:pt>
                <c:pt idx="7">
                  <c:v>0.40625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32-4C98-9A64-60BA0904C914}"/>
            </c:ext>
          </c:extLst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32-4C98-9A64-60BA0904C914}"/>
            </c:ext>
          </c:extLst>
        </c:ser>
        <c:ser>
          <c:idx val="1"/>
          <c:order val="2"/>
          <c:tx>
            <c:v>perfect no M&amp;A</c:v>
          </c:tx>
          <c:spPr>
            <a:ln w="19050" cap="sq">
              <a:solidFill>
                <a:schemeClr val="accent2"/>
              </a:solidFill>
              <a:bevel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bevel/>
              </a:ln>
              <a:effectLst/>
            </c:spPr>
          </c:marker>
          <c:xVal>
            <c:numRef>
              <c:f>defaults!$R$3:$R$5</c:f>
              <c:numCache>
                <c:formatCode>0%</c:formatCode>
                <c:ptCount val="3"/>
                <c:pt idx="0">
                  <c:v>1</c:v>
                </c:pt>
                <c:pt idx="1">
                  <c:v>4.4382801664355064E-2</c:v>
                </c:pt>
                <c:pt idx="2">
                  <c:v>0</c:v>
                </c:pt>
              </c:numCache>
            </c:numRef>
          </c:xVal>
          <c:yVal>
            <c:numRef>
              <c:f>defaults!$S$3:$S$5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2-4C98-9A64-60BA0904C914}"/>
            </c:ext>
          </c:extLst>
        </c:ser>
        <c:ser>
          <c:idx val="3"/>
          <c:order val="3"/>
          <c:tx>
            <c:v>no all WD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defaults!$M$3:$M$11</c:f>
              <c:numCache>
                <c:formatCode>0%</c:formatCode>
                <c:ptCount val="9"/>
                <c:pt idx="0">
                  <c:v>1</c:v>
                </c:pt>
                <c:pt idx="1">
                  <c:v>0.91549295774647887</c:v>
                </c:pt>
                <c:pt idx="2">
                  <c:v>0.78873239436619713</c:v>
                </c:pt>
                <c:pt idx="3">
                  <c:v>0.61690140845070418</c:v>
                </c:pt>
                <c:pt idx="4">
                  <c:v>0.39014084507042252</c:v>
                </c:pt>
                <c:pt idx="5">
                  <c:v>0.27605633802816903</c:v>
                </c:pt>
                <c:pt idx="6">
                  <c:v>0.1676056338028169</c:v>
                </c:pt>
                <c:pt idx="7">
                  <c:v>7.0422535211267609E-2</c:v>
                </c:pt>
                <c:pt idx="8">
                  <c:v>0</c:v>
                </c:pt>
              </c:numCache>
            </c:numRef>
          </c:xVal>
          <c:yVal>
            <c:numRef>
              <c:f>defaults!$N$3:$N$11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0.9375</c:v>
                </c:pt>
                <c:pt idx="4">
                  <c:v>0.8125</c:v>
                </c:pt>
                <c:pt idx="5">
                  <c:v>0.78125</c:v>
                </c:pt>
                <c:pt idx="6">
                  <c:v>0.65625</c:v>
                </c:pt>
                <c:pt idx="7">
                  <c:v>0.40625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B32-4C98-9A64-60BA0904C914}"/>
            </c:ext>
          </c:extLst>
        </c:ser>
        <c:ser>
          <c:idx val="4"/>
          <c:order val="4"/>
          <c:tx>
            <c:v>perfect no all WD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defaults!$R$9:$R$11</c:f>
              <c:numCache>
                <c:formatCode>0%</c:formatCode>
                <c:ptCount val="3"/>
                <c:pt idx="0">
                  <c:v>1</c:v>
                </c:pt>
                <c:pt idx="1">
                  <c:v>4.507042253521127E-2</c:v>
                </c:pt>
                <c:pt idx="2">
                  <c:v>0</c:v>
                </c:pt>
              </c:numCache>
            </c:numRef>
          </c:xVal>
          <c:yVal>
            <c:numRef>
              <c:f>defaults!$S$9:$S$11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32-4C98-9A64-60BA0904C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708816"/>
        <c:axId val="619511664"/>
      </c:scatterChart>
      <c:valAx>
        <c:axId val="86770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9511664"/>
        <c:crosses val="autoZero"/>
        <c:crossBetween val="midCat"/>
      </c:valAx>
      <c:valAx>
        <c:axId val="6195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bevel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708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73868457720154"/>
          <c:y val="0.22528012192092042"/>
          <c:w val="0.18518777908744122"/>
          <c:h val="0.644251363899208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miter lim="800000"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 2012-2013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717201440640999"/>
          <c:y val="0.18478426738941711"/>
          <c:w val="0.71060953981219932"/>
          <c:h val="0.69964078236244143"/>
        </c:manualLayout>
      </c:layout>
      <c:scatterChart>
        <c:scatterStyle val="line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defaults!$G$3:$G$11</c:f>
              <c:numCache>
                <c:formatCode>0%</c:formatCode>
                <c:ptCount val="9"/>
                <c:pt idx="0">
                  <c:v>1</c:v>
                </c:pt>
                <c:pt idx="1">
                  <c:v>0.91291727140783741</c:v>
                </c:pt>
                <c:pt idx="2">
                  <c:v>0.78229317851959357</c:v>
                </c:pt>
                <c:pt idx="3">
                  <c:v>0.60377358490566035</c:v>
                </c:pt>
                <c:pt idx="4">
                  <c:v>0.37155297532656023</c:v>
                </c:pt>
                <c:pt idx="5">
                  <c:v>0.24963715529753266</c:v>
                </c:pt>
                <c:pt idx="6">
                  <c:v>0.14223512336719885</c:v>
                </c:pt>
                <c:pt idx="7">
                  <c:v>5.3701015965166909E-2</c:v>
                </c:pt>
                <c:pt idx="8">
                  <c:v>0</c:v>
                </c:pt>
              </c:numCache>
            </c:numRef>
          </c:xVal>
          <c:yVal>
            <c:numRef>
              <c:f>defaults!$F$3:$F$11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0.9375</c:v>
                </c:pt>
                <c:pt idx="4">
                  <c:v>0.8125</c:v>
                </c:pt>
                <c:pt idx="5">
                  <c:v>0.78125</c:v>
                </c:pt>
                <c:pt idx="6">
                  <c:v>0.65625</c:v>
                </c:pt>
                <c:pt idx="7">
                  <c:v>0.40625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B2-4732-B789-9C4DA02FD7DB}"/>
            </c:ext>
          </c:extLst>
        </c:ser>
        <c:ser>
          <c:idx val="1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B2-4732-B789-9C4DA02FD7DB}"/>
            </c:ext>
          </c:extLst>
        </c:ser>
        <c:ser>
          <c:idx val="2"/>
          <c:order val="2"/>
          <c:tx>
            <c:v>perfect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defaults!$T$3:$T$5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defaults!$S$3:$S$5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B2-4732-B789-9C4DA02FD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631200"/>
        <c:axId val="869898880"/>
      </c:scatterChart>
      <c:valAx>
        <c:axId val="108863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9898880"/>
        <c:crosses val="autoZero"/>
        <c:crossBetween val="midCat"/>
      </c:valAx>
      <c:valAx>
        <c:axId val="8698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63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33748438613086"/>
          <c:y val="0.33924079036510585"/>
          <c:w val="0.15436729681496136"/>
          <c:h val="0.38175141449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</a:t>
            </a:r>
            <a:r>
              <a:rPr lang="en-US" baseline="0"/>
              <a:t> Curve 2013-2014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9332739988001661E-2"/>
          <c:y val="0.20452510653005115"/>
          <c:w val="0.739254389692934"/>
          <c:h val="0.66755286122306134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defaults!$E$17:$E$25</c:f>
              <c:numCache>
                <c:formatCode>0%</c:formatCode>
                <c:ptCount val="9"/>
                <c:pt idx="0">
                  <c:v>1</c:v>
                </c:pt>
                <c:pt idx="1">
                  <c:v>0.90935251798561156</c:v>
                </c:pt>
                <c:pt idx="2">
                  <c:v>0.76258992805755399</c:v>
                </c:pt>
                <c:pt idx="3">
                  <c:v>0.57697841726618704</c:v>
                </c:pt>
                <c:pt idx="4">
                  <c:v>0.37410071942446044</c:v>
                </c:pt>
                <c:pt idx="5">
                  <c:v>0.26474820143884892</c:v>
                </c:pt>
                <c:pt idx="6">
                  <c:v>0.16546762589928057</c:v>
                </c:pt>
                <c:pt idx="7">
                  <c:v>8.9208633093525183E-2</c:v>
                </c:pt>
                <c:pt idx="8">
                  <c:v>0</c:v>
                </c:pt>
              </c:numCache>
            </c:numRef>
          </c:xVal>
          <c:yVal>
            <c:numRef>
              <c:f>defaults!$F$17:$F$25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0.88461538461538458</c:v>
                </c:pt>
                <c:pt idx="5">
                  <c:v>0.80769230769230771</c:v>
                </c:pt>
                <c:pt idx="6">
                  <c:v>0.76923076923076927</c:v>
                </c:pt>
                <c:pt idx="7">
                  <c:v>0.46153846153846156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C4-4424-8E8B-7A6F1DED96AC}"/>
            </c:ext>
          </c:extLst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1C4-4424-8E8B-7A6F1DED96AC}"/>
            </c:ext>
          </c:extLst>
        </c:ser>
        <c:ser>
          <c:idx val="1"/>
          <c:order val="2"/>
          <c:tx>
            <c:v>perfect no M&amp;A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defaults!$R$17:$R$19</c:f>
              <c:numCache>
                <c:formatCode>0%</c:formatCode>
                <c:ptCount val="3"/>
                <c:pt idx="0">
                  <c:v>1</c:v>
                </c:pt>
                <c:pt idx="1">
                  <c:v>3.7410071942446041E-2</c:v>
                </c:pt>
                <c:pt idx="2">
                  <c:v>0</c:v>
                </c:pt>
              </c:numCache>
            </c:numRef>
          </c:xVal>
          <c:yVal>
            <c:numRef>
              <c:f>defaults!$S$17:$S$19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1C4-4424-8E8B-7A6F1DED9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635424"/>
        <c:axId val="1203140384"/>
      </c:scatterChart>
      <c:valAx>
        <c:axId val="110263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3140384"/>
        <c:crosses val="autoZero"/>
        <c:crossBetween val="midCat"/>
      </c:valAx>
      <c:valAx>
        <c:axId val="12031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263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87395963852484"/>
          <c:y val="0.2944949125224805"/>
          <c:w val="0.15079623964888456"/>
          <c:h val="0.483191828773838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 Curve 2014-2015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9007326124069655E-2"/>
          <c:y val="0.18650876768553454"/>
          <c:w val="0.73014110039991109"/>
          <c:h val="0.69683767814217801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defaults!$E$31:$E$39</c:f>
              <c:numCache>
                <c:formatCode>0%</c:formatCode>
                <c:ptCount val="9"/>
                <c:pt idx="0">
                  <c:v>1</c:v>
                </c:pt>
                <c:pt idx="1">
                  <c:v>0.89473684210526316</c:v>
                </c:pt>
                <c:pt idx="2">
                  <c:v>0.73830409356725146</c:v>
                </c:pt>
                <c:pt idx="3">
                  <c:v>0.54239766081871343</c:v>
                </c:pt>
                <c:pt idx="4">
                  <c:v>0.35672514619883039</c:v>
                </c:pt>
                <c:pt idx="5">
                  <c:v>0.24561403508771928</c:v>
                </c:pt>
                <c:pt idx="6">
                  <c:v>0.16666666666666666</c:v>
                </c:pt>
                <c:pt idx="7">
                  <c:v>9.9415204678362568E-2</c:v>
                </c:pt>
                <c:pt idx="8">
                  <c:v>0</c:v>
                </c:pt>
              </c:numCache>
            </c:numRef>
          </c:xVal>
          <c:yVal>
            <c:numRef>
              <c:f>defaults!$F$31:$F$39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0.97619047619047616</c:v>
                </c:pt>
                <c:pt idx="3">
                  <c:v>0.95238095238095233</c:v>
                </c:pt>
                <c:pt idx="4">
                  <c:v>0.9285714285714286</c:v>
                </c:pt>
                <c:pt idx="5">
                  <c:v>0.76190476190476186</c:v>
                </c:pt>
                <c:pt idx="6">
                  <c:v>0.7142857142857143</c:v>
                </c:pt>
                <c:pt idx="7">
                  <c:v>0.5714285714285714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7A-485B-9089-5C1A5EF808BC}"/>
            </c:ext>
          </c:extLst>
        </c:ser>
        <c:ser>
          <c:idx val="1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7A-485B-9089-5C1A5EF808BC}"/>
            </c:ext>
          </c:extLst>
        </c:ser>
        <c:ser>
          <c:idx val="2"/>
          <c:order val="2"/>
          <c:tx>
            <c:v>perfect no M&amp;A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defaults!$R$31:$R$33</c:f>
              <c:numCache>
                <c:formatCode>0%</c:formatCode>
                <c:ptCount val="3"/>
                <c:pt idx="0">
                  <c:v>1</c:v>
                </c:pt>
                <c:pt idx="1">
                  <c:v>6.1403508771929821E-2</c:v>
                </c:pt>
                <c:pt idx="2">
                  <c:v>0</c:v>
                </c:pt>
              </c:numCache>
            </c:numRef>
          </c:xVal>
          <c:yVal>
            <c:numRef>
              <c:f>defaults!$S$31:$S$33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7A-485B-9089-5C1A5EF80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45840"/>
        <c:axId val="751471440"/>
      </c:scatterChart>
      <c:valAx>
        <c:axId val="109284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471440"/>
        <c:crosses val="autoZero"/>
        <c:crossBetween val="midCat"/>
      </c:valAx>
      <c:valAx>
        <c:axId val="75147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2845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47744163545223"/>
          <c:y val="0.3829974172279566"/>
          <c:w val="0.15524852476287665"/>
          <c:h val="0.4104568414158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 Curve 2015-2016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9611181373418572E-2"/>
          <c:y val="0.18246094491422019"/>
          <c:w val="0.74112500280006577"/>
          <c:h val="0.70341724737663702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defaults!$E$45:$E$53</c:f>
              <c:numCache>
                <c:formatCode>0%</c:formatCode>
                <c:ptCount val="9"/>
                <c:pt idx="0">
                  <c:v>1</c:v>
                </c:pt>
                <c:pt idx="1">
                  <c:v>0.88198757763975155</c:v>
                </c:pt>
                <c:pt idx="2">
                  <c:v>0.69720496894409933</c:v>
                </c:pt>
                <c:pt idx="3">
                  <c:v>0.51242236024844723</c:v>
                </c:pt>
                <c:pt idx="4">
                  <c:v>0.31987577639751552</c:v>
                </c:pt>
                <c:pt idx="5">
                  <c:v>0.2236024844720497</c:v>
                </c:pt>
                <c:pt idx="6">
                  <c:v>0.14596273291925466</c:v>
                </c:pt>
                <c:pt idx="7">
                  <c:v>8.8509316770186336E-2</c:v>
                </c:pt>
                <c:pt idx="8">
                  <c:v>0</c:v>
                </c:pt>
              </c:numCache>
            </c:numRef>
          </c:xVal>
          <c:yVal>
            <c:numRef>
              <c:f>defaults!$F$45:$F$53</c:f>
              <c:numCache>
                <c:formatCode>0%</c:formatCode>
                <c:ptCount val="9"/>
                <c:pt idx="0">
                  <c:v>1</c:v>
                </c:pt>
                <c:pt idx="1">
                  <c:v>0.97826086956521741</c:v>
                </c:pt>
                <c:pt idx="2">
                  <c:v>0.95652173913043481</c:v>
                </c:pt>
                <c:pt idx="3">
                  <c:v>0.89130434782608692</c:v>
                </c:pt>
                <c:pt idx="4">
                  <c:v>0.76086956521739135</c:v>
                </c:pt>
                <c:pt idx="5">
                  <c:v>0.65217391304347827</c:v>
                </c:pt>
                <c:pt idx="6">
                  <c:v>0.60869565217391308</c:v>
                </c:pt>
                <c:pt idx="7">
                  <c:v>0.45652173913043476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5-4F06-91A7-45157F6FFAEF}"/>
            </c:ext>
          </c:extLst>
        </c:ser>
        <c:ser>
          <c:idx val="1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95-4F06-91A7-45157F6FFAEF}"/>
            </c:ext>
          </c:extLst>
        </c:ser>
        <c:ser>
          <c:idx val="2"/>
          <c:order val="2"/>
          <c:tx>
            <c:v>perfect no M&amp;A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defaults!$R$45:$R$47</c:f>
              <c:numCache>
                <c:formatCode>0%</c:formatCode>
                <c:ptCount val="3"/>
                <c:pt idx="0">
                  <c:v>1</c:v>
                </c:pt>
                <c:pt idx="1">
                  <c:v>7.1428571428571425E-2</c:v>
                </c:pt>
                <c:pt idx="2">
                  <c:v>0</c:v>
                </c:pt>
              </c:numCache>
            </c:numRef>
          </c:xVal>
          <c:yVal>
            <c:numRef>
              <c:f>defaults!$S$45:$S$47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95-4F06-91A7-45157F6FF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261232"/>
        <c:axId val="869907616"/>
      </c:scatterChart>
      <c:valAx>
        <c:axId val="74326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9907616"/>
        <c:crosses val="autoZero"/>
        <c:crossBetween val="midCat"/>
      </c:valAx>
      <c:valAx>
        <c:axId val="8699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326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44644589435701"/>
          <c:y val="0.32650361596058269"/>
          <c:w val="0.15117589638929771"/>
          <c:h val="0.445823342797711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 Curve 2016-2017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9007343965292252E-2"/>
          <c:y val="0.18733992052103585"/>
          <c:w val="0.74831775127694555"/>
          <c:h val="0.69548667343309034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defaults!$E$59:$E$67</c:f>
              <c:numCache>
                <c:formatCode>0%</c:formatCode>
                <c:ptCount val="9"/>
                <c:pt idx="0">
                  <c:v>1</c:v>
                </c:pt>
                <c:pt idx="1">
                  <c:v>0.86699507389162567</c:v>
                </c:pt>
                <c:pt idx="2">
                  <c:v>0.6732348111658456</c:v>
                </c:pt>
                <c:pt idx="3">
                  <c:v>0.4663382594417077</c:v>
                </c:pt>
                <c:pt idx="4">
                  <c:v>0.27750410509031198</c:v>
                </c:pt>
                <c:pt idx="5">
                  <c:v>0.19376026272577998</c:v>
                </c:pt>
                <c:pt idx="6">
                  <c:v>0.12151067323481117</c:v>
                </c:pt>
                <c:pt idx="7">
                  <c:v>8.2101806239737271E-2</c:v>
                </c:pt>
                <c:pt idx="8">
                  <c:v>0</c:v>
                </c:pt>
              </c:numCache>
            </c:numRef>
          </c:xVal>
          <c:yVal>
            <c:numRef>
              <c:f>defaults!$F$59:$F$67</c:f>
              <c:numCache>
                <c:formatCode>0%</c:formatCode>
                <c:ptCount val="9"/>
                <c:pt idx="0">
                  <c:v>1</c:v>
                </c:pt>
                <c:pt idx="1">
                  <c:v>0.96610169491525422</c:v>
                </c:pt>
                <c:pt idx="2">
                  <c:v>0.86440677966101698</c:v>
                </c:pt>
                <c:pt idx="3">
                  <c:v>0.77966101694915257</c:v>
                </c:pt>
                <c:pt idx="4">
                  <c:v>0.67796610169491522</c:v>
                </c:pt>
                <c:pt idx="5">
                  <c:v>0.59322033898305082</c:v>
                </c:pt>
                <c:pt idx="6">
                  <c:v>0.49152542372881358</c:v>
                </c:pt>
                <c:pt idx="7">
                  <c:v>0.40677966101694918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D6-4CA7-AE43-E6667EDD0ABF}"/>
            </c:ext>
          </c:extLst>
        </c:ser>
        <c:ser>
          <c:idx val="1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D6-4CA7-AE43-E6667EDD0ABF}"/>
            </c:ext>
          </c:extLst>
        </c:ser>
        <c:ser>
          <c:idx val="2"/>
          <c:order val="2"/>
          <c:tx>
            <c:v>perfect no M&amp;A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defaults!$R$59:$R$61</c:f>
              <c:numCache>
                <c:formatCode>0%</c:formatCode>
                <c:ptCount val="3"/>
                <c:pt idx="0">
                  <c:v>1</c:v>
                </c:pt>
                <c:pt idx="1">
                  <c:v>9.688013136288999E-2</c:v>
                </c:pt>
                <c:pt idx="2">
                  <c:v>0</c:v>
                </c:pt>
              </c:numCache>
            </c:numRef>
          </c:xVal>
          <c:yVal>
            <c:numRef>
              <c:f>defaults!$S$59:$S$61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D6-4CA7-AE43-E6667EDD0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83856"/>
        <c:axId val="869905536"/>
      </c:scatterChart>
      <c:valAx>
        <c:axId val="38208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9905536"/>
        <c:crosses val="autoZero"/>
        <c:crossBetween val="midCat"/>
      </c:valAx>
      <c:valAx>
        <c:axId val="86990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208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56276686969245"/>
          <c:y val="0.33922730729214723"/>
          <c:w val="0.15743723313030758"/>
          <c:h val="0.453324403350970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 Curve 2012-2017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018324170572303E-2"/>
          <c:y val="0.17858495526874202"/>
          <c:w val="0.75539634558586966"/>
          <c:h val="0.70971750894075425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defaults!$E$73:$E$81</c:f>
              <c:numCache>
                <c:formatCode>0%</c:formatCode>
                <c:ptCount val="9"/>
                <c:pt idx="0">
                  <c:v>1</c:v>
                </c:pt>
                <c:pt idx="1">
                  <c:v>0.91875923190546527</c:v>
                </c:pt>
                <c:pt idx="2">
                  <c:v>0.7917282127031019</c:v>
                </c:pt>
                <c:pt idx="3">
                  <c:v>0.62333825701624812</c:v>
                </c:pt>
                <c:pt idx="4">
                  <c:v>0.39734121122599703</c:v>
                </c:pt>
                <c:pt idx="5">
                  <c:v>0.2776957163958641</c:v>
                </c:pt>
                <c:pt idx="6">
                  <c:v>0.17429837518463812</c:v>
                </c:pt>
                <c:pt idx="7">
                  <c:v>7.3855243722304287E-2</c:v>
                </c:pt>
                <c:pt idx="8">
                  <c:v>0</c:v>
                </c:pt>
              </c:numCache>
            </c:numRef>
          </c:xVal>
          <c:yVal>
            <c:numRef>
              <c:f>defaults!$F$73:$F$81</c:f>
              <c:numCache>
                <c:formatCode>0%</c:formatCode>
                <c:ptCount val="9"/>
                <c:pt idx="0">
                  <c:v>1</c:v>
                </c:pt>
                <c:pt idx="1">
                  <c:v>0.99502487562189057</c:v>
                </c:pt>
                <c:pt idx="2">
                  <c:v>0.96019900497512434</c:v>
                </c:pt>
                <c:pt idx="3">
                  <c:v>0.91542288557213936</c:v>
                </c:pt>
                <c:pt idx="4">
                  <c:v>0.76616915422885568</c:v>
                </c:pt>
                <c:pt idx="5">
                  <c:v>0.59203980099502485</c:v>
                </c:pt>
                <c:pt idx="6">
                  <c:v>0.4228855721393035</c:v>
                </c:pt>
                <c:pt idx="7">
                  <c:v>0.19900497512437812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D3-45C9-A98F-4A2DA6634C9D}"/>
            </c:ext>
          </c:extLst>
        </c:ser>
        <c:ser>
          <c:idx val="1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D3-45C9-A98F-4A2DA6634C9D}"/>
            </c:ext>
          </c:extLst>
        </c:ser>
        <c:ser>
          <c:idx val="2"/>
          <c:order val="2"/>
          <c:tx>
            <c:v>perfect no M&amp;A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defaults!$R$73:$R$75</c:f>
              <c:numCache>
                <c:formatCode>0%</c:formatCode>
                <c:ptCount val="3"/>
                <c:pt idx="0">
                  <c:v>1</c:v>
                </c:pt>
                <c:pt idx="1">
                  <c:v>0.29689807976366323</c:v>
                </c:pt>
                <c:pt idx="2">
                  <c:v>0</c:v>
                </c:pt>
              </c:numCache>
            </c:numRef>
          </c:xVal>
          <c:yVal>
            <c:numRef>
              <c:f>defaults!$S$73:$S$75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D3-45C9-A98F-4A2DA6634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786576"/>
        <c:axId val="1203150368"/>
      </c:scatterChart>
      <c:valAx>
        <c:axId val="12007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3150368"/>
        <c:crosses val="autoZero"/>
        <c:crossBetween val="midCat"/>
      </c:valAx>
      <c:valAx>
        <c:axId val="120315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078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81372453819096"/>
          <c:y val="0.33018936238858887"/>
          <c:w val="0.14671357957066827"/>
          <c:h val="0.460427328813890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 2013-2014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9777283917968867E-2"/>
          <c:y val="0.20208536268065219"/>
          <c:w val="0.74321284784919261"/>
          <c:h val="0.67121111447991721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defaults!$G$17:$G$25</c:f>
              <c:numCache>
                <c:formatCode>0%</c:formatCode>
                <c:ptCount val="9"/>
                <c:pt idx="0">
                  <c:v>1</c:v>
                </c:pt>
                <c:pt idx="1">
                  <c:v>0.905829596412556</c:v>
                </c:pt>
                <c:pt idx="2">
                  <c:v>0.75336322869955152</c:v>
                </c:pt>
                <c:pt idx="3">
                  <c:v>0.5605381165919282</c:v>
                </c:pt>
                <c:pt idx="4">
                  <c:v>0.35426008968609868</c:v>
                </c:pt>
                <c:pt idx="5">
                  <c:v>0.24364723467862481</c:v>
                </c:pt>
                <c:pt idx="6">
                  <c:v>0.14200298953662183</c:v>
                </c:pt>
                <c:pt idx="7">
                  <c:v>7.4738415545590436E-2</c:v>
                </c:pt>
                <c:pt idx="8">
                  <c:v>0</c:v>
                </c:pt>
              </c:numCache>
            </c:numRef>
          </c:xVal>
          <c:yVal>
            <c:numRef>
              <c:f>defaults!$F$17:$F$25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0.88461538461538458</c:v>
                </c:pt>
                <c:pt idx="5">
                  <c:v>0.80769230769230771</c:v>
                </c:pt>
                <c:pt idx="6">
                  <c:v>0.76923076923076927</c:v>
                </c:pt>
                <c:pt idx="7">
                  <c:v>0.46153846153846156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E4-48D4-9DAE-EDB9B1E066EF}"/>
            </c:ext>
          </c:extLst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E4-48D4-9DAE-EDB9B1E066EF}"/>
            </c:ext>
          </c:extLst>
        </c:ser>
        <c:ser>
          <c:idx val="1"/>
          <c:order val="2"/>
          <c:tx>
            <c:v>perfect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defaults!$T$17:$T$19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defaults!$S$17:$S$19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E4-48D4-9DAE-EDB9B1E0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40240"/>
        <c:axId val="751449808"/>
      </c:scatterChart>
      <c:valAx>
        <c:axId val="109284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449808"/>
        <c:crosses val="autoZero"/>
        <c:crossBetween val="midCat"/>
      </c:valAx>
      <c:valAx>
        <c:axId val="7514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2840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7003000157892"/>
          <c:y val="0.34536255163412183"/>
          <c:w val="0.15402380838293328"/>
          <c:h val="0.45674216376268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  <a:r>
              <a:rPr lang="en-US" baseline="0"/>
              <a:t> 2014-2015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538115028436075E-2"/>
          <c:y val="0.19901952748373555"/>
          <c:w val="0.75006162696408563"/>
          <c:h val="0.67650195325538343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defaults!$G$31:$G$39</c:f>
              <c:numCache>
                <c:formatCode>0%</c:formatCode>
                <c:ptCount val="9"/>
                <c:pt idx="0">
                  <c:v>1</c:v>
                </c:pt>
                <c:pt idx="1">
                  <c:v>0.88785046728971961</c:v>
                </c:pt>
                <c:pt idx="2">
                  <c:v>0.72274143302180682</c:v>
                </c:pt>
                <c:pt idx="3">
                  <c:v>0.51557632398753894</c:v>
                </c:pt>
                <c:pt idx="4">
                  <c:v>0.31931464174454827</c:v>
                </c:pt>
                <c:pt idx="5">
                  <c:v>0.21183800623052959</c:v>
                </c:pt>
                <c:pt idx="6">
                  <c:v>0.13084112149532709</c:v>
                </c:pt>
                <c:pt idx="7">
                  <c:v>6.8535825545171333E-2</c:v>
                </c:pt>
                <c:pt idx="8">
                  <c:v>0</c:v>
                </c:pt>
              </c:numCache>
            </c:numRef>
          </c:xVal>
          <c:yVal>
            <c:numRef>
              <c:f>defaults!$F$31:$F$39</c:f>
              <c:numCache>
                <c:formatCode>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0.97619047619047616</c:v>
                </c:pt>
                <c:pt idx="3">
                  <c:v>0.95238095238095233</c:v>
                </c:pt>
                <c:pt idx="4">
                  <c:v>0.9285714285714286</c:v>
                </c:pt>
                <c:pt idx="5">
                  <c:v>0.76190476190476186</c:v>
                </c:pt>
                <c:pt idx="6">
                  <c:v>0.7142857142857143</c:v>
                </c:pt>
                <c:pt idx="7">
                  <c:v>0.5714285714285714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F4-4F75-925F-40E2FE007C64}"/>
            </c:ext>
          </c:extLst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6F4-4F75-925F-40E2FE007C64}"/>
            </c:ext>
          </c:extLst>
        </c:ser>
        <c:ser>
          <c:idx val="1"/>
          <c:order val="2"/>
          <c:tx>
            <c:v>perfect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defaults!$T$31:$T$33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defaults!$S$31:$S$33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F4-4F75-925F-40E2FE007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263088"/>
        <c:axId val="1038271600"/>
      </c:scatterChart>
      <c:valAx>
        <c:axId val="103826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8271600"/>
        <c:crosses val="autoZero"/>
        <c:crossBetween val="midCat"/>
      </c:valAx>
      <c:valAx>
        <c:axId val="10382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826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815913071012826"/>
          <c:y val="0.37447873051497826"/>
          <c:w val="0.14630414583804413"/>
          <c:h val="0.385671395096707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 2015-2016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79458681914794E-2"/>
          <c:y val="0.18411099120451926"/>
          <c:w val="0.75195040337132757"/>
          <c:h val="0.70073516507698141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defaults!$G$45:$G$53</c:f>
              <c:numCache>
                <c:formatCode>0%</c:formatCode>
                <c:ptCount val="9"/>
                <c:pt idx="0">
                  <c:v>1</c:v>
                </c:pt>
                <c:pt idx="1">
                  <c:v>0.87458193979933108</c:v>
                </c:pt>
                <c:pt idx="2">
                  <c:v>0.67725752508361203</c:v>
                </c:pt>
                <c:pt idx="3">
                  <c:v>0.48327759197324416</c:v>
                </c:pt>
                <c:pt idx="4">
                  <c:v>0.28595317725752506</c:v>
                </c:pt>
                <c:pt idx="5">
                  <c:v>0.19063545150501673</c:v>
                </c:pt>
                <c:pt idx="6">
                  <c:v>0.11036789297658862</c:v>
                </c:pt>
                <c:pt idx="7">
                  <c:v>6.0200668896321072E-2</c:v>
                </c:pt>
                <c:pt idx="8">
                  <c:v>0</c:v>
                </c:pt>
              </c:numCache>
            </c:numRef>
          </c:xVal>
          <c:yVal>
            <c:numRef>
              <c:f>defaults!$F$45:$F$53</c:f>
              <c:numCache>
                <c:formatCode>0%</c:formatCode>
                <c:ptCount val="9"/>
                <c:pt idx="0">
                  <c:v>1</c:v>
                </c:pt>
                <c:pt idx="1">
                  <c:v>0.97826086956521741</c:v>
                </c:pt>
                <c:pt idx="2">
                  <c:v>0.95652173913043481</c:v>
                </c:pt>
                <c:pt idx="3">
                  <c:v>0.89130434782608692</c:v>
                </c:pt>
                <c:pt idx="4">
                  <c:v>0.76086956521739135</c:v>
                </c:pt>
                <c:pt idx="5">
                  <c:v>0.65217391304347827</c:v>
                </c:pt>
                <c:pt idx="6">
                  <c:v>0.60869565217391308</c:v>
                </c:pt>
                <c:pt idx="7">
                  <c:v>0.45652173913043476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BE-4D64-8C70-D32161C0A855}"/>
            </c:ext>
          </c:extLst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BE-4D64-8C70-D32161C0A855}"/>
            </c:ext>
          </c:extLst>
        </c:ser>
        <c:ser>
          <c:idx val="1"/>
          <c:order val="2"/>
          <c:tx>
            <c:v>perfect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defaults!$T$45:$T$47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defaults!$S$45:$S$47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BE-4D64-8C70-D32161C0A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821168"/>
        <c:axId val="751454384"/>
      </c:scatterChart>
      <c:valAx>
        <c:axId val="120282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454384"/>
        <c:crosses val="autoZero"/>
        <c:crossBetween val="midCat"/>
      </c:valAx>
      <c:valAx>
        <c:axId val="75145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282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49104363321481"/>
          <c:y val="0.36899001865565906"/>
          <c:w val="0.15450895636678522"/>
          <c:h val="0.391528071627099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</a:t>
            </a:r>
            <a:r>
              <a:rPr lang="en-US" baseline="0"/>
              <a:t> Curve 2016-2017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79458681914794E-2"/>
          <c:y val="0.19558491783484425"/>
          <c:w val="0.75454719255396263"/>
          <c:h val="0.68208476981009236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defaults!$G$59:$G$67</c:f>
              <c:numCache>
                <c:formatCode>0%</c:formatCode>
                <c:ptCount val="9"/>
                <c:pt idx="0">
                  <c:v>1</c:v>
                </c:pt>
                <c:pt idx="1">
                  <c:v>0.85636363636363633</c:v>
                </c:pt>
                <c:pt idx="2">
                  <c:v>0.65272727272727271</c:v>
                </c:pt>
                <c:pt idx="3">
                  <c:v>0.43272727272727274</c:v>
                </c:pt>
                <c:pt idx="4">
                  <c:v>0.23454545454545456</c:v>
                </c:pt>
                <c:pt idx="5">
                  <c:v>0.15090909090909091</c:v>
                </c:pt>
                <c:pt idx="6">
                  <c:v>8.1818181818181818E-2</c:v>
                </c:pt>
                <c:pt idx="7">
                  <c:v>4.7272727272727272E-2</c:v>
                </c:pt>
                <c:pt idx="8">
                  <c:v>0</c:v>
                </c:pt>
              </c:numCache>
            </c:numRef>
          </c:xVal>
          <c:yVal>
            <c:numRef>
              <c:f>defaults!$F$59:$F$67</c:f>
              <c:numCache>
                <c:formatCode>0%</c:formatCode>
                <c:ptCount val="9"/>
                <c:pt idx="0">
                  <c:v>1</c:v>
                </c:pt>
                <c:pt idx="1">
                  <c:v>0.96610169491525422</c:v>
                </c:pt>
                <c:pt idx="2">
                  <c:v>0.86440677966101698</c:v>
                </c:pt>
                <c:pt idx="3">
                  <c:v>0.77966101694915257</c:v>
                </c:pt>
                <c:pt idx="4">
                  <c:v>0.67796610169491522</c:v>
                </c:pt>
                <c:pt idx="5">
                  <c:v>0.59322033898305082</c:v>
                </c:pt>
                <c:pt idx="6">
                  <c:v>0.49152542372881358</c:v>
                </c:pt>
                <c:pt idx="7">
                  <c:v>0.40677966101694918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03-4438-8C46-581C36F3D70D}"/>
            </c:ext>
          </c:extLst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03-4438-8C46-581C36F3D70D}"/>
            </c:ext>
          </c:extLst>
        </c:ser>
        <c:ser>
          <c:idx val="1"/>
          <c:order val="2"/>
          <c:tx>
            <c:v>perfect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defaults!$T$59:$T$61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defaults!$S$59:$S$61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03-4438-8C46-581C36F3D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908240"/>
        <c:axId val="1038274512"/>
      </c:scatterChart>
      <c:valAx>
        <c:axId val="105190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8274512"/>
        <c:crosses val="autoZero"/>
        <c:crossBetween val="midCat"/>
      </c:valAx>
      <c:valAx>
        <c:axId val="10382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190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68462199848482"/>
          <c:y val="0.38719164451139587"/>
          <c:w val="0.14671858881888009"/>
          <c:h val="0.389562116625234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 2012-2017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1311933136826937E-2"/>
          <c:y val="0.18427744407435837"/>
          <c:w val="0.75576019145596107"/>
          <c:h val="0.70046460279121592"/>
        </c:manualLayout>
      </c:layout>
      <c:scatterChart>
        <c:scatterStyle val="smoothMarker"/>
        <c:varyColors val="0"/>
        <c:ser>
          <c:idx val="0"/>
          <c:order val="0"/>
          <c:tx>
            <c:v>no M&amp;A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defaults!$G$73:$G$81</c:f>
              <c:numCache>
                <c:formatCode>0%</c:formatCode>
                <c:ptCount val="9"/>
                <c:pt idx="0">
                  <c:v>1</c:v>
                </c:pt>
                <c:pt idx="1">
                  <c:v>0.88655462184873945</c:v>
                </c:pt>
                <c:pt idx="2">
                  <c:v>0.72058823529411764</c:v>
                </c:pt>
                <c:pt idx="3">
                  <c:v>0.5</c:v>
                </c:pt>
                <c:pt idx="4">
                  <c:v>0.24159663865546219</c:v>
                </c:pt>
                <c:pt idx="5">
                  <c:v>0.14495798319327732</c:v>
                </c:pt>
                <c:pt idx="6">
                  <c:v>6.9327731092436978E-2</c:v>
                </c:pt>
                <c:pt idx="7">
                  <c:v>2.100840336134454E-2</c:v>
                </c:pt>
                <c:pt idx="8">
                  <c:v>0</c:v>
                </c:pt>
              </c:numCache>
            </c:numRef>
          </c:xVal>
          <c:yVal>
            <c:numRef>
              <c:f>defaults!$F$73:$F$81</c:f>
              <c:numCache>
                <c:formatCode>0%</c:formatCode>
                <c:ptCount val="9"/>
                <c:pt idx="0">
                  <c:v>1</c:v>
                </c:pt>
                <c:pt idx="1">
                  <c:v>0.99502487562189057</c:v>
                </c:pt>
                <c:pt idx="2">
                  <c:v>0.96019900497512434</c:v>
                </c:pt>
                <c:pt idx="3">
                  <c:v>0.91542288557213936</c:v>
                </c:pt>
                <c:pt idx="4">
                  <c:v>0.76616915422885568</c:v>
                </c:pt>
                <c:pt idx="5">
                  <c:v>0.59203980099502485</c:v>
                </c:pt>
                <c:pt idx="6">
                  <c:v>0.4228855721393035</c:v>
                </c:pt>
                <c:pt idx="7">
                  <c:v>0.19900497512437812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5F-46D1-B299-01E7DCDDD0F5}"/>
            </c:ext>
          </c:extLst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defaults!$W$3:$W$4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defaults!$X$3:$X$4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5F-46D1-B299-01E7DCDDD0F5}"/>
            </c:ext>
          </c:extLst>
        </c:ser>
        <c:ser>
          <c:idx val="1"/>
          <c:order val="2"/>
          <c:tx>
            <c:v>perfect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defaults!$T$73:$T$75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defaults!$S$79:$S$81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F-46D1-B299-01E7DCDD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088704"/>
        <c:axId val="751468528"/>
      </c:scatterChart>
      <c:valAx>
        <c:axId val="109108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1468528"/>
        <c:crosses val="autoZero"/>
        <c:crossBetween val="midCat"/>
      </c:valAx>
      <c:valAx>
        <c:axId val="75146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108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722223935861096"/>
          <c:y val="0.3837765368548629"/>
          <c:w val="0.15016617498939944"/>
          <c:h val="0.401818820559886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PD_est!$E$2</c:f>
              <c:strCache>
                <c:ptCount val="1"/>
                <c:pt idx="0">
                  <c:v>MLE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PD_est!$A$3:$A$10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PD_est!$E$3:$E$10</c:f>
              <c:numCache>
                <c:formatCode>0.00%</c:formatCode>
                <c:ptCount val="8"/>
                <c:pt idx="0">
                  <c:v>9.9999999999997294E-5</c:v>
                </c:pt>
                <c:pt idx="1">
                  <c:v>9.9999999999997294E-5</c:v>
                </c:pt>
                <c:pt idx="2">
                  <c:v>1.6E-2</c:v>
                </c:pt>
                <c:pt idx="3">
                  <c:v>2.4390243902439025E-2</c:v>
                </c:pt>
                <c:pt idx="4">
                  <c:v>1.1764705882352941E-2</c:v>
                </c:pt>
                <c:pt idx="5">
                  <c:v>5.128205128205128E-2</c:v>
                </c:pt>
                <c:pt idx="6">
                  <c:v>0.11594202898550725</c:v>
                </c:pt>
                <c:pt idx="7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7-4799-B7F4-3742C2806354}"/>
            </c:ext>
          </c:extLst>
        </c:ser>
        <c:ser>
          <c:idx val="1"/>
          <c:order val="1"/>
          <c:tx>
            <c:strRef>
              <c:f>PD_est!$H$2</c:f>
              <c:strCache>
                <c:ptCount val="1"/>
                <c:pt idx="0">
                  <c:v>MLE_exp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PD_est!$A$3:$A$10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PD_est!$H$3:$H$10</c:f>
              <c:numCache>
                <c:formatCode>0.0000%</c:formatCode>
                <c:ptCount val="8"/>
                <c:pt idx="0">
                  <c:v>2.0826481909375135E-3</c:v>
                </c:pt>
                <c:pt idx="1">
                  <c:v>4.1064931458146539E-3</c:v>
                </c:pt>
                <c:pt idx="2">
                  <c:v>8.0970401194028103E-3</c:v>
                </c:pt>
                <c:pt idx="3">
                  <c:v>1.5965461615841149E-2</c:v>
                </c:pt>
                <c:pt idx="4">
                  <c:v>3.1480140995731785E-2</c:v>
                </c:pt>
                <c:pt idx="5">
                  <c:v>6.2071445283352726E-2</c:v>
                </c:pt>
                <c:pt idx="6">
                  <c:v>0.1223903133117047</c:v>
                </c:pt>
                <c:pt idx="7">
                  <c:v>0.24132495584978178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37-4799-B7F4-3742C2806354}"/>
            </c:ext>
          </c:extLst>
        </c:ser>
        <c:ser>
          <c:idx val="2"/>
          <c:order val="2"/>
          <c:tx>
            <c:strRef>
              <c:f>PD_est!$I$2</c:f>
              <c:strCache>
                <c:ptCount val="1"/>
                <c:pt idx="0">
                  <c:v>MLE_logit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PD_est!$A$3:$A$10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PD_est!$I$3:$I$10</c:f>
              <c:numCache>
                <c:formatCode>0.0000%</c:formatCode>
                <c:ptCount val="8"/>
                <c:pt idx="0">
                  <c:v>1.7942965666673536E-3</c:v>
                </c:pt>
                <c:pt idx="1">
                  <c:v>3.7182358106855359E-3</c:v>
                </c:pt>
                <c:pt idx="2">
                  <c:v>7.6892329944422402E-3</c:v>
                </c:pt>
                <c:pt idx="3">
                  <c:v>1.5833770463281327E-2</c:v>
                </c:pt>
                <c:pt idx="4">
                  <c:v>3.2324095575697966E-2</c:v>
                </c:pt>
                <c:pt idx="5">
                  <c:v>6.4856747957274016E-2</c:v>
                </c:pt>
                <c:pt idx="6">
                  <c:v>0.12587288471984992</c:v>
                </c:pt>
                <c:pt idx="7">
                  <c:v>0.23016358461775258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37-4799-B7F4-3742C2806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7779215"/>
        <c:axId val="963004511"/>
      </c:barChart>
      <c:catAx>
        <c:axId val="95777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004511"/>
        <c:crosses val="autoZero"/>
        <c:auto val="1"/>
        <c:lblAlgn val="ctr"/>
        <c:lblOffset val="100"/>
        <c:noMultiLvlLbl val="0"/>
      </c:catAx>
      <c:valAx>
        <c:axId val="96300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77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PD_est!$E$16</c:f>
              <c:strCache>
                <c:ptCount val="1"/>
                <c:pt idx="0">
                  <c:v>MLE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PD_est!$A$17:$A$24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PD_est!$E$17:$E$24</c:f>
              <c:numCache>
                <c:formatCode>0%</c:formatCode>
                <c:ptCount val="8"/>
                <c:pt idx="0">
                  <c:v>9.9999999999997294E-5</c:v>
                </c:pt>
                <c:pt idx="1">
                  <c:v>9.9999999999997294E-5</c:v>
                </c:pt>
                <c:pt idx="2">
                  <c:v>9.9999999999997294E-5</c:v>
                </c:pt>
                <c:pt idx="3">
                  <c:v>2.1276595744680851E-2</c:v>
                </c:pt>
                <c:pt idx="4">
                  <c:v>2.6315789473684209E-2</c:v>
                </c:pt>
                <c:pt idx="5">
                  <c:v>1.4492753623188406E-2</c:v>
                </c:pt>
                <c:pt idx="6">
                  <c:v>0.15094339622641509</c:v>
                </c:pt>
                <c:pt idx="7">
                  <c:v>0.19354838709677419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05-405B-ADBB-2D12A6784EA2}"/>
            </c:ext>
          </c:extLst>
        </c:ser>
        <c:ser>
          <c:idx val="1"/>
          <c:order val="1"/>
          <c:tx>
            <c:strRef>
              <c:f>PD_est!$H$16</c:f>
              <c:strCache>
                <c:ptCount val="1"/>
                <c:pt idx="0">
                  <c:v>MLE_exp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PD_est!$A$17:$A$24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PD_est!$H$17:$H$24</c:f>
              <c:numCache>
                <c:formatCode>0%</c:formatCode>
                <c:ptCount val="8"/>
                <c:pt idx="0">
                  <c:v>1.1217086036269096E-3</c:v>
                </c:pt>
                <c:pt idx="1">
                  <c:v>2.371970834357329E-3</c:v>
                </c:pt>
                <c:pt idx="2">
                  <c:v>5.015781835719206E-3</c:v>
                </c:pt>
                <c:pt idx="3">
                  <c:v>1.0606398299305882E-2</c:v>
                </c:pt>
                <c:pt idx="4">
                  <c:v>2.2428344885815396E-2</c:v>
                </c:pt>
                <c:pt idx="5">
                  <c:v>4.7427094487862295E-2</c:v>
                </c:pt>
                <c:pt idx="6">
                  <c:v>0.10028958012783121</c:v>
                </c:pt>
                <c:pt idx="7">
                  <c:v>0.2120728665929717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05-405B-ADBB-2D12A6784EA2}"/>
            </c:ext>
          </c:extLst>
        </c:ser>
        <c:ser>
          <c:idx val="2"/>
          <c:order val="2"/>
          <c:tx>
            <c:strRef>
              <c:f>PD_est!$I$16</c:f>
              <c:strCache>
                <c:ptCount val="1"/>
                <c:pt idx="0">
                  <c:v>MLE_logit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PD_est!$A$17:$A$24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PD_est!$I$17:$I$24</c:f>
              <c:numCache>
                <c:formatCode>0%</c:formatCode>
                <c:ptCount val="8"/>
                <c:pt idx="0">
                  <c:v>9.0938628119578322E-4</c:v>
                </c:pt>
                <c:pt idx="1">
                  <c:v>2.0423633593746105E-3</c:v>
                </c:pt>
                <c:pt idx="2">
                  <c:v>4.5804112515601637E-3</c:v>
                </c:pt>
                <c:pt idx="3">
                  <c:v>1.0240131081231379E-2</c:v>
                </c:pt>
                <c:pt idx="4">
                  <c:v>2.2733488143990482E-2</c:v>
                </c:pt>
                <c:pt idx="5">
                  <c:v>4.9703783167858444E-2</c:v>
                </c:pt>
                <c:pt idx="6">
                  <c:v>0.10522559357087682</c:v>
                </c:pt>
                <c:pt idx="7">
                  <c:v>0.20912009104796309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05-405B-ADBB-2D12A6784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3146943"/>
        <c:axId val="963009503"/>
      </c:barChart>
      <c:catAx>
        <c:axId val="121314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009503"/>
        <c:crosses val="autoZero"/>
        <c:auto val="1"/>
        <c:lblAlgn val="ctr"/>
        <c:lblOffset val="100"/>
        <c:noMultiLvlLbl val="0"/>
      </c:catAx>
      <c:valAx>
        <c:axId val="96300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314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PD_est!$E$30</c:f>
              <c:strCache>
                <c:ptCount val="1"/>
                <c:pt idx="0">
                  <c:v>MLE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PD_est!$A$31:$A$38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PD_est!$E$31:$E$38</c:f>
              <c:numCache>
                <c:formatCode>0%</c:formatCode>
                <c:ptCount val="8"/>
                <c:pt idx="0">
                  <c:v>9.9999999999997294E-5</c:v>
                </c:pt>
                <c:pt idx="1">
                  <c:v>9.3457943925233638E-3</c:v>
                </c:pt>
                <c:pt idx="2">
                  <c:v>7.462686567164179E-3</c:v>
                </c:pt>
                <c:pt idx="3">
                  <c:v>7.874015748031496E-3</c:v>
                </c:pt>
                <c:pt idx="4">
                  <c:v>9.2105263157894732E-2</c:v>
                </c:pt>
                <c:pt idx="5">
                  <c:v>3.7037037037037035E-2</c:v>
                </c:pt>
                <c:pt idx="6">
                  <c:v>0.13043478260869565</c:v>
                </c:pt>
                <c:pt idx="7">
                  <c:v>0.35294117647058826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4-4A5C-970D-D1D5A6056E2B}"/>
            </c:ext>
          </c:extLst>
        </c:ser>
        <c:ser>
          <c:idx val="1"/>
          <c:order val="1"/>
          <c:tx>
            <c:strRef>
              <c:f>PD_est!$H$30</c:f>
              <c:strCache>
                <c:ptCount val="1"/>
                <c:pt idx="0">
                  <c:v>MLE_exp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PD_est!$A$31:$A$38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PD_est!$H$31:$H$38</c:f>
              <c:numCache>
                <c:formatCode>0%</c:formatCode>
                <c:ptCount val="8"/>
                <c:pt idx="0">
                  <c:v>2.2795317272248155E-3</c:v>
                </c:pt>
                <c:pt idx="1">
                  <c:v>4.6522164209928741E-3</c:v>
                </c:pt>
                <c:pt idx="2">
                  <c:v>9.4945454670660994E-3</c:v>
                </c:pt>
                <c:pt idx="3">
                  <c:v>1.9377085128586172E-2</c:v>
                </c:pt>
                <c:pt idx="4">
                  <c:v>3.9546014012243121E-2</c:v>
                </c:pt>
                <c:pt idx="5">
                  <c:v>8.0708074195813689E-2</c:v>
                </c:pt>
                <c:pt idx="6">
                  <c:v>0.16471428039195921</c:v>
                </c:pt>
                <c:pt idx="7">
                  <c:v>0.33615960280772289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4-4A5C-970D-D1D5A6056E2B}"/>
            </c:ext>
          </c:extLst>
        </c:ser>
        <c:ser>
          <c:idx val="2"/>
          <c:order val="2"/>
          <c:tx>
            <c:strRef>
              <c:f>PD_est!$I$30</c:f>
              <c:strCache>
                <c:ptCount val="1"/>
                <c:pt idx="0">
                  <c:v>MLE_logit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PD_est!$A$31:$A$38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PD_est!$I$31:$I$38</c:f>
              <c:numCache>
                <c:formatCode>0%</c:formatCode>
                <c:ptCount val="8"/>
                <c:pt idx="0">
                  <c:v>1.7773468670599195E-3</c:v>
                </c:pt>
                <c:pt idx="1">
                  <c:v>3.9383186706392556E-3</c:v>
                </c:pt>
                <c:pt idx="2">
                  <c:v>8.703780316430201E-3</c:v>
                </c:pt>
                <c:pt idx="3">
                  <c:v>1.9124850645323179E-2</c:v>
                </c:pt>
                <c:pt idx="4">
                  <c:v>4.1500750195684021E-2</c:v>
                </c:pt>
                <c:pt idx="5">
                  <c:v>8.7715126420627162E-2</c:v>
                </c:pt>
                <c:pt idx="6">
                  <c:v>0.17594604779220183</c:v>
                </c:pt>
                <c:pt idx="7">
                  <c:v>0.32163693384918535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4-4A5C-970D-D1D5A6056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5759135"/>
        <c:axId val="963016159"/>
      </c:barChart>
      <c:catAx>
        <c:axId val="120575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016159"/>
        <c:crosses val="autoZero"/>
        <c:auto val="1"/>
        <c:lblAlgn val="ctr"/>
        <c:lblOffset val="100"/>
        <c:noMultiLvlLbl val="0"/>
      </c:catAx>
      <c:valAx>
        <c:axId val="96301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575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PD_est!$E$44</c:f>
              <c:strCache>
                <c:ptCount val="1"/>
                <c:pt idx="0">
                  <c:v>MLE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PD_est!$A$45:$A$52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PD_est!$E$45:$E$52</c:f>
              <c:numCache>
                <c:formatCode>0%</c:formatCode>
                <c:ptCount val="8"/>
                <c:pt idx="0">
                  <c:v>1.3157894736842105E-2</c:v>
                </c:pt>
                <c:pt idx="1">
                  <c:v>8.4033613445378148E-3</c:v>
                </c:pt>
                <c:pt idx="2">
                  <c:v>2.5210084033613446E-2</c:v>
                </c:pt>
                <c:pt idx="3">
                  <c:v>4.8387096774193547E-2</c:v>
                </c:pt>
                <c:pt idx="4">
                  <c:v>8.0645161290322578E-2</c:v>
                </c:pt>
                <c:pt idx="5">
                  <c:v>0.04</c:v>
                </c:pt>
                <c:pt idx="6">
                  <c:v>0.1891891891891892</c:v>
                </c:pt>
                <c:pt idx="7">
                  <c:v>0.36842105263157893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3-4BFB-8049-871031163B3C}"/>
            </c:ext>
          </c:extLst>
        </c:ser>
        <c:ser>
          <c:idx val="1"/>
          <c:order val="1"/>
          <c:tx>
            <c:strRef>
              <c:f>PD_est!$H$44</c:f>
              <c:strCache>
                <c:ptCount val="1"/>
                <c:pt idx="0">
                  <c:v>MLE_exp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PD_est!$A$45:$A$52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PD_est!$H$45:$H$52</c:f>
              <c:numCache>
                <c:formatCode>0%</c:formatCode>
                <c:ptCount val="8"/>
                <c:pt idx="0">
                  <c:v>7.5970008268795705E-3</c:v>
                </c:pt>
                <c:pt idx="1">
                  <c:v>1.3084439957129297E-2</c:v>
                </c:pt>
                <c:pt idx="2">
                  <c:v>2.2535546973481417E-2</c:v>
                </c:pt>
                <c:pt idx="3">
                  <c:v>3.8813344633621516E-2</c:v>
                </c:pt>
                <c:pt idx="4">
                  <c:v>6.6848864304070971E-2</c:v>
                </c:pt>
                <c:pt idx="5">
                  <c:v>0.11513490272294348</c:v>
                </c:pt>
                <c:pt idx="6">
                  <c:v>0.19829874393564514</c:v>
                </c:pt>
                <c:pt idx="7">
                  <c:v>0.34153320076257465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03-4BFB-8049-871031163B3C}"/>
            </c:ext>
          </c:extLst>
        </c:ser>
        <c:ser>
          <c:idx val="2"/>
          <c:order val="2"/>
          <c:tx>
            <c:strRef>
              <c:f>PD_est!$I$44</c:f>
              <c:strCache>
                <c:ptCount val="1"/>
                <c:pt idx="0">
                  <c:v>MLE_logit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PD_est!$A$45:$A$52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PD_est!$I$45:$I$52</c:f>
              <c:numCache>
                <c:formatCode>0%</c:formatCode>
                <c:ptCount val="8"/>
                <c:pt idx="0">
                  <c:v>6.5893557192820609E-3</c:v>
                </c:pt>
                <c:pt idx="1">
                  <c:v>1.2065231399588946E-2</c:v>
                </c:pt>
                <c:pt idx="2">
                  <c:v>2.1990925731609118E-2</c:v>
                </c:pt>
                <c:pt idx="3">
                  <c:v>3.9753608208018189E-2</c:v>
                </c:pt>
                <c:pt idx="4">
                  <c:v>7.0824703632975258E-2</c:v>
                </c:pt>
                <c:pt idx="5">
                  <c:v>0.12306828032562682</c:v>
                </c:pt>
                <c:pt idx="6">
                  <c:v>0.20533300775372365</c:v>
                </c:pt>
                <c:pt idx="7">
                  <c:v>0.32237243543753064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03-4BFB-8049-871031163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7920143"/>
        <c:axId val="963012831"/>
      </c:barChart>
      <c:catAx>
        <c:axId val="136792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012831"/>
        <c:crosses val="autoZero"/>
        <c:auto val="1"/>
        <c:lblAlgn val="ctr"/>
        <c:lblOffset val="100"/>
        <c:noMultiLvlLbl val="0"/>
      </c:catAx>
      <c:valAx>
        <c:axId val="96301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792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PD_est!$E$58</c:f>
              <c:strCache>
                <c:ptCount val="1"/>
                <c:pt idx="0">
                  <c:v>MLE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PD_est!$A$59:$A$66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PD_est!$E$59:$E$66</c:f>
              <c:numCache>
                <c:formatCode>0%</c:formatCode>
                <c:ptCount val="8"/>
                <c:pt idx="0">
                  <c:v>2.4691358024691357E-2</c:v>
                </c:pt>
                <c:pt idx="1">
                  <c:v>5.0847457627118647E-2</c:v>
                </c:pt>
                <c:pt idx="2">
                  <c:v>3.968253968253968E-2</c:v>
                </c:pt>
                <c:pt idx="3">
                  <c:v>5.2173913043478258E-2</c:v>
                </c:pt>
                <c:pt idx="4">
                  <c:v>9.8039215686274508E-2</c:v>
                </c:pt>
                <c:pt idx="5">
                  <c:v>0.13636363636363635</c:v>
                </c:pt>
                <c:pt idx="6">
                  <c:v>0.20833333333333334</c:v>
                </c:pt>
                <c:pt idx="7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3-4651-90AA-E0D3F6FDABCC}"/>
            </c:ext>
          </c:extLst>
        </c:ser>
        <c:ser>
          <c:idx val="1"/>
          <c:order val="1"/>
          <c:tx>
            <c:strRef>
              <c:f>PD_est!$H$58</c:f>
              <c:strCache>
                <c:ptCount val="1"/>
                <c:pt idx="0">
                  <c:v>MLE_exp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PD_est!$A$59:$A$66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PD_est!$H$59:$H$66</c:f>
              <c:numCache>
                <c:formatCode>0%</c:formatCode>
                <c:ptCount val="8"/>
                <c:pt idx="0">
                  <c:v>1.7988939906720351E-2</c:v>
                </c:pt>
                <c:pt idx="1">
                  <c:v>2.8308148152734847E-2</c:v>
                </c:pt>
                <c:pt idx="2">
                  <c:v>4.4546885808307957E-2</c:v>
                </c:pt>
                <c:pt idx="3">
                  <c:v>7.0100842503422939E-2</c:v>
                </c:pt>
                <c:pt idx="4">
                  <c:v>0.1103136174509695</c:v>
                </c:pt>
                <c:pt idx="5">
                  <c:v>0.17359412184703266</c:v>
                </c:pt>
                <c:pt idx="6">
                  <c:v>0.27317497001887664</c:v>
                </c:pt>
                <c:pt idx="7">
                  <c:v>0.42987955727309529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43-4651-90AA-E0D3F6FDABCC}"/>
            </c:ext>
          </c:extLst>
        </c:ser>
        <c:ser>
          <c:idx val="2"/>
          <c:order val="2"/>
          <c:tx>
            <c:strRef>
              <c:f>PD_est!$I$58</c:f>
              <c:strCache>
                <c:ptCount val="1"/>
                <c:pt idx="0">
                  <c:v>MLE_logit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PD_est!$A$59:$A$66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PD_est!$I$59:$I$66</c:f>
              <c:numCache>
                <c:formatCode>0%</c:formatCode>
                <c:ptCount val="8"/>
                <c:pt idx="0">
                  <c:v>1.6075673835077096E-2</c:v>
                </c:pt>
                <c:pt idx="1">
                  <c:v>2.6898967638441733E-2</c:v>
                </c:pt>
                <c:pt idx="2">
                  <c:v>4.4678385807816468E-2</c:v>
                </c:pt>
                <c:pt idx="3">
                  <c:v>7.3323973086967767E-2</c:v>
                </c:pt>
                <c:pt idx="4">
                  <c:v>0.11806587731179596</c:v>
                </c:pt>
                <c:pt idx="5">
                  <c:v>0.18466844572331734</c:v>
                </c:pt>
                <c:pt idx="6">
                  <c:v>0.27704019619735309</c:v>
                </c:pt>
                <c:pt idx="7">
                  <c:v>0.39332685342718682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43-4651-90AA-E0D3F6FDA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2083439"/>
        <c:axId val="963004927"/>
      </c:barChart>
      <c:catAx>
        <c:axId val="137208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004927"/>
        <c:crosses val="autoZero"/>
        <c:auto val="1"/>
        <c:lblAlgn val="ctr"/>
        <c:lblOffset val="100"/>
        <c:noMultiLvlLbl val="0"/>
      </c:catAx>
      <c:valAx>
        <c:axId val="96300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208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PD_est!$E$72</c:f>
              <c:strCache>
                <c:ptCount val="1"/>
                <c:pt idx="0">
                  <c:v>MLE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PD_est!$A$73:$A$80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PD_est!$E$73:$E$80</c:f>
              <c:numCache>
                <c:formatCode>0%</c:formatCode>
                <c:ptCount val="8"/>
                <c:pt idx="0">
                  <c:v>1.8181818181818181E-2</c:v>
                </c:pt>
                <c:pt idx="1">
                  <c:v>8.1395348837209308E-2</c:v>
                </c:pt>
                <c:pt idx="2">
                  <c:v>7.8947368421052627E-2</c:v>
                </c:pt>
                <c:pt idx="3">
                  <c:v>0.19607843137254902</c:v>
                </c:pt>
                <c:pt idx="4">
                  <c:v>0.43209876543209874</c:v>
                </c:pt>
                <c:pt idx="5">
                  <c:v>0.48571428571428571</c:v>
                </c:pt>
                <c:pt idx="6">
                  <c:v>0.66176470588235292</c:v>
                </c:pt>
                <c:pt idx="7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80-4EE0-B24B-EFCDB087499B}"/>
            </c:ext>
          </c:extLst>
        </c:ser>
        <c:ser>
          <c:idx val="1"/>
          <c:order val="1"/>
          <c:tx>
            <c:strRef>
              <c:f>PD_est!$H$72</c:f>
              <c:strCache>
                <c:ptCount val="1"/>
                <c:pt idx="0">
                  <c:v>MLE_exp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PD_est!$A$73:$A$80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PD_est!$H$73:$H$80</c:f>
              <c:numCache>
                <c:formatCode>0%</c:formatCode>
                <c:ptCount val="8"/>
                <c:pt idx="0">
                  <c:v>6.8239471980107699E-2</c:v>
                </c:pt>
                <c:pt idx="1">
                  <c:v>9.7998857395461755E-2</c:v>
                </c:pt>
                <c:pt idx="2">
                  <c:v>0.14073637694054292</c:v>
                </c:pt>
                <c:pt idx="3">
                  <c:v>0.20211182375752693</c:v>
                </c:pt>
                <c:pt idx="4">
                  <c:v>0.29025323935865732</c:v>
                </c:pt>
                <c:pt idx="5">
                  <c:v>0.41683332222693137</c:v>
                </c:pt>
                <c:pt idx="6">
                  <c:v>0.59861526060022063</c:v>
                </c:pt>
                <c:pt idx="7">
                  <c:v>0.8596727063686701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80-4EE0-B24B-EFCDB087499B}"/>
            </c:ext>
          </c:extLst>
        </c:ser>
        <c:ser>
          <c:idx val="2"/>
          <c:order val="2"/>
          <c:tx>
            <c:strRef>
              <c:f>PD_est!$I$72</c:f>
              <c:strCache>
                <c:ptCount val="1"/>
                <c:pt idx="0">
                  <c:v>MLE_logit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PD_est!$A$73:$A$80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cat>
          <c:val>
            <c:numRef>
              <c:f>PD_est!$I$73:$I$80</c:f>
              <c:numCache>
                <c:formatCode>General</c:formatCode>
                <c:ptCount val="8"/>
                <c:pt idx="0">
                  <c:v>3.01332287321774E-2</c:v>
                </c:pt>
                <c:pt idx="1">
                  <c:v>5.9084037428313661E-2</c:v>
                </c:pt>
                <c:pt idx="2">
                  <c:v>0.11261981168555306</c:v>
                </c:pt>
                <c:pt idx="3">
                  <c:v>0.20413976645895757</c:v>
                </c:pt>
                <c:pt idx="4">
                  <c:v>0.34141799557611996</c:v>
                </c:pt>
                <c:pt idx="5">
                  <c:v>0.51166179579753579</c:v>
                </c:pt>
                <c:pt idx="6">
                  <c:v>0.67924249863328501</c:v>
                </c:pt>
                <c:pt idx="7">
                  <c:v>0.81060252567027113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80-4EE0-B24B-EFCDB0874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7922943"/>
        <c:axId val="962995359"/>
      </c:barChart>
      <c:catAx>
        <c:axId val="136792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2995359"/>
        <c:crosses val="autoZero"/>
        <c:auto val="1"/>
        <c:lblAlgn val="ctr"/>
        <c:lblOffset val="100"/>
        <c:noMultiLvlLbl val="0"/>
      </c:catAx>
      <c:valAx>
        <c:axId val="96299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792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PD_est!$AB$2</c:f>
              <c:strCache>
                <c:ptCount val="1"/>
                <c:pt idx="0">
                  <c:v>MLE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PD_est!$AA$3:$AA$10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xVal>
          <c:yVal>
            <c:numRef>
              <c:f>PD_est!$AB$3:$AB$10</c:f>
              <c:numCache>
                <c:formatCode>0.0000%</c:formatCode>
                <c:ptCount val="8"/>
                <c:pt idx="0">
                  <c:v>9.9999999999997294E-5</c:v>
                </c:pt>
                <c:pt idx="1">
                  <c:v>9.9999999999997294E-5</c:v>
                </c:pt>
                <c:pt idx="2">
                  <c:v>1.6E-2</c:v>
                </c:pt>
                <c:pt idx="3">
                  <c:v>2.4390243902439025E-2</c:v>
                </c:pt>
                <c:pt idx="4">
                  <c:v>1.1764705882352941E-2</c:v>
                </c:pt>
                <c:pt idx="5">
                  <c:v>5.128205128205128E-2</c:v>
                </c:pt>
                <c:pt idx="6">
                  <c:v>0.11594202898550725</c:v>
                </c:pt>
                <c:pt idx="7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F-0B49-B224-CCAFC8E68982}"/>
            </c:ext>
          </c:extLst>
        </c:ser>
        <c:ser>
          <c:idx val="1"/>
          <c:order val="1"/>
          <c:tx>
            <c:strRef>
              <c:f>PD_est!$AE$2</c:f>
              <c:strCache>
                <c:ptCount val="1"/>
                <c:pt idx="0">
                  <c:v>CI Upper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PD_est!$AE$3:$AE$10</c:f>
              <c:numCache>
                <c:formatCode>0.00000%</c:formatCode>
                <c:ptCount val="8"/>
                <c:pt idx="0">
                  <c:v>2.6302225989030714E-3</c:v>
                </c:pt>
                <c:pt idx="1">
                  <c:v>2.1659181009904224E-3</c:v>
                </c:pt>
                <c:pt idx="2">
                  <c:v>3.7996754378771432E-2</c:v>
                </c:pt>
                <c:pt idx="3">
                  <c:v>4.7999390358941407E-2</c:v>
                </c:pt>
                <c:pt idx="4">
                  <c:v>3.4687487967659025E-2</c:v>
                </c:pt>
                <c:pt idx="5">
                  <c:v>0.10023287709390696</c:v>
                </c:pt>
                <c:pt idx="6">
                  <c:v>0.19148470171133336</c:v>
                </c:pt>
                <c:pt idx="7">
                  <c:v>0.38158320936708323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0F-0B49-B224-CCAFC8E68982}"/>
            </c:ext>
          </c:extLst>
        </c:ser>
        <c:ser>
          <c:idx val="2"/>
          <c:order val="2"/>
          <c:tx>
            <c:strRef>
              <c:f>PD_est!$AF$2</c:f>
              <c:strCache>
                <c:ptCount val="1"/>
                <c:pt idx="0">
                  <c:v>CI Lower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PD_est!$AF$3:$AF$10</c:f>
              <c:numCache>
                <c:formatCode>0.000%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7.8109744593663974E-4</c:v>
                </c:pt>
                <c:pt idx="4">
                  <c:v>0</c:v>
                </c:pt>
                <c:pt idx="5">
                  <c:v>2.3312254701955901E-3</c:v>
                </c:pt>
                <c:pt idx="6">
                  <c:v>4.0399356259681149E-2</c:v>
                </c:pt>
                <c:pt idx="7">
                  <c:v>0.13841679063291676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0F-0B49-B224-CCAFC8E68982}"/>
            </c:ext>
          </c:extLst>
        </c:ser>
        <c:ser>
          <c:idx val="3"/>
          <c:order val="3"/>
          <c:tx>
            <c:strRef>
              <c:f>PD_est!$H$2</c:f>
              <c:strCache>
                <c:ptCount val="1"/>
                <c:pt idx="0">
                  <c:v>MLE_exp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PD_est!$H$3:$H$10</c:f>
              <c:numCache>
                <c:formatCode>0.0000%</c:formatCode>
                <c:ptCount val="8"/>
                <c:pt idx="0">
                  <c:v>2.0826481909375135E-3</c:v>
                </c:pt>
                <c:pt idx="1">
                  <c:v>4.1064931458146539E-3</c:v>
                </c:pt>
                <c:pt idx="2">
                  <c:v>8.0970401194028103E-3</c:v>
                </c:pt>
                <c:pt idx="3">
                  <c:v>1.5965461615841149E-2</c:v>
                </c:pt>
                <c:pt idx="4">
                  <c:v>3.1480140995731785E-2</c:v>
                </c:pt>
                <c:pt idx="5">
                  <c:v>6.2071445283352726E-2</c:v>
                </c:pt>
                <c:pt idx="6">
                  <c:v>0.1223903133117047</c:v>
                </c:pt>
                <c:pt idx="7">
                  <c:v>0.24132495584978178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E0F-0B49-B224-CCAFC8E6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69887"/>
        <c:axId val="1228891983"/>
      </c:scatterChart>
      <c:valAx>
        <c:axId val="12050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891983"/>
        <c:crosses val="autoZero"/>
        <c:crossBetween val="midCat"/>
      </c:valAx>
      <c:valAx>
        <c:axId val="12288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506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PD_est!$AB$2</c:f>
              <c:strCache>
                <c:ptCount val="1"/>
                <c:pt idx="0">
                  <c:v>MLE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PD_est!$AA$3:$AA$10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xVal>
          <c:yVal>
            <c:numRef>
              <c:f>PD_est!$AB$17:$AB$24</c:f>
              <c:numCache>
                <c:formatCode>0%</c:formatCode>
                <c:ptCount val="8"/>
                <c:pt idx="0">
                  <c:v>9.9999999999997294E-5</c:v>
                </c:pt>
                <c:pt idx="1">
                  <c:v>9.9999999999997294E-5</c:v>
                </c:pt>
                <c:pt idx="2">
                  <c:v>9.9999999999997294E-5</c:v>
                </c:pt>
                <c:pt idx="3">
                  <c:v>2.1276595744680851E-2</c:v>
                </c:pt>
                <c:pt idx="4">
                  <c:v>2.6315789473684209E-2</c:v>
                </c:pt>
                <c:pt idx="5">
                  <c:v>1.4492753623188406E-2</c:v>
                </c:pt>
                <c:pt idx="6">
                  <c:v>0.15094339622641509</c:v>
                </c:pt>
                <c:pt idx="7">
                  <c:v>0.19354838709677419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4-5042-8F69-1C1F85F4B098}"/>
            </c:ext>
          </c:extLst>
        </c:ser>
        <c:ser>
          <c:idx val="1"/>
          <c:order val="1"/>
          <c:tx>
            <c:strRef>
              <c:f>PD_est!$AE$2</c:f>
              <c:strCache>
                <c:ptCount val="1"/>
                <c:pt idx="0">
                  <c:v>CI Upper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PD_est!$AE$17:$AE$24</c:f>
              <c:numCache>
                <c:formatCode>0%</c:formatCode>
                <c:ptCount val="8"/>
                <c:pt idx="0">
                  <c:v>2.5692444188455347E-3</c:v>
                </c:pt>
                <c:pt idx="1">
                  <c:v>2.0405921473490582E-3</c:v>
                </c:pt>
                <c:pt idx="2">
                  <c:v>1.8255974900521642E-3</c:v>
                </c:pt>
                <c:pt idx="3">
                  <c:v>4.509581778767692E-2</c:v>
                </c:pt>
                <c:pt idx="4">
                  <c:v>6.2304521085572287E-2</c:v>
                </c:pt>
                <c:pt idx="5">
                  <c:v>4.2691960367574604E-2</c:v>
                </c:pt>
                <c:pt idx="6">
                  <c:v>0.24732485990365463</c:v>
                </c:pt>
                <c:pt idx="7">
                  <c:v>0.29189154782282095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34-5042-8F69-1C1F85F4B098}"/>
            </c:ext>
          </c:extLst>
        </c:ser>
        <c:ser>
          <c:idx val="2"/>
          <c:order val="2"/>
          <c:tx>
            <c:strRef>
              <c:f>PD_est!$AF$2</c:f>
              <c:strCache>
                <c:ptCount val="1"/>
                <c:pt idx="0">
                  <c:v>CI Lower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PD_est!$AF$17:$AF$24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5.4561932549175546E-2</c:v>
                </c:pt>
                <c:pt idx="7">
                  <c:v>9.5205226370727411E-2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34-5042-8F69-1C1F85F4B098}"/>
            </c:ext>
          </c:extLst>
        </c:ser>
        <c:ser>
          <c:idx val="3"/>
          <c:order val="3"/>
          <c:tx>
            <c:strRef>
              <c:f>PD_est!$H$16</c:f>
              <c:strCache>
                <c:ptCount val="1"/>
                <c:pt idx="0">
                  <c:v>MLE_exp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PD_est!$H$17:$H$24</c:f>
              <c:numCache>
                <c:formatCode>0%</c:formatCode>
                <c:ptCount val="8"/>
                <c:pt idx="0">
                  <c:v>1.1217086036269096E-3</c:v>
                </c:pt>
                <c:pt idx="1">
                  <c:v>2.371970834357329E-3</c:v>
                </c:pt>
                <c:pt idx="2">
                  <c:v>5.015781835719206E-3</c:v>
                </c:pt>
                <c:pt idx="3">
                  <c:v>1.0606398299305882E-2</c:v>
                </c:pt>
                <c:pt idx="4">
                  <c:v>2.2428344885815396E-2</c:v>
                </c:pt>
                <c:pt idx="5">
                  <c:v>4.7427094487862295E-2</c:v>
                </c:pt>
                <c:pt idx="6">
                  <c:v>0.10028958012783121</c:v>
                </c:pt>
                <c:pt idx="7">
                  <c:v>0.2120728665929717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34-5042-8F69-1C1F85F4B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69887"/>
        <c:axId val="1228891983"/>
      </c:scatterChart>
      <c:valAx>
        <c:axId val="12050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891983"/>
        <c:crosses val="autoZero"/>
        <c:crossBetween val="midCat"/>
      </c:valAx>
      <c:valAx>
        <c:axId val="12288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506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PD_est!$AB$2</c:f>
              <c:strCache>
                <c:ptCount val="1"/>
                <c:pt idx="0">
                  <c:v>MLE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PD_est!$AA$3:$AA$10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xVal>
          <c:yVal>
            <c:numRef>
              <c:f>PD_est!$AB$31:$AB$38</c:f>
              <c:numCache>
                <c:formatCode>0%</c:formatCode>
                <c:ptCount val="8"/>
                <c:pt idx="0">
                  <c:v>9.9999999999997294E-5</c:v>
                </c:pt>
                <c:pt idx="1">
                  <c:v>9.3457943925233638E-3</c:v>
                </c:pt>
                <c:pt idx="2">
                  <c:v>7.462686567164179E-3</c:v>
                </c:pt>
                <c:pt idx="3">
                  <c:v>7.874015748031496E-3</c:v>
                </c:pt>
                <c:pt idx="4">
                  <c:v>9.2105263157894732E-2</c:v>
                </c:pt>
                <c:pt idx="5">
                  <c:v>3.7037037037037035E-2</c:v>
                </c:pt>
                <c:pt idx="6">
                  <c:v>0.13043478260869565</c:v>
                </c:pt>
                <c:pt idx="7">
                  <c:v>0.35294117647058826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5E-4049-A936-93254348129C}"/>
            </c:ext>
          </c:extLst>
        </c:ser>
        <c:ser>
          <c:idx val="1"/>
          <c:order val="1"/>
          <c:tx>
            <c:strRef>
              <c:f>PD_est!$AE$2</c:f>
              <c:strCache>
                <c:ptCount val="1"/>
                <c:pt idx="0">
                  <c:v>CI Upper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PD_est!$AE$31:$AE$38</c:f>
              <c:numCache>
                <c:formatCode>0%</c:formatCode>
                <c:ptCount val="8"/>
                <c:pt idx="0">
                  <c:v>2.4097666548809306E-3</c:v>
                </c:pt>
                <c:pt idx="1">
                  <c:v>2.7577753473477143E-2</c:v>
                </c:pt>
                <c:pt idx="2">
                  <c:v>2.2034872175739122E-2</c:v>
                </c:pt>
                <c:pt idx="3">
                  <c:v>2.3246206412892448E-2</c:v>
                </c:pt>
                <c:pt idx="4">
                  <c:v>0.15711961665962537</c:v>
                </c:pt>
                <c:pt idx="5">
                  <c:v>8.7408214308069387E-2</c:v>
                </c:pt>
                <c:pt idx="6">
                  <c:v>0.22775990189665346</c:v>
                </c:pt>
                <c:pt idx="7">
                  <c:v>0.46652713868481205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5E-4049-A936-93254348129C}"/>
            </c:ext>
          </c:extLst>
        </c:ser>
        <c:ser>
          <c:idx val="2"/>
          <c:order val="2"/>
          <c:tx>
            <c:strRef>
              <c:f>PD_est!$AF$2</c:f>
              <c:strCache>
                <c:ptCount val="1"/>
                <c:pt idx="0">
                  <c:v>CI Lower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PD_est!$AF$31:$AF$38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2.7090909656164092E-2</c:v>
                </c:pt>
                <c:pt idx="5">
                  <c:v>0</c:v>
                </c:pt>
                <c:pt idx="6">
                  <c:v>3.3109663320737823E-2</c:v>
                </c:pt>
                <c:pt idx="7">
                  <c:v>0.23935521425636447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5E-4049-A936-93254348129C}"/>
            </c:ext>
          </c:extLst>
        </c:ser>
        <c:ser>
          <c:idx val="3"/>
          <c:order val="3"/>
          <c:tx>
            <c:strRef>
              <c:f>PD_est!$H$30</c:f>
              <c:strCache>
                <c:ptCount val="1"/>
                <c:pt idx="0">
                  <c:v>MLE_exp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PD_est!$AA$31:$AA$38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xVal>
          <c:yVal>
            <c:numRef>
              <c:f>PD_est!$H$31:$H$38</c:f>
              <c:numCache>
                <c:formatCode>0%</c:formatCode>
                <c:ptCount val="8"/>
                <c:pt idx="0">
                  <c:v>2.2795317272248155E-3</c:v>
                </c:pt>
                <c:pt idx="1">
                  <c:v>4.6522164209928741E-3</c:v>
                </c:pt>
                <c:pt idx="2">
                  <c:v>9.4945454670660994E-3</c:v>
                </c:pt>
                <c:pt idx="3">
                  <c:v>1.9377085128586172E-2</c:v>
                </c:pt>
                <c:pt idx="4">
                  <c:v>3.9546014012243121E-2</c:v>
                </c:pt>
                <c:pt idx="5">
                  <c:v>8.0708074195813689E-2</c:v>
                </c:pt>
                <c:pt idx="6">
                  <c:v>0.16471428039195921</c:v>
                </c:pt>
                <c:pt idx="7">
                  <c:v>0.33615960280772289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5E-4049-A936-932543481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69887"/>
        <c:axId val="1228891983"/>
      </c:scatterChart>
      <c:valAx>
        <c:axId val="12050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891983"/>
        <c:crosses val="autoZero"/>
        <c:crossBetween val="midCat"/>
      </c:valAx>
      <c:valAx>
        <c:axId val="12288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506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PD_est!$AB$2</c:f>
              <c:strCache>
                <c:ptCount val="1"/>
                <c:pt idx="0">
                  <c:v>MLE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PD_est!$AA$3:$AA$10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xVal>
          <c:yVal>
            <c:numRef>
              <c:f>PD_est!$AB$45:$AB$52</c:f>
              <c:numCache>
                <c:formatCode>0%</c:formatCode>
                <c:ptCount val="8"/>
                <c:pt idx="0">
                  <c:v>1.3157894736842105E-2</c:v>
                </c:pt>
                <c:pt idx="1">
                  <c:v>8.4033613445378148E-3</c:v>
                </c:pt>
                <c:pt idx="2">
                  <c:v>2.5210084033613446E-2</c:v>
                </c:pt>
                <c:pt idx="3">
                  <c:v>4.8387096774193547E-2</c:v>
                </c:pt>
                <c:pt idx="4">
                  <c:v>8.0645161290322578E-2</c:v>
                </c:pt>
                <c:pt idx="5">
                  <c:v>0.04</c:v>
                </c:pt>
                <c:pt idx="6">
                  <c:v>0.1891891891891892</c:v>
                </c:pt>
                <c:pt idx="7">
                  <c:v>0.36842105263157893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B7-FB4B-98ED-40423EBEE9FD}"/>
            </c:ext>
          </c:extLst>
        </c:ser>
        <c:ser>
          <c:idx val="1"/>
          <c:order val="1"/>
          <c:tx>
            <c:strRef>
              <c:f>PD_est!$AE$2</c:f>
              <c:strCache>
                <c:ptCount val="1"/>
                <c:pt idx="0">
                  <c:v>CI Upper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PD_est!$AE$45:$AE$52</c:f>
              <c:numCache>
                <c:formatCode>0%</c:formatCode>
                <c:ptCount val="8"/>
                <c:pt idx="0">
                  <c:v>3.877713901165282E-2</c:v>
                </c:pt>
                <c:pt idx="1">
                  <c:v>2.4804599426611763E-2</c:v>
                </c:pt>
                <c:pt idx="2">
                  <c:v>5.3376088981497011E-2</c:v>
                </c:pt>
                <c:pt idx="3">
                  <c:v>8.6156504316335217E-2</c:v>
                </c:pt>
                <c:pt idx="4">
                  <c:v>0.14842350738444623</c:v>
                </c:pt>
                <c:pt idx="5">
                  <c:v>9.4317113325359997E-2</c:v>
                </c:pt>
                <c:pt idx="6">
                  <c:v>0.31539028694590643</c:v>
                </c:pt>
                <c:pt idx="7">
                  <c:v>0.49364998717758868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B7-FB4B-98ED-40423EBEE9FD}"/>
            </c:ext>
          </c:extLst>
        </c:ser>
        <c:ser>
          <c:idx val="2"/>
          <c:order val="2"/>
          <c:tx>
            <c:strRef>
              <c:f>PD_est!$AF$2</c:f>
              <c:strCache>
                <c:ptCount val="1"/>
                <c:pt idx="0">
                  <c:v>CI Lower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PD_est!$AF$45:$AF$52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1.0617689232051877E-2</c:v>
                </c:pt>
                <c:pt idx="4">
                  <c:v>1.2866815196198922E-2</c:v>
                </c:pt>
                <c:pt idx="5">
                  <c:v>0</c:v>
                </c:pt>
                <c:pt idx="6">
                  <c:v>6.2988091432471971E-2</c:v>
                </c:pt>
                <c:pt idx="7">
                  <c:v>0.24319211808556918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B7-FB4B-98ED-40423EBEE9FD}"/>
            </c:ext>
          </c:extLst>
        </c:ser>
        <c:ser>
          <c:idx val="3"/>
          <c:order val="3"/>
          <c:tx>
            <c:strRef>
              <c:f>PD_est!$H$44</c:f>
              <c:strCache>
                <c:ptCount val="1"/>
                <c:pt idx="0">
                  <c:v>MLE_exp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PD_est!$H$45:$H$52</c:f>
              <c:numCache>
                <c:formatCode>0%</c:formatCode>
                <c:ptCount val="8"/>
                <c:pt idx="0">
                  <c:v>7.5970008268795705E-3</c:v>
                </c:pt>
                <c:pt idx="1">
                  <c:v>1.3084439957129297E-2</c:v>
                </c:pt>
                <c:pt idx="2">
                  <c:v>2.2535546973481417E-2</c:v>
                </c:pt>
                <c:pt idx="3">
                  <c:v>3.8813344633621516E-2</c:v>
                </c:pt>
                <c:pt idx="4">
                  <c:v>6.6848864304070971E-2</c:v>
                </c:pt>
                <c:pt idx="5">
                  <c:v>0.11513490272294348</c:v>
                </c:pt>
                <c:pt idx="6">
                  <c:v>0.19829874393564514</c:v>
                </c:pt>
                <c:pt idx="7">
                  <c:v>0.34153320076257465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B7-FB4B-98ED-40423EBEE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69887"/>
        <c:axId val="1228891983"/>
      </c:scatterChart>
      <c:valAx>
        <c:axId val="12050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891983"/>
        <c:crosses val="autoZero"/>
        <c:crossBetween val="midCat"/>
      </c:valAx>
      <c:valAx>
        <c:axId val="12288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506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PD_est!$AB$2</c:f>
              <c:strCache>
                <c:ptCount val="1"/>
                <c:pt idx="0">
                  <c:v>MLE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PD_est!$AA$3:$AA$10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xVal>
          <c:yVal>
            <c:numRef>
              <c:f>PD_est!$AB$59:$AB$66</c:f>
              <c:numCache>
                <c:formatCode>0%</c:formatCode>
                <c:ptCount val="8"/>
                <c:pt idx="0">
                  <c:v>2.4691358024691357E-2</c:v>
                </c:pt>
                <c:pt idx="1">
                  <c:v>5.0847457627118647E-2</c:v>
                </c:pt>
                <c:pt idx="2">
                  <c:v>3.968253968253968E-2</c:v>
                </c:pt>
                <c:pt idx="3">
                  <c:v>5.2173913043478258E-2</c:v>
                </c:pt>
                <c:pt idx="4">
                  <c:v>9.8039215686274508E-2</c:v>
                </c:pt>
                <c:pt idx="5">
                  <c:v>0.13636363636363635</c:v>
                </c:pt>
                <c:pt idx="6">
                  <c:v>0.20833333333333334</c:v>
                </c:pt>
                <c:pt idx="7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AB-C543-894A-040E0713E553}"/>
            </c:ext>
          </c:extLst>
        </c:ser>
        <c:ser>
          <c:idx val="1"/>
          <c:order val="1"/>
          <c:tx>
            <c:strRef>
              <c:f>PD_est!$AE$2</c:f>
              <c:strCache>
                <c:ptCount val="1"/>
                <c:pt idx="0">
                  <c:v>CI Upper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PD_est!$AE$59:$AE$66</c:f>
              <c:numCache>
                <c:formatCode>0%</c:formatCode>
                <c:ptCount val="8"/>
                <c:pt idx="0">
                  <c:v>5.8486718760430732E-2</c:v>
                </c:pt>
                <c:pt idx="1">
                  <c:v>9.0486001927404955E-2</c:v>
                </c:pt>
                <c:pt idx="2">
                  <c:v>7.3768688911705724E-2</c:v>
                </c:pt>
                <c:pt idx="3">
                  <c:v>9.2818076098780733E-2</c:v>
                </c:pt>
                <c:pt idx="4">
                  <c:v>0.17965322725247865</c:v>
                </c:pt>
                <c:pt idx="5">
                  <c:v>0.23776515987634655</c:v>
                </c:pt>
                <c:pt idx="6">
                  <c:v>0.37081374525815358</c:v>
                </c:pt>
                <c:pt idx="7">
                  <c:v>0.61848201038402062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AB-C543-894A-040E0713E553}"/>
            </c:ext>
          </c:extLst>
        </c:ser>
        <c:ser>
          <c:idx val="2"/>
          <c:order val="2"/>
          <c:tx>
            <c:strRef>
              <c:f>PD_est!$AF$2</c:f>
              <c:strCache>
                <c:ptCount val="1"/>
                <c:pt idx="0">
                  <c:v>CI Lower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PD_est!$AF$59:$AF$66</c:f>
              <c:numCache>
                <c:formatCode>0%</c:formatCode>
                <c:ptCount val="8"/>
                <c:pt idx="0">
                  <c:v>0</c:v>
                </c:pt>
                <c:pt idx="1">
                  <c:v>1.120891332683234E-2</c:v>
                </c:pt>
                <c:pt idx="2">
                  <c:v>5.5963904533736369E-3</c:v>
                </c:pt>
                <c:pt idx="3">
                  <c:v>1.1529749988175783E-2</c:v>
                </c:pt>
                <c:pt idx="4">
                  <c:v>1.6425204120070369E-2</c:v>
                </c:pt>
                <c:pt idx="5">
                  <c:v>3.4962112850926153E-2</c:v>
                </c:pt>
                <c:pt idx="6">
                  <c:v>4.5852921408513131E-2</c:v>
                </c:pt>
                <c:pt idx="7">
                  <c:v>0.34151798961597934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AB-C543-894A-040E0713E553}"/>
            </c:ext>
          </c:extLst>
        </c:ser>
        <c:ser>
          <c:idx val="3"/>
          <c:order val="3"/>
          <c:tx>
            <c:strRef>
              <c:f>PD_est!$H$58</c:f>
              <c:strCache>
                <c:ptCount val="1"/>
                <c:pt idx="0">
                  <c:v>MLE_exp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PD_est!$H$59:$H$66</c:f>
              <c:numCache>
                <c:formatCode>0%</c:formatCode>
                <c:ptCount val="8"/>
                <c:pt idx="0">
                  <c:v>1.7988939906720351E-2</c:v>
                </c:pt>
                <c:pt idx="1">
                  <c:v>2.8308148152734847E-2</c:v>
                </c:pt>
                <c:pt idx="2">
                  <c:v>4.4546885808307957E-2</c:v>
                </c:pt>
                <c:pt idx="3">
                  <c:v>7.0100842503422939E-2</c:v>
                </c:pt>
                <c:pt idx="4">
                  <c:v>0.1103136174509695</c:v>
                </c:pt>
                <c:pt idx="5">
                  <c:v>0.17359412184703266</c:v>
                </c:pt>
                <c:pt idx="6">
                  <c:v>0.27317497001887664</c:v>
                </c:pt>
                <c:pt idx="7">
                  <c:v>0.42987955727309529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AB-C543-894A-040E0713E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69887"/>
        <c:axId val="1228891983"/>
      </c:scatterChart>
      <c:valAx>
        <c:axId val="12050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891983"/>
        <c:crosses val="autoZero"/>
        <c:crossBetween val="midCat"/>
      </c:valAx>
      <c:valAx>
        <c:axId val="12288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506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PD_est!$AB$2</c:f>
              <c:strCache>
                <c:ptCount val="1"/>
                <c:pt idx="0">
                  <c:v>MLE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PD_est!$AA$3:$AA$10</c:f>
              <c:strCache>
                <c:ptCount val="8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</c:strCache>
            </c:strRef>
          </c:xVal>
          <c:yVal>
            <c:numRef>
              <c:f>PD_est!$AB$73:$AB$80</c:f>
              <c:numCache>
                <c:formatCode>0%</c:formatCode>
                <c:ptCount val="8"/>
                <c:pt idx="0">
                  <c:v>1.8181818181818181E-2</c:v>
                </c:pt>
                <c:pt idx="1">
                  <c:v>8.1395348837209308E-2</c:v>
                </c:pt>
                <c:pt idx="2">
                  <c:v>7.8947368421052627E-2</c:v>
                </c:pt>
                <c:pt idx="3">
                  <c:v>0.19607843137254902</c:v>
                </c:pt>
                <c:pt idx="4">
                  <c:v>0.43209876543209874</c:v>
                </c:pt>
                <c:pt idx="5">
                  <c:v>0.48571428571428571</c:v>
                </c:pt>
                <c:pt idx="6">
                  <c:v>0.66176470588235292</c:v>
                </c:pt>
                <c:pt idx="7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B2-8341-8216-8E16B461DD28}"/>
            </c:ext>
          </c:extLst>
        </c:ser>
        <c:ser>
          <c:idx val="1"/>
          <c:order val="1"/>
          <c:tx>
            <c:strRef>
              <c:f>PD_est!$AE$2</c:f>
              <c:strCache>
                <c:ptCount val="1"/>
                <c:pt idx="0">
                  <c:v>CI Upper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PD_est!$AE$73:$AE$80</c:f>
              <c:numCache>
                <c:formatCode>0%</c:formatCode>
                <c:ptCount val="8"/>
                <c:pt idx="0">
                  <c:v>5.3492728757870908E-2</c:v>
                </c:pt>
                <c:pt idx="1">
                  <c:v>0.13918777943607979</c:v>
                </c:pt>
                <c:pt idx="2">
                  <c:v>0.12844845118624448</c:v>
                </c:pt>
                <c:pt idx="3">
                  <c:v>0.25899023094332019</c:v>
                </c:pt>
                <c:pt idx="4">
                  <c:v>0.53997890038290319</c:v>
                </c:pt>
                <c:pt idx="5">
                  <c:v>0.60279887052373016</c:v>
                </c:pt>
                <c:pt idx="6">
                  <c:v>0.77421559074418056</c:v>
                </c:pt>
                <c:pt idx="7">
                  <c:v>0.91087434329005068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B2-8341-8216-8E16B461DD28}"/>
            </c:ext>
          </c:extLst>
        </c:ser>
        <c:ser>
          <c:idx val="2"/>
          <c:order val="2"/>
          <c:tx>
            <c:strRef>
              <c:f>PD_est!$AF$2</c:f>
              <c:strCache>
                <c:ptCount val="1"/>
                <c:pt idx="0">
                  <c:v>CI Lower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PD_est!$AF$73:$AF$80</c:f>
              <c:numCache>
                <c:formatCode>0%</c:formatCode>
                <c:ptCount val="8"/>
                <c:pt idx="0">
                  <c:v>0</c:v>
                </c:pt>
                <c:pt idx="1">
                  <c:v>2.3602918238338821E-2</c:v>
                </c:pt>
                <c:pt idx="2">
                  <c:v>2.9446285655860771E-2</c:v>
                </c:pt>
                <c:pt idx="3">
                  <c:v>0.13316663180177787</c:v>
                </c:pt>
                <c:pt idx="4">
                  <c:v>0.32421863048129435</c:v>
                </c:pt>
                <c:pt idx="5">
                  <c:v>0.36862970090484126</c:v>
                </c:pt>
                <c:pt idx="6">
                  <c:v>0.54931382102052528</c:v>
                </c:pt>
                <c:pt idx="7">
                  <c:v>0.68912565670994941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B2-8341-8216-8E16B461DD28}"/>
            </c:ext>
          </c:extLst>
        </c:ser>
        <c:ser>
          <c:idx val="3"/>
          <c:order val="3"/>
          <c:tx>
            <c:strRef>
              <c:f>PD_est!$H$72</c:f>
              <c:strCache>
                <c:ptCount val="1"/>
                <c:pt idx="0">
                  <c:v>MLE_exp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PD_est!$H$73:$H$80</c:f>
              <c:numCache>
                <c:formatCode>0%</c:formatCode>
                <c:ptCount val="8"/>
                <c:pt idx="0">
                  <c:v>6.8239471980107699E-2</c:v>
                </c:pt>
                <c:pt idx="1">
                  <c:v>9.7998857395461755E-2</c:v>
                </c:pt>
                <c:pt idx="2">
                  <c:v>0.14073637694054292</c:v>
                </c:pt>
                <c:pt idx="3">
                  <c:v>0.20211182375752693</c:v>
                </c:pt>
                <c:pt idx="4">
                  <c:v>0.29025323935865732</c:v>
                </c:pt>
                <c:pt idx="5">
                  <c:v>0.41683332222693137</c:v>
                </c:pt>
                <c:pt idx="6">
                  <c:v>0.59861526060022063</c:v>
                </c:pt>
                <c:pt idx="7">
                  <c:v>0.8596727063686701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B2-8341-8216-8E16B461D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69887"/>
        <c:axId val="1228891983"/>
      </c:scatterChart>
      <c:valAx>
        <c:axId val="12050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891983"/>
        <c:crosses val="autoZero"/>
        <c:crossBetween val="midCat"/>
      </c:valAx>
      <c:valAx>
        <c:axId val="12288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506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477840</xdr:colOff>
      <xdr:row>0</xdr:row>
      <xdr:rowOff>0</xdr:rowOff>
    </xdr:from>
    <xdr:to>
      <xdr:col>34</xdr:col>
      <xdr:colOff>604838</xdr:colOff>
      <xdr:row>14</xdr:row>
      <xdr:rowOff>159516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955E98B-768A-47DF-966A-CCDBFD95A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9779</xdr:colOff>
      <xdr:row>0</xdr:row>
      <xdr:rowOff>19643</xdr:rowOff>
    </xdr:from>
    <xdr:to>
      <xdr:col>43</xdr:col>
      <xdr:colOff>76200</xdr:colOff>
      <xdr:row>14</xdr:row>
      <xdr:rowOff>148324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D891734-5B2C-4E5A-B704-B0567548A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495300</xdr:colOff>
      <xdr:row>14</xdr:row>
      <xdr:rowOff>153520</xdr:rowOff>
    </xdr:from>
    <xdr:to>
      <xdr:col>35</xdr:col>
      <xdr:colOff>8965</xdr:colOff>
      <xdr:row>27</xdr:row>
      <xdr:rowOff>121492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7A560CE-975D-484E-B3E2-6C580C728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506507</xdr:colOff>
      <xdr:row>27</xdr:row>
      <xdr:rowOff>111686</xdr:rowOff>
    </xdr:from>
    <xdr:to>
      <xdr:col>35</xdr:col>
      <xdr:colOff>8966</xdr:colOff>
      <xdr:row>41</xdr:row>
      <xdr:rowOff>76947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537F89D-90A0-4C47-947E-1392C9CF9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593912</xdr:colOff>
      <xdr:row>41</xdr:row>
      <xdr:rowOff>89274</xdr:rowOff>
    </xdr:from>
    <xdr:to>
      <xdr:col>35</xdr:col>
      <xdr:colOff>62753</xdr:colOff>
      <xdr:row>55</xdr:row>
      <xdr:rowOff>110564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63A2794-6073-4BB9-B815-1EAAD0938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533400</xdr:colOff>
      <xdr:row>55</xdr:row>
      <xdr:rowOff>148291</xdr:rowOff>
    </xdr:from>
    <xdr:to>
      <xdr:col>35</xdr:col>
      <xdr:colOff>35858</xdr:colOff>
      <xdr:row>69</xdr:row>
      <xdr:rowOff>102347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208A27DB-A442-4431-8068-C358C0104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555812</xdr:colOff>
      <xdr:row>69</xdr:row>
      <xdr:rowOff>128867</xdr:rowOff>
    </xdr:from>
    <xdr:to>
      <xdr:col>35</xdr:col>
      <xdr:colOff>2241</xdr:colOff>
      <xdr:row>84</xdr:row>
      <xdr:rowOff>28388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8F58C604-7853-4C53-9274-B49452403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13854</xdr:colOff>
      <xdr:row>14</xdr:row>
      <xdr:rowOff>152400</xdr:rowOff>
    </xdr:from>
    <xdr:to>
      <xdr:col>43</xdr:col>
      <xdr:colOff>83127</xdr:colOff>
      <xdr:row>27</xdr:row>
      <xdr:rowOff>166255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5271ECCA-6908-4319-BC3C-B36767C7C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13854</xdr:colOff>
      <xdr:row>28</xdr:row>
      <xdr:rowOff>27709</xdr:rowOff>
    </xdr:from>
    <xdr:to>
      <xdr:col>43</xdr:col>
      <xdr:colOff>41563</xdr:colOff>
      <xdr:row>41</xdr:row>
      <xdr:rowOff>83127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5735C4EE-8A22-4D56-ACAB-AF748A20E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13853</xdr:colOff>
      <xdr:row>41</xdr:row>
      <xdr:rowOff>96982</xdr:rowOff>
    </xdr:from>
    <xdr:to>
      <xdr:col>43</xdr:col>
      <xdr:colOff>27708</xdr:colOff>
      <xdr:row>55</xdr:row>
      <xdr:rowOff>166255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F65F79DC-F386-477D-8309-A4FC3920E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35</xdr:col>
      <xdr:colOff>25399</xdr:colOff>
      <xdr:row>55</xdr:row>
      <xdr:rowOff>154710</xdr:rowOff>
    </xdr:from>
    <xdr:to>
      <xdr:col>43</xdr:col>
      <xdr:colOff>39254</xdr:colOff>
      <xdr:row>69</xdr:row>
      <xdr:rowOff>73891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7C3F7C8E-8F0F-481C-B5E6-B07B717DD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35</xdr:col>
      <xdr:colOff>27709</xdr:colOff>
      <xdr:row>69</xdr:row>
      <xdr:rowOff>138547</xdr:rowOff>
    </xdr:from>
    <xdr:to>
      <xdr:col>43</xdr:col>
      <xdr:colOff>13855</xdr:colOff>
      <xdr:row>84</xdr:row>
      <xdr:rowOff>27709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A3ABFF00-ADEE-476F-88CD-2784D24FA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512842</xdr:colOff>
      <xdr:row>0</xdr:row>
      <xdr:rowOff>59885</xdr:rowOff>
    </xdr:from>
    <xdr:to>
      <xdr:col>25</xdr:col>
      <xdr:colOff>636765</xdr:colOff>
      <xdr:row>13</xdr:row>
      <xdr:rowOff>187206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523E6E9-B82A-4F68-931B-9F5C8D040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526429</xdr:colOff>
      <xdr:row>14</xdr:row>
      <xdr:rowOff>9070</xdr:rowOff>
    </xdr:from>
    <xdr:to>
      <xdr:col>25</xdr:col>
      <xdr:colOff>659997</xdr:colOff>
      <xdr:row>28</xdr:row>
      <xdr:rowOff>50267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5549BB9-D043-4972-9CFD-DB31A5A1F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507100</xdr:colOff>
      <xdr:row>28</xdr:row>
      <xdr:rowOff>57488</xdr:rowOff>
    </xdr:from>
    <xdr:to>
      <xdr:col>25</xdr:col>
      <xdr:colOff>647154</xdr:colOff>
      <xdr:row>42</xdr:row>
      <xdr:rowOff>40125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4F1ED98-CBA1-4FBD-81F2-F9000BD82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446139</xdr:colOff>
      <xdr:row>41</xdr:row>
      <xdr:rowOff>191497</xdr:rowOff>
    </xdr:from>
    <xdr:to>
      <xdr:col>25</xdr:col>
      <xdr:colOff>586194</xdr:colOff>
      <xdr:row>55</xdr:row>
      <xdr:rowOff>183781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48847B6-0335-441F-BA42-5B79971B0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425305</xdr:colOff>
      <xdr:row>55</xdr:row>
      <xdr:rowOff>191496</xdr:rowOff>
    </xdr:from>
    <xdr:to>
      <xdr:col>25</xdr:col>
      <xdr:colOff>555714</xdr:colOff>
      <xdr:row>69</xdr:row>
      <xdr:rowOff>183780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F4DEFDA-B637-4ADD-9806-8C511679A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425819</xdr:colOff>
      <xdr:row>69</xdr:row>
      <xdr:rowOff>181336</xdr:rowOff>
    </xdr:from>
    <xdr:to>
      <xdr:col>25</xdr:col>
      <xdr:colOff>565874</xdr:colOff>
      <xdr:row>83</xdr:row>
      <xdr:rowOff>154329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5BCF028-39F4-4B3A-B9DA-6BDAD4450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256937</xdr:colOff>
      <xdr:row>1</xdr:row>
      <xdr:rowOff>6350</xdr:rowOff>
    </xdr:from>
    <xdr:to>
      <xdr:col>39</xdr:col>
      <xdr:colOff>50800</xdr:colOff>
      <xdr:row>11</xdr:row>
      <xdr:rowOff>152399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9B17C77C-23E9-7E43-9097-CA595E4CA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215900</xdr:colOff>
      <xdr:row>14</xdr:row>
      <xdr:rowOff>165100</xdr:rowOff>
    </xdr:from>
    <xdr:to>
      <xdr:col>39</xdr:col>
      <xdr:colOff>9763</xdr:colOff>
      <xdr:row>25</xdr:row>
      <xdr:rowOff>120649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F5D4366F-A09E-E343-A547-169CF0F7B5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190500</xdr:colOff>
      <xdr:row>28</xdr:row>
      <xdr:rowOff>152400</xdr:rowOff>
    </xdr:from>
    <xdr:to>
      <xdr:col>38</xdr:col>
      <xdr:colOff>657463</xdr:colOff>
      <xdr:row>39</xdr:row>
      <xdr:rowOff>107949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4D7B0C17-D4BC-7144-91FF-6F62EB4D9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228600</xdr:colOff>
      <xdr:row>42</xdr:row>
      <xdr:rowOff>165100</xdr:rowOff>
    </xdr:from>
    <xdr:to>
      <xdr:col>39</xdr:col>
      <xdr:colOff>22463</xdr:colOff>
      <xdr:row>53</xdr:row>
      <xdr:rowOff>120649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4AAD04A-C1C8-E54E-B5EE-E548F2907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32</xdr:col>
      <xdr:colOff>279400</xdr:colOff>
      <xdr:row>57</xdr:row>
      <xdr:rowOff>25400</xdr:rowOff>
    </xdr:from>
    <xdr:to>
      <xdr:col>39</xdr:col>
      <xdr:colOff>73263</xdr:colOff>
      <xdr:row>67</xdr:row>
      <xdr:rowOff>171449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801D728C-18D2-6B49-9701-53D8B33CB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254000</xdr:colOff>
      <xdr:row>71</xdr:row>
      <xdr:rowOff>0</xdr:rowOff>
    </xdr:from>
    <xdr:to>
      <xdr:col>39</xdr:col>
      <xdr:colOff>554507</xdr:colOff>
      <xdr:row>83</xdr:row>
      <xdr:rowOff>107324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EA5089E6-D550-A94A-AD74-F14549A03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Анастасия Светлакова" id="{C03F2349-5949-4A3F-A3CD-FA813A174ED3}" userId="46d1594a62845a8f" providerId="Windows Liv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4" dT="2020-03-23T12:31:36.49" personId="{C03F2349-5949-4A3F-A3CD-FA813A174ED3}" id="{8D6B383E-D318-48AC-94EE-50BF7E654174}">
    <text>эта матрица и ниже для 2 лет, нужно делать для 5, как?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2"/>
  <sheetViews>
    <sheetView tabSelected="1" zoomScale="60" zoomScaleNormal="60" workbookViewId="0">
      <selection activeCell="E51" sqref="E51"/>
    </sheetView>
  </sheetViews>
  <sheetFormatPr defaultColWidth="8.77734375" defaultRowHeight="14.4" x14ac:dyDescent="0.3"/>
  <cols>
    <col min="1" max="1" width="11.109375" bestFit="1" customWidth="1"/>
    <col min="2" max="2" width="5.44140625" customWidth="1"/>
    <col min="3" max="3" width="11.109375" bestFit="1" customWidth="1"/>
    <col min="9" max="9" width="11.109375" bestFit="1" customWidth="1"/>
    <col min="10" max="10" width="5.44140625" customWidth="1"/>
    <col min="11" max="11" width="11.109375" bestFit="1" customWidth="1"/>
    <col min="23" max="23" width="8.44140625" customWidth="1"/>
    <col min="25" max="25" width="8.77734375" style="28"/>
  </cols>
  <sheetData>
    <row r="1" spans="1:25" x14ac:dyDescent="0.3">
      <c r="A1" s="1">
        <v>41091</v>
      </c>
      <c r="B1" t="s">
        <v>0</v>
      </c>
      <c r="C1" s="1">
        <v>41456</v>
      </c>
      <c r="D1" t="s">
        <v>1</v>
      </c>
      <c r="I1" s="1">
        <v>41091</v>
      </c>
      <c r="J1" t="s">
        <v>0</v>
      </c>
      <c r="K1" s="1">
        <v>41456</v>
      </c>
      <c r="L1" t="s">
        <v>13</v>
      </c>
      <c r="Q1" t="s">
        <v>15</v>
      </c>
      <c r="V1" t="s">
        <v>16</v>
      </c>
    </row>
    <row r="2" spans="1:25" x14ac:dyDescent="0.3">
      <c r="A2" t="s">
        <v>2</v>
      </c>
      <c r="B2" t="s">
        <v>11</v>
      </c>
      <c r="C2" t="s">
        <v>12</v>
      </c>
      <c r="D2" t="s">
        <v>25</v>
      </c>
      <c r="E2" t="s">
        <v>21</v>
      </c>
      <c r="F2" t="s">
        <v>22</v>
      </c>
      <c r="G2" t="s">
        <v>24</v>
      </c>
      <c r="I2" t="s">
        <v>2</v>
      </c>
      <c r="J2" t="s">
        <v>11</v>
      </c>
      <c r="K2" t="s">
        <v>12</v>
      </c>
      <c r="L2" t="s">
        <v>25</v>
      </c>
      <c r="M2" t="s">
        <v>21</v>
      </c>
      <c r="N2" t="s">
        <v>22</v>
      </c>
      <c r="O2" t="s">
        <v>24</v>
      </c>
      <c r="Q2" t="s">
        <v>2</v>
      </c>
      <c r="R2" t="s">
        <v>11</v>
      </c>
      <c r="S2" t="s">
        <v>12</v>
      </c>
      <c r="T2" t="s">
        <v>25</v>
      </c>
      <c r="V2" t="s">
        <v>2</v>
      </c>
      <c r="W2" t="s">
        <v>12</v>
      </c>
      <c r="X2" t="s">
        <v>25</v>
      </c>
    </row>
    <row r="3" spans="1:25" x14ac:dyDescent="0.3">
      <c r="A3" t="s">
        <v>3</v>
      </c>
      <c r="B3">
        <v>60</v>
      </c>
      <c r="C3">
        <v>0</v>
      </c>
      <c r="D3">
        <f>B3-C3</f>
        <v>60</v>
      </c>
      <c r="E3" s="3">
        <f>SUM(B3:B$10)/SUM(B$3:B$10)</f>
        <v>1</v>
      </c>
      <c r="F3" s="3">
        <f>SUM(C3:C$10)/SUM(C$3:C$10)</f>
        <v>1</v>
      </c>
      <c r="G3" s="6">
        <f>SUM(D3:D$10)/SUM(D$3:D$10)</f>
        <v>1</v>
      </c>
      <c r="I3" t="s">
        <v>3</v>
      </c>
      <c r="J3">
        <v>60</v>
      </c>
      <c r="K3">
        <v>0</v>
      </c>
      <c r="L3">
        <f>J3-K3</f>
        <v>60</v>
      </c>
      <c r="M3" s="3">
        <f>SUM(J3:J$10)/SUM(J$3:J$10)</f>
        <v>1</v>
      </c>
      <c r="N3" s="3">
        <f>SUM(K3:K$10)/SUM(K$3:K$10)</f>
        <v>1</v>
      </c>
      <c r="O3" s="6">
        <f>SUM(L3:L$10)/SUM(L$3:L$10)</f>
        <v>1</v>
      </c>
      <c r="Q3" s="11" t="s">
        <v>19</v>
      </c>
      <c r="R3" s="7">
        <v>1</v>
      </c>
      <c r="S3" s="7">
        <v>1</v>
      </c>
      <c r="T3" s="7">
        <v>1</v>
      </c>
      <c r="V3" s="7" t="s">
        <v>23</v>
      </c>
      <c r="W3" s="8">
        <v>1</v>
      </c>
      <c r="X3" s="8">
        <v>1</v>
      </c>
      <c r="Y3" s="29"/>
    </row>
    <row r="4" spans="1:25" x14ac:dyDescent="0.3">
      <c r="A4" t="s">
        <v>4</v>
      </c>
      <c r="B4">
        <v>90</v>
      </c>
      <c r="C4">
        <v>0</v>
      </c>
      <c r="D4">
        <f t="shared" ref="D4:D11" si="0">B4-C4</f>
        <v>90</v>
      </c>
      <c r="E4" s="3">
        <f>SUM(B4:B$10)/SUM(B$3:B$10)</f>
        <v>0.91678224687933429</v>
      </c>
      <c r="F4" s="3">
        <f>SUM(C4:C$10)/SUM(C$3:C$10)</f>
        <v>1</v>
      </c>
      <c r="G4" s="6">
        <f>SUM(D4:D$10)/SUM(D$3:D$10)</f>
        <v>0.91291727140783741</v>
      </c>
      <c r="I4" t="s">
        <v>4</v>
      </c>
      <c r="J4">
        <v>90</v>
      </c>
      <c r="K4">
        <v>0</v>
      </c>
      <c r="L4">
        <f t="shared" ref="L4:L11" si="1">J4-K4</f>
        <v>90</v>
      </c>
      <c r="M4" s="3">
        <f>SUM(J4:J$10)/SUM(J$3:J$10)</f>
        <v>0.91549295774647887</v>
      </c>
      <c r="N4" s="3">
        <f>SUM(K4:K$10)/SUM(K$3:K$10)</f>
        <v>1</v>
      </c>
      <c r="O4" s="6">
        <f>SUM(L4:L$10)/SUM(L$3:L$10)</f>
        <v>0.91150442477876104</v>
      </c>
      <c r="Q4" s="11" t="s">
        <v>20</v>
      </c>
      <c r="R4" s="7">
        <f>C12</f>
        <v>4.4382801664355064E-2</v>
      </c>
      <c r="S4" s="7">
        <v>1</v>
      </c>
      <c r="T4" s="7">
        <v>0</v>
      </c>
      <c r="V4" s="7"/>
      <c r="W4" s="8">
        <v>0</v>
      </c>
      <c r="X4" s="9">
        <v>0</v>
      </c>
      <c r="Y4" s="30"/>
    </row>
    <row r="5" spans="1:25" x14ac:dyDescent="0.3">
      <c r="A5" t="s">
        <v>5</v>
      </c>
      <c r="B5">
        <v>125</v>
      </c>
      <c r="C5">
        <v>2</v>
      </c>
      <c r="D5">
        <f t="shared" si="0"/>
        <v>123</v>
      </c>
      <c r="E5" s="3">
        <f>SUM(B5:B$10)/SUM(B$3:B$10)</f>
        <v>0.79195561719833563</v>
      </c>
      <c r="F5" s="3">
        <f>SUM(C5:C$10)/SUM(C$3:C$10)</f>
        <v>1</v>
      </c>
      <c r="G5" s="6">
        <f>SUM(D5:D$10)/SUM(D$3:D$10)</f>
        <v>0.78229317851959357</v>
      </c>
      <c r="I5" t="s">
        <v>5</v>
      </c>
      <c r="J5">
        <v>122</v>
      </c>
      <c r="K5">
        <v>2</v>
      </c>
      <c r="L5">
        <f t="shared" si="1"/>
        <v>120</v>
      </c>
      <c r="M5" s="3">
        <f>SUM(J5:J$10)/SUM(J$3:J$10)</f>
        <v>0.78873239436619713</v>
      </c>
      <c r="N5" s="3">
        <f>SUM(K5:K$10)/SUM(K$3:K$10)</f>
        <v>1</v>
      </c>
      <c r="O5" s="6">
        <f>SUM(L5:L$10)/SUM(L$3:L$10)</f>
        <v>0.77876106194690264</v>
      </c>
      <c r="R5" s="7">
        <v>0</v>
      </c>
      <c r="S5" s="7">
        <v>0</v>
      </c>
      <c r="T5" s="7">
        <v>0</v>
      </c>
      <c r="V5" s="21"/>
      <c r="W5" s="21" t="s">
        <v>30</v>
      </c>
      <c r="X5" s="21" t="s">
        <v>31</v>
      </c>
      <c r="Y5" s="31"/>
    </row>
    <row r="6" spans="1:25" x14ac:dyDescent="0.3">
      <c r="A6" t="s">
        <v>6</v>
      </c>
      <c r="B6">
        <v>164</v>
      </c>
      <c r="C6">
        <v>4</v>
      </c>
      <c r="D6">
        <f t="shared" si="0"/>
        <v>160</v>
      </c>
      <c r="E6" s="3">
        <f>SUM(B6:B$10)/SUM(B$3:B$10)</f>
        <v>0.61858529819694863</v>
      </c>
      <c r="F6" s="3">
        <f>SUM(C6:C$10)/SUM(C$3:C$10)</f>
        <v>0.9375</v>
      </c>
      <c r="G6" s="6">
        <f>SUM(D6:D$10)/SUM(D$3:D$10)</f>
        <v>0.60377358490566035</v>
      </c>
      <c r="I6" t="s">
        <v>6</v>
      </c>
      <c r="J6">
        <v>161</v>
      </c>
      <c r="K6">
        <v>4</v>
      </c>
      <c r="L6">
        <f t="shared" si="1"/>
        <v>157</v>
      </c>
      <c r="M6" s="3">
        <f>SUM(J6:J$10)/SUM(J$3:J$10)</f>
        <v>0.61690140845070418</v>
      </c>
      <c r="N6" s="3">
        <f>SUM(K6:K$10)/SUM(K$3:K$10)</f>
        <v>0.9375</v>
      </c>
      <c r="O6" s="6">
        <f>SUM(L6:L$10)/SUM(L$3:L$10)</f>
        <v>0.60176991150442483</v>
      </c>
      <c r="V6" s="12" t="s">
        <v>26</v>
      </c>
      <c r="W6" s="19" cm="1">
        <f t="array" ref="W6">SUMPRODUCT(F4:F11+F3:F10,E3:E10-E4:E11)/2</f>
        <v>0.81165481969486819</v>
      </c>
      <c r="X6" s="19" cm="1">
        <f t="array" ref="X6">SUMPRODUCT(N3:N10+N4:N11,M3:M10-M4:M11)/2</f>
        <v>0.81093749999999998</v>
      </c>
      <c r="Y6" s="37"/>
    </row>
    <row r="7" spans="1:25" x14ac:dyDescent="0.3">
      <c r="A7" t="s">
        <v>7</v>
      </c>
      <c r="B7">
        <v>85</v>
      </c>
      <c r="C7">
        <v>1</v>
      </c>
      <c r="D7">
        <f t="shared" si="0"/>
        <v>84</v>
      </c>
      <c r="E7" s="3">
        <f>SUM(B7:B$10)/SUM(B$3:B$10)</f>
        <v>0.39112343966712898</v>
      </c>
      <c r="F7" s="3">
        <f>SUM(C7:C$10)/SUM(C$3:C$10)</f>
        <v>0.8125</v>
      </c>
      <c r="G7" s="6">
        <f>SUM(D7:D$10)/SUM(D$3:D$10)</f>
        <v>0.37155297532656023</v>
      </c>
      <c r="I7" t="s">
        <v>7</v>
      </c>
      <c r="J7">
        <v>81</v>
      </c>
      <c r="K7">
        <v>1</v>
      </c>
      <c r="L7">
        <f t="shared" si="1"/>
        <v>80</v>
      </c>
      <c r="M7" s="3">
        <f>SUM(J7:J$10)/SUM(J$3:J$10)</f>
        <v>0.39014084507042252</v>
      </c>
      <c r="N7" s="3">
        <f>SUM(K7:K$10)/SUM(K$3:K$10)</f>
        <v>0.8125</v>
      </c>
      <c r="O7" s="6">
        <f>SUM(L7:L$10)/SUM(L$3:L$10)</f>
        <v>0.37020648967551623</v>
      </c>
      <c r="Q7" t="s">
        <v>15</v>
      </c>
      <c r="V7" s="12" t="s">
        <v>27</v>
      </c>
      <c r="W7" s="23">
        <f>(2*W6-1)/(1-C12)</f>
        <v>0.65225870827285914</v>
      </c>
      <c r="X7" s="23">
        <f>(2*X6-1)/(1-K12)</f>
        <v>0.65122603244837762</v>
      </c>
      <c r="Y7" s="33"/>
    </row>
    <row r="8" spans="1:25" x14ac:dyDescent="0.3">
      <c r="A8" t="s">
        <v>8</v>
      </c>
      <c r="B8">
        <v>78</v>
      </c>
      <c r="C8">
        <v>4</v>
      </c>
      <c r="D8">
        <f t="shared" si="0"/>
        <v>74</v>
      </c>
      <c r="E8" s="3">
        <f>SUM(B8:B$10)/SUM(B$3:B$10)</f>
        <v>0.27323162274618584</v>
      </c>
      <c r="F8" s="3">
        <f>SUM(C8:C$10)/SUM(C$3:C$10)</f>
        <v>0.78125</v>
      </c>
      <c r="G8" s="6">
        <f>SUM(D8:D$10)/SUM(D$3:D$10)</f>
        <v>0.24963715529753266</v>
      </c>
      <c r="I8" t="s">
        <v>8</v>
      </c>
      <c r="J8">
        <v>77</v>
      </c>
      <c r="K8">
        <v>4</v>
      </c>
      <c r="L8">
        <f t="shared" si="1"/>
        <v>73</v>
      </c>
      <c r="M8" s="3">
        <f>SUM(J8:J$10)/SUM(J$3:J$10)</f>
        <v>0.27605633802816903</v>
      </c>
      <c r="N8" s="3">
        <f>SUM(K8:K$10)/SUM(K$3:K$10)</f>
        <v>0.78125</v>
      </c>
      <c r="O8" s="6">
        <f>SUM(L8:L$10)/SUM(L$3:L$10)</f>
        <v>0.25221238938053098</v>
      </c>
      <c r="Q8" t="s">
        <v>2</v>
      </c>
      <c r="R8" t="s">
        <v>11</v>
      </c>
      <c r="S8" t="s">
        <v>12</v>
      </c>
      <c r="T8" t="s">
        <v>25</v>
      </c>
      <c r="V8" s="12"/>
      <c r="W8" s="12"/>
      <c r="X8" s="12"/>
    </row>
    <row r="9" spans="1:25" x14ac:dyDescent="0.3">
      <c r="A9" t="s">
        <v>9</v>
      </c>
      <c r="B9">
        <v>69</v>
      </c>
      <c r="C9">
        <v>8</v>
      </c>
      <c r="D9">
        <f t="shared" si="0"/>
        <v>61</v>
      </c>
      <c r="E9" s="3">
        <f>SUM(B9:B$10)/SUM(B$3:B$10)</f>
        <v>0.1650485436893204</v>
      </c>
      <c r="F9" s="3">
        <f>SUM(C9:C$10)/SUM(C$3:C$10)</f>
        <v>0.65625</v>
      </c>
      <c r="G9" s="6">
        <f>SUM(D9:D$10)/SUM(D$3:D$10)</f>
        <v>0.14223512336719885</v>
      </c>
      <c r="I9" t="s">
        <v>9</v>
      </c>
      <c r="J9">
        <v>69</v>
      </c>
      <c r="K9">
        <v>8</v>
      </c>
      <c r="L9">
        <f t="shared" si="1"/>
        <v>61</v>
      </c>
      <c r="M9" s="3">
        <f>SUM(J9:J$10)/SUM(J$3:J$10)</f>
        <v>0.1676056338028169</v>
      </c>
      <c r="N9" s="3">
        <f>SUM(K9:K$10)/SUM(K$3:K$10)</f>
        <v>0.65625</v>
      </c>
      <c r="O9" s="6">
        <f>SUM(L9:L$10)/SUM(L$3:L$10)</f>
        <v>0.14454277286135694</v>
      </c>
      <c r="Q9" s="11" t="s">
        <v>19</v>
      </c>
      <c r="R9" s="7">
        <v>1</v>
      </c>
      <c r="S9" s="7">
        <v>1</v>
      </c>
      <c r="T9" s="7">
        <v>1</v>
      </c>
      <c r="V9" s="12"/>
      <c r="W9" s="12"/>
      <c r="X9" s="12"/>
    </row>
    <row r="10" spans="1:25" x14ac:dyDescent="0.3">
      <c r="A10" s="13" t="s">
        <v>10</v>
      </c>
      <c r="B10" s="13">
        <v>50</v>
      </c>
      <c r="C10" s="13">
        <v>13</v>
      </c>
      <c r="D10" s="13">
        <f t="shared" si="0"/>
        <v>37</v>
      </c>
      <c r="E10" s="14">
        <f>SUM(B10:B$10)/SUM(B$3:B$10)</f>
        <v>6.9348127600554782E-2</v>
      </c>
      <c r="F10" s="14">
        <f>SUM(C10:C$10)/SUM(C$3:C$10)</f>
        <v>0.40625</v>
      </c>
      <c r="G10" s="10">
        <f>SUM(D10:D$10)/SUM(D$3:D$10)</f>
        <v>5.3701015965166909E-2</v>
      </c>
      <c r="I10" s="13" t="s">
        <v>10</v>
      </c>
      <c r="J10" s="13">
        <v>50</v>
      </c>
      <c r="K10" s="13">
        <v>13</v>
      </c>
      <c r="L10" s="13">
        <f t="shared" si="1"/>
        <v>37</v>
      </c>
      <c r="M10" s="14">
        <f>SUM(J10:J$10)/SUM(J$3:J$10)</f>
        <v>7.0422535211267609E-2</v>
      </c>
      <c r="N10" s="14">
        <f>SUM(K10:K$10)/SUM(K$3:K$10)</f>
        <v>0.40625</v>
      </c>
      <c r="O10" s="10">
        <f>SUM(L10:L$10)/SUM(L$3:L$10)</f>
        <v>5.4572271386430678E-2</v>
      </c>
      <c r="Q10" s="11" t="s">
        <v>20</v>
      </c>
      <c r="R10" s="7">
        <f>K12</f>
        <v>4.507042253521127E-2</v>
      </c>
      <c r="S10" s="7">
        <v>1</v>
      </c>
      <c r="T10" s="7">
        <v>0</v>
      </c>
      <c r="V10" s="12" t="s">
        <v>28</v>
      </c>
      <c r="W10" s="22" cm="1">
        <f t="array" ref="W10">SUMPRODUCT(F4:F11+F3:F10,G3:G10-G4:G11)/2</f>
        <v>0.82612935413642963</v>
      </c>
      <c r="X10" s="22" cm="1">
        <f t="array" ref="X10">SUMPRODUCT(N4:N11+N3:N10,O3:O10-O4:O11)/2</f>
        <v>0.82561301622418881</v>
      </c>
      <c r="Y10" s="34"/>
    </row>
    <row r="11" spans="1:25" x14ac:dyDescent="0.3">
      <c r="A11" s="4" t="s">
        <v>18</v>
      </c>
      <c r="B11" s="25">
        <f>SUM(B3:B10)</f>
        <v>721</v>
      </c>
      <c r="C11">
        <f>SUM(C3:C10)</f>
        <v>32</v>
      </c>
      <c r="D11">
        <f t="shared" si="0"/>
        <v>689</v>
      </c>
      <c r="E11" s="3">
        <v>0</v>
      </c>
      <c r="F11" s="3">
        <v>0</v>
      </c>
      <c r="G11" s="6">
        <v>0</v>
      </c>
      <c r="I11" s="4" t="s">
        <v>18</v>
      </c>
      <c r="J11" s="26">
        <f>SUM(J3:J10)</f>
        <v>710</v>
      </c>
      <c r="K11">
        <f>SUM(K3:K10)</f>
        <v>32</v>
      </c>
      <c r="L11">
        <f t="shared" si="1"/>
        <v>678</v>
      </c>
      <c r="M11" s="3">
        <v>0</v>
      </c>
      <c r="N11" s="3">
        <v>0</v>
      </c>
      <c r="O11" s="6">
        <v>0</v>
      </c>
      <c r="R11" s="7">
        <v>0</v>
      </c>
      <c r="S11" s="7">
        <v>0</v>
      </c>
      <c r="T11" s="7">
        <v>0</v>
      </c>
      <c r="V11" s="12" t="s">
        <v>29</v>
      </c>
      <c r="W11" s="23">
        <f>2*$W$10-1</f>
        <v>0.65225870827285926</v>
      </c>
      <c r="X11" s="23">
        <f>2*X10-1</f>
        <v>0.65122603244837762</v>
      </c>
      <c r="Y11" s="33"/>
    </row>
    <row r="12" spans="1:25" x14ac:dyDescent="0.3">
      <c r="A12" s="4"/>
      <c r="B12" s="2" t="s">
        <v>17</v>
      </c>
      <c r="C12" s="27">
        <f>C11/B11</f>
        <v>4.4382801664355064E-2</v>
      </c>
      <c r="E12" s="3"/>
      <c r="G12" s="6"/>
      <c r="I12" s="4"/>
      <c r="J12" s="2" t="s">
        <v>17</v>
      </c>
      <c r="K12" s="27">
        <f>K11/J11</f>
        <v>4.507042253521127E-2</v>
      </c>
    </row>
    <row r="13" spans="1:25" x14ac:dyDescent="0.3">
      <c r="A13" s="4"/>
    </row>
    <row r="15" spans="1:25" x14ac:dyDescent="0.3">
      <c r="A15" s="1">
        <v>41456</v>
      </c>
      <c r="B15" t="s">
        <v>0</v>
      </c>
      <c r="C15" s="1">
        <v>41821</v>
      </c>
      <c r="D15" t="s">
        <v>1</v>
      </c>
      <c r="I15" s="1">
        <v>41456</v>
      </c>
      <c r="J15" t="s">
        <v>0</v>
      </c>
      <c r="K15" s="1">
        <v>41821</v>
      </c>
      <c r="L15" t="s">
        <v>13</v>
      </c>
      <c r="Q15" t="s">
        <v>15</v>
      </c>
    </row>
    <row r="16" spans="1:25" x14ac:dyDescent="0.3">
      <c r="A16" t="s">
        <v>2</v>
      </c>
      <c r="B16" t="s">
        <v>11</v>
      </c>
      <c r="C16" t="s">
        <v>12</v>
      </c>
      <c r="D16" t="s">
        <v>25</v>
      </c>
      <c r="E16" t="s">
        <v>21</v>
      </c>
      <c r="F16" t="s">
        <v>22</v>
      </c>
      <c r="G16" t="s">
        <v>24</v>
      </c>
      <c r="I16" t="s">
        <v>2</v>
      </c>
      <c r="J16" t="s">
        <v>11</v>
      </c>
      <c r="K16" t="s">
        <v>12</v>
      </c>
      <c r="L16" t="s">
        <v>25</v>
      </c>
      <c r="M16" t="s">
        <v>21</v>
      </c>
      <c r="N16" t="s">
        <v>22</v>
      </c>
      <c r="O16" t="s">
        <v>24</v>
      </c>
      <c r="Q16" t="s">
        <v>2</v>
      </c>
      <c r="R16" t="s">
        <v>11</v>
      </c>
      <c r="S16" t="s">
        <v>12</v>
      </c>
      <c r="T16" t="s">
        <v>25</v>
      </c>
    </row>
    <row r="17" spans="1:25" x14ac:dyDescent="0.3">
      <c r="A17" t="s">
        <v>3</v>
      </c>
      <c r="B17">
        <v>63</v>
      </c>
      <c r="C17">
        <v>0</v>
      </c>
      <c r="D17">
        <f>B17-C17</f>
        <v>63</v>
      </c>
      <c r="E17" s="3">
        <f>SUM(B17:B$24)/SUM(B$17:B$24)</f>
        <v>1</v>
      </c>
      <c r="F17" s="3">
        <f>SUM(C17:C$24)/SUM(C$17:C$24)</f>
        <v>1</v>
      </c>
      <c r="G17" s="6">
        <f>SUM(D17:D$24)/SUM(D$17:D$24)</f>
        <v>1</v>
      </c>
      <c r="I17" t="s">
        <v>3</v>
      </c>
      <c r="J17">
        <v>62</v>
      </c>
      <c r="K17">
        <v>0</v>
      </c>
      <c r="L17">
        <f>J17-K17</f>
        <v>62</v>
      </c>
      <c r="M17" s="3">
        <f>SUM(J17:J$24)/SUM(J$17:J$24)</f>
        <v>1</v>
      </c>
      <c r="N17" s="3">
        <f>SUM(K17:K$24)/SUM(K$17:K$24)</f>
        <v>1</v>
      </c>
      <c r="O17" s="6">
        <f>SUM(L17:L$24)/SUM(L$17:L$24)</f>
        <v>1</v>
      </c>
      <c r="Q17" s="11" t="s">
        <v>19</v>
      </c>
      <c r="R17" s="7">
        <v>1</v>
      </c>
      <c r="S17" s="7">
        <v>1</v>
      </c>
      <c r="T17" s="7">
        <v>1</v>
      </c>
    </row>
    <row r="18" spans="1:25" x14ac:dyDescent="0.3">
      <c r="A18" t="s">
        <v>4</v>
      </c>
      <c r="B18">
        <v>102</v>
      </c>
      <c r="C18">
        <v>0</v>
      </c>
      <c r="D18">
        <f t="shared" ref="D18:D25" si="2">B18-C18</f>
        <v>102</v>
      </c>
      <c r="E18" s="3">
        <f>SUM(B18:B$24)/SUM(B$17:B$24)</f>
        <v>0.90935251798561156</v>
      </c>
      <c r="F18" s="3">
        <f>SUM(C18:C$24)/SUM(C$17:C$24)</f>
        <v>1</v>
      </c>
      <c r="G18" s="6">
        <f>SUM(D18:D$24)/SUM(D$17:D$24)</f>
        <v>0.905829596412556</v>
      </c>
      <c r="I18" t="s">
        <v>4</v>
      </c>
      <c r="J18">
        <v>102</v>
      </c>
      <c r="K18">
        <v>0</v>
      </c>
      <c r="L18">
        <f t="shared" ref="L18:L25" si="3">J18-K18</f>
        <v>102</v>
      </c>
      <c r="M18" s="3">
        <f>SUM(J18:J$24)/SUM(J$17:J$24)</f>
        <v>0.90948905109489053</v>
      </c>
      <c r="N18" s="3">
        <f>SUM(K18:K$24)/SUM(K$17:K$24)</f>
        <v>1</v>
      </c>
      <c r="O18" s="6">
        <f>SUM(L18:L$24)/SUM(L$17:L$24)</f>
        <v>0.90591805766312594</v>
      </c>
      <c r="Q18" s="11" t="s">
        <v>20</v>
      </c>
      <c r="R18" s="7">
        <f>C26</f>
        <v>3.7410071942446041E-2</v>
      </c>
      <c r="S18" s="7">
        <v>1</v>
      </c>
      <c r="T18" s="7">
        <v>0</v>
      </c>
    </row>
    <row r="19" spans="1:25" x14ac:dyDescent="0.3">
      <c r="A19" t="s">
        <v>5</v>
      </c>
      <c r="B19">
        <v>129</v>
      </c>
      <c r="C19">
        <v>0</v>
      </c>
      <c r="D19">
        <f t="shared" si="2"/>
        <v>129</v>
      </c>
      <c r="E19" s="3">
        <f>SUM(B19:B$24)/SUM(B$17:B$24)</f>
        <v>0.76258992805755399</v>
      </c>
      <c r="F19" s="3">
        <f>SUM(C19:C$24)/SUM(C$17:C$24)</f>
        <v>1</v>
      </c>
      <c r="G19" s="6">
        <f>SUM(D19:D$24)/SUM(D$17:D$24)</f>
        <v>0.75336322869955152</v>
      </c>
      <c r="I19" t="s">
        <v>5</v>
      </c>
      <c r="J19">
        <v>126</v>
      </c>
      <c r="K19">
        <v>0</v>
      </c>
      <c r="L19">
        <f t="shared" si="3"/>
        <v>126</v>
      </c>
      <c r="M19" s="3">
        <f>SUM(J19:J$24)/SUM(J$17:J$24)</f>
        <v>0.76058394160583942</v>
      </c>
      <c r="N19" s="3">
        <f>SUM(K19:K$24)/SUM(K$17:K$24)</f>
        <v>1</v>
      </c>
      <c r="O19" s="6">
        <f>SUM(L19:L$24)/SUM(L$17:L$24)</f>
        <v>0.75113808801213966</v>
      </c>
      <c r="R19" s="7">
        <v>0</v>
      </c>
      <c r="S19" s="7">
        <v>0</v>
      </c>
      <c r="T19" s="7">
        <v>0</v>
      </c>
      <c r="V19" s="20"/>
      <c r="W19" s="20" t="s">
        <v>30</v>
      </c>
      <c r="X19" s="20" t="s">
        <v>31</v>
      </c>
      <c r="Y19" s="31"/>
    </row>
    <row r="20" spans="1:25" x14ac:dyDescent="0.3">
      <c r="A20" t="s">
        <v>6</v>
      </c>
      <c r="B20">
        <v>141</v>
      </c>
      <c r="C20">
        <v>3</v>
      </c>
      <c r="D20">
        <f t="shared" si="2"/>
        <v>138</v>
      </c>
      <c r="E20" s="3">
        <f>SUM(B20:B$24)/SUM(B$17:B$24)</f>
        <v>0.57697841726618704</v>
      </c>
      <c r="F20" s="3">
        <f>SUM(C20:C$24)/SUM(C$17:C$24)</f>
        <v>1</v>
      </c>
      <c r="G20" s="6">
        <f>SUM(D20:D$24)/SUM(D$17:D$24)</f>
        <v>0.5605381165919282</v>
      </c>
      <c r="I20" t="s">
        <v>6</v>
      </c>
      <c r="J20">
        <v>138</v>
      </c>
      <c r="K20">
        <v>3</v>
      </c>
      <c r="L20">
        <f t="shared" si="3"/>
        <v>135</v>
      </c>
      <c r="M20" s="3">
        <f>SUM(J20:J$24)/SUM(J$17:J$24)</f>
        <v>0.57664233576642332</v>
      </c>
      <c r="N20" s="3">
        <f>SUM(K20:K$24)/SUM(K$17:K$24)</f>
        <v>1</v>
      </c>
      <c r="O20" s="6">
        <f>SUM(L20:L$24)/SUM(L$17:L$24)</f>
        <v>0.55993930197268593</v>
      </c>
      <c r="V20" s="12" t="s">
        <v>26</v>
      </c>
      <c r="W20" s="19" cm="1">
        <f t="array" ref="W20">SUMPRODUCT(F18:F25+F17:F24,E17:E24-E18:E25)/2</f>
        <v>0.85251798561151093</v>
      </c>
      <c r="X20" s="19" cm="1">
        <f t="array" ref="X20">SUMPRODUCT(N17:N24+N18:N25,M17:M24-M18:M25)/2</f>
        <v>0.85145985401459856</v>
      </c>
      <c r="Y20" s="32"/>
    </row>
    <row r="21" spans="1:25" x14ac:dyDescent="0.3">
      <c r="A21" t="s">
        <v>7</v>
      </c>
      <c r="B21">
        <v>76</v>
      </c>
      <c r="C21">
        <v>2</v>
      </c>
      <c r="D21">
        <f t="shared" si="2"/>
        <v>74</v>
      </c>
      <c r="E21" s="3">
        <f>SUM(B21:B$24)/SUM(B$17:B$24)</f>
        <v>0.37410071942446044</v>
      </c>
      <c r="F21" s="3">
        <f>SUM(C21:C$24)/SUM(C$17:C$24)</f>
        <v>0.88461538461538458</v>
      </c>
      <c r="G21" s="6">
        <f>SUM(D21:D$24)/SUM(D$17:D$24)</f>
        <v>0.35426008968609868</v>
      </c>
      <c r="I21" t="s">
        <v>7</v>
      </c>
      <c r="J21">
        <v>75</v>
      </c>
      <c r="K21">
        <v>2</v>
      </c>
      <c r="L21">
        <f t="shared" si="3"/>
        <v>73</v>
      </c>
      <c r="M21" s="3">
        <f>SUM(J21:J$24)/SUM(J$17:J$24)</f>
        <v>0.37518248175182484</v>
      </c>
      <c r="N21" s="3">
        <f>SUM(K21:K$24)/SUM(K$17:K$24)</f>
        <v>0.88461538461538458</v>
      </c>
      <c r="O21" s="6">
        <f>SUM(L21:L$24)/SUM(L$17:L$24)</f>
        <v>0.3550834597875569</v>
      </c>
      <c r="Q21" t="s">
        <v>15</v>
      </c>
      <c r="V21" s="12" t="s">
        <v>27</v>
      </c>
      <c r="W21" s="23">
        <f>(2*W20-1)/(1-C26)</f>
        <v>0.73243647234678655</v>
      </c>
      <c r="X21" s="23">
        <f>(2*X20-1)/(1-K26)</f>
        <v>0.73065250379362678</v>
      </c>
      <c r="Y21" s="33"/>
    </row>
    <row r="22" spans="1:25" x14ac:dyDescent="0.3">
      <c r="A22" t="s">
        <v>8</v>
      </c>
      <c r="B22">
        <v>69</v>
      </c>
      <c r="C22">
        <v>1</v>
      </c>
      <c r="D22">
        <f t="shared" si="2"/>
        <v>68</v>
      </c>
      <c r="E22" s="3">
        <f>SUM(B22:B$24)/SUM(B$17:B$24)</f>
        <v>0.26474820143884892</v>
      </c>
      <c r="F22" s="3">
        <f>SUM(C22:C$24)/SUM(C$17:C$24)</f>
        <v>0.80769230769230771</v>
      </c>
      <c r="G22" s="6">
        <f>SUM(D22:D$24)/SUM(D$17:D$24)</f>
        <v>0.24364723467862481</v>
      </c>
      <c r="I22" t="s">
        <v>8</v>
      </c>
      <c r="J22">
        <v>67</v>
      </c>
      <c r="K22">
        <v>1</v>
      </c>
      <c r="L22">
        <f t="shared" si="3"/>
        <v>66</v>
      </c>
      <c r="M22" s="3">
        <f>SUM(J22:J$24)/SUM(J$17:J$24)</f>
        <v>0.26569343065693429</v>
      </c>
      <c r="N22" s="3">
        <f>SUM(K22:K$24)/SUM(K$17:K$24)</f>
        <v>0.80769230769230771</v>
      </c>
      <c r="O22" s="6">
        <f>SUM(L22:L$24)/SUM(L$17:L$24)</f>
        <v>0.24430955993930198</v>
      </c>
      <c r="Q22" t="s">
        <v>2</v>
      </c>
      <c r="R22" t="s">
        <v>11</v>
      </c>
      <c r="S22" t="s">
        <v>12</v>
      </c>
      <c r="T22" t="s">
        <v>25</v>
      </c>
      <c r="V22" s="12"/>
      <c r="W22" s="12"/>
      <c r="X22" s="12"/>
    </row>
    <row r="23" spans="1:25" x14ac:dyDescent="0.3">
      <c r="A23" t="s">
        <v>9</v>
      </c>
      <c r="B23">
        <v>53</v>
      </c>
      <c r="C23">
        <v>8</v>
      </c>
      <c r="D23">
        <f t="shared" si="2"/>
        <v>45</v>
      </c>
      <c r="E23" s="3">
        <f>SUM(B23:B$24)/SUM(B$17:B$24)</f>
        <v>0.16546762589928057</v>
      </c>
      <c r="F23" s="3">
        <f>SUM(C23:C$24)/SUM(C$17:C$24)</f>
        <v>0.76923076923076927</v>
      </c>
      <c r="G23" s="6">
        <f>SUM(D23:D$24)/SUM(D$17:D$24)</f>
        <v>0.14200298953662183</v>
      </c>
      <c r="I23" t="s">
        <v>9</v>
      </c>
      <c r="J23">
        <v>53</v>
      </c>
      <c r="K23">
        <v>8</v>
      </c>
      <c r="L23">
        <f t="shared" si="3"/>
        <v>45</v>
      </c>
      <c r="M23" s="3">
        <f>SUM(J23:J$24)/SUM(J$17:J$24)</f>
        <v>0.16788321167883211</v>
      </c>
      <c r="N23" s="3">
        <f>SUM(K23:K$24)/SUM(K$17:K$24)</f>
        <v>0.76923076923076927</v>
      </c>
      <c r="O23" s="6">
        <f>SUM(L23:L$24)/SUM(L$17:L$24)</f>
        <v>0.1441578148710167</v>
      </c>
      <c r="Q23" s="11" t="s">
        <v>19</v>
      </c>
      <c r="R23" s="7">
        <v>1</v>
      </c>
      <c r="S23" s="7">
        <v>1</v>
      </c>
      <c r="T23" s="7">
        <v>1</v>
      </c>
      <c r="V23" s="12"/>
      <c r="W23" s="12"/>
      <c r="X23" s="12"/>
    </row>
    <row r="24" spans="1:25" x14ac:dyDescent="0.3">
      <c r="A24" s="13" t="s">
        <v>10</v>
      </c>
      <c r="B24" s="13">
        <v>62</v>
      </c>
      <c r="C24" s="13">
        <v>12</v>
      </c>
      <c r="D24" s="13">
        <f t="shared" si="2"/>
        <v>50</v>
      </c>
      <c r="E24" s="14">
        <f>SUM(B24:B$24)/SUM(B$17:B$24)</f>
        <v>8.9208633093525183E-2</v>
      </c>
      <c r="F24" s="14">
        <f>SUM(C24:C$24)/SUM(C$17:C$24)</f>
        <v>0.46153846153846156</v>
      </c>
      <c r="G24" s="10">
        <f>SUM(D24:D$24)/SUM(D$17:D$24)</f>
        <v>7.4738415545590436E-2</v>
      </c>
      <c r="I24" s="13" t="s">
        <v>10</v>
      </c>
      <c r="J24" s="13">
        <v>62</v>
      </c>
      <c r="K24" s="13">
        <v>12</v>
      </c>
      <c r="L24" s="13">
        <f t="shared" si="3"/>
        <v>50</v>
      </c>
      <c r="M24" s="14">
        <f>SUM(J24:J$24)/SUM(J$17:J$24)</f>
        <v>9.0510948905109495E-2</v>
      </c>
      <c r="N24" s="14">
        <f>SUM(K24:K$24)/SUM(K$17:K$24)</f>
        <v>0.46153846153846156</v>
      </c>
      <c r="O24" s="10">
        <f>SUM(L24:L$24)/SUM(L$17:L$24)</f>
        <v>7.5872534142640363E-2</v>
      </c>
      <c r="Q24" s="11" t="s">
        <v>20</v>
      </c>
      <c r="R24" s="7">
        <f>K26</f>
        <v>3.7956204379562042E-2</v>
      </c>
      <c r="S24" s="7">
        <v>1</v>
      </c>
      <c r="T24" s="7">
        <v>0</v>
      </c>
      <c r="V24" s="12" t="s">
        <v>28</v>
      </c>
      <c r="W24" s="12" cm="1">
        <f t="array" ref="W24">SUMPRODUCT(F18:F25+F17:F24,G17:G24-G18:G25)/2</f>
        <v>0.86621823617339322</v>
      </c>
      <c r="X24" s="22" cm="1">
        <f t="array" ref="X24">SUMPRODUCT(N18:N25+N17:N24,O17:O24-O18:O25)/2</f>
        <v>0.86532625189681334</v>
      </c>
      <c r="Y24" s="34"/>
    </row>
    <row r="25" spans="1:25" x14ac:dyDescent="0.3">
      <c r="A25" s="4" t="s">
        <v>18</v>
      </c>
      <c r="B25" s="25">
        <f>SUM(B17:B24)</f>
        <v>695</v>
      </c>
      <c r="C25">
        <f>SUM(C17:C24)</f>
        <v>26</v>
      </c>
      <c r="D25">
        <f t="shared" si="2"/>
        <v>669</v>
      </c>
      <c r="E25" s="3">
        <v>0</v>
      </c>
      <c r="F25" s="3">
        <v>0</v>
      </c>
      <c r="G25" s="6">
        <v>0</v>
      </c>
      <c r="I25" s="4" t="s">
        <v>18</v>
      </c>
      <c r="J25" s="26">
        <f>SUM(J17:J24)</f>
        <v>685</v>
      </c>
      <c r="K25">
        <f>SUM(K17:K24)</f>
        <v>26</v>
      </c>
      <c r="L25">
        <f t="shared" si="3"/>
        <v>659</v>
      </c>
      <c r="M25" s="3">
        <v>0</v>
      </c>
      <c r="N25" s="3">
        <v>0</v>
      </c>
      <c r="O25" s="6">
        <v>0</v>
      </c>
      <c r="R25" s="7">
        <v>0</v>
      </c>
      <c r="S25" s="7">
        <v>0</v>
      </c>
      <c r="T25" s="7">
        <v>0</v>
      </c>
      <c r="V25" s="12" t="s">
        <v>29</v>
      </c>
      <c r="W25" s="23">
        <f>2*$W$24-1</f>
        <v>0.73243647234678644</v>
      </c>
      <c r="X25" s="23">
        <f>2*X24-1</f>
        <v>0.73065250379362667</v>
      </c>
      <c r="Y25" s="33"/>
    </row>
    <row r="26" spans="1:25" x14ac:dyDescent="0.3">
      <c r="A26" s="4"/>
      <c r="B26" s="2" t="s">
        <v>17</v>
      </c>
      <c r="C26" s="27">
        <f>C25/B25</f>
        <v>3.7410071942446041E-2</v>
      </c>
      <c r="I26" s="4"/>
      <c r="J26" s="2" t="s">
        <v>17</v>
      </c>
      <c r="K26" s="27">
        <f>K25/J25</f>
        <v>3.7956204379562042E-2</v>
      </c>
    </row>
    <row r="29" spans="1:25" x14ac:dyDescent="0.3">
      <c r="A29" s="1">
        <v>41821</v>
      </c>
      <c r="B29" t="s">
        <v>0</v>
      </c>
      <c r="C29" s="1">
        <v>42186</v>
      </c>
      <c r="D29" t="s">
        <v>1</v>
      </c>
      <c r="I29" s="1">
        <v>41821</v>
      </c>
      <c r="J29" t="s">
        <v>0</v>
      </c>
      <c r="K29" s="1">
        <v>42186</v>
      </c>
      <c r="L29" t="s">
        <v>13</v>
      </c>
      <c r="Q29" t="s">
        <v>15</v>
      </c>
    </row>
    <row r="30" spans="1:25" x14ac:dyDescent="0.3">
      <c r="A30" t="s">
        <v>2</v>
      </c>
      <c r="B30" t="s">
        <v>11</v>
      </c>
      <c r="C30" t="s">
        <v>12</v>
      </c>
      <c r="D30" t="s">
        <v>25</v>
      </c>
      <c r="E30" t="s">
        <v>21</v>
      </c>
      <c r="F30" t="s">
        <v>22</v>
      </c>
      <c r="G30" t="s">
        <v>24</v>
      </c>
      <c r="I30" t="s">
        <v>2</v>
      </c>
      <c r="J30" t="s">
        <v>11</v>
      </c>
      <c r="K30" t="s">
        <v>12</v>
      </c>
      <c r="L30" t="s">
        <v>25</v>
      </c>
      <c r="M30" t="s">
        <v>21</v>
      </c>
      <c r="N30" t="s">
        <v>22</v>
      </c>
      <c r="O30" t="s">
        <v>24</v>
      </c>
      <c r="Q30" t="s">
        <v>2</v>
      </c>
      <c r="R30" t="s">
        <v>11</v>
      </c>
      <c r="S30" t="s">
        <v>12</v>
      </c>
      <c r="T30" t="s">
        <v>25</v>
      </c>
    </row>
    <row r="31" spans="1:25" x14ac:dyDescent="0.3">
      <c r="A31" t="s">
        <v>3</v>
      </c>
      <c r="B31">
        <v>72</v>
      </c>
      <c r="C31">
        <v>0</v>
      </c>
      <c r="D31">
        <f>B31-C31</f>
        <v>72</v>
      </c>
      <c r="E31" s="3">
        <f>SUM(B31:B$38)/SUM(B$31:B$38)</f>
        <v>1</v>
      </c>
      <c r="F31" s="3">
        <f>SUM(C31:C$38)/SUM(C$31:C$38)</f>
        <v>1</v>
      </c>
      <c r="G31" s="6">
        <f>SUM(D31:D$38)/SUM(D$31:D$38)</f>
        <v>1</v>
      </c>
      <c r="I31" t="s">
        <v>3</v>
      </c>
      <c r="J31">
        <v>71</v>
      </c>
      <c r="K31">
        <v>0</v>
      </c>
      <c r="L31">
        <f>J31-K31</f>
        <v>71</v>
      </c>
      <c r="M31" s="3">
        <f>SUM(J31:J$38)/SUM(J$31:J$38)</f>
        <v>1</v>
      </c>
      <c r="N31" s="3">
        <f>SUM(K31:K$38)/SUM(K$31:K$38)</f>
        <v>1</v>
      </c>
      <c r="O31" s="6">
        <f>SUM(L31:L$38)/SUM(L$31:L$38)</f>
        <v>1</v>
      </c>
      <c r="Q31" s="11" t="s">
        <v>19</v>
      </c>
      <c r="R31" s="7">
        <v>1</v>
      </c>
      <c r="S31" s="7">
        <v>1</v>
      </c>
      <c r="T31" s="7">
        <v>1</v>
      </c>
    </row>
    <row r="32" spans="1:25" x14ac:dyDescent="0.3">
      <c r="A32" t="s">
        <v>4</v>
      </c>
      <c r="B32">
        <v>107</v>
      </c>
      <c r="C32">
        <v>1</v>
      </c>
      <c r="D32">
        <f t="shared" ref="D32:D39" si="4">B32-C32</f>
        <v>106</v>
      </c>
      <c r="E32" s="3">
        <f>SUM(B32:B$38)/SUM(B$31:B$38)</f>
        <v>0.89473684210526316</v>
      </c>
      <c r="F32" s="3">
        <f>SUM(C32:C$38)/SUM(C$31:C$38)</f>
        <v>1</v>
      </c>
      <c r="G32" s="6">
        <f>SUM(D32:D$38)/SUM(D$31:D$38)</f>
        <v>0.88785046728971961</v>
      </c>
      <c r="I32" t="s">
        <v>4</v>
      </c>
      <c r="J32">
        <v>107</v>
      </c>
      <c r="K32">
        <v>1</v>
      </c>
      <c r="L32">
        <f t="shared" ref="L32:L39" si="5">J32-K32</f>
        <v>106</v>
      </c>
      <c r="M32" s="3">
        <f>SUM(J32:J$38)/SUM(J$31:J$38)</f>
        <v>0.89402985074626862</v>
      </c>
      <c r="N32" s="3">
        <f>SUM(K32:K$38)/SUM(K$31:K$38)</f>
        <v>1</v>
      </c>
      <c r="O32" s="6">
        <f>SUM(L32:L$38)/SUM(L$31:L$38)</f>
        <v>0.88694267515923564</v>
      </c>
      <c r="Q32" s="11" t="s">
        <v>20</v>
      </c>
      <c r="R32" s="7">
        <f>C40</f>
        <v>6.1403508771929821E-2</v>
      </c>
      <c r="S32" s="7">
        <v>1</v>
      </c>
      <c r="T32" s="7">
        <v>0</v>
      </c>
    </row>
    <row r="33" spans="1:25" x14ac:dyDescent="0.3">
      <c r="A33" t="s">
        <v>5</v>
      </c>
      <c r="B33">
        <v>134</v>
      </c>
      <c r="C33">
        <v>1</v>
      </c>
      <c r="D33">
        <f t="shared" si="4"/>
        <v>133</v>
      </c>
      <c r="E33" s="3">
        <f>SUM(B33:B$38)/SUM(B$31:B$38)</f>
        <v>0.73830409356725146</v>
      </c>
      <c r="F33" s="3">
        <f>SUM(C33:C$38)/SUM(C$31:C$38)</f>
        <v>0.97619047619047616</v>
      </c>
      <c r="G33" s="6">
        <f>SUM(D33:D$38)/SUM(D$31:D$38)</f>
        <v>0.72274143302180682</v>
      </c>
      <c r="I33" t="s">
        <v>5</v>
      </c>
      <c r="J33">
        <v>128</v>
      </c>
      <c r="K33">
        <v>1</v>
      </c>
      <c r="L33">
        <f t="shared" si="5"/>
        <v>127</v>
      </c>
      <c r="M33" s="3">
        <f>SUM(J33:J$38)/SUM(J$31:J$38)</f>
        <v>0.73432835820895526</v>
      </c>
      <c r="N33" s="3">
        <f>SUM(K33:K$38)/SUM(K$31:K$38)</f>
        <v>0.97619047619047616</v>
      </c>
      <c r="O33" s="6">
        <f>SUM(L33:L$38)/SUM(L$31:L$38)</f>
        <v>0.71815286624203822</v>
      </c>
      <c r="R33" s="7">
        <v>0</v>
      </c>
      <c r="S33" s="7">
        <v>0</v>
      </c>
      <c r="T33" s="7">
        <v>0</v>
      </c>
      <c r="V33" s="20"/>
      <c r="W33" s="20" t="s">
        <v>30</v>
      </c>
      <c r="X33" s="20" t="s">
        <v>31</v>
      </c>
      <c r="Y33" s="31"/>
    </row>
    <row r="34" spans="1:25" x14ac:dyDescent="0.3">
      <c r="A34" t="s">
        <v>6</v>
      </c>
      <c r="B34">
        <v>127</v>
      </c>
      <c r="C34">
        <v>1</v>
      </c>
      <c r="D34">
        <f t="shared" si="4"/>
        <v>126</v>
      </c>
      <c r="E34" s="3">
        <f>SUM(B34:B$38)/SUM(B$31:B$38)</f>
        <v>0.54239766081871343</v>
      </c>
      <c r="F34" s="3">
        <f>SUM(C34:C$38)/SUM(C$31:C$38)</f>
        <v>0.95238095238095233</v>
      </c>
      <c r="G34" s="6">
        <f>SUM(D34:D$38)/SUM(D$31:D$38)</f>
        <v>0.51557632398753894</v>
      </c>
      <c r="I34" t="s">
        <v>6</v>
      </c>
      <c r="J34">
        <v>123</v>
      </c>
      <c r="K34">
        <v>1</v>
      </c>
      <c r="L34">
        <f t="shared" si="5"/>
        <v>122</v>
      </c>
      <c r="M34" s="3">
        <f>SUM(J34:J$38)/SUM(J$31:J$38)</f>
        <v>0.54328358208955219</v>
      </c>
      <c r="N34" s="3">
        <f>SUM(K34:K$38)/SUM(K$31:K$38)</f>
        <v>0.95238095238095233</v>
      </c>
      <c r="O34" s="6">
        <f>SUM(L34:L$38)/SUM(L$31:L$38)</f>
        <v>0.51592356687898089</v>
      </c>
      <c r="V34" s="12" t="s">
        <v>26</v>
      </c>
      <c r="W34" s="22" cm="1">
        <f t="array" ref="W34">SUMPRODUCT(F32:F39+F31:F38,E31:E38-E32:E39)/2</f>
        <v>0.84718741297688682</v>
      </c>
      <c r="X34" s="22" cm="1">
        <f t="array" ref="X34">SUMPRODUCT(N31:N38+N32:N39,M31:M38-M32:M39)/2</f>
        <v>0.84703269367448464</v>
      </c>
      <c r="Y34" s="34"/>
    </row>
    <row r="35" spans="1:25" x14ac:dyDescent="0.3">
      <c r="A35" t="s">
        <v>7</v>
      </c>
      <c r="B35">
        <v>76</v>
      </c>
      <c r="C35">
        <v>7</v>
      </c>
      <c r="D35">
        <f t="shared" si="4"/>
        <v>69</v>
      </c>
      <c r="E35" s="3">
        <f>SUM(B35:B$38)/SUM(B$31:B$38)</f>
        <v>0.35672514619883039</v>
      </c>
      <c r="F35" s="3">
        <f>SUM(C35:C$38)/SUM(C$31:C$38)</f>
        <v>0.9285714285714286</v>
      </c>
      <c r="G35" s="6">
        <f>SUM(D35:D$38)/SUM(D$31:D$38)</f>
        <v>0.31931464174454827</v>
      </c>
      <c r="I35" t="s">
        <v>7</v>
      </c>
      <c r="J35">
        <v>75</v>
      </c>
      <c r="K35">
        <v>7</v>
      </c>
      <c r="L35">
        <f t="shared" si="5"/>
        <v>68</v>
      </c>
      <c r="M35" s="3">
        <f>SUM(J35:J$38)/SUM(J$31:J$38)</f>
        <v>0.35970149253731343</v>
      </c>
      <c r="N35" s="3">
        <f>SUM(K35:K$38)/SUM(K$31:K$38)</f>
        <v>0.9285714285714286</v>
      </c>
      <c r="O35" s="6">
        <f>SUM(L35:L$38)/SUM(L$31:L$38)</f>
        <v>0.321656050955414</v>
      </c>
      <c r="Q35" t="s">
        <v>15</v>
      </c>
      <c r="V35" s="12" t="s">
        <v>27</v>
      </c>
      <c r="W35" s="24">
        <f>(2*W34-1)/(1-C40)</f>
        <v>0.7398012164367308</v>
      </c>
      <c r="X35" s="24">
        <f>(2*X34-1)/(1-K40)</f>
        <v>0.74048377312708502</v>
      </c>
      <c r="Y35" s="35"/>
    </row>
    <row r="36" spans="1:25" x14ac:dyDescent="0.3">
      <c r="A36" t="s">
        <v>8</v>
      </c>
      <c r="B36">
        <v>54</v>
      </c>
      <c r="C36">
        <v>2</v>
      </c>
      <c r="D36">
        <f t="shared" si="4"/>
        <v>52</v>
      </c>
      <c r="E36" s="3">
        <f>SUM(B36:B$38)/SUM(B$31:B$38)</f>
        <v>0.24561403508771928</v>
      </c>
      <c r="F36" s="3">
        <f>SUM(C36:C$38)/SUM(C$31:C$38)</f>
        <v>0.76190476190476186</v>
      </c>
      <c r="G36" s="6">
        <f>SUM(D36:D$38)/SUM(D$31:D$38)</f>
        <v>0.21183800623052959</v>
      </c>
      <c r="I36" t="s">
        <v>8</v>
      </c>
      <c r="J36">
        <v>54</v>
      </c>
      <c r="K36">
        <v>2</v>
      </c>
      <c r="L36">
        <f t="shared" si="5"/>
        <v>52</v>
      </c>
      <c r="M36" s="3">
        <f>SUM(J36:J$38)/SUM(J$31:J$38)</f>
        <v>0.24776119402985075</v>
      </c>
      <c r="N36" s="3">
        <f>SUM(K36:K$38)/SUM(K$31:K$38)</f>
        <v>0.76190476190476186</v>
      </c>
      <c r="O36" s="6">
        <f>SUM(L36:L$38)/SUM(L$31:L$38)</f>
        <v>0.21337579617834396</v>
      </c>
      <c r="Q36" t="s">
        <v>2</v>
      </c>
      <c r="R36" t="s">
        <v>11</v>
      </c>
      <c r="S36" t="s">
        <v>12</v>
      </c>
      <c r="T36" t="s">
        <v>25</v>
      </c>
      <c r="V36" s="12"/>
      <c r="W36" s="12"/>
      <c r="X36" s="12"/>
    </row>
    <row r="37" spans="1:25" x14ac:dyDescent="0.3">
      <c r="A37" t="s">
        <v>9</v>
      </c>
      <c r="B37">
        <v>46</v>
      </c>
      <c r="C37">
        <v>6</v>
      </c>
      <c r="D37">
        <f t="shared" si="4"/>
        <v>40</v>
      </c>
      <c r="E37" s="3">
        <f>SUM(B37:B$38)/SUM(B$31:B$38)</f>
        <v>0.16666666666666666</v>
      </c>
      <c r="F37" s="3">
        <f>SUM(C37:C$38)/SUM(C$31:C$38)</f>
        <v>0.7142857142857143</v>
      </c>
      <c r="G37" s="6">
        <f>SUM(D37:D$38)/SUM(D$31:D$38)</f>
        <v>0.13084112149532709</v>
      </c>
      <c r="I37" t="s">
        <v>9</v>
      </c>
      <c r="J37">
        <v>46</v>
      </c>
      <c r="K37">
        <v>6</v>
      </c>
      <c r="L37">
        <f t="shared" si="5"/>
        <v>40</v>
      </c>
      <c r="M37" s="3">
        <f>SUM(J37:J$38)/SUM(J$31:J$38)</f>
        <v>0.16716417910447762</v>
      </c>
      <c r="N37" s="3">
        <f>SUM(K37:K$38)/SUM(K$31:K$38)</f>
        <v>0.7142857142857143</v>
      </c>
      <c r="O37" s="6">
        <f>SUM(L37:L$38)/SUM(L$31:L$38)</f>
        <v>0.13057324840764331</v>
      </c>
      <c r="Q37" s="11" t="s">
        <v>19</v>
      </c>
      <c r="R37" s="7">
        <v>1</v>
      </c>
      <c r="S37" s="7">
        <v>1</v>
      </c>
      <c r="T37" s="7">
        <v>1</v>
      </c>
      <c r="V37" s="12"/>
      <c r="W37" s="12"/>
      <c r="X37" s="12"/>
    </row>
    <row r="38" spans="1:25" x14ac:dyDescent="0.3">
      <c r="A38" s="13" t="s">
        <v>10</v>
      </c>
      <c r="B38" s="13">
        <v>68</v>
      </c>
      <c r="C38" s="13">
        <v>24</v>
      </c>
      <c r="D38" s="13">
        <f t="shared" si="4"/>
        <v>44</v>
      </c>
      <c r="E38" s="14">
        <f>SUM(B38:B$38)/SUM(B$31:B$38)</f>
        <v>9.9415204678362568E-2</v>
      </c>
      <c r="F38" s="14">
        <f>SUM(C38:C$38)/SUM(C$31:C$38)</f>
        <v>0.5714285714285714</v>
      </c>
      <c r="G38" s="10">
        <f>SUM(D38:D$38)/SUM(D$31:D$38)</f>
        <v>6.8535825545171333E-2</v>
      </c>
      <c r="I38" s="13" t="s">
        <v>10</v>
      </c>
      <c r="J38" s="13">
        <v>66</v>
      </c>
      <c r="K38" s="13">
        <v>24</v>
      </c>
      <c r="L38" s="13">
        <f t="shared" si="5"/>
        <v>42</v>
      </c>
      <c r="M38" s="14">
        <f>SUM(J38:J$38)/SUM(J$31:J$38)</f>
        <v>9.8507462686567168E-2</v>
      </c>
      <c r="N38" s="14">
        <f>SUM(K38:K$38)/SUM(K$31:K$38)</f>
        <v>0.5714285714285714</v>
      </c>
      <c r="O38" s="10">
        <f>SUM(L38:L$38)/SUM(L$31:L$38)</f>
        <v>6.6878980891719744E-2</v>
      </c>
      <c r="Q38" s="11" t="s">
        <v>20</v>
      </c>
      <c r="R38" s="7">
        <f>K40</f>
        <v>6.2686567164179099E-2</v>
      </c>
      <c r="S38" s="7">
        <v>1</v>
      </c>
      <c r="T38" s="7">
        <v>0</v>
      </c>
      <c r="V38" s="12" t="s">
        <v>28</v>
      </c>
      <c r="W38" s="12" cm="1">
        <f t="array" ref="W38">SUMPRODUCT(F32:F39+F31:F38,G31:G38-G32:G39)/2</f>
        <v>0.86990060821836535</v>
      </c>
      <c r="X38" s="22" cm="1">
        <f t="array" ref="X38">SUMPRODUCT(N32:N39+N31:N38,O31:O38-O32:O39)/2</f>
        <v>0.87024188656354262</v>
      </c>
      <c r="Y38" s="34"/>
    </row>
    <row r="39" spans="1:25" x14ac:dyDescent="0.3">
      <c r="A39" s="4" t="s">
        <v>18</v>
      </c>
      <c r="B39" s="25">
        <f>SUM(B31:B38)</f>
        <v>684</v>
      </c>
      <c r="C39">
        <f>SUM(C31:C38)</f>
        <v>42</v>
      </c>
      <c r="D39">
        <f t="shared" si="4"/>
        <v>642</v>
      </c>
      <c r="E39" s="6">
        <v>0</v>
      </c>
      <c r="F39" s="6">
        <v>0</v>
      </c>
      <c r="G39" s="6">
        <v>0</v>
      </c>
      <c r="I39" s="4" t="s">
        <v>18</v>
      </c>
      <c r="J39" s="26">
        <f>SUM(J31:J38)</f>
        <v>670</v>
      </c>
      <c r="K39">
        <f>SUM(K31:K38)</f>
        <v>42</v>
      </c>
      <c r="L39">
        <f t="shared" si="5"/>
        <v>628</v>
      </c>
      <c r="M39" s="6">
        <v>0</v>
      </c>
      <c r="N39" s="6">
        <v>0</v>
      </c>
      <c r="O39" s="6">
        <v>0</v>
      </c>
      <c r="R39" s="7">
        <v>0</v>
      </c>
      <c r="S39" s="7">
        <v>0</v>
      </c>
      <c r="T39" s="7">
        <v>0</v>
      </c>
      <c r="V39" s="12" t="s">
        <v>29</v>
      </c>
      <c r="W39" s="24">
        <f>2*$W$38-1</f>
        <v>0.73980121643673069</v>
      </c>
      <c r="X39" s="24">
        <f>2*X38-1</f>
        <v>0.74048377312708524</v>
      </c>
      <c r="Y39" s="35"/>
    </row>
    <row r="40" spans="1:25" x14ac:dyDescent="0.3">
      <c r="A40" s="4"/>
      <c r="B40" s="2" t="s">
        <v>17</v>
      </c>
      <c r="C40" s="27">
        <f>C39/B39</f>
        <v>6.1403508771929821E-2</v>
      </c>
      <c r="I40" s="4"/>
      <c r="J40" s="2" t="s">
        <v>17</v>
      </c>
      <c r="K40" s="27">
        <f>K39/J39</f>
        <v>6.2686567164179099E-2</v>
      </c>
    </row>
    <row r="43" spans="1:25" x14ac:dyDescent="0.3">
      <c r="A43" s="1">
        <v>42186</v>
      </c>
      <c r="B43" t="s">
        <v>0</v>
      </c>
      <c r="C43" s="1">
        <v>42552</v>
      </c>
      <c r="D43" t="s">
        <v>1</v>
      </c>
      <c r="I43" s="1">
        <v>42186</v>
      </c>
      <c r="J43" t="s">
        <v>0</v>
      </c>
      <c r="K43" s="1">
        <v>42552</v>
      </c>
      <c r="L43" t="s">
        <v>13</v>
      </c>
      <c r="Q43" t="s">
        <v>15</v>
      </c>
    </row>
    <row r="44" spans="1:25" x14ac:dyDescent="0.3">
      <c r="A44" t="s">
        <v>2</v>
      </c>
      <c r="B44" t="s">
        <v>11</v>
      </c>
      <c r="C44" t="s">
        <v>12</v>
      </c>
      <c r="D44" t="s">
        <v>25</v>
      </c>
      <c r="E44" t="s">
        <v>21</v>
      </c>
      <c r="F44" t="s">
        <v>22</v>
      </c>
      <c r="G44" t="s">
        <v>24</v>
      </c>
      <c r="I44" t="s">
        <v>2</v>
      </c>
      <c r="J44" t="s">
        <v>11</v>
      </c>
      <c r="K44" t="s">
        <v>12</v>
      </c>
      <c r="L44" t="s">
        <v>25</v>
      </c>
      <c r="M44" t="s">
        <v>21</v>
      </c>
      <c r="N44" t="s">
        <v>22</v>
      </c>
      <c r="O44" t="s">
        <v>24</v>
      </c>
      <c r="Q44" t="s">
        <v>2</v>
      </c>
      <c r="R44" t="s">
        <v>11</v>
      </c>
      <c r="S44" t="s">
        <v>12</v>
      </c>
      <c r="T44" t="s">
        <v>25</v>
      </c>
    </row>
    <row r="45" spans="1:25" x14ac:dyDescent="0.3">
      <c r="A45" t="s">
        <v>3</v>
      </c>
      <c r="B45">
        <v>76</v>
      </c>
      <c r="C45">
        <v>1</v>
      </c>
      <c r="D45">
        <f>B45-C45</f>
        <v>75</v>
      </c>
      <c r="E45" s="3">
        <f>SUM(B45:B$52)/SUM(B$45:B$52)</f>
        <v>1</v>
      </c>
      <c r="F45" s="3">
        <f>SUM(C45:C$52)/SUM(C$45:C$52)</f>
        <v>1</v>
      </c>
      <c r="G45" s="6">
        <f>SUM(D45:D$52)/SUM(D$45:D$52)</f>
        <v>1</v>
      </c>
      <c r="I45" t="s">
        <v>3</v>
      </c>
      <c r="J45">
        <v>75</v>
      </c>
      <c r="K45">
        <v>1</v>
      </c>
      <c r="L45">
        <f>J45-K45</f>
        <v>74</v>
      </c>
      <c r="M45" s="3">
        <f>SUM(J45:J$52)/SUM(J$45:J$52)</f>
        <v>1</v>
      </c>
      <c r="N45" s="3">
        <f>SUM(K45:K$52)/SUM(K$45:K$52)</f>
        <v>1</v>
      </c>
      <c r="O45" s="6">
        <f>SUM(L45:L$52)/SUM(L$45:L$52)</f>
        <v>1</v>
      </c>
      <c r="Q45" s="11" t="s">
        <v>19</v>
      </c>
      <c r="R45" s="7">
        <v>1</v>
      </c>
      <c r="S45" s="7">
        <v>1</v>
      </c>
      <c r="T45" s="7">
        <v>1</v>
      </c>
    </row>
    <row r="46" spans="1:25" x14ac:dyDescent="0.3">
      <c r="A46" t="s">
        <v>4</v>
      </c>
      <c r="B46">
        <v>119</v>
      </c>
      <c r="C46">
        <v>1</v>
      </c>
      <c r="D46">
        <f t="shared" ref="D46:D53" si="6">B46-C46</f>
        <v>118</v>
      </c>
      <c r="E46" s="3">
        <f>SUM(B46:B$52)/SUM(B$45:B$52)</f>
        <v>0.88198757763975155</v>
      </c>
      <c r="F46" s="3">
        <f>SUM(C46:C$52)/SUM(C$45:C$52)</f>
        <v>0.97826086956521741</v>
      </c>
      <c r="G46" s="6">
        <f>SUM(D46:D$52)/SUM(D$45:D$52)</f>
        <v>0.87458193979933108</v>
      </c>
      <c r="I46" t="s">
        <v>4</v>
      </c>
      <c r="J46">
        <v>119</v>
      </c>
      <c r="K46">
        <v>1</v>
      </c>
      <c r="L46">
        <f t="shared" ref="L46:L53" si="7">J46-K46</f>
        <v>118</v>
      </c>
      <c r="M46" s="3">
        <f>SUM(J46:J$52)/SUM(J$45:J$52)</f>
        <v>0.88151658767772512</v>
      </c>
      <c r="N46" s="3">
        <f>SUM(K46:K$52)/SUM(K$45:K$52)</f>
        <v>0.97826086956521741</v>
      </c>
      <c r="O46" s="6">
        <f>SUM(L46:L$52)/SUM(L$45:L$52)</f>
        <v>0.87393526405451449</v>
      </c>
      <c r="Q46" s="11" t="s">
        <v>20</v>
      </c>
      <c r="R46" s="7">
        <f>C54</f>
        <v>7.1428571428571425E-2</v>
      </c>
      <c r="S46" s="7">
        <v>1</v>
      </c>
      <c r="T46" s="7">
        <v>0</v>
      </c>
    </row>
    <row r="47" spans="1:25" x14ac:dyDescent="0.3">
      <c r="A47" t="s">
        <v>5</v>
      </c>
      <c r="B47">
        <v>119</v>
      </c>
      <c r="C47">
        <v>3</v>
      </c>
      <c r="D47">
        <f t="shared" si="6"/>
        <v>116</v>
      </c>
      <c r="E47" s="3">
        <f>SUM(B47:B$52)/SUM(B$45:B$52)</f>
        <v>0.69720496894409933</v>
      </c>
      <c r="F47" s="3">
        <f>SUM(C47:C$52)/SUM(C$45:C$52)</f>
        <v>0.95652173913043481</v>
      </c>
      <c r="G47" s="6">
        <f>SUM(D47:D$52)/SUM(D$45:D$52)</f>
        <v>0.67725752508361203</v>
      </c>
      <c r="I47" t="s">
        <v>5</v>
      </c>
      <c r="J47">
        <v>116</v>
      </c>
      <c r="K47">
        <v>3</v>
      </c>
      <c r="L47">
        <f t="shared" si="7"/>
        <v>113</v>
      </c>
      <c r="M47" s="3">
        <f>SUM(J47:J$52)/SUM(J$45:J$52)</f>
        <v>0.69352290679304895</v>
      </c>
      <c r="N47" s="3">
        <f>SUM(K47:K$52)/SUM(K$45:K$52)</f>
        <v>0.95652173913043481</v>
      </c>
      <c r="O47" s="6">
        <f>SUM(L47:L$52)/SUM(L$45:L$52)</f>
        <v>0.67291311754684835</v>
      </c>
      <c r="R47" s="7">
        <v>0</v>
      </c>
      <c r="S47" s="7">
        <v>0</v>
      </c>
      <c r="T47" s="7">
        <v>0</v>
      </c>
      <c r="V47" s="20"/>
      <c r="W47" s="20" t="s">
        <v>30</v>
      </c>
      <c r="X47" s="20" t="s">
        <v>31</v>
      </c>
      <c r="Y47" s="31"/>
    </row>
    <row r="48" spans="1:25" x14ac:dyDescent="0.3">
      <c r="A48" t="s">
        <v>6</v>
      </c>
      <c r="B48">
        <v>124</v>
      </c>
      <c r="C48">
        <v>6</v>
      </c>
      <c r="D48">
        <f t="shared" si="6"/>
        <v>118</v>
      </c>
      <c r="E48" s="3">
        <f>SUM(B48:B$52)/SUM(B$45:B$52)</f>
        <v>0.51242236024844723</v>
      </c>
      <c r="F48" s="3">
        <f>SUM(C48:C$52)/SUM(C$45:C$52)</f>
        <v>0.89130434782608692</v>
      </c>
      <c r="G48" s="6">
        <f>SUM(D48:D$52)/SUM(D$45:D$52)</f>
        <v>0.48327759197324416</v>
      </c>
      <c r="I48" t="s">
        <v>6</v>
      </c>
      <c r="J48">
        <v>121</v>
      </c>
      <c r="K48">
        <v>6</v>
      </c>
      <c r="L48">
        <f t="shared" si="7"/>
        <v>115</v>
      </c>
      <c r="M48" s="3">
        <f>SUM(J48:J$52)/SUM(J$45:J$52)</f>
        <v>0.51026856240126384</v>
      </c>
      <c r="N48" s="3">
        <f>SUM(K48:K$52)/SUM(K$45:K$52)</f>
        <v>0.89130434782608692</v>
      </c>
      <c r="O48" s="6">
        <f>SUM(L48:L$52)/SUM(L$45:L$52)</f>
        <v>0.48040885860306642</v>
      </c>
      <c r="V48" s="12" t="s">
        <v>26</v>
      </c>
      <c r="W48" s="22" cm="1">
        <f t="array" ref="W48">SUMPRODUCT(F46:F53+F45:F52,E45:E52-E46:E53)/2</f>
        <v>0.79303942749122325</v>
      </c>
      <c r="X48" s="22" cm="1">
        <f t="array" ref="X48">SUMPRODUCT(N45:N52+N46:N53,M45:M52-M46:M53)/2</f>
        <v>0.79289442956246992</v>
      </c>
      <c r="Y48" s="34"/>
    </row>
    <row r="49" spans="1:25" x14ac:dyDescent="0.3">
      <c r="A49" t="s">
        <v>7</v>
      </c>
      <c r="B49">
        <v>62</v>
      </c>
      <c r="C49">
        <v>5</v>
      </c>
      <c r="D49">
        <f t="shared" si="6"/>
        <v>57</v>
      </c>
      <c r="E49" s="3">
        <f>SUM(B49:B$52)/SUM(B$45:B$52)</f>
        <v>0.31987577639751552</v>
      </c>
      <c r="F49" s="3">
        <f>SUM(C49:C$52)/SUM(C$45:C$52)</f>
        <v>0.76086956521739135</v>
      </c>
      <c r="G49" s="6">
        <f>SUM(D49:D$52)/SUM(D$45:D$52)</f>
        <v>0.28595317725752506</v>
      </c>
      <c r="I49" t="s">
        <v>7</v>
      </c>
      <c r="J49">
        <v>60</v>
      </c>
      <c r="K49">
        <v>5</v>
      </c>
      <c r="L49">
        <f t="shared" si="7"/>
        <v>55</v>
      </c>
      <c r="M49" s="3">
        <f>SUM(J49:J$52)/SUM(J$45:J$52)</f>
        <v>0.31911532385466035</v>
      </c>
      <c r="N49" s="3">
        <f>SUM(K49:K$52)/SUM(K$45:K$52)</f>
        <v>0.76086956521739135</v>
      </c>
      <c r="O49" s="6">
        <f>SUM(L49:L$52)/SUM(L$45:L$52)</f>
        <v>0.28449744463373083</v>
      </c>
      <c r="Q49" t="s">
        <v>15</v>
      </c>
      <c r="V49" s="12" t="s">
        <v>27</v>
      </c>
      <c r="W49" s="23">
        <f>(2*W48-1)/(1-C54)</f>
        <v>0.63116184382725005</v>
      </c>
      <c r="X49" s="23">
        <f>(2*X48-1)/(1-K54)</f>
        <v>0.63169394859640016</v>
      </c>
      <c r="Y49" s="33"/>
    </row>
    <row r="50" spans="1:25" x14ac:dyDescent="0.3">
      <c r="A50" t="s">
        <v>8</v>
      </c>
      <c r="B50">
        <v>50</v>
      </c>
      <c r="C50">
        <v>2</v>
      </c>
      <c r="D50">
        <f t="shared" si="6"/>
        <v>48</v>
      </c>
      <c r="E50" s="3">
        <f>SUM(B50:B$52)/SUM(B$45:B$52)</f>
        <v>0.2236024844720497</v>
      </c>
      <c r="F50" s="3">
        <f>SUM(C50:C$52)/SUM(C$45:C$52)</f>
        <v>0.65217391304347827</v>
      </c>
      <c r="G50" s="6">
        <f>SUM(D50:D$52)/SUM(D$45:D$52)</f>
        <v>0.19063545150501673</v>
      </c>
      <c r="I50" t="s">
        <v>8</v>
      </c>
      <c r="J50">
        <v>49</v>
      </c>
      <c r="K50">
        <v>2</v>
      </c>
      <c r="L50">
        <f t="shared" si="7"/>
        <v>47</v>
      </c>
      <c r="M50" s="3">
        <f>SUM(J50:J$52)/SUM(J$45:J$52)</f>
        <v>0.22432859399684044</v>
      </c>
      <c r="N50" s="3">
        <f>SUM(K50:K$52)/SUM(K$45:K$52)</f>
        <v>0.65217391304347827</v>
      </c>
      <c r="O50" s="6">
        <f>SUM(L50:L$52)/SUM(L$45:L$52)</f>
        <v>0.19080068143100512</v>
      </c>
      <c r="Q50" t="s">
        <v>2</v>
      </c>
      <c r="R50" t="s">
        <v>11</v>
      </c>
      <c r="S50" t="s">
        <v>12</v>
      </c>
      <c r="T50" t="s">
        <v>25</v>
      </c>
      <c r="V50" s="12"/>
      <c r="W50" s="12"/>
      <c r="X50" s="12"/>
    </row>
    <row r="51" spans="1:25" x14ac:dyDescent="0.3">
      <c r="A51" t="s">
        <v>9</v>
      </c>
      <c r="B51">
        <v>37</v>
      </c>
      <c r="C51">
        <v>7</v>
      </c>
      <c r="D51">
        <f t="shared" si="6"/>
        <v>30</v>
      </c>
      <c r="E51" s="3">
        <f>SUM(B51:B$52)/SUM(B$45:B$52)</f>
        <v>0.14596273291925466</v>
      </c>
      <c r="F51" s="3">
        <f>SUM(C51:C$52)/SUM(C$45:C$52)</f>
        <v>0.60869565217391308</v>
      </c>
      <c r="G51" s="6">
        <f>SUM(D51:D$52)/SUM(D$45:D$52)</f>
        <v>0.11036789297658862</v>
      </c>
      <c r="I51" t="s">
        <v>9</v>
      </c>
      <c r="J51">
        <v>36</v>
      </c>
      <c r="K51">
        <v>7</v>
      </c>
      <c r="L51">
        <f t="shared" si="7"/>
        <v>29</v>
      </c>
      <c r="M51" s="3">
        <f>SUM(J51:J$52)/SUM(J$45:J$52)</f>
        <v>0.14691943127962084</v>
      </c>
      <c r="N51" s="3">
        <f>SUM(K51:K$52)/SUM(K$45:K$52)</f>
        <v>0.60869565217391308</v>
      </c>
      <c r="O51" s="6">
        <f>SUM(L51:L$52)/SUM(L$45:L$52)</f>
        <v>0.11073253833049404</v>
      </c>
      <c r="Q51" s="11" t="s">
        <v>19</v>
      </c>
      <c r="R51" s="7">
        <v>1</v>
      </c>
      <c r="S51" s="7">
        <v>1</v>
      </c>
      <c r="T51" s="7">
        <v>1</v>
      </c>
      <c r="V51" s="12"/>
      <c r="W51" s="12"/>
      <c r="X51" s="12"/>
    </row>
    <row r="52" spans="1:25" x14ac:dyDescent="0.3">
      <c r="A52" s="13" t="s">
        <v>10</v>
      </c>
      <c r="B52" s="13">
        <v>57</v>
      </c>
      <c r="C52" s="13">
        <v>21</v>
      </c>
      <c r="D52" s="13">
        <f t="shared" si="6"/>
        <v>36</v>
      </c>
      <c r="E52" s="14">
        <f>SUM(B52:B$52)/SUM(B$45:B$52)</f>
        <v>8.8509316770186336E-2</v>
      </c>
      <c r="F52" s="14">
        <f>SUM(C52:C$52)/SUM(C$45:C$52)</f>
        <v>0.45652173913043476</v>
      </c>
      <c r="G52" s="10">
        <f>SUM(D52:D$52)/SUM(D$45:D$52)</f>
        <v>6.0200668896321072E-2</v>
      </c>
      <c r="I52" s="13" t="s">
        <v>10</v>
      </c>
      <c r="J52" s="13">
        <v>57</v>
      </c>
      <c r="K52" s="13">
        <v>21</v>
      </c>
      <c r="L52" s="13">
        <f t="shared" si="7"/>
        <v>36</v>
      </c>
      <c r="M52" s="14">
        <f>SUM(J52:J$52)/SUM(J$45:J$52)</f>
        <v>9.004739336492891E-2</v>
      </c>
      <c r="N52" s="14">
        <f>SUM(K52:K$52)/SUM(K$45:K$52)</f>
        <v>0.45652173913043476</v>
      </c>
      <c r="O52" s="10">
        <f>SUM(L52:L$52)/SUM(L$45:L$52)</f>
        <v>6.1328790459965928E-2</v>
      </c>
      <c r="Q52" s="11" t="s">
        <v>20</v>
      </c>
      <c r="R52" s="7">
        <f>K54</f>
        <v>7.266982622432859E-2</v>
      </c>
      <c r="S52" s="7">
        <v>1</v>
      </c>
      <c r="T52" s="7">
        <v>0</v>
      </c>
      <c r="V52" s="12" t="s">
        <v>28</v>
      </c>
      <c r="W52" s="22" cm="1">
        <f t="array" ref="W52">SUMPRODUCT(F46:F53+F45:F52,G45:G52-G46:G53)/2</f>
        <v>0.81558092191362508</v>
      </c>
      <c r="X52" s="22" cm="1">
        <f t="array" ref="X52">SUMPRODUCT(N46:N53+N45:N52,O45:O52-O46:O53)/2</f>
        <v>0.8158469742982003</v>
      </c>
      <c r="Y52" s="34"/>
    </row>
    <row r="53" spans="1:25" x14ac:dyDescent="0.3">
      <c r="A53" s="4" t="s">
        <v>18</v>
      </c>
      <c r="B53" s="25">
        <f>SUM(B45:B52)</f>
        <v>644</v>
      </c>
      <c r="C53">
        <f>SUM(C45:C52)</f>
        <v>46</v>
      </c>
      <c r="D53">
        <f t="shared" si="6"/>
        <v>598</v>
      </c>
      <c r="E53" s="3">
        <v>0</v>
      </c>
      <c r="F53" s="3">
        <v>0</v>
      </c>
      <c r="G53" s="6">
        <v>0</v>
      </c>
      <c r="I53" s="4" t="s">
        <v>18</v>
      </c>
      <c r="J53" s="26">
        <f>SUM(J45:J52)</f>
        <v>633</v>
      </c>
      <c r="K53">
        <f>SUM(K45:K52)</f>
        <v>46</v>
      </c>
      <c r="L53">
        <f t="shared" si="7"/>
        <v>587</v>
      </c>
      <c r="M53" s="3">
        <v>0</v>
      </c>
      <c r="N53" s="3">
        <v>0</v>
      </c>
      <c r="O53" s="6">
        <v>0</v>
      </c>
      <c r="R53" s="7">
        <v>0</v>
      </c>
      <c r="S53" s="7">
        <v>0</v>
      </c>
      <c r="T53" s="7">
        <v>0</v>
      </c>
      <c r="V53" s="12" t="s">
        <v>29</v>
      </c>
      <c r="W53" s="23">
        <f>2*$W$52-1</f>
        <v>0.63116184382725016</v>
      </c>
      <c r="X53" s="23">
        <f>2*X52-1</f>
        <v>0.6316939485964006</v>
      </c>
      <c r="Y53" s="33"/>
    </row>
    <row r="54" spans="1:25" x14ac:dyDescent="0.3">
      <c r="B54" s="2" t="s">
        <v>17</v>
      </c>
      <c r="C54" s="27">
        <f>C53/B53</f>
        <v>7.1428571428571425E-2</v>
      </c>
      <c r="F54" s="3"/>
      <c r="I54" s="4"/>
      <c r="J54" s="2" t="s">
        <v>17</v>
      </c>
      <c r="K54" s="27">
        <f>K53/J53</f>
        <v>7.266982622432859E-2</v>
      </c>
    </row>
    <row r="56" spans="1:25" x14ac:dyDescent="0.3">
      <c r="A56" s="4"/>
    </row>
    <row r="57" spans="1:25" x14ac:dyDescent="0.3">
      <c r="A57" s="1">
        <v>42552</v>
      </c>
      <c r="B57" t="s">
        <v>0</v>
      </c>
      <c r="C57" s="1">
        <v>42917</v>
      </c>
      <c r="D57" t="s">
        <v>1</v>
      </c>
      <c r="I57" s="1">
        <v>42552</v>
      </c>
      <c r="J57" t="s">
        <v>0</v>
      </c>
      <c r="K57" s="1">
        <v>42917</v>
      </c>
      <c r="L57" t="s">
        <v>13</v>
      </c>
      <c r="Q57" t="s">
        <v>15</v>
      </c>
    </row>
    <row r="58" spans="1:25" x14ac:dyDescent="0.3">
      <c r="A58" t="s">
        <v>2</v>
      </c>
      <c r="B58" t="s">
        <v>11</v>
      </c>
      <c r="C58" t="s">
        <v>12</v>
      </c>
      <c r="D58" t="s">
        <v>25</v>
      </c>
      <c r="E58" t="s">
        <v>21</v>
      </c>
      <c r="F58" t="s">
        <v>22</v>
      </c>
      <c r="G58" t="s">
        <v>24</v>
      </c>
      <c r="I58" t="s">
        <v>2</v>
      </c>
      <c r="J58" t="s">
        <v>11</v>
      </c>
      <c r="K58" t="s">
        <v>12</v>
      </c>
      <c r="L58" t="s">
        <v>25</v>
      </c>
      <c r="M58" t="s">
        <v>21</v>
      </c>
      <c r="N58" t="s">
        <v>22</v>
      </c>
      <c r="O58" t="s">
        <v>24</v>
      </c>
      <c r="Q58" t="s">
        <v>2</v>
      </c>
      <c r="R58" t="s">
        <v>11</v>
      </c>
      <c r="S58" t="s">
        <v>12</v>
      </c>
      <c r="T58" t="s">
        <v>25</v>
      </c>
    </row>
    <row r="59" spans="1:25" x14ac:dyDescent="0.3">
      <c r="A59" t="s">
        <v>3</v>
      </c>
      <c r="B59">
        <v>81</v>
      </c>
      <c r="C59">
        <v>2</v>
      </c>
      <c r="D59">
        <f>B59-C59</f>
        <v>79</v>
      </c>
      <c r="E59" s="3">
        <f>SUM(B59:B$66)/SUM(B$59:B$66)</f>
        <v>1</v>
      </c>
      <c r="F59" s="3">
        <f>SUM(C59:C$66)/SUM(C$59:C$66)</f>
        <v>1</v>
      </c>
      <c r="G59" s="6">
        <f>SUM(D59:D$66)/SUM(D$59:D$66)</f>
        <v>1</v>
      </c>
      <c r="I59" t="s">
        <v>3</v>
      </c>
      <c r="J59">
        <v>77</v>
      </c>
      <c r="K59">
        <v>2</v>
      </c>
      <c r="L59">
        <f>J59-K59</f>
        <v>75</v>
      </c>
      <c r="M59" s="3">
        <f>SUM(J59:J$66)/SUM(J$59:J$66)</f>
        <v>1</v>
      </c>
      <c r="N59" s="3">
        <f>SUM(K59:K$66)/SUM(K$59:K$66)</f>
        <v>1</v>
      </c>
      <c r="O59" s="6">
        <f>SUM(L59:L$66)/SUM(L$59:L$66)</f>
        <v>1</v>
      </c>
      <c r="Q59" s="11" t="s">
        <v>19</v>
      </c>
      <c r="R59" s="7">
        <v>1</v>
      </c>
      <c r="S59" s="7">
        <v>1</v>
      </c>
      <c r="T59" s="7">
        <v>1</v>
      </c>
    </row>
    <row r="60" spans="1:25" x14ac:dyDescent="0.3">
      <c r="A60" t="s">
        <v>4</v>
      </c>
      <c r="B60">
        <v>118</v>
      </c>
      <c r="C60">
        <v>6</v>
      </c>
      <c r="D60">
        <f t="shared" ref="D60:D67" si="8">B60-C60</f>
        <v>112</v>
      </c>
      <c r="E60" s="3">
        <f>SUM(B60:B$66)/SUM(B$59:B$66)</f>
        <v>0.86699507389162567</v>
      </c>
      <c r="F60" s="3">
        <f>SUM(C60:C$66)/SUM(C$59:C$66)</f>
        <v>0.96610169491525422</v>
      </c>
      <c r="G60" s="6">
        <f>SUM(D60:D$66)/SUM(D$59:D$66)</f>
        <v>0.85636363636363633</v>
      </c>
      <c r="I60" t="s">
        <v>4</v>
      </c>
      <c r="J60">
        <v>117</v>
      </c>
      <c r="K60">
        <v>6</v>
      </c>
      <c r="L60">
        <f t="shared" ref="L60:L67" si="9">J60-K60</f>
        <v>111</v>
      </c>
      <c r="M60" s="3">
        <f>SUM(J60:J$66)/SUM(J$59:J$66)</f>
        <v>0.8716666666666667</v>
      </c>
      <c r="N60" s="3">
        <f>SUM(K60:K$66)/SUM(K$59:K$66)</f>
        <v>0.96610169491525422</v>
      </c>
      <c r="O60" s="6">
        <f>SUM(L60:L$66)/SUM(L$59:L$66)</f>
        <v>0.8613678373382625</v>
      </c>
      <c r="Q60" s="11" t="s">
        <v>20</v>
      </c>
      <c r="R60" s="7">
        <f>C68</f>
        <v>9.688013136288999E-2</v>
      </c>
      <c r="S60" s="7">
        <v>1</v>
      </c>
      <c r="T60" s="7">
        <v>0</v>
      </c>
    </row>
    <row r="61" spans="1:25" x14ac:dyDescent="0.3">
      <c r="A61" t="s">
        <v>5</v>
      </c>
      <c r="B61">
        <v>126</v>
      </c>
      <c r="C61">
        <v>5</v>
      </c>
      <c r="D61">
        <f t="shared" si="8"/>
        <v>121</v>
      </c>
      <c r="E61" s="3">
        <f>SUM(B61:B$66)/SUM(B$59:B$66)</f>
        <v>0.6732348111658456</v>
      </c>
      <c r="F61" s="3">
        <f>SUM(C61:C$66)/SUM(C$59:C$66)</f>
        <v>0.86440677966101698</v>
      </c>
      <c r="G61" s="6">
        <f>SUM(D61:D$66)/SUM(D$59:D$66)</f>
        <v>0.65272727272727271</v>
      </c>
      <c r="I61" t="s">
        <v>5</v>
      </c>
      <c r="J61">
        <v>123</v>
      </c>
      <c r="K61">
        <v>5</v>
      </c>
      <c r="L61">
        <f t="shared" si="9"/>
        <v>118</v>
      </c>
      <c r="M61" s="3">
        <f>SUM(J61:J$66)/SUM(J$59:J$66)</f>
        <v>0.67666666666666664</v>
      </c>
      <c r="N61" s="3">
        <f>SUM(K61:K$66)/SUM(K$59:K$66)</f>
        <v>0.86440677966101698</v>
      </c>
      <c r="O61" s="6">
        <f>SUM(L61:L$66)/SUM(L$59:L$66)</f>
        <v>0.65619223659889092</v>
      </c>
      <c r="R61" s="7">
        <v>0</v>
      </c>
      <c r="S61" s="7">
        <v>0</v>
      </c>
      <c r="T61" s="7">
        <v>0</v>
      </c>
      <c r="V61" s="20"/>
      <c r="W61" s="20" t="s">
        <v>30</v>
      </c>
      <c r="X61" s="20" t="s">
        <v>31</v>
      </c>
      <c r="Y61" s="31"/>
    </row>
    <row r="62" spans="1:25" x14ac:dyDescent="0.3">
      <c r="A62" t="s">
        <v>6</v>
      </c>
      <c r="B62">
        <v>115</v>
      </c>
      <c r="C62">
        <v>6</v>
      </c>
      <c r="D62">
        <f t="shared" si="8"/>
        <v>109</v>
      </c>
      <c r="E62" s="3">
        <f>SUM(B62:B$66)/SUM(B$59:B$66)</f>
        <v>0.4663382594417077</v>
      </c>
      <c r="F62" s="3">
        <f>SUM(C62:C$66)/SUM(C$59:C$66)</f>
        <v>0.77966101694915257</v>
      </c>
      <c r="G62" s="6">
        <f>SUM(D62:D$66)/SUM(D$59:D$66)</f>
        <v>0.43272727272727274</v>
      </c>
      <c r="I62" t="s">
        <v>6</v>
      </c>
      <c r="J62">
        <v>115</v>
      </c>
      <c r="K62">
        <v>6</v>
      </c>
      <c r="L62">
        <f t="shared" si="9"/>
        <v>109</v>
      </c>
      <c r="M62" s="3">
        <f>SUM(J62:J$66)/SUM(J$59:J$66)</f>
        <v>0.47166666666666668</v>
      </c>
      <c r="N62" s="3">
        <f>SUM(K62:K$66)/SUM(K$59:K$66)</f>
        <v>0.77966101694915257</v>
      </c>
      <c r="O62" s="6">
        <f>SUM(L62:L$66)/SUM(L$59:L$66)</f>
        <v>0.43807763401109057</v>
      </c>
      <c r="V62" s="12" t="s">
        <v>26</v>
      </c>
      <c r="W62" s="19" cm="1">
        <f t="array" ref="W62">SUMPRODUCT(F60:F67+F59:F66,E59:E66-E60:E67)/2</f>
        <v>0.74260387965823382</v>
      </c>
      <c r="X62" s="19" cm="1">
        <f t="array" ref="X62">SUMPRODUCT(N59:N66+N60:N67,M59:M66-M60:M67)/2</f>
        <v>0.74049435028248578</v>
      </c>
      <c r="Y62" s="32"/>
    </row>
    <row r="63" spans="1:25" x14ac:dyDescent="0.3">
      <c r="A63" t="s">
        <v>7</v>
      </c>
      <c r="B63">
        <v>51</v>
      </c>
      <c r="C63">
        <v>5</v>
      </c>
      <c r="D63">
        <f t="shared" si="8"/>
        <v>46</v>
      </c>
      <c r="E63" s="3">
        <f>SUM(B63:B$66)/SUM(B$59:B$66)</f>
        <v>0.27750410509031198</v>
      </c>
      <c r="F63" s="3">
        <f>SUM(C63:C$66)/SUM(C$59:C$66)</f>
        <v>0.67796610169491522</v>
      </c>
      <c r="G63" s="6">
        <f>SUM(D63:D$66)/SUM(D$59:D$66)</f>
        <v>0.23454545454545456</v>
      </c>
      <c r="I63" t="s">
        <v>7</v>
      </c>
      <c r="J63">
        <v>50</v>
      </c>
      <c r="K63">
        <v>5</v>
      </c>
      <c r="L63">
        <f t="shared" si="9"/>
        <v>45</v>
      </c>
      <c r="M63" s="3">
        <f>SUM(J63:J$66)/SUM(J$59:J$66)</f>
        <v>0.28000000000000003</v>
      </c>
      <c r="N63" s="3">
        <f>SUM(K63:K$66)/SUM(K$59:K$66)</f>
        <v>0.67796610169491522</v>
      </c>
      <c r="O63" s="6">
        <f>SUM(L63:L$66)/SUM(L$59:L$66)</f>
        <v>0.2365988909426987</v>
      </c>
      <c r="Q63" t="s">
        <v>15</v>
      </c>
      <c r="V63" s="12" t="s">
        <v>27</v>
      </c>
      <c r="W63" s="15">
        <f>(2*W62-1)/(1-C68)</f>
        <v>0.53725731895223416</v>
      </c>
      <c r="X63" s="15">
        <f>(2*X62-1)/(1-K68)</f>
        <v>0.53344403020144726</v>
      </c>
      <c r="Y63" s="36"/>
    </row>
    <row r="64" spans="1:25" x14ac:dyDescent="0.3">
      <c r="A64" t="s">
        <v>8</v>
      </c>
      <c r="B64">
        <v>44</v>
      </c>
      <c r="C64">
        <v>6</v>
      </c>
      <c r="D64">
        <f t="shared" si="8"/>
        <v>38</v>
      </c>
      <c r="E64" s="3">
        <f>SUM(B64:B$66)/SUM(B$59:B$66)</f>
        <v>0.19376026272577998</v>
      </c>
      <c r="F64" s="3">
        <f>SUM(C64:C$66)/SUM(C$59:C$66)</f>
        <v>0.59322033898305082</v>
      </c>
      <c r="G64" s="6">
        <f>SUM(D64:D$66)/SUM(D$59:D$66)</f>
        <v>0.15090909090909091</v>
      </c>
      <c r="I64" t="s">
        <v>8</v>
      </c>
      <c r="J64">
        <v>44</v>
      </c>
      <c r="K64">
        <v>6</v>
      </c>
      <c r="L64">
        <f t="shared" si="9"/>
        <v>38</v>
      </c>
      <c r="M64" s="3">
        <f>SUM(J64:J$66)/SUM(J$59:J$66)</f>
        <v>0.19666666666666666</v>
      </c>
      <c r="N64" s="3">
        <f>SUM(K64:K$66)/SUM(K$59:K$66)</f>
        <v>0.59322033898305082</v>
      </c>
      <c r="O64" s="6">
        <f>SUM(L64:L$66)/SUM(L$59:L$66)</f>
        <v>0.15341959334565619</v>
      </c>
      <c r="Q64" t="s">
        <v>2</v>
      </c>
      <c r="R64" t="s">
        <v>11</v>
      </c>
      <c r="S64" t="s">
        <v>12</v>
      </c>
      <c r="T64" t="s">
        <v>25</v>
      </c>
      <c r="V64" s="12"/>
      <c r="W64" s="12"/>
      <c r="X64" s="12"/>
    </row>
    <row r="65" spans="1:25" x14ac:dyDescent="0.3">
      <c r="A65" t="s">
        <v>9</v>
      </c>
      <c r="B65">
        <v>24</v>
      </c>
      <c r="C65">
        <v>5</v>
      </c>
      <c r="D65">
        <f t="shared" si="8"/>
        <v>19</v>
      </c>
      <c r="E65" s="3">
        <f>SUM(B65:B$66)/SUM(B$59:B$66)</f>
        <v>0.12151067323481117</v>
      </c>
      <c r="F65" s="3">
        <f>SUM(C65:C$66)/SUM(C$59:C$66)</f>
        <v>0.49152542372881358</v>
      </c>
      <c r="G65" s="6">
        <f>SUM(D65:D$66)/SUM(D$59:D$66)</f>
        <v>8.1818181818181818E-2</v>
      </c>
      <c r="I65" t="s">
        <v>9</v>
      </c>
      <c r="J65">
        <v>24</v>
      </c>
      <c r="K65">
        <v>5</v>
      </c>
      <c r="L65">
        <f t="shared" si="9"/>
        <v>19</v>
      </c>
      <c r="M65" s="3">
        <f>SUM(J65:J$66)/SUM(J$59:J$66)</f>
        <v>0.12333333333333334</v>
      </c>
      <c r="N65" s="3">
        <f>SUM(K65:K$66)/SUM(K$59:K$66)</f>
        <v>0.49152542372881358</v>
      </c>
      <c r="O65" s="6">
        <f>SUM(L65:L$66)/SUM(L$59:L$66)</f>
        <v>8.3179297597042512E-2</v>
      </c>
      <c r="Q65" s="11" t="s">
        <v>19</v>
      </c>
      <c r="R65" s="7">
        <v>1</v>
      </c>
      <c r="S65" s="7">
        <v>1</v>
      </c>
      <c r="T65" s="7">
        <v>1</v>
      </c>
      <c r="V65" s="12"/>
      <c r="W65" s="12"/>
      <c r="X65" s="12"/>
    </row>
    <row r="66" spans="1:25" x14ac:dyDescent="0.3">
      <c r="A66" s="13" t="s">
        <v>10</v>
      </c>
      <c r="B66" s="13">
        <v>50</v>
      </c>
      <c r="C66" s="13">
        <v>24</v>
      </c>
      <c r="D66" s="13">
        <f t="shared" si="8"/>
        <v>26</v>
      </c>
      <c r="E66" s="14">
        <f>SUM(B66:B$66)/SUM(B$59:B$66)</f>
        <v>8.2101806239737271E-2</v>
      </c>
      <c r="F66" s="14">
        <f>SUM(C66:C$66)/SUM(C$59:C$66)</f>
        <v>0.40677966101694918</v>
      </c>
      <c r="G66" s="10">
        <f>SUM(D66:D$66)/SUM(D$59:D$66)</f>
        <v>4.7272727272727272E-2</v>
      </c>
      <c r="I66" s="13" t="s">
        <v>10</v>
      </c>
      <c r="J66" s="13">
        <v>50</v>
      </c>
      <c r="K66" s="13">
        <v>24</v>
      </c>
      <c r="L66" s="13">
        <f t="shared" si="9"/>
        <v>26</v>
      </c>
      <c r="M66" s="14">
        <f>SUM(J66:J$66)/SUM(J$59:J$66)</f>
        <v>8.3333333333333329E-2</v>
      </c>
      <c r="N66" s="14">
        <f>SUM(K66:K$66)/SUM(K$59:K$66)</f>
        <v>0.40677966101694918</v>
      </c>
      <c r="O66" s="10">
        <f>SUM(L66:L$66)/SUM(L$59:L$66)</f>
        <v>4.8059149722735672E-2</v>
      </c>
      <c r="Q66" s="11" t="s">
        <v>20</v>
      </c>
      <c r="R66" s="7">
        <f>K68</f>
        <v>9.8333333333333328E-2</v>
      </c>
      <c r="S66" s="7">
        <v>1</v>
      </c>
      <c r="T66" s="7">
        <v>0</v>
      </c>
      <c r="V66" s="12" t="s">
        <v>28</v>
      </c>
      <c r="W66" s="19" cm="1">
        <f t="array" ref="W66">SUMPRODUCT(F60:F67+F59:F66,G59:G66-G60:G67)/2</f>
        <v>0.76862865947611703</v>
      </c>
      <c r="X66" s="19" cm="1">
        <f t="array" ref="X66">SUMPRODUCT(N60:N67+N59:N66,O59:O66-O60:O67)/2</f>
        <v>0.76672201510072369</v>
      </c>
      <c r="Y66" s="32"/>
    </row>
    <row r="67" spans="1:25" x14ac:dyDescent="0.3">
      <c r="A67" s="4" t="s">
        <v>18</v>
      </c>
      <c r="B67" s="25">
        <f>SUM(B59:B66)</f>
        <v>609</v>
      </c>
      <c r="C67">
        <f>SUM(C59:C66)</f>
        <v>59</v>
      </c>
      <c r="D67">
        <f t="shared" si="8"/>
        <v>550</v>
      </c>
      <c r="E67" s="6">
        <v>0</v>
      </c>
      <c r="F67" s="6">
        <v>0</v>
      </c>
      <c r="G67" s="6">
        <v>0</v>
      </c>
      <c r="I67" s="4" t="s">
        <v>18</v>
      </c>
      <c r="J67" s="26">
        <f>SUM(J59:J66)</f>
        <v>600</v>
      </c>
      <c r="K67">
        <f>SUM(K59:K66)</f>
        <v>59</v>
      </c>
      <c r="L67">
        <f t="shared" si="9"/>
        <v>541</v>
      </c>
      <c r="M67" s="6">
        <v>0</v>
      </c>
      <c r="N67" s="6">
        <v>0</v>
      </c>
      <c r="O67" s="6">
        <v>0</v>
      </c>
      <c r="R67" s="7">
        <v>0</v>
      </c>
      <c r="S67" s="7">
        <v>0</v>
      </c>
      <c r="T67" s="7">
        <v>0</v>
      </c>
      <c r="V67" s="12" t="s">
        <v>29</v>
      </c>
      <c r="W67" s="15">
        <f>2*$W$66-1</f>
        <v>0.53725731895223405</v>
      </c>
      <c r="X67" s="15">
        <f>2*X66-1</f>
        <v>0.53344403020144737</v>
      </c>
      <c r="Y67" s="36"/>
    </row>
    <row r="68" spans="1:25" x14ac:dyDescent="0.3">
      <c r="A68" s="4"/>
      <c r="B68" s="2" t="s">
        <v>17</v>
      </c>
      <c r="C68" s="27">
        <f>C67/B67</f>
        <v>9.688013136288999E-2</v>
      </c>
      <c r="I68" s="4"/>
      <c r="J68" s="2" t="s">
        <v>17</v>
      </c>
      <c r="K68" s="27">
        <f>K67/J67</f>
        <v>9.8333333333333328E-2</v>
      </c>
    </row>
    <row r="69" spans="1:25" x14ac:dyDescent="0.3">
      <c r="A69" s="4"/>
      <c r="B69" s="5"/>
      <c r="C69" s="3"/>
      <c r="I69" s="4"/>
      <c r="J69" s="5"/>
      <c r="K69" s="3"/>
    </row>
    <row r="70" spans="1:25" x14ac:dyDescent="0.3">
      <c r="A70" s="4"/>
      <c r="B70" s="5"/>
      <c r="C70" s="3"/>
      <c r="I70" s="4"/>
      <c r="J70" s="5"/>
      <c r="K70" s="3"/>
    </row>
    <row r="71" spans="1:25" x14ac:dyDescent="0.3">
      <c r="A71" s="1">
        <v>41091</v>
      </c>
      <c r="B71" t="s">
        <v>0</v>
      </c>
      <c r="C71" s="1">
        <v>42917</v>
      </c>
      <c r="D71" t="s">
        <v>1</v>
      </c>
      <c r="I71" s="1">
        <v>41091</v>
      </c>
      <c r="J71" t="s">
        <v>0</v>
      </c>
      <c r="K71" s="1">
        <v>42917</v>
      </c>
      <c r="L71" t="s">
        <v>13</v>
      </c>
      <c r="Q71" t="s">
        <v>15</v>
      </c>
    </row>
    <row r="72" spans="1:25" x14ac:dyDescent="0.3">
      <c r="A72" t="s">
        <v>2</v>
      </c>
      <c r="B72" t="s">
        <v>11</v>
      </c>
      <c r="C72" t="s">
        <v>12</v>
      </c>
      <c r="D72" t="s">
        <v>25</v>
      </c>
      <c r="E72" t="s">
        <v>21</v>
      </c>
      <c r="F72" t="s">
        <v>22</v>
      </c>
      <c r="G72" t="s">
        <v>24</v>
      </c>
      <c r="I72" t="s">
        <v>2</v>
      </c>
      <c r="J72" t="s">
        <v>11</v>
      </c>
      <c r="K72" t="s">
        <v>12</v>
      </c>
      <c r="L72" t="s">
        <v>25</v>
      </c>
      <c r="M72" t="s">
        <v>21</v>
      </c>
      <c r="N72" t="s">
        <v>22</v>
      </c>
      <c r="O72" t="s">
        <v>24</v>
      </c>
      <c r="Q72" t="s">
        <v>2</v>
      </c>
      <c r="R72" t="s">
        <v>11</v>
      </c>
      <c r="S72" t="s">
        <v>12</v>
      </c>
      <c r="T72" t="s">
        <v>25</v>
      </c>
    </row>
    <row r="73" spans="1:25" x14ac:dyDescent="0.3">
      <c r="A73" t="s">
        <v>3</v>
      </c>
      <c r="B73">
        <v>55</v>
      </c>
      <c r="C73">
        <v>1</v>
      </c>
      <c r="D73">
        <f>B73-C73</f>
        <v>54</v>
      </c>
      <c r="E73" s="3">
        <f>SUM(B73:B$80)/SUM(B$73:B$80)</f>
        <v>1</v>
      </c>
      <c r="F73" s="3">
        <f>SUM(C73:C$80)/SUM(C$73:C$80)</f>
        <v>1</v>
      </c>
      <c r="G73" s="6">
        <f>SUM(D73:D$80)/SUM(D$73:D$80)</f>
        <v>1</v>
      </c>
      <c r="I73" t="s">
        <v>3</v>
      </c>
      <c r="J73">
        <v>48</v>
      </c>
      <c r="K73">
        <v>1</v>
      </c>
      <c r="L73">
        <f>J73-K73</f>
        <v>47</v>
      </c>
      <c r="M73" s="3">
        <f>SUM(J73:J$80)/SUM(J$73:J$80)</f>
        <v>1</v>
      </c>
      <c r="N73" s="3">
        <f>SUM(K73:K$80)/SUM(K$73:K$80)</f>
        <v>1</v>
      </c>
      <c r="O73" s="6">
        <f>SUM(L73:L$80)/SUM(L$73:L$80)</f>
        <v>1</v>
      </c>
      <c r="Q73" s="11" t="s">
        <v>19</v>
      </c>
      <c r="R73" s="7">
        <v>1</v>
      </c>
      <c r="S73" s="7">
        <v>1</v>
      </c>
      <c r="T73" s="7">
        <v>1</v>
      </c>
    </row>
    <row r="74" spans="1:25" x14ac:dyDescent="0.3">
      <c r="A74" t="s">
        <v>4</v>
      </c>
      <c r="B74">
        <v>86</v>
      </c>
      <c r="C74">
        <v>7</v>
      </c>
      <c r="D74">
        <f t="shared" ref="D74:D81" si="10">B74-C74</f>
        <v>79</v>
      </c>
      <c r="E74" s="3">
        <f>SUM(B74:B$80)/SUM(B$73:B$80)</f>
        <v>0.91875923190546527</v>
      </c>
      <c r="F74" s="3">
        <f>SUM(C74:C$80)/SUM(C$73:C$80)</f>
        <v>0.99502487562189057</v>
      </c>
      <c r="G74" s="6">
        <f>SUM(D74:D$80)/SUM(D$73:D$80)</f>
        <v>0.88655462184873945</v>
      </c>
      <c r="I74" t="s">
        <v>4</v>
      </c>
      <c r="J74">
        <v>84</v>
      </c>
      <c r="K74">
        <v>7</v>
      </c>
      <c r="L74">
        <f t="shared" ref="L74:L81" si="11">J74-K74</f>
        <v>77</v>
      </c>
      <c r="M74" s="3">
        <f>SUM(J74:J$80)/SUM(J$73:J$80)</f>
        <v>0.92592592592592593</v>
      </c>
      <c r="N74" s="3">
        <f>SUM(K74:K$80)/SUM(K$73:K$80)</f>
        <v>0.99502487562189057</v>
      </c>
      <c r="O74" s="6">
        <f>SUM(L74:L$80)/SUM(L$73:L$80)</f>
        <v>0.89485458612975388</v>
      </c>
      <c r="Q74" s="11" t="s">
        <v>20</v>
      </c>
      <c r="R74" s="7">
        <f>C82</f>
        <v>0.29689807976366323</v>
      </c>
      <c r="S74" s="7">
        <v>1</v>
      </c>
      <c r="T74" s="7">
        <v>0</v>
      </c>
    </row>
    <row r="75" spans="1:25" x14ac:dyDescent="0.3">
      <c r="A75" t="s">
        <v>5</v>
      </c>
      <c r="B75">
        <v>114</v>
      </c>
      <c r="C75">
        <v>9</v>
      </c>
      <c r="D75">
        <f t="shared" si="10"/>
        <v>105</v>
      </c>
      <c r="E75" s="3">
        <f>SUM(B75:B$80)/SUM(B$73:B$80)</f>
        <v>0.7917282127031019</v>
      </c>
      <c r="F75" s="3">
        <f>SUM(C75:C$80)/SUM(C$73:C$80)</f>
        <v>0.96019900497512434</v>
      </c>
      <c r="G75" s="6">
        <f>SUM(D75:D$80)/SUM(D$73:D$80)</f>
        <v>0.72058823529411764</v>
      </c>
      <c r="I75" t="s">
        <v>5</v>
      </c>
      <c r="J75">
        <v>107</v>
      </c>
      <c r="K75">
        <v>9</v>
      </c>
      <c r="L75">
        <f t="shared" si="11"/>
        <v>98</v>
      </c>
      <c r="M75" s="3">
        <f>SUM(J75:J$80)/SUM(J$73:J$80)</f>
        <v>0.79629629629629628</v>
      </c>
      <c r="N75" s="3">
        <f>SUM(K75:K$80)/SUM(K$73:K$80)</f>
        <v>0.96019900497512434</v>
      </c>
      <c r="O75" s="6">
        <f>SUM(L75:L$80)/SUM(L$73:L$80)</f>
        <v>0.72259507829977632</v>
      </c>
      <c r="R75" s="7">
        <v>0</v>
      </c>
      <c r="S75" s="7">
        <v>0</v>
      </c>
      <c r="T75" s="7">
        <v>0</v>
      </c>
      <c r="V75" s="20"/>
      <c r="W75" s="20" t="s">
        <v>30</v>
      </c>
      <c r="X75" s="20" t="s">
        <v>31</v>
      </c>
      <c r="Y75" s="31"/>
    </row>
    <row r="76" spans="1:25" x14ac:dyDescent="0.3">
      <c r="A76" t="s">
        <v>6</v>
      </c>
      <c r="B76">
        <v>153</v>
      </c>
      <c r="C76">
        <v>30</v>
      </c>
      <c r="D76">
        <f t="shared" si="10"/>
        <v>123</v>
      </c>
      <c r="E76" s="3">
        <f>SUM(B76:B$80)/SUM(B$73:B$80)</f>
        <v>0.62333825701624812</v>
      </c>
      <c r="F76" s="3">
        <f>SUM(C76:C$80)/SUM(C$73:C$80)</f>
        <v>0.91542288557213936</v>
      </c>
      <c r="G76" s="6">
        <f>SUM(D76:D$80)/SUM(D$73:D$80)</f>
        <v>0.5</v>
      </c>
      <c r="I76" t="s">
        <v>6</v>
      </c>
      <c r="J76">
        <v>145</v>
      </c>
      <c r="K76">
        <v>30</v>
      </c>
      <c r="L76">
        <f t="shared" si="11"/>
        <v>115</v>
      </c>
      <c r="M76" s="3">
        <f>SUM(J76:J$80)/SUM(J$73:J$80)</f>
        <v>0.63117283950617287</v>
      </c>
      <c r="N76" s="3">
        <f>SUM(K76:K$80)/SUM(K$73:K$80)</f>
        <v>0.91542288557213936</v>
      </c>
      <c r="O76" s="6">
        <f>SUM(L76:L$80)/SUM(L$73:L$80)</f>
        <v>0.50335570469798663</v>
      </c>
      <c r="V76" s="12" t="s">
        <v>26</v>
      </c>
      <c r="W76" s="19" cm="1">
        <f t="array" ref="W76">SUMPRODUCT(F74:F81+F73:F80,E73:E80-E74:E81)/2</f>
        <v>0.72546425920618485</v>
      </c>
      <c r="X76" s="19" cm="1">
        <f t="array" ref="X76">SUMPRODUCT(N73:N80+N74:N81,M73:M80-M74:M81)/2</f>
        <v>0.72005328296787663</v>
      </c>
      <c r="Y76" s="32"/>
    </row>
    <row r="77" spans="1:25" x14ac:dyDescent="0.3">
      <c r="A77" t="s">
        <v>7</v>
      </c>
      <c r="B77">
        <v>81</v>
      </c>
      <c r="C77">
        <v>35</v>
      </c>
      <c r="D77">
        <f t="shared" si="10"/>
        <v>46</v>
      </c>
      <c r="E77" s="3">
        <f>SUM(B77:B$80)/SUM(B$73:B$80)</f>
        <v>0.39734121122599703</v>
      </c>
      <c r="F77" s="3">
        <f>SUM(C77:C$80)/SUM(C$73:C$80)</f>
        <v>0.76616915422885568</v>
      </c>
      <c r="G77" s="6">
        <f>SUM(D77:D$80)/SUM(D$73:D$80)</f>
        <v>0.24159663865546219</v>
      </c>
      <c r="I77" t="s">
        <v>7</v>
      </c>
      <c r="J77">
        <v>80</v>
      </c>
      <c r="K77">
        <v>35</v>
      </c>
      <c r="L77">
        <f t="shared" si="11"/>
        <v>45</v>
      </c>
      <c r="M77" s="3">
        <f>SUM(J77:J$80)/SUM(J$73:J$80)</f>
        <v>0.40740740740740738</v>
      </c>
      <c r="N77" s="3">
        <f>SUM(K77:K$80)/SUM(K$73:K$80)</f>
        <v>0.76616915422885568</v>
      </c>
      <c r="O77" s="6">
        <f>SUM(L77:L$80)/SUM(L$73:L$80)</f>
        <v>0.24608501118568232</v>
      </c>
      <c r="Q77" t="s">
        <v>15</v>
      </c>
      <c r="V77" s="12" t="s">
        <v>27</v>
      </c>
      <c r="W77" s="23">
        <f>(2*W76-1)/(1-C82)</f>
        <v>0.64134161127137457</v>
      </c>
      <c r="X77" s="23">
        <f>(2*X76-1)/(1-K82)</f>
        <v>0.63800683383974965</v>
      </c>
      <c r="Y77" s="33"/>
    </row>
    <row r="78" spans="1:25" x14ac:dyDescent="0.3">
      <c r="A78" t="s">
        <v>8</v>
      </c>
      <c r="B78">
        <v>70</v>
      </c>
      <c r="C78">
        <v>34</v>
      </c>
      <c r="D78">
        <f t="shared" si="10"/>
        <v>36</v>
      </c>
      <c r="E78" s="3">
        <f>SUM(B78:B$80)/SUM(B$73:B$80)</f>
        <v>0.2776957163958641</v>
      </c>
      <c r="F78" s="3">
        <f>SUM(C78:C$80)/SUM(C$73:C$80)</f>
        <v>0.59203980099502485</v>
      </c>
      <c r="G78" s="6">
        <f>SUM(D78:D$80)/SUM(D$73:D$80)</f>
        <v>0.14495798319327732</v>
      </c>
      <c r="I78" t="s">
        <v>8</v>
      </c>
      <c r="J78">
        <v>68</v>
      </c>
      <c r="K78">
        <v>34</v>
      </c>
      <c r="L78">
        <f t="shared" si="11"/>
        <v>34</v>
      </c>
      <c r="M78" s="3">
        <f>SUM(J78:J$80)/SUM(J$73:J$80)</f>
        <v>0.2839506172839506</v>
      </c>
      <c r="N78" s="3">
        <f>SUM(K78:K$80)/SUM(K$73:K$80)</f>
        <v>0.59203980099502485</v>
      </c>
      <c r="O78" s="6">
        <f>SUM(L78:L$80)/SUM(L$73:L$80)</f>
        <v>0.14541387024608501</v>
      </c>
      <c r="Q78" t="s">
        <v>2</v>
      </c>
      <c r="R78" t="s">
        <v>11</v>
      </c>
      <c r="S78" t="s">
        <v>12</v>
      </c>
      <c r="T78" t="s">
        <v>25</v>
      </c>
      <c r="V78" s="12"/>
      <c r="W78" s="12"/>
      <c r="X78" s="12"/>
    </row>
    <row r="79" spans="1:25" x14ac:dyDescent="0.3">
      <c r="A79" t="s">
        <v>9</v>
      </c>
      <c r="B79">
        <v>68</v>
      </c>
      <c r="C79">
        <v>45</v>
      </c>
      <c r="D79">
        <f t="shared" si="10"/>
        <v>23</v>
      </c>
      <c r="E79" s="3">
        <f>SUM(B79:B$80)/SUM(B$73:B$80)</f>
        <v>0.17429837518463812</v>
      </c>
      <c r="F79" s="3">
        <f>SUM(C79:C$80)/SUM(C$73:C$80)</f>
        <v>0.4228855721393035</v>
      </c>
      <c r="G79" s="6">
        <f>SUM(D79:D$80)/SUM(D$73:D$80)</f>
        <v>6.9327731092436978E-2</v>
      </c>
      <c r="I79" t="s">
        <v>9</v>
      </c>
      <c r="J79">
        <v>66</v>
      </c>
      <c r="K79">
        <v>45</v>
      </c>
      <c r="L79">
        <f t="shared" si="11"/>
        <v>21</v>
      </c>
      <c r="M79" s="3">
        <f>SUM(J79:J$80)/SUM(J$73:J$80)</f>
        <v>0.17901234567901234</v>
      </c>
      <c r="N79" s="3">
        <f>SUM(K79:K$80)/SUM(K$73:K$80)</f>
        <v>0.4228855721393035</v>
      </c>
      <c r="O79" s="6">
        <f>SUM(L79:L$80)/SUM(L$73:L$80)</f>
        <v>6.9351230425055935E-2</v>
      </c>
      <c r="Q79" s="11" t="s">
        <v>19</v>
      </c>
      <c r="R79" s="7">
        <v>1</v>
      </c>
      <c r="S79" s="7">
        <v>1</v>
      </c>
      <c r="T79" s="7">
        <v>1</v>
      </c>
      <c r="V79" s="12"/>
      <c r="W79" s="12"/>
      <c r="X79" s="12"/>
    </row>
    <row r="80" spans="1:25" x14ac:dyDescent="0.3">
      <c r="A80" s="16" t="s">
        <v>10</v>
      </c>
      <c r="B80" s="16">
        <v>50</v>
      </c>
      <c r="C80" s="16">
        <v>40</v>
      </c>
      <c r="D80" s="16">
        <f t="shared" si="10"/>
        <v>10</v>
      </c>
      <c r="E80" s="17">
        <f>SUM(B80:B$80)/SUM(B$73:B$80)</f>
        <v>7.3855243722304287E-2</v>
      </c>
      <c r="F80" s="17">
        <f>SUM(C80:C$80)/SUM(C$73:C$80)</f>
        <v>0.19900497512437812</v>
      </c>
      <c r="G80" s="18">
        <f>SUM(D80:D$80)/SUM(D$73:D$80)</f>
        <v>2.100840336134454E-2</v>
      </c>
      <c r="I80" s="13" t="s">
        <v>10</v>
      </c>
      <c r="J80" s="13">
        <v>50</v>
      </c>
      <c r="K80" s="13">
        <v>40</v>
      </c>
      <c r="L80" s="13">
        <f t="shared" si="11"/>
        <v>10</v>
      </c>
      <c r="M80" s="14">
        <f>SUM(J80:J$80)/SUM(J$73:J$80)</f>
        <v>7.716049382716049E-2</v>
      </c>
      <c r="N80" s="14">
        <f>SUM(K80:K$80)/SUM(K$73:K$80)</f>
        <v>0.19900497512437812</v>
      </c>
      <c r="O80" s="10">
        <f>SUM(L80:L$80)/SUM(L$73:L$80)</f>
        <v>2.2371364653243849E-2</v>
      </c>
      <c r="Q80" s="11" t="s">
        <v>20</v>
      </c>
      <c r="R80" s="7">
        <f>K82</f>
        <v>0.31018518518518517</v>
      </c>
      <c r="S80" s="7">
        <v>1</v>
      </c>
      <c r="T80" s="7">
        <v>0</v>
      </c>
      <c r="V80" s="12" t="s">
        <v>28</v>
      </c>
      <c r="W80" s="19" cm="1">
        <f t="array" ref="W80">SUMPRODUCT(F74:F81+F73:F80,G73:G80-G74:G81)/2</f>
        <v>0.82067080563568706</v>
      </c>
      <c r="X80" s="19" cm="1">
        <f t="array" ref="X80">SUMPRODUCT(N74:N81+N73:N80,O73:O80-O74:O81)/2</f>
        <v>0.81900341691987488</v>
      </c>
      <c r="Y80" s="32"/>
    </row>
    <row r="81" spans="1:25" x14ac:dyDescent="0.3">
      <c r="A81" s="4" t="s">
        <v>18</v>
      </c>
      <c r="B81" s="25">
        <f>SUM(B73:B80)</f>
        <v>677</v>
      </c>
      <c r="C81">
        <f>SUM(C73:C80)</f>
        <v>201</v>
      </c>
      <c r="D81">
        <f t="shared" si="10"/>
        <v>476</v>
      </c>
      <c r="E81" s="3">
        <v>0</v>
      </c>
      <c r="F81" s="6">
        <v>0</v>
      </c>
      <c r="G81" s="6">
        <v>0</v>
      </c>
      <c r="I81" s="4" t="s">
        <v>18</v>
      </c>
      <c r="J81" s="26">
        <f>SUM(J73:J80)</f>
        <v>648</v>
      </c>
      <c r="K81">
        <f>SUM(K73:K80)</f>
        <v>201</v>
      </c>
      <c r="L81">
        <f t="shared" si="11"/>
        <v>447</v>
      </c>
      <c r="M81" s="3">
        <v>0</v>
      </c>
      <c r="N81" s="6">
        <v>0</v>
      </c>
      <c r="O81" s="6">
        <v>0</v>
      </c>
      <c r="R81" s="7">
        <v>0</v>
      </c>
      <c r="S81" s="7">
        <v>0</v>
      </c>
      <c r="T81" s="7">
        <v>0</v>
      </c>
      <c r="V81" s="12" t="s">
        <v>29</v>
      </c>
      <c r="W81" s="23">
        <f>2*$W$80-1</f>
        <v>0.64134161127137412</v>
      </c>
      <c r="X81" s="23">
        <f>2*X80-1</f>
        <v>0.63800683383974977</v>
      </c>
      <c r="Y81" s="33"/>
    </row>
    <row r="82" spans="1:25" x14ac:dyDescent="0.3">
      <c r="A82" s="4"/>
      <c r="B82" s="2" t="s">
        <v>17</v>
      </c>
      <c r="C82" s="27">
        <f>C81/B81</f>
        <v>0.29689807976366323</v>
      </c>
      <c r="I82" s="4"/>
      <c r="J82" s="2" t="s">
        <v>17</v>
      </c>
      <c r="K82" s="27">
        <f>K81/J81</f>
        <v>0.31018518518518517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4"/>
  <sheetViews>
    <sheetView zoomScale="69" zoomScaleNormal="69" workbookViewId="0">
      <selection activeCell="Q76" sqref="Q76"/>
    </sheetView>
  </sheetViews>
  <sheetFormatPr defaultColWidth="8.77734375" defaultRowHeight="14.4" x14ac:dyDescent="0.3"/>
  <cols>
    <col min="1" max="1" width="11.109375" style="38" bestFit="1" customWidth="1"/>
    <col min="2" max="2" width="5.44140625" style="38" customWidth="1"/>
    <col min="3" max="3" width="11.109375" style="38" bestFit="1" customWidth="1"/>
    <col min="4" max="4" width="8.77734375" style="38" customWidth="1"/>
    <col min="13" max="13" width="11.33203125" customWidth="1"/>
    <col min="27" max="27" width="8.77734375" style="55"/>
    <col min="28" max="28" width="11.77734375" customWidth="1"/>
    <col min="31" max="31" width="10" bestFit="1" customWidth="1"/>
    <col min="41" max="41" width="8.77734375" customWidth="1"/>
    <col min="42" max="42" width="12.109375" bestFit="1" customWidth="1"/>
    <col min="44" max="44" width="11.6640625" bestFit="1" customWidth="1"/>
    <col min="45" max="45" width="18.44140625" style="57" bestFit="1" customWidth="1"/>
    <col min="48" max="48" width="10" bestFit="1" customWidth="1"/>
    <col min="50" max="50" width="12.6640625" bestFit="1" customWidth="1"/>
    <col min="51" max="51" width="18.44140625" bestFit="1" customWidth="1"/>
    <col min="57" max="57" width="18.44140625" bestFit="1" customWidth="1"/>
  </cols>
  <sheetData>
    <row r="1" spans="1:57" x14ac:dyDescent="0.3">
      <c r="A1" s="1">
        <v>41091</v>
      </c>
      <c r="B1" s="38" t="s">
        <v>0</v>
      </c>
      <c r="C1" s="1">
        <v>41456</v>
      </c>
      <c r="D1"/>
      <c r="H1" s="38" t="s">
        <v>37</v>
      </c>
      <c r="I1" s="38"/>
    </row>
    <row r="2" spans="1:57" ht="28.8" x14ac:dyDescent="0.3">
      <c r="A2" s="2" t="s">
        <v>2</v>
      </c>
      <c r="B2" s="2" t="s">
        <v>11</v>
      </c>
      <c r="C2" s="2" t="s">
        <v>12</v>
      </c>
      <c r="D2" s="2" t="s">
        <v>32</v>
      </c>
      <c r="E2" s="2" t="s">
        <v>33</v>
      </c>
      <c r="F2" s="41" t="s">
        <v>34</v>
      </c>
      <c r="G2" s="2" t="s">
        <v>35</v>
      </c>
      <c r="H2" s="2" t="s">
        <v>46</v>
      </c>
      <c r="I2" s="2" t="s">
        <v>36</v>
      </c>
      <c r="L2" s="2" t="s">
        <v>38</v>
      </c>
      <c r="M2" s="42" cm="1">
        <f t="array" ref="M2">SUMPRODUCT(C3:C10,LN(E3:E10))+SUMPRODUCT(B3:B10-C3:C10,LN(1-E3:E10))</f>
        <v>-103.69575058699691</v>
      </c>
      <c r="P2" s="2"/>
      <c r="Q2" s="2" t="s">
        <v>42</v>
      </c>
      <c r="R2" s="2" t="s">
        <v>43</v>
      </c>
      <c r="AA2" s="56" t="s">
        <v>2</v>
      </c>
      <c r="AB2" s="44" t="s">
        <v>33</v>
      </c>
      <c r="AC2" s="44" t="s">
        <v>47</v>
      </c>
      <c r="AD2" s="44" t="s">
        <v>48</v>
      </c>
      <c r="AE2" s="44" t="s">
        <v>49</v>
      </c>
      <c r="AF2" s="44" t="s">
        <v>50</v>
      </c>
      <c r="AO2" s="52" t="s">
        <v>2</v>
      </c>
      <c r="AP2" s="44" t="s">
        <v>33</v>
      </c>
      <c r="AQ2" s="53" t="s">
        <v>34</v>
      </c>
      <c r="AR2" s="54" t="s">
        <v>47</v>
      </c>
      <c r="AS2" s="58" t="s">
        <v>51</v>
      </c>
      <c r="AU2" s="52" t="s">
        <v>2</v>
      </c>
      <c r="AV2" s="44" t="s">
        <v>33</v>
      </c>
      <c r="AW2" s="53" t="str">
        <f>H2</f>
        <v>MLE_exp</v>
      </c>
      <c r="AX2" s="54" t="s">
        <v>47</v>
      </c>
      <c r="AY2" s="58" t="s">
        <v>51</v>
      </c>
      <c r="BA2" s="52" t="s">
        <v>2</v>
      </c>
      <c r="BB2" s="44" t="s">
        <v>33</v>
      </c>
      <c r="BC2" s="53" t="str">
        <f>I2</f>
        <v>MLE_logit</v>
      </c>
      <c r="BD2" s="54" t="s">
        <v>47</v>
      </c>
      <c r="BE2" s="58" t="s">
        <v>51</v>
      </c>
    </row>
    <row r="3" spans="1:57" x14ac:dyDescent="0.3">
      <c r="A3" s="2" t="s">
        <v>3</v>
      </c>
      <c r="B3" s="2">
        <v>60</v>
      </c>
      <c r="C3" s="2">
        <v>0</v>
      </c>
      <c r="D3" s="48">
        <f>C3/B3</f>
        <v>0</v>
      </c>
      <c r="E3" s="48">
        <v>9.9999999999997294E-5</v>
      </c>
      <c r="F3" s="48">
        <v>1E-4</v>
      </c>
      <c r="G3" s="2">
        <v>1</v>
      </c>
      <c r="H3" s="50">
        <f>EXP($Q$3+G3*$R$3)</f>
        <v>2.0826481909375135E-3</v>
      </c>
      <c r="I3" s="50">
        <f>1/(1+EXP($Q$4+$R$4*G3))</f>
        <v>1.7942965666673536E-3</v>
      </c>
      <c r="L3" s="2" t="s">
        <v>39</v>
      </c>
      <c r="M3" s="28" cm="1">
        <f t="array" ref="M3">SUMPRODUCT(C3:C10,LN(F3:F10))+SUMPRODUCT(B3:B10-C3:C10,LN(1-F3:F10))</f>
        <v>-103.94343336702887</v>
      </c>
      <c r="P3" s="2" t="s">
        <v>44</v>
      </c>
      <c r="Q3" s="41">
        <v>-6.8530441887901707</v>
      </c>
      <c r="R3" s="41">
        <v>0.67892916244918566</v>
      </c>
      <c r="AA3" s="56" t="s">
        <v>3</v>
      </c>
      <c r="AB3" s="46">
        <f>E3</f>
        <v>9.9999999999997294E-5</v>
      </c>
      <c r="AC3" s="2">
        <v>1.96</v>
      </c>
      <c r="AD3" s="2">
        <f>(AB3*(1-AB3)/B3)^(1/2)</f>
        <v>1.2909298973995276E-3</v>
      </c>
      <c r="AE3" s="47">
        <f>AB3+AC3*AD3</f>
        <v>2.6302225989030714E-3</v>
      </c>
      <c r="AF3" s="45">
        <f>IF(AB3-AC3*AD3&gt;0,AB3-AC3*AD3,0)</f>
        <v>0</v>
      </c>
      <c r="AO3" s="2" t="s">
        <v>3</v>
      </c>
      <c r="AP3" s="61">
        <f>E3</f>
        <v>9.9999999999997294E-5</v>
      </c>
      <c r="AQ3" s="49">
        <f>F3</f>
        <v>1E-4</v>
      </c>
      <c r="AR3" s="63">
        <f>(_xlfn.CHISQ.INV.RT(0.05,7)*(AP3*(1-AP3)/8+AQ3*(1-AQ3)/8))^(1/2)</f>
        <v>1.875215569960894E-2</v>
      </c>
      <c r="AS3" s="51" t="str">
        <f>IF(ABS(AP3-AQ3)&gt;AR3,"Significant difference","Insignificant difference")</f>
        <v>Insignificant difference</v>
      </c>
      <c r="AU3" s="2" t="s">
        <v>3</v>
      </c>
      <c r="AV3" s="62">
        <f>E3</f>
        <v>9.9999999999997294E-5</v>
      </c>
      <c r="AW3" s="50">
        <f>H3</f>
        <v>2.0826481909375135E-3</v>
      </c>
      <c r="AX3" s="63">
        <f>(_xlfn.CHISQ.INV.RT(0.05,7)*(AV3*(1-AV3)/8+AW3*(1-AW3)/8))^(1/2)</f>
        <v>6.1889480968728421E-2</v>
      </c>
      <c r="AY3" s="51" t="str">
        <f>IF(ABS(AV3-AW3)&gt;AX3,"Significant difference","Insignificant difference")</f>
        <v>Insignificant difference</v>
      </c>
      <c r="BA3" s="2" t="s">
        <v>3</v>
      </c>
      <c r="BB3" s="62">
        <f>E3</f>
        <v>9.9999999999997294E-5</v>
      </c>
      <c r="BC3" s="50">
        <f>I3</f>
        <v>1.7942965666673536E-3</v>
      </c>
      <c r="BD3" s="64">
        <f>(_xlfn.CHISQ.INV.RT(0.05,7)*(BB3*(1-BB3)/8+BC3*(1-BC3)/8))^(1/2)</f>
        <v>5.7664878851376937E-2</v>
      </c>
      <c r="BE3" s="51" t="str">
        <f>IF(ABS(BB3-BC3)&gt;BD3,"Significant difference","Insignificant difference")</f>
        <v>Insignificant difference</v>
      </c>
    </row>
    <row r="4" spans="1:57" x14ac:dyDescent="0.3">
      <c r="A4" s="2" t="s">
        <v>4</v>
      </c>
      <c r="B4" s="2">
        <v>90</v>
      </c>
      <c r="C4" s="2">
        <v>0</v>
      </c>
      <c r="D4" s="48">
        <f t="shared" ref="D4:D10" si="0">C4/B4</f>
        <v>0</v>
      </c>
      <c r="E4" s="48">
        <v>9.9999999999997294E-5</v>
      </c>
      <c r="F4" s="48">
        <v>1E-4</v>
      </c>
      <c r="G4" s="2">
        <v>2</v>
      </c>
      <c r="H4" s="50">
        <f t="shared" ref="H4:H9" si="1">EXP($Q$3+G4*$R$3)</f>
        <v>4.1064931458146539E-3</v>
      </c>
      <c r="I4" s="50">
        <f>1/(1+EXP($Q$4+$R$4*G4))</f>
        <v>3.7182358106855359E-3</v>
      </c>
      <c r="L4" s="2" t="s">
        <v>40</v>
      </c>
      <c r="M4" s="28" cm="1">
        <f t="array" ref="M4">SUMPRODUCT(C3:C10,LN(H3:H10))+SUMPRODUCT(B3:B10-C3:C10,LN(1-H3:H10))</f>
        <v>-105.72522719413126</v>
      </c>
      <c r="P4" s="2" t="s">
        <v>45</v>
      </c>
      <c r="Q4" s="41">
        <v>7.0519118189444718</v>
      </c>
      <c r="R4" s="41">
        <v>-0.73056550847557811</v>
      </c>
      <c r="AA4" s="56" t="s">
        <v>4</v>
      </c>
      <c r="AB4" s="46">
        <f t="shared" ref="AB4:AB9" si="2">E4</f>
        <v>9.9999999999997294E-5</v>
      </c>
      <c r="AC4" s="2">
        <v>1.96</v>
      </c>
      <c r="AD4" s="2">
        <f t="shared" ref="AD4:AD10" si="3">(AB4*(1-AB4)/B4)^(1/2)</f>
        <v>1.0540398474440944E-3</v>
      </c>
      <c r="AE4" s="47">
        <f t="shared" ref="AE4:AE10" si="4">AB4+AC4*AD4</f>
        <v>2.1659181009904224E-3</v>
      </c>
      <c r="AF4" s="45">
        <f t="shared" ref="AF4:AF10" si="5">IF(AB4-AC4*AD4&gt;0,AB4-AC4*AD4,0)</f>
        <v>0</v>
      </c>
      <c r="AO4" s="2" t="s">
        <v>4</v>
      </c>
      <c r="AP4" s="61">
        <f t="shared" ref="AP4:AP10" si="6">E4</f>
        <v>9.9999999999997294E-5</v>
      </c>
      <c r="AQ4" s="49">
        <f t="shared" ref="AQ4:AQ10" si="7">F4</f>
        <v>1E-4</v>
      </c>
      <c r="AR4" s="63">
        <f t="shared" ref="AR4:AR10" si="8">(_xlfn.CHISQ.INV.RT(0.05,7)*(AP4*(1-AP4)/8+AQ4*(1-AQ4)/8))^(1/2)</f>
        <v>1.875215569960894E-2</v>
      </c>
      <c r="AS4" s="51" t="str">
        <f t="shared" ref="AS4:AS10" si="9">IF(ABS(AP4-AQ4)&gt;AR4,"Significant difference","Insignificant difference")</f>
        <v>Insignificant difference</v>
      </c>
      <c r="AU4" s="2" t="s">
        <v>4</v>
      </c>
      <c r="AV4" s="62">
        <f t="shared" ref="AV4:AV10" si="10">E4</f>
        <v>9.9999999999997294E-5</v>
      </c>
      <c r="AW4" s="50">
        <f t="shared" ref="AW4:AW10" si="11">H4</f>
        <v>4.1064931458146539E-3</v>
      </c>
      <c r="AX4" s="63">
        <f t="shared" ref="AX4:AX10" si="12">(_xlfn.CHISQ.INV.RT(0.05,7)*(AV4*(1-AV4)/8+AW4*(1-AW4)/8))^(1/2)</f>
        <v>8.5831208629180852E-2</v>
      </c>
      <c r="AY4" s="51" t="str">
        <f t="shared" ref="AY4:AY10" si="13">IF(ABS(AV4-AW4)&gt;AX4,"Significant difference","Insignificant difference")</f>
        <v>Insignificant difference</v>
      </c>
      <c r="BA4" s="2" t="s">
        <v>4</v>
      </c>
      <c r="BB4" s="62">
        <f t="shared" ref="BB4:BB9" si="14">E4</f>
        <v>9.9999999999997294E-5</v>
      </c>
      <c r="BC4" s="50">
        <f t="shared" ref="BC4:BC10" si="15">I4</f>
        <v>3.7182358106855359E-3</v>
      </c>
      <c r="BD4" s="64">
        <f t="shared" ref="BD4:BD10" si="16">(_xlfn.CHISQ.INV.RT(0.05,7)*(BB4*(1-BB4)/8+BC4*(1-BC4)/8))^(1/2)</f>
        <v>8.1790155753342697E-2</v>
      </c>
      <c r="BE4" s="51" t="str">
        <f t="shared" ref="BE4:BE10" si="17">IF(ABS(BB4-BC4)&gt;BD4,"Significant difference","Insignificant difference")</f>
        <v>Insignificant difference</v>
      </c>
    </row>
    <row r="5" spans="1:57" x14ac:dyDescent="0.3">
      <c r="A5" s="2" t="s">
        <v>5</v>
      </c>
      <c r="B5" s="2">
        <v>125</v>
      </c>
      <c r="C5" s="2">
        <v>2</v>
      </c>
      <c r="D5" s="48">
        <f t="shared" si="0"/>
        <v>1.6E-2</v>
      </c>
      <c r="E5" s="48">
        <v>1.6E-2</v>
      </c>
      <c r="F5" s="48">
        <v>1.5995729737759822E-2</v>
      </c>
      <c r="G5" s="2">
        <v>3</v>
      </c>
      <c r="H5" s="50">
        <f t="shared" si="1"/>
        <v>8.0970401194028103E-3</v>
      </c>
      <c r="I5" s="50">
        <f t="shared" ref="I5:I10" si="18">1/(1+EXP($Q$4+$R$4*G5))</f>
        <v>7.6892329944422402E-3</v>
      </c>
      <c r="L5" s="2" t="s">
        <v>41</v>
      </c>
      <c r="M5" s="28" cm="1">
        <f t="array" ref="M5">SUMPRODUCT(C3:C10,LN(I3:I10))+SUMPRODUCT(B3:B10-C3:C10,LN(1-I3:I10))</f>
        <v>-105.92192299379694</v>
      </c>
      <c r="AA5" s="56" t="s">
        <v>5</v>
      </c>
      <c r="AB5" s="46">
        <f t="shared" si="2"/>
        <v>1.6E-2</v>
      </c>
      <c r="AC5" s="2">
        <v>1.96</v>
      </c>
      <c r="AD5" s="2">
        <f t="shared" si="3"/>
        <v>1.1222833866720117E-2</v>
      </c>
      <c r="AE5" s="47">
        <f t="shared" si="4"/>
        <v>3.7996754378771432E-2</v>
      </c>
      <c r="AF5" s="45">
        <f t="shared" si="5"/>
        <v>0</v>
      </c>
      <c r="AO5" s="2" t="s">
        <v>5</v>
      </c>
      <c r="AP5" s="61">
        <f t="shared" si="6"/>
        <v>1.6E-2</v>
      </c>
      <c r="AQ5" s="49">
        <f t="shared" si="7"/>
        <v>1.5995729737759822E-2</v>
      </c>
      <c r="AR5" s="63">
        <f t="shared" si="8"/>
        <v>0.23528917582565737</v>
      </c>
      <c r="AS5" s="51" t="str">
        <f t="shared" si="9"/>
        <v>Insignificant difference</v>
      </c>
      <c r="AU5" s="2" t="s">
        <v>5</v>
      </c>
      <c r="AV5" s="62">
        <f t="shared" si="10"/>
        <v>1.6E-2</v>
      </c>
      <c r="AW5" s="50">
        <f t="shared" si="11"/>
        <v>8.0970401194028103E-3</v>
      </c>
      <c r="AX5" s="63">
        <f t="shared" si="12"/>
        <v>0.20446668100517609</v>
      </c>
      <c r="AY5" s="51" t="str">
        <f t="shared" si="13"/>
        <v>Insignificant difference</v>
      </c>
      <c r="BA5" s="2" t="s">
        <v>5</v>
      </c>
      <c r="BB5" s="62">
        <f t="shared" si="14"/>
        <v>1.6E-2</v>
      </c>
      <c r="BC5" s="50">
        <f t="shared" si="15"/>
        <v>7.6892329944422402E-3</v>
      </c>
      <c r="BD5" s="64">
        <f t="shared" si="16"/>
        <v>0.20273346721310939</v>
      </c>
      <c r="BE5" s="51" t="str">
        <f t="shared" si="17"/>
        <v>Insignificant difference</v>
      </c>
    </row>
    <row r="6" spans="1:57" x14ac:dyDescent="0.3">
      <c r="A6" s="2" t="s">
        <v>6</v>
      </c>
      <c r="B6" s="2">
        <v>164</v>
      </c>
      <c r="C6" s="2">
        <v>4</v>
      </c>
      <c r="D6" s="48">
        <f t="shared" si="0"/>
        <v>2.4390243902439025E-2</v>
      </c>
      <c r="E6" s="48">
        <v>2.4390243902439025E-2</v>
      </c>
      <c r="F6" s="48">
        <v>2.0080230102785115E-2</v>
      </c>
      <c r="G6" s="2">
        <v>4</v>
      </c>
      <c r="H6" s="50">
        <f t="shared" si="1"/>
        <v>1.5965461615841149E-2</v>
      </c>
      <c r="I6" s="50">
        <f t="shared" si="18"/>
        <v>1.5833770463281327E-2</v>
      </c>
      <c r="AA6" s="56" t="s">
        <v>6</v>
      </c>
      <c r="AB6" s="46">
        <f t="shared" si="2"/>
        <v>2.4390243902439025E-2</v>
      </c>
      <c r="AC6" s="2">
        <v>1.96</v>
      </c>
      <c r="AD6" s="2">
        <f t="shared" si="3"/>
        <v>1.2045482885970606E-2</v>
      </c>
      <c r="AE6" s="47">
        <f t="shared" si="4"/>
        <v>4.7999390358941407E-2</v>
      </c>
      <c r="AF6" s="45">
        <f t="shared" si="5"/>
        <v>7.8109744593663974E-4</v>
      </c>
      <c r="AO6" s="2" t="s">
        <v>6</v>
      </c>
      <c r="AP6" s="61">
        <f t="shared" si="6"/>
        <v>2.4390243902439025E-2</v>
      </c>
      <c r="AQ6" s="49">
        <f t="shared" si="7"/>
        <v>2.0080230102785115E-2</v>
      </c>
      <c r="AR6" s="63">
        <f t="shared" si="8"/>
        <v>0.27648055896427404</v>
      </c>
      <c r="AS6" s="51" t="str">
        <f t="shared" si="9"/>
        <v>Insignificant difference</v>
      </c>
      <c r="AU6" s="2" t="s">
        <v>6</v>
      </c>
      <c r="AV6" s="62">
        <f t="shared" si="10"/>
        <v>2.4390243902439025E-2</v>
      </c>
      <c r="AW6" s="50">
        <f t="shared" si="11"/>
        <v>1.5965461615841149E-2</v>
      </c>
      <c r="AX6" s="63">
        <f t="shared" si="12"/>
        <v>0.26356578955219417</v>
      </c>
      <c r="AY6" s="51" t="str">
        <f t="shared" si="13"/>
        <v>Insignificant difference</v>
      </c>
      <c r="BA6" s="2" t="s">
        <v>6</v>
      </c>
      <c r="BB6" s="62">
        <f t="shared" si="14"/>
        <v>2.4390243902439025E-2</v>
      </c>
      <c r="BC6" s="50">
        <f t="shared" si="15"/>
        <v>1.5833770463281327E-2</v>
      </c>
      <c r="BD6" s="64">
        <f t="shared" si="16"/>
        <v>0.26314012286400051</v>
      </c>
      <c r="BE6" s="51" t="str">
        <f t="shared" si="17"/>
        <v>Insignificant difference</v>
      </c>
    </row>
    <row r="7" spans="1:57" x14ac:dyDescent="0.3">
      <c r="A7" s="2" t="s">
        <v>7</v>
      </c>
      <c r="B7" s="2">
        <v>85</v>
      </c>
      <c r="C7" s="2">
        <v>1</v>
      </c>
      <c r="D7" s="48">
        <f t="shared" si="0"/>
        <v>1.1764705882352941E-2</v>
      </c>
      <c r="E7" s="48">
        <v>1.1764705882352941E-2</v>
      </c>
      <c r="F7" s="48">
        <v>2.0080229965526754E-2</v>
      </c>
      <c r="G7" s="2">
        <v>5</v>
      </c>
      <c r="H7" s="50">
        <f t="shared" si="1"/>
        <v>3.1480140995731785E-2</v>
      </c>
      <c r="I7" s="50">
        <f t="shared" si="18"/>
        <v>3.2324095575697966E-2</v>
      </c>
      <c r="AA7" s="56" t="s">
        <v>7</v>
      </c>
      <c r="AB7" s="46">
        <f t="shared" si="2"/>
        <v>1.1764705882352941E-2</v>
      </c>
      <c r="AC7" s="2">
        <v>1.96</v>
      </c>
      <c r="AD7" s="2">
        <f t="shared" si="3"/>
        <v>1.1695296982299022E-2</v>
      </c>
      <c r="AE7" s="47">
        <f t="shared" si="4"/>
        <v>3.4687487967659025E-2</v>
      </c>
      <c r="AF7" s="45">
        <f t="shared" si="5"/>
        <v>0</v>
      </c>
      <c r="AO7" s="2" t="s">
        <v>7</v>
      </c>
      <c r="AP7" s="61">
        <f t="shared" si="6"/>
        <v>1.1764705882352941E-2</v>
      </c>
      <c r="AQ7" s="49">
        <f t="shared" si="7"/>
        <v>2.0080229965526754E-2</v>
      </c>
      <c r="AR7" s="63">
        <f t="shared" si="8"/>
        <v>0.23461353465276533</v>
      </c>
      <c r="AS7" s="51" t="str">
        <f t="shared" si="9"/>
        <v>Insignificant difference</v>
      </c>
      <c r="AU7" s="2" t="s">
        <v>7</v>
      </c>
      <c r="AV7" s="62">
        <f t="shared" si="10"/>
        <v>1.1764705882352941E-2</v>
      </c>
      <c r="AW7" s="50">
        <f t="shared" si="11"/>
        <v>3.1480140995731785E-2</v>
      </c>
      <c r="AX7" s="63">
        <f t="shared" si="12"/>
        <v>0.27213135607395056</v>
      </c>
      <c r="AY7" s="51" t="str">
        <f t="shared" si="13"/>
        <v>Insignificant difference</v>
      </c>
      <c r="BA7" s="2" t="s">
        <v>7</v>
      </c>
      <c r="BB7" s="62">
        <f t="shared" si="14"/>
        <v>1.1764705882352941E-2</v>
      </c>
      <c r="BC7" s="50">
        <f t="shared" si="15"/>
        <v>3.2324095575697966E-2</v>
      </c>
      <c r="BD7" s="64">
        <f t="shared" si="16"/>
        <v>0.27467215494573327</v>
      </c>
      <c r="BE7" s="51" t="str">
        <f t="shared" si="17"/>
        <v>Insignificant difference</v>
      </c>
    </row>
    <row r="8" spans="1:57" x14ac:dyDescent="0.3">
      <c r="A8" s="2" t="s">
        <v>8</v>
      </c>
      <c r="B8" s="2">
        <v>78</v>
      </c>
      <c r="C8" s="2">
        <v>4</v>
      </c>
      <c r="D8" s="48">
        <f t="shared" si="0"/>
        <v>5.128205128205128E-2</v>
      </c>
      <c r="E8" s="48">
        <v>5.128205128205128E-2</v>
      </c>
      <c r="F8" s="48">
        <v>5.1281946349950917E-2</v>
      </c>
      <c r="G8" s="2">
        <v>6</v>
      </c>
      <c r="H8" s="50">
        <f t="shared" si="1"/>
        <v>6.2071445283352726E-2</v>
      </c>
      <c r="I8" s="50">
        <f t="shared" si="18"/>
        <v>6.4856747957274016E-2</v>
      </c>
      <c r="AA8" s="56" t="s">
        <v>8</v>
      </c>
      <c r="AB8" s="46">
        <f t="shared" si="2"/>
        <v>5.128205128205128E-2</v>
      </c>
      <c r="AC8" s="2">
        <v>1.96</v>
      </c>
      <c r="AD8" s="2">
        <f t="shared" si="3"/>
        <v>2.4974911128497802E-2</v>
      </c>
      <c r="AE8" s="47">
        <f t="shared" si="4"/>
        <v>0.10023287709390696</v>
      </c>
      <c r="AF8" s="45">
        <f t="shared" si="5"/>
        <v>2.3312254701955901E-3</v>
      </c>
      <c r="AO8" s="2" t="s">
        <v>8</v>
      </c>
      <c r="AP8" s="61">
        <f t="shared" si="6"/>
        <v>5.128205128205128E-2</v>
      </c>
      <c r="AQ8" s="49">
        <f t="shared" si="7"/>
        <v>5.1281946349950917E-2</v>
      </c>
      <c r="AR8" s="63">
        <f t="shared" si="8"/>
        <v>0.41364136137598168</v>
      </c>
      <c r="AS8" s="51" t="str">
        <f t="shared" si="9"/>
        <v>Insignificant difference</v>
      </c>
      <c r="AU8" s="2" t="s">
        <v>8</v>
      </c>
      <c r="AV8" s="62">
        <f t="shared" si="10"/>
        <v>5.128205128205128E-2</v>
      </c>
      <c r="AW8" s="50">
        <f t="shared" si="11"/>
        <v>6.2071445283352726E-2</v>
      </c>
      <c r="AX8" s="63">
        <f t="shared" si="12"/>
        <v>0.43349831615777523</v>
      </c>
      <c r="AY8" s="51" t="str">
        <f t="shared" si="13"/>
        <v>Insignificant difference</v>
      </c>
      <c r="BA8" s="2" t="s">
        <v>8</v>
      </c>
      <c r="BB8" s="62">
        <f t="shared" si="14"/>
        <v>5.128205128205128E-2</v>
      </c>
      <c r="BC8" s="50">
        <f t="shared" si="15"/>
        <v>6.4856747957274016E-2</v>
      </c>
      <c r="BD8" s="64">
        <f t="shared" si="16"/>
        <v>0.43840254907773202</v>
      </c>
      <c r="BE8" s="51" t="str">
        <f t="shared" si="17"/>
        <v>Insignificant difference</v>
      </c>
    </row>
    <row r="9" spans="1:57" x14ac:dyDescent="0.3">
      <c r="A9" s="2" t="s">
        <v>9</v>
      </c>
      <c r="B9" s="2">
        <v>69</v>
      </c>
      <c r="C9" s="2">
        <v>8</v>
      </c>
      <c r="D9" s="48">
        <f t="shared" si="0"/>
        <v>0.11594202898550725</v>
      </c>
      <c r="E9" s="48">
        <v>0.11594202898550725</v>
      </c>
      <c r="F9" s="48">
        <v>0.11593761008480696</v>
      </c>
      <c r="G9" s="2">
        <v>7</v>
      </c>
      <c r="H9" s="50">
        <f t="shared" si="1"/>
        <v>0.1223903133117047</v>
      </c>
      <c r="I9" s="50">
        <f t="shared" si="18"/>
        <v>0.12587288471984992</v>
      </c>
      <c r="AA9" s="56" t="s">
        <v>9</v>
      </c>
      <c r="AB9" s="46">
        <f t="shared" si="2"/>
        <v>0.11594202898550725</v>
      </c>
      <c r="AC9" s="2">
        <v>1.96</v>
      </c>
      <c r="AD9" s="2">
        <f t="shared" si="3"/>
        <v>3.854217996215617E-2</v>
      </c>
      <c r="AE9" s="47">
        <f t="shared" si="4"/>
        <v>0.19148470171133336</v>
      </c>
      <c r="AF9" s="45">
        <f t="shared" si="5"/>
        <v>4.0399356259681149E-2</v>
      </c>
      <c r="AO9" s="2" t="s">
        <v>9</v>
      </c>
      <c r="AP9" s="61">
        <f t="shared" si="6"/>
        <v>0.11594202898550725</v>
      </c>
      <c r="AQ9" s="49">
        <f t="shared" si="7"/>
        <v>0.11593761008480696</v>
      </c>
      <c r="AR9" s="63">
        <f t="shared" si="8"/>
        <v>0.60038542531575223</v>
      </c>
      <c r="AS9" s="51" t="str">
        <f t="shared" si="9"/>
        <v>Insignificant difference</v>
      </c>
      <c r="AU9" s="2" t="s">
        <v>9</v>
      </c>
      <c r="AV9" s="62">
        <f t="shared" si="10"/>
        <v>0.11594202898550725</v>
      </c>
      <c r="AW9" s="50">
        <f t="shared" si="11"/>
        <v>0.1223903133117047</v>
      </c>
      <c r="AX9" s="63">
        <f t="shared" si="12"/>
        <v>0.60754002650131733</v>
      </c>
      <c r="AY9" s="51" t="str">
        <f t="shared" si="13"/>
        <v>Insignificant difference</v>
      </c>
      <c r="BA9" s="2" t="s">
        <v>9</v>
      </c>
      <c r="BB9" s="62">
        <f t="shared" si="14"/>
        <v>0.11594202898550725</v>
      </c>
      <c r="BC9" s="50">
        <f t="shared" si="15"/>
        <v>0.12587288471984992</v>
      </c>
      <c r="BD9" s="64">
        <f t="shared" si="16"/>
        <v>0.61131686974411625</v>
      </c>
      <c r="BE9" s="51" t="str">
        <f t="shared" si="17"/>
        <v>Insignificant difference</v>
      </c>
    </row>
    <row r="10" spans="1:57" x14ac:dyDescent="0.3">
      <c r="A10" s="2" t="s">
        <v>10</v>
      </c>
      <c r="B10" s="2">
        <v>50</v>
      </c>
      <c r="C10" s="2">
        <v>13</v>
      </c>
      <c r="D10" s="48">
        <f t="shared" si="0"/>
        <v>0.26</v>
      </c>
      <c r="E10" s="48">
        <v>0.26</v>
      </c>
      <c r="F10" s="48">
        <v>0.26000056372453084</v>
      </c>
      <c r="G10" s="2">
        <v>8</v>
      </c>
      <c r="H10" s="50">
        <f>EXP($Q$3+G10*$R$3)</f>
        <v>0.24132495584978178</v>
      </c>
      <c r="I10" s="50">
        <f t="shared" si="18"/>
        <v>0.23016358461775258</v>
      </c>
      <c r="AA10" s="56" t="s">
        <v>10</v>
      </c>
      <c r="AB10" s="46">
        <f>E10</f>
        <v>0.26</v>
      </c>
      <c r="AC10" s="2">
        <v>1.96</v>
      </c>
      <c r="AD10" s="2">
        <f t="shared" si="3"/>
        <v>6.203224967708329E-2</v>
      </c>
      <c r="AE10" s="47">
        <f t="shared" si="4"/>
        <v>0.38158320936708323</v>
      </c>
      <c r="AF10" s="45">
        <f t="shared" si="5"/>
        <v>0.13841679063291676</v>
      </c>
      <c r="AO10" s="2" t="s">
        <v>10</v>
      </c>
      <c r="AP10" s="61">
        <f t="shared" si="6"/>
        <v>0.26</v>
      </c>
      <c r="AQ10" s="49">
        <f t="shared" si="7"/>
        <v>0.26000056372453084</v>
      </c>
      <c r="AR10" s="63">
        <f t="shared" si="8"/>
        <v>0.82257518283268927</v>
      </c>
      <c r="AS10" s="51" t="str">
        <f t="shared" si="9"/>
        <v>Insignificant difference</v>
      </c>
      <c r="AU10" s="2" t="s">
        <v>10</v>
      </c>
      <c r="AV10" s="62">
        <f t="shared" si="10"/>
        <v>0.26</v>
      </c>
      <c r="AW10" s="50">
        <f t="shared" si="11"/>
        <v>0.24132495584978178</v>
      </c>
      <c r="AX10" s="63">
        <f t="shared" si="12"/>
        <v>0.81256011179555465</v>
      </c>
      <c r="AY10" s="51" t="str">
        <f t="shared" si="13"/>
        <v>Insignificant difference</v>
      </c>
      <c r="BA10" s="2" t="s">
        <v>10</v>
      </c>
      <c r="BB10" s="62">
        <f>E10</f>
        <v>0.26</v>
      </c>
      <c r="BC10" s="50">
        <f t="shared" si="15"/>
        <v>0.23016358461775258</v>
      </c>
      <c r="BD10" s="64">
        <f t="shared" si="16"/>
        <v>0.80615217625178459</v>
      </c>
      <c r="BE10" s="51" t="str">
        <f t="shared" si="17"/>
        <v>Insignificant difference</v>
      </c>
    </row>
    <row r="11" spans="1:57" x14ac:dyDescent="0.3">
      <c r="A11" s="4" t="s">
        <v>18</v>
      </c>
      <c r="B11" s="4">
        <f>SUM(B3:B10)</f>
        <v>721</v>
      </c>
      <c r="C11" s="38">
        <f>SUM(C3:C10)</f>
        <v>32</v>
      </c>
      <c r="AV11" s="60"/>
      <c r="AW11" s="59"/>
    </row>
    <row r="12" spans="1:57" x14ac:dyDescent="0.3">
      <c r="A12" s="4"/>
      <c r="B12" s="4"/>
      <c r="C12" s="27"/>
      <c r="M12">
        <f>M3-M2</f>
        <v>-0.24768278003196542</v>
      </c>
      <c r="AO12" s="74" t="s">
        <v>52</v>
      </c>
      <c r="AP12" s="74"/>
      <c r="AQ12" s="74"/>
    </row>
    <row r="13" spans="1:57" x14ac:dyDescent="0.3">
      <c r="A13" s="4"/>
      <c r="B13" s="4"/>
      <c r="AO13" s="2" t="s">
        <v>53</v>
      </c>
      <c r="AP13" s="2" t="s">
        <v>54</v>
      </c>
      <c r="AQ13" s="2" t="s">
        <v>55</v>
      </c>
    </row>
    <row r="14" spans="1:57" x14ac:dyDescent="0.3">
      <c r="B14" s="4"/>
      <c r="AO14" s="2">
        <f>-2*LN(M2/M4)</f>
        <v>3.8764791644574415E-2</v>
      </c>
      <c r="AP14" s="2">
        <f>_xlfn.CHISQ.INV.RT(0.05,2)</f>
        <v>5.9914645471079817</v>
      </c>
      <c r="AQ14" s="51" t="str">
        <f>IF(ABS(AO14)&gt;AP14,"Yes","No")</f>
        <v>No</v>
      </c>
    </row>
    <row r="15" spans="1:57" x14ac:dyDescent="0.3">
      <c r="A15" s="1">
        <v>41456</v>
      </c>
      <c r="B15" s="4" t="s">
        <v>0</v>
      </c>
      <c r="C15" s="1">
        <v>41821</v>
      </c>
      <c r="D15" s="38" t="s">
        <v>1</v>
      </c>
      <c r="E15" s="38"/>
      <c r="F15" s="38"/>
      <c r="G15" s="38"/>
      <c r="H15" s="38" t="s">
        <v>37</v>
      </c>
      <c r="I15" s="38"/>
    </row>
    <row r="16" spans="1:57" ht="28.8" x14ac:dyDescent="0.3">
      <c r="A16" s="2" t="s">
        <v>2</v>
      </c>
      <c r="B16" s="40" t="s">
        <v>11</v>
      </c>
      <c r="C16" s="2" t="s">
        <v>12</v>
      </c>
      <c r="D16" s="2" t="s">
        <v>32</v>
      </c>
      <c r="E16" s="2" t="s">
        <v>33</v>
      </c>
      <c r="F16" s="2" t="s">
        <v>34</v>
      </c>
      <c r="G16" s="2" t="s">
        <v>35</v>
      </c>
      <c r="H16" s="2" t="s">
        <v>46</v>
      </c>
      <c r="I16" s="2" t="s">
        <v>36</v>
      </c>
      <c r="L16" s="2" t="s">
        <v>38</v>
      </c>
      <c r="M16" s="42" cm="1">
        <f t="array" ref="M16">SUMPRODUCT(C17:C24,LN(E17:E24))+SUMPRODUCT(B17:B24-C17:C24,LN(1-E17:E24))</f>
        <v>-81.975576913581264</v>
      </c>
      <c r="P16" s="2"/>
      <c r="Q16" s="2" t="s">
        <v>42</v>
      </c>
      <c r="R16" s="2" t="s">
        <v>43</v>
      </c>
      <c r="AA16" s="56" t="s">
        <v>2</v>
      </c>
      <c r="AB16" s="44" t="s">
        <v>33</v>
      </c>
      <c r="AC16" s="44" t="s">
        <v>47</v>
      </c>
      <c r="AD16" s="44" t="s">
        <v>48</v>
      </c>
      <c r="AE16" s="44" t="s">
        <v>49</v>
      </c>
      <c r="AF16" s="44" t="s">
        <v>50</v>
      </c>
      <c r="AO16" s="52" t="s">
        <v>2</v>
      </c>
      <c r="AP16" s="44" t="s">
        <v>33</v>
      </c>
      <c r="AQ16" s="53" t="s">
        <v>34</v>
      </c>
      <c r="AR16" s="54" t="s">
        <v>47</v>
      </c>
      <c r="AS16" s="58" t="s">
        <v>51</v>
      </c>
      <c r="AU16" s="52" t="s">
        <v>2</v>
      </c>
      <c r="AV16" s="44" t="s">
        <v>33</v>
      </c>
      <c r="AW16" s="53" t="str">
        <f>H16</f>
        <v>MLE_exp</v>
      </c>
      <c r="AX16" s="54" t="s">
        <v>47</v>
      </c>
      <c r="AY16" s="58" t="s">
        <v>51</v>
      </c>
      <c r="BA16" s="52" t="s">
        <v>2</v>
      </c>
      <c r="BB16" s="44" t="s">
        <v>33</v>
      </c>
      <c r="BC16" s="53" t="str">
        <f>I16</f>
        <v>MLE_logit</v>
      </c>
      <c r="BD16" s="54" t="s">
        <v>47</v>
      </c>
      <c r="BE16" s="58" t="s">
        <v>51</v>
      </c>
    </row>
    <row r="17" spans="1:57" x14ac:dyDescent="0.3">
      <c r="A17" s="2" t="s">
        <v>3</v>
      </c>
      <c r="B17" s="40">
        <v>63</v>
      </c>
      <c r="C17" s="2">
        <v>0</v>
      </c>
      <c r="D17" s="39">
        <f>C17/B17</f>
        <v>0</v>
      </c>
      <c r="E17" s="7">
        <v>9.9999999999997294E-5</v>
      </c>
      <c r="F17" s="7">
        <v>1E-4</v>
      </c>
      <c r="G17" s="2">
        <v>1</v>
      </c>
      <c r="H17" s="7">
        <f>EXP($Q$17+G17*$R$17)</f>
        <v>1.1217086036269096E-3</v>
      </c>
      <c r="I17" s="7">
        <f>1/(1+EXP($Q$18+$R$18*G17))</f>
        <v>9.0938628119578322E-4</v>
      </c>
      <c r="L17" s="2" t="s">
        <v>39</v>
      </c>
      <c r="M17" s="28" cm="1">
        <f t="array" ref="M17">SUMPRODUCT(C17:C24,LN(F17:F24))+SUMPRODUCT(B17:B24-C17:C24,LN(1-F17:F24))</f>
        <v>-82.103842510405627</v>
      </c>
      <c r="P17" s="2" t="s">
        <v>44</v>
      </c>
      <c r="Q17" s="41">
        <v>-7.5417703406255905</v>
      </c>
      <c r="R17" s="41">
        <v>0.74886812345060039</v>
      </c>
      <c r="AA17" s="56" t="s">
        <v>3</v>
      </c>
      <c r="AB17" s="8">
        <f>E17</f>
        <v>9.9999999999997294E-5</v>
      </c>
      <c r="AC17" s="2">
        <v>1.96</v>
      </c>
      <c r="AD17" s="2">
        <f>(AB17*(1-AB17)/B17)^(1/2)</f>
        <v>1.2598185810436416E-3</v>
      </c>
      <c r="AE17" s="8">
        <f>AB17+AC17*AD17</f>
        <v>2.5692444188455347E-3</v>
      </c>
      <c r="AF17" s="8">
        <f>IF(AB17-AC17*AD17&gt;0,AB17-AC17*AD17,0)</f>
        <v>0</v>
      </c>
      <c r="AO17" s="2" t="s">
        <v>3</v>
      </c>
      <c r="AP17" s="61">
        <f>E17</f>
        <v>9.9999999999997294E-5</v>
      </c>
      <c r="AQ17" s="49">
        <f>F17</f>
        <v>1E-4</v>
      </c>
      <c r="AR17" s="63">
        <f>(_xlfn.CHISQ.INV.RT(0.05,7)*(AP17*(1-AP17)/8+AQ17*(1-AQ17)/8))^(1/2)</f>
        <v>1.875215569960894E-2</v>
      </c>
      <c r="AS17" s="51" t="str">
        <f>IF(ABS(AP17-AQ17)&gt;AR17,"Significant difference","Insignificant difference")</f>
        <v>Insignificant difference</v>
      </c>
      <c r="AU17" s="2" t="s">
        <v>3</v>
      </c>
      <c r="AV17" s="62">
        <f>E17</f>
        <v>9.9999999999997294E-5</v>
      </c>
      <c r="AW17" s="50">
        <f>H17</f>
        <v>1.1217086036269096E-3</v>
      </c>
      <c r="AX17" s="63">
        <f>(_xlfn.CHISQ.INV.RT(0.05,7)*(AV17*(1-AV17)/8+AW17*(1-AW17)/8))^(1/2)</f>
        <v>4.6325082492049766E-2</v>
      </c>
      <c r="AY17" s="51" t="str">
        <f>IF(ABS(AV17-AW17)&gt;AX17,"Significant difference","Insignificant difference")</f>
        <v>Insignificant difference</v>
      </c>
      <c r="BA17" s="2" t="s">
        <v>3</v>
      </c>
      <c r="BB17" s="62">
        <f>E17</f>
        <v>9.9999999999997294E-5</v>
      </c>
      <c r="BC17" s="50">
        <f>I17</f>
        <v>9.0938628119578322E-4</v>
      </c>
      <c r="BD17" s="64">
        <f>(_xlfn.CHISQ.INV.RT(0.05,7)*(BB17*(1-BB17)/8+BC17*(1-BC17)/8))^(1/2)</f>
        <v>4.2112059766262477E-2</v>
      </c>
      <c r="BE17" s="51" t="str">
        <f>IF(ABS(BB17-BC17)&gt;BD17,"Significant difference","Insignificant difference")</f>
        <v>Insignificant difference</v>
      </c>
    </row>
    <row r="18" spans="1:57" x14ac:dyDescent="0.3">
      <c r="A18" s="2" t="s">
        <v>4</v>
      </c>
      <c r="B18" s="40">
        <v>102</v>
      </c>
      <c r="C18" s="2">
        <v>0</v>
      </c>
      <c r="D18" s="39">
        <f t="shared" ref="D18:D24" si="19">C18/B18</f>
        <v>0</v>
      </c>
      <c r="E18" s="7">
        <v>9.9999999999997294E-5</v>
      </c>
      <c r="F18" s="7">
        <v>1E-4</v>
      </c>
      <c r="G18" s="2">
        <v>2</v>
      </c>
      <c r="H18" s="7">
        <f t="shared" ref="H18:H24" si="20">EXP($Q$17+G18*$R$17)</f>
        <v>2.371970834357329E-3</v>
      </c>
      <c r="I18" s="7">
        <f t="shared" ref="I18:I24" si="21">1/(1+EXP($Q$18+$R$18*G18))</f>
        <v>2.0423633593746105E-3</v>
      </c>
      <c r="L18" s="2" t="s">
        <v>40</v>
      </c>
      <c r="M18" s="38" cm="1">
        <f t="array" ref="M18">SUMPRODUCT(C17:C24,LN(H17:H24))+SUMPRODUCT(B17:B24-C17:C24,LN(1-H17:H24))</f>
        <v>-85.378674383966796</v>
      </c>
      <c r="P18" s="2" t="s">
        <v>45</v>
      </c>
      <c r="Q18" s="41">
        <v>7.8120584240824735</v>
      </c>
      <c r="R18" s="41">
        <v>-0.81022762186352515</v>
      </c>
      <c r="AA18" s="56" t="s">
        <v>4</v>
      </c>
      <c r="AB18" s="8">
        <f t="shared" ref="AB18:AB23" si="22">E18</f>
        <v>9.9999999999997294E-5</v>
      </c>
      <c r="AC18" s="2">
        <v>1.96</v>
      </c>
      <c r="AD18" s="2">
        <f t="shared" ref="AD18:AD24" si="23">(AB18*(1-AB18)/B18)^(1/2)</f>
        <v>9.9009803436176584E-4</v>
      </c>
      <c r="AE18" s="8">
        <f t="shared" ref="AE18:AE24" si="24">AB18+AC18*AD18</f>
        <v>2.0405921473490582E-3</v>
      </c>
      <c r="AF18" s="8">
        <f t="shared" ref="AF18:AF24" si="25">IF(AB18-AC18*AD18&gt;0,AB18-AC18*AD18,0)</f>
        <v>0</v>
      </c>
      <c r="AO18" s="2" t="s">
        <v>4</v>
      </c>
      <c r="AP18" s="61">
        <f t="shared" ref="AP18:AP24" si="26">E18</f>
        <v>9.9999999999997294E-5</v>
      </c>
      <c r="AQ18" s="49">
        <f t="shared" ref="AQ18:AQ24" si="27">F18</f>
        <v>1E-4</v>
      </c>
      <c r="AR18" s="63">
        <f t="shared" ref="AR18:AR24" si="28">(_xlfn.CHISQ.INV.RT(0.05,7)*(AP18*(1-AP18)/8+AQ18*(1-AQ18)/8))^(1/2)</f>
        <v>1.875215569960894E-2</v>
      </c>
      <c r="AS18" s="51" t="str">
        <f t="shared" ref="AS18:AS24" si="29">IF(ABS(AP18-AQ18)&gt;AR18,"Significant difference","Insignificant difference")</f>
        <v>Insignificant difference</v>
      </c>
      <c r="AU18" s="2" t="s">
        <v>4</v>
      </c>
      <c r="AV18" s="62">
        <f t="shared" ref="AV18:AV24" si="30">E18</f>
        <v>9.9999999999997294E-5</v>
      </c>
      <c r="AW18" s="50">
        <f t="shared" ref="AW18:AW24" si="31">H18</f>
        <v>2.371970834357329E-3</v>
      </c>
      <c r="AX18" s="63">
        <f t="shared" ref="AX18:AX24" si="32">(_xlfn.CHISQ.INV.RT(0.05,7)*(AV18*(1-AV18)/8+AW18*(1-AW18)/8))^(1/2)</f>
        <v>6.5854266238571935E-2</v>
      </c>
      <c r="AY18" s="51" t="str">
        <f t="shared" ref="AY18:AY24" si="33">IF(ABS(AV18-AW18)&gt;AX18,"Significant difference","Insignificant difference")</f>
        <v>Insignificant difference</v>
      </c>
      <c r="BA18" s="2" t="s">
        <v>4</v>
      </c>
      <c r="BB18" s="62">
        <f t="shared" ref="BB18:BB23" si="34">E18</f>
        <v>9.9999999999997294E-5</v>
      </c>
      <c r="BC18" s="50">
        <f t="shared" ref="BC18:BC24" si="35">I18</f>
        <v>2.0423633593746105E-3</v>
      </c>
      <c r="BD18" s="64">
        <f t="shared" ref="BD18:BD24" si="36">(_xlfn.CHISQ.INV.RT(0.05,7)*(BB18*(1-BB18)/8+BC18*(1-BC18)/8))^(1/2)</f>
        <v>6.1316910458782826E-2</v>
      </c>
      <c r="BE18" s="51" t="str">
        <f t="shared" ref="BE18:BE24" si="37">IF(ABS(BB18-BC18)&gt;BD18,"Significant difference","Insignificant difference")</f>
        <v>Insignificant difference</v>
      </c>
    </row>
    <row r="19" spans="1:57" x14ac:dyDescent="0.3">
      <c r="A19" s="2" t="s">
        <v>5</v>
      </c>
      <c r="B19" s="40">
        <v>129</v>
      </c>
      <c r="C19" s="2">
        <v>0</v>
      </c>
      <c r="D19" s="39">
        <f t="shared" si="19"/>
        <v>0</v>
      </c>
      <c r="E19" s="7">
        <v>9.9999999999997294E-5</v>
      </c>
      <c r="F19" s="7">
        <v>1E-4</v>
      </c>
      <c r="G19" s="2">
        <v>3</v>
      </c>
      <c r="H19" s="7">
        <f t="shared" si="20"/>
        <v>5.015781835719206E-3</v>
      </c>
      <c r="I19" s="7">
        <f t="shared" si="21"/>
        <v>4.5804112515601637E-3</v>
      </c>
      <c r="L19" s="2" t="s">
        <v>41</v>
      </c>
      <c r="M19" s="38" cm="1">
        <f t="array" ref="M19">SUMPRODUCT(C17:C24,LN(I17:I24))+SUMPRODUCT(B17:B24-C17:C24,LN(1-I17:I24))</f>
        <v>-85.285844237748165</v>
      </c>
      <c r="AA19" s="56" t="s">
        <v>5</v>
      </c>
      <c r="AB19" s="8">
        <f t="shared" si="22"/>
        <v>9.9999999999997294E-5</v>
      </c>
      <c r="AC19" s="2">
        <v>1.96</v>
      </c>
      <c r="AD19" s="2">
        <f t="shared" si="23"/>
        <v>8.8040688267967699E-4</v>
      </c>
      <c r="AE19" s="8">
        <f t="shared" si="24"/>
        <v>1.8255974900521642E-3</v>
      </c>
      <c r="AF19" s="8">
        <f t="shared" si="25"/>
        <v>0</v>
      </c>
      <c r="AO19" s="2" t="s">
        <v>5</v>
      </c>
      <c r="AP19" s="61">
        <f t="shared" si="26"/>
        <v>9.9999999999997294E-5</v>
      </c>
      <c r="AQ19" s="49">
        <f t="shared" si="27"/>
        <v>1E-4</v>
      </c>
      <c r="AR19" s="63">
        <f t="shared" si="28"/>
        <v>1.875215569960894E-2</v>
      </c>
      <c r="AS19" s="51" t="str">
        <f t="shared" si="29"/>
        <v>Insignificant difference</v>
      </c>
      <c r="AU19" s="2" t="s">
        <v>5</v>
      </c>
      <c r="AV19" s="62">
        <f t="shared" si="30"/>
        <v>9.9999999999997294E-5</v>
      </c>
      <c r="AW19" s="50">
        <f t="shared" si="31"/>
        <v>5.015781835719206E-3</v>
      </c>
      <c r="AX19" s="63">
        <f t="shared" si="32"/>
        <v>9.4611296135794512E-2</v>
      </c>
      <c r="AY19" s="51" t="str">
        <f t="shared" si="33"/>
        <v>Insignificant difference</v>
      </c>
      <c r="BA19" s="2" t="s">
        <v>5</v>
      </c>
      <c r="BB19" s="62">
        <f t="shared" si="34"/>
        <v>9.9999999999997294E-5</v>
      </c>
      <c r="BC19" s="50">
        <f t="shared" si="35"/>
        <v>4.5804112515601637E-3</v>
      </c>
      <c r="BD19" s="64">
        <f t="shared" si="36"/>
        <v>9.0515696709079926E-2</v>
      </c>
      <c r="BE19" s="51" t="str">
        <f t="shared" si="37"/>
        <v>Insignificant difference</v>
      </c>
    </row>
    <row r="20" spans="1:57" x14ac:dyDescent="0.3">
      <c r="A20" s="2" t="s">
        <v>6</v>
      </c>
      <c r="B20" s="40">
        <v>141</v>
      </c>
      <c r="C20" s="2">
        <v>3</v>
      </c>
      <c r="D20" s="39">
        <f t="shared" si="19"/>
        <v>2.1276595744680851E-2</v>
      </c>
      <c r="E20" s="7">
        <v>2.1276595744680851E-2</v>
      </c>
      <c r="F20" s="7">
        <v>2.0979011326922276E-2</v>
      </c>
      <c r="G20" s="2">
        <v>4</v>
      </c>
      <c r="H20" s="7">
        <f t="shared" si="20"/>
        <v>1.0606398299305882E-2</v>
      </c>
      <c r="I20" s="7">
        <f t="shared" si="21"/>
        <v>1.0240131081231379E-2</v>
      </c>
      <c r="AA20" s="56" t="s">
        <v>6</v>
      </c>
      <c r="AB20" s="8">
        <f t="shared" si="22"/>
        <v>2.1276595744680851E-2</v>
      </c>
      <c r="AC20" s="2">
        <v>1.96</v>
      </c>
      <c r="AD20" s="2">
        <f t="shared" si="23"/>
        <v>1.2152664307651054E-2</v>
      </c>
      <c r="AE20" s="8">
        <f t="shared" si="24"/>
        <v>4.509581778767692E-2</v>
      </c>
      <c r="AF20" s="8">
        <f t="shared" si="25"/>
        <v>0</v>
      </c>
      <c r="AO20" s="2" t="s">
        <v>6</v>
      </c>
      <c r="AP20" s="61">
        <f t="shared" si="26"/>
        <v>2.1276595744680851E-2</v>
      </c>
      <c r="AQ20" s="49">
        <f t="shared" si="27"/>
        <v>2.0979011326922276E-2</v>
      </c>
      <c r="AR20" s="63">
        <f t="shared" si="28"/>
        <v>0.26968876539018616</v>
      </c>
      <c r="AS20" s="51" t="str">
        <f t="shared" si="29"/>
        <v>Insignificant difference</v>
      </c>
      <c r="AU20" s="2" t="s">
        <v>6</v>
      </c>
      <c r="AV20" s="62">
        <f t="shared" si="30"/>
        <v>2.1276595744680851E-2</v>
      </c>
      <c r="AW20" s="50">
        <f t="shared" si="31"/>
        <v>1.0606398299305882E-2</v>
      </c>
      <c r="AX20" s="63">
        <f t="shared" si="32"/>
        <v>0.23466783949486422</v>
      </c>
      <c r="AY20" s="51" t="str">
        <f t="shared" si="33"/>
        <v>Insignificant difference</v>
      </c>
      <c r="BA20" s="2" t="s">
        <v>6</v>
      </c>
      <c r="BB20" s="62">
        <f t="shared" si="34"/>
        <v>2.1276595744680851E-2</v>
      </c>
      <c r="BC20" s="50">
        <f t="shared" si="35"/>
        <v>1.0240131081231379E-2</v>
      </c>
      <c r="BD20" s="64">
        <f t="shared" si="36"/>
        <v>0.23332033639279665</v>
      </c>
      <c r="BE20" s="51" t="str">
        <f t="shared" si="37"/>
        <v>Insignificant difference</v>
      </c>
    </row>
    <row r="21" spans="1:57" x14ac:dyDescent="0.3">
      <c r="A21" s="2" t="s">
        <v>7</v>
      </c>
      <c r="B21" s="40">
        <v>76</v>
      </c>
      <c r="C21" s="2">
        <v>2</v>
      </c>
      <c r="D21" s="39">
        <f t="shared" si="19"/>
        <v>2.6315789473684209E-2</v>
      </c>
      <c r="E21" s="7">
        <v>2.6315789473684209E-2</v>
      </c>
      <c r="F21" s="7">
        <v>2.0979011325492056E-2</v>
      </c>
      <c r="G21" s="2">
        <v>5</v>
      </c>
      <c r="H21" s="7">
        <f t="shared" si="20"/>
        <v>2.2428344885815396E-2</v>
      </c>
      <c r="I21" s="7">
        <f t="shared" si="21"/>
        <v>2.2733488143990482E-2</v>
      </c>
      <c r="AA21" s="56" t="s">
        <v>7</v>
      </c>
      <c r="AB21" s="8">
        <f t="shared" si="22"/>
        <v>2.6315789473684209E-2</v>
      </c>
      <c r="AC21" s="2">
        <v>1.96</v>
      </c>
      <c r="AD21" s="2">
        <f t="shared" si="23"/>
        <v>1.8361597761167386E-2</v>
      </c>
      <c r="AE21" s="8">
        <f t="shared" si="24"/>
        <v>6.2304521085572287E-2</v>
      </c>
      <c r="AF21" s="8">
        <f t="shared" si="25"/>
        <v>0</v>
      </c>
      <c r="AO21" s="2" t="s">
        <v>7</v>
      </c>
      <c r="AP21" s="61">
        <f t="shared" si="26"/>
        <v>2.6315789473684209E-2</v>
      </c>
      <c r="AQ21" s="49">
        <f t="shared" si="27"/>
        <v>2.0979011325492056E-2</v>
      </c>
      <c r="AR21" s="63">
        <f t="shared" si="28"/>
        <v>0.28490559922153852</v>
      </c>
      <c r="AS21" s="51" t="str">
        <f t="shared" si="29"/>
        <v>Insignificant difference</v>
      </c>
      <c r="AU21" s="2" t="s">
        <v>7</v>
      </c>
      <c r="AV21" s="62">
        <f t="shared" si="30"/>
        <v>2.6315789473684209E-2</v>
      </c>
      <c r="AW21" s="50">
        <f t="shared" si="31"/>
        <v>2.2428344885815396E-2</v>
      </c>
      <c r="AX21" s="63">
        <f t="shared" si="32"/>
        <v>0.28915233749643293</v>
      </c>
      <c r="AY21" s="51" t="str">
        <f t="shared" si="33"/>
        <v>Insignificant difference</v>
      </c>
      <c r="BA21" s="2" t="s">
        <v>7</v>
      </c>
      <c r="BB21" s="62">
        <f t="shared" si="34"/>
        <v>2.6315789473684209E-2</v>
      </c>
      <c r="BC21" s="50">
        <f t="shared" si="35"/>
        <v>2.2733488143990482E-2</v>
      </c>
      <c r="BD21" s="64">
        <f t="shared" si="36"/>
        <v>0.29003690076691563</v>
      </c>
      <c r="BE21" s="51" t="str">
        <f t="shared" si="37"/>
        <v>Insignificant difference</v>
      </c>
    </row>
    <row r="22" spans="1:57" x14ac:dyDescent="0.3">
      <c r="A22" s="2" t="s">
        <v>8</v>
      </c>
      <c r="B22" s="40">
        <v>69</v>
      </c>
      <c r="C22" s="2">
        <v>1</v>
      </c>
      <c r="D22" s="39">
        <f t="shared" si="19"/>
        <v>1.4492753623188406E-2</v>
      </c>
      <c r="E22" s="7">
        <v>1.4492753623188406E-2</v>
      </c>
      <c r="F22" s="7">
        <v>2.0979011299642799E-2</v>
      </c>
      <c r="G22" s="2">
        <v>6</v>
      </c>
      <c r="H22" s="7">
        <f t="shared" si="20"/>
        <v>4.7427094487862295E-2</v>
      </c>
      <c r="I22" s="7">
        <f t="shared" si="21"/>
        <v>4.9703783167858444E-2</v>
      </c>
      <c r="AA22" s="56" t="s">
        <v>8</v>
      </c>
      <c r="AB22" s="8">
        <f t="shared" si="22"/>
        <v>1.4492753623188406E-2</v>
      </c>
      <c r="AC22" s="2">
        <v>1.96</v>
      </c>
      <c r="AD22" s="2">
        <f t="shared" si="23"/>
        <v>1.4387350379788876E-2</v>
      </c>
      <c r="AE22" s="8">
        <f t="shared" si="24"/>
        <v>4.2691960367574604E-2</v>
      </c>
      <c r="AF22" s="8">
        <f t="shared" si="25"/>
        <v>0</v>
      </c>
      <c r="AO22" s="2" t="s">
        <v>8</v>
      </c>
      <c r="AP22" s="61">
        <f t="shared" si="26"/>
        <v>1.4492753623188406E-2</v>
      </c>
      <c r="AQ22" s="49">
        <f t="shared" si="27"/>
        <v>2.0979011299642799E-2</v>
      </c>
      <c r="AR22" s="63">
        <f t="shared" si="28"/>
        <v>0.24744707102788788</v>
      </c>
      <c r="AS22" s="51" t="str">
        <f t="shared" si="29"/>
        <v>Insignificant difference</v>
      </c>
      <c r="AU22" s="2" t="s">
        <v>8</v>
      </c>
      <c r="AV22" s="62">
        <f t="shared" si="30"/>
        <v>1.4492753623188406E-2</v>
      </c>
      <c r="AW22" s="50">
        <f t="shared" si="31"/>
        <v>4.7427094487862295E-2</v>
      </c>
      <c r="AX22" s="63">
        <f t="shared" si="32"/>
        <v>0.32334944488100525</v>
      </c>
      <c r="AY22" s="51" t="str">
        <f t="shared" si="33"/>
        <v>Insignificant difference</v>
      </c>
      <c r="BA22" s="2" t="s">
        <v>8</v>
      </c>
      <c r="BB22" s="62">
        <f t="shared" si="34"/>
        <v>1.4492753623188406E-2</v>
      </c>
      <c r="BC22" s="50">
        <f t="shared" si="35"/>
        <v>4.9703783167858444E-2</v>
      </c>
      <c r="BD22" s="64">
        <f t="shared" si="36"/>
        <v>0.3288910620294293</v>
      </c>
      <c r="BE22" s="51" t="str">
        <f t="shared" si="37"/>
        <v>Insignificant difference</v>
      </c>
    </row>
    <row r="23" spans="1:57" x14ac:dyDescent="0.3">
      <c r="A23" s="2" t="s">
        <v>9</v>
      </c>
      <c r="B23" s="40">
        <v>53</v>
      </c>
      <c r="C23" s="2">
        <v>8</v>
      </c>
      <c r="D23" s="39">
        <f t="shared" si="19"/>
        <v>0.15094339622641509</v>
      </c>
      <c r="E23" s="7">
        <v>0.15094339622641509</v>
      </c>
      <c r="F23" s="7">
        <v>0.15094308809289431</v>
      </c>
      <c r="G23" s="2">
        <v>7</v>
      </c>
      <c r="H23" s="7">
        <f t="shared" si="20"/>
        <v>0.10028958012783121</v>
      </c>
      <c r="I23" s="7">
        <f t="shared" si="21"/>
        <v>0.10522559357087682</v>
      </c>
      <c r="AA23" s="56" t="s">
        <v>9</v>
      </c>
      <c r="AB23" s="8">
        <f t="shared" si="22"/>
        <v>0.15094339622641509</v>
      </c>
      <c r="AC23" s="2">
        <v>1.96</v>
      </c>
      <c r="AD23" s="2">
        <f t="shared" si="23"/>
        <v>4.917421616185691E-2</v>
      </c>
      <c r="AE23" s="8">
        <f t="shared" si="24"/>
        <v>0.24732485990365463</v>
      </c>
      <c r="AF23" s="8">
        <f t="shared" si="25"/>
        <v>5.4561932549175546E-2</v>
      </c>
      <c r="AO23" s="2" t="s">
        <v>9</v>
      </c>
      <c r="AP23" s="61">
        <f t="shared" si="26"/>
        <v>0.15094339622641509</v>
      </c>
      <c r="AQ23" s="49">
        <f t="shared" si="27"/>
        <v>0.15094308809289431</v>
      </c>
      <c r="AR23" s="63">
        <f t="shared" si="28"/>
        <v>0.67134864184542908</v>
      </c>
      <c r="AS23" s="51" t="str">
        <f t="shared" si="29"/>
        <v>Insignificant difference</v>
      </c>
      <c r="AU23" s="2" t="s">
        <v>9</v>
      </c>
      <c r="AV23" s="62">
        <f t="shared" si="30"/>
        <v>0.15094339622641509</v>
      </c>
      <c r="AW23" s="50">
        <f t="shared" si="31"/>
        <v>0.10028958012783121</v>
      </c>
      <c r="AX23" s="63">
        <f t="shared" si="32"/>
        <v>0.61969123570920059</v>
      </c>
      <c r="AY23" s="51" t="str">
        <f t="shared" si="33"/>
        <v>Insignificant difference</v>
      </c>
      <c r="BA23" s="2" t="s">
        <v>9</v>
      </c>
      <c r="BB23" s="62">
        <f t="shared" si="34"/>
        <v>0.15094339622641509</v>
      </c>
      <c r="BC23" s="50">
        <f t="shared" si="35"/>
        <v>0.10522559357087682</v>
      </c>
      <c r="BD23" s="64">
        <f t="shared" si="36"/>
        <v>0.62523029227688431</v>
      </c>
      <c r="BE23" s="51" t="str">
        <f t="shared" si="37"/>
        <v>Insignificant difference</v>
      </c>
    </row>
    <row r="24" spans="1:57" x14ac:dyDescent="0.3">
      <c r="A24" s="2" t="s">
        <v>10</v>
      </c>
      <c r="B24" s="40">
        <v>62</v>
      </c>
      <c r="C24" s="2">
        <v>12</v>
      </c>
      <c r="D24" s="39">
        <f t="shared" si="19"/>
        <v>0.19354838709677419</v>
      </c>
      <c r="E24" s="7">
        <v>0.19354838709677419</v>
      </c>
      <c r="F24" s="7">
        <v>0.19354792634820228</v>
      </c>
      <c r="G24" s="2">
        <v>8</v>
      </c>
      <c r="H24" s="7">
        <f t="shared" si="20"/>
        <v>0.2120728665929717</v>
      </c>
      <c r="I24" s="7">
        <f t="shared" si="21"/>
        <v>0.20912009104796309</v>
      </c>
      <c r="AA24" s="56" t="s">
        <v>10</v>
      </c>
      <c r="AB24" s="8">
        <f>E24</f>
        <v>0.19354838709677419</v>
      </c>
      <c r="AC24" s="2">
        <v>1.96</v>
      </c>
      <c r="AD24" s="2">
        <f t="shared" si="23"/>
        <v>5.0175082003085091E-2</v>
      </c>
      <c r="AE24" s="8">
        <f t="shared" si="24"/>
        <v>0.29189154782282095</v>
      </c>
      <c r="AF24" s="8">
        <f t="shared" si="25"/>
        <v>9.5205226370727411E-2</v>
      </c>
      <c r="AO24" s="2" t="s">
        <v>10</v>
      </c>
      <c r="AP24" s="61">
        <f t="shared" si="26"/>
        <v>0.19354838709677419</v>
      </c>
      <c r="AQ24" s="49">
        <f t="shared" si="27"/>
        <v>0.19354792634820228</v>
      </c>
      <c r="AR24" s="63">
        <f t="shared" si="28"/>
        <v>0.74089498544291088</v>
      </c>
      <c r="AS24" s="51" t="str">
        <f t="shared" si="29"/>
        <v>Insignificant difference</v>
      </c>
      <c r="AU24" s="2" t="s">
        <v>10</v>
      </c>
      <c r="AV24" s="62">
        <f t="shared" si="30"/>
        <v>0.19354838709677419</v>
      </c>
      <c r="AW24" s="50">
        <f t="shared" si="31"/>
        <v>0.2120728665929717</v>
      </c>
      <c r="AX24" s="63">
        <f t="shared" si="32"/>
        <v>0.75384796697032697</v>
      </c>
      <c r="AY24" s="51" t="str">
        <f t="shared" si="33"/>
        <v>Insignificant difference</v>
      </c>
      <c r="BA24" s="2" t="s">
        <v>10</v>
      </c>
      <c r="BB24" s="62">
        <f>E24</f>
        <v>0.19354838709677419</v>
      </c>
      <c r="BC24" s="50">
        <f t="shared" si="35"/>
        <v>0.20912009104796309</v>
      </c>
      <c r="BD24" s="64">
        <f t="shared" si="36"/>
        <v>0.75185205390048571</v>
      </c>
      <c r="BE24" s="51" t="str">
        <f t="shared" si="37"/>
        <v>Insignificant difference</v>
      </c>
    </row>
    <row r="25" spans="1:57" x14ac:dyDescent="0.3">
      <c r="A25" s="4" t="s">
        <v>18</v>
      </c>
      <c r="B25" s="4">
        <f>SUM(B17:B24)</f>
        <v>695</v>
      </c>
      <c r="C25" s="38">
        <f>SUM(C17:C24)</f>
        <v>26</v>
      </c>
    </row>
    <row r="26" spans="1:57" x14ac:dyDescent="0.3">
      <c r="A26" s="4"/>
      <c r="B26" s="4"/>
      <c r="C26" s="27"/>
      <c r="AO26" s="74" t="s">
        <v>52</v>
      </c>
      <c r="AP26" s="74"/>
      <c r="AQ26" s="74"/>
    </row>
    <row r="27" spans="1:57" x14ac:dyDescent="0.3">
      <c r="B27" s="4"/>
      <c r="AO27" s="2" t="s">
        <v>53</v>
      </c>
      <c r="AP27" s="2" t="s">
        <v>54</v>
      </c>
      <c r="AQ27" s="2" t="s">
        <v>55</v>
      </c>
    </row>
    <row r="28" spans="1:57" x14ac:dyDescent="0.3">
      <c r="B28" s="4"/>
      <c r="AO28" s="2">
        <f>-2*LN(M16/M18)</f>
        <v>8.1349989508314305E-2</v>
      </c>
      <c r="AP28" s="2">
        <f>_xlfn.CHISQ.INV.RT(0.05,2)</f>
        <v>5.9914645471079817</v>
      </c>
      <c r="AQ28" s="51" t="str">
        <f>IF(ABS(AO28)&gt;AP28,"Yes","No")</f>
        <v>No</v>
      </c>
    </row>
    <row r="29" spans="1:57" x14ac:dyDescent="0.3">
      <c r="A29" s="1">
        <v>41821</v>
      </c>
      <c r="B29" s="4" t="s">
        <v>0</v>
      </c>
      <c r="C29" s="1">
        <v>42186</v>
      </c>
      <c r="D29" s="38" t="s">
        <v>1</v>
      </c>
      <c r="E29" s="38"/>
      <c r="F29" s="38"/>
      <c r="G29" s="38"/>
      <c r="H29" s="38" t="s">
        <v>37</v>
      </c>
      <c r="I29" s="38"/>
    </row>
    <row r="30" spans="1:57" ht="28.8" x14ac:dyDescent="0.3">
      <c r="A30" s="2" t="s">
        <v>2</v>
      </c>
      <c r="B30" s="40" t="s">
        <v>11</v>
      </c>
      <c r="C30" s="2" t="s">
        <v>12</v>
      </c>
      <c r="D30" s="2" t="s">
        <v>32</v>
      </c>
      <c r="E30" s="2" t="s">
        <v>33</v>
      </c>
      <c r="F30" s="2" t="s">
        <v>34</v>
      </c>
      <c r="G30" s="2" t="s">
        <v>35</v>
      </c>
      <c r="H30" s="2" t="s">
        <v>46</v>
      </c>
      <c r="I30" s="2" t="s">
        <v>36</v>
      </c>
      <c r="L30" s="2" t="s">
        <v>38</v>
      </c>
      <c r="M30" s="42" cm="1">
        <f t="array" ref="M30">SUMPRODUCT(C31:C38,LN(E31:E38))+SUMPRODUCT(B31:B38-C31:C38,LN(1-E31:E38))</f>
        <v>-111.28552269392601</v>
      </c>
      <c r="P30" s="2"/>
      <c r="Q30" s="2" t="s">
        <v>42</v>
      </c>
      <c r="R30" s="2" t="s">
        <v>43</v>
      </c>
      <c r="AA30" s="56" t="s">
        <v>2</v>
      </c>
      <c r="AB30" s="44" t="s">
        <v>33</v>
      </c>
      <c r="AC30" s="44" t="s">
        <v>47</v>
      </c>
      <c r="AD30" s="44" t="s">
        <v>48</v>
      </c>
      <c r="AE30" s="44" t="s">
        <v>49</v>
      </c>
      <c r="AF30" s="44" t="s">
        <v>50</v>
      </c>
      <c r="AO30" s="52" t="s">
        <v>2</v>
      </c>
      <c r="AP30" s="44" t="s">
        <v>33</v>
      </c>
      <c r="AQ30" s="53" t="s">
        <v>34</v>
      </c>
      <c r="AR30" s="54" t="s">
        <v>47</v>
      </c>
      <c r="AS30" s="58" t="s">
        <v>51</v>
      </c>
      <c r="AU30" s="52" t="s">
        <v>2</v>
      </c>
      <c r="AV30" s="44" t="s">
        <v>33</v>
      </c>
      <c r="AW30" s="53" t="str">
        <f>H30</f>
        <v>MLE_exp</v>
      </c>
      <c r="AX30" s="54" t="s">
        <v>47</v>
      </c>
      <c r="AY30" s="58" t="s">
        <v>51</v>
      </c>
      <c r="BA30" s="52" t="s">
        <v>2</v>
      </c>
      <c r="BB30" s="44" t="s">
        <v>33</v>
      </c>
      <c r="BC30" s="53" t="str">
        <f>I30</f>
        <v>MLE_logit</v>
      </c>
      <c r="BD30" s="54" t="s">
        <v>47</v>
      </c>
      <c r="BE30" s="58" t="s">
        <v>51</v>
      </c>
    </row>
    <row r="31" spans="1:57" x14ac:dyDescent="0.3">
      <c r="A31" s="2" t="s">
        <v>3</v>
      </c>
      <c r="B31" s="40">
        <v>72</v>
      </c>
      <c r="C31" s="2">
        <v>0</v>
      </c>
      <c r="D31" s="39">
        <f>C31/B31</f>
        <v>0</v>
      </c>
      <c r="E31" s="7">
        <v>9.9999999999997294E-5</v>
      </c>
      <c r="F31" s="7">
        <v>1E-4</v>
      </c>
      <c r="G31" s="2">
        <v>1</v>
      </c>
      <c r="H31" s="7">
        <f>EXP($Q$31+G31*$R$31)</f>
        <v>2.2795317272248155E-3</v>
      </c>
      <c r="I31" s="7">
        <f>1/(1+EXP($Q$32+$R$32*G31))</f>
        <v>1.7773468670599195E-3</v>
      </c>
      <c r="L31" s="2" t="s">
        <v>39</v>
      </c>
      <c r="M31" s="28" cm="1">
        <f t="array" ref="M31">SUMPRODUCT(C31:C38,LN(F31:F38))+SUMPRODUCT(B31:B38-C31:C38,LN(1-F31:F38))</f>
        <v>-112.09780946481521</v>
      </c>
      <c r="P31" s="2" t="s">
        <v>44</v>
      </c>
      <c r="Q31" s="41">
        <v>-6.7971589565433534</v>
      </c>
      <c r="R31" s="41">
        <v>0.71337371663749782</v>
      </c>
      <c r="AA31" s="56" t="s">
        <v>3</v>
      </c>
      <c r="AB31" s="8">
        <f>E31</f>
        <v>9.9999999999997294E-5</v>
      </c>
      <c r="AC31" s="2">
        <v>1.96</v>
      </c>
      <c r="AD31" s="2">
        <f>(AB31*(1-AB31)/B31)^(1/2)</f>
        <v>1.1784523749392517E-3</v>
      </c>
      <c r="AE31" s="8">
        <f>AB31+AC31*AD31</f>
        <v>2.4097666548809306E-3</v>
      </c>
      <c r="AF31" s="8">
        <f>IF(AB31-AC31*AD31&gt;0,AB31-AC31*AD31,0)</f>
        <v>0</v>
      </c>
      <c r="AO31" s="2" t="s">
        <v>3</v>
      </c>
      <c r="AP31" s="61">
        <f>E31</f>
        <v>9.9999999999997294E-5</v>
      </c>
      <c r="AQ31" s="49">
        <f>F31</f>
        <v>1E-4</v>
      </c>
      <c r="AR31" s="63">
        <f>(_xlfn.CHISQ.INV.RT(0.05,7)*(AP31*(1-AP31)/8+AQ31*(1-AQ31)/8))^(1/2)</f>
        <v>1.875215569960894E-2</v>
      </c>
      <c r="AS31" s="51" t="str">
        <f>IF(ABS(AP31-AQ31)&gt;AR31,"Significant difference","Insignificant difference")</f>
        <v>Insignificant difference</v>
      </c>
      <c r="AU31" s="2" t="s">
        <v>3</v>
      </c>
      <c r="AV31" s="62">
        <f>E31</f>
        <v>9.9999999999997294E-5</v>
      </c>
      <c r="AW31" s="50">
        <f>H31</f>
        <v>2.2795317272248155E-3</v>
      </c>
      <c r="AX31" s="63">
        <f>(_xlfn.CHISQ.INV.RT(0.05,7)*(AV31*(1-AV31)/8+AW31*(1-AW31)/8))^(1/2)</f>
        <v>6.4614210657401083E-2</v>
      </c>
      <c r="AY31" s="51" t="str">
        <f>IF(ABS(AV31-AW31)&gt;AX31,"Significant difference","Insignificant difference")</f>
        <v>Insignificant difference</v>
      </c>
      <c r="BA31" s="2" t="s">
        <v>3</v>
      </c>
      <c r="BB31" s="62">
        <f>E31</f>
        <v>9.9999999999997294E-5</v>
      </c>
      <c r="BC31" s="50">
        <f>I31</f>
        <v>1.7773468670599195E-3</v>
      </c>
      <c r="BD31" s="64">
        <f>(_xlfn.CHISQ.INV.RT(0.05,7)*(BB31*(1-BB31)/8+BC31*(1-BC31)/8))^(1/2)</f>
        <v>5.740679818097958E-2</v>
      </c>
      <c r="BE31" s="51" t="str">
        <f>IF(ABS(BB31-BC31)&gt;BD31,"Significant difference","Insignificant difference")</f>
        <v>Insignificant difference</v>
      </c>
    </row>
    <row r="32" spans="1:57" x14ac:dyDescent="0.3">
      <c r="A32" s="2" t="s">
        <v>4</v>
      </c>
      <c r="B32" s="40">
        <v>107</v>
      </c>
      <c r="C32" s="2">
        <v>1</v>
      </c>
      <c r="D32" s="39">
        <f t="shared" ref="D32:D38" si="38">C32/B32</f>
        <v>9.3457943925233638E-3</v>
      </c>
      <c r="E32" s="7">
        <v>9.3457943925233638E-3</v>
      </c>
      <c r="F32" s="7">
        <v>8.1525168984908671E-3</v>
      </c>
      <c r="G32" s="2">
        <v>2</v>
      </c>
      <c r="H32" s="7">
        <f t="shared" ref="H32:H37" si="39">EXP($Q$31+G32*$R$31)</f>
        <v>4.6522164209928741E-3</v>
      </c>
      <c r="I32" s="7">
        <f t="shared" ref="I32:I38" si="40">1/(1+EXP($Q$32+$R$32*G32))</f>
        <v>3.9383186706392556E-3</v>
      </c>
      <c r="L32" s="2" t="s">
        <v>40</v>
      </c>
      <c r="M32" s="38" cm="1">
        <f t="array" ref="M32">SUMPRODUCT(C31:C38,LN(H31:H38))+SUMPRODUCT(B31:B38-C31:C38,LN(1-H31:H38))</f>
        <v>-115.38181073952016</v>
      </c>
      <c r="P32" s="2" t="s">
        <v>45</v>
      </c>
      <c r="Q32" s="41">
        <v>7.1286539592121319</v>
      </c>
      <c r="R32" s="41">
        <v>-0.7977993366962417</v>
      </c>
      <c r="AA32" s="56" t="s">
        <v>4</v>
      </c>
      <c r="AB32" s="8">
        <f t="shared" ref="AB32:AB38" si="41">E32</f>
        <v>9.3457943925233638E-3</v>
      </c>
      <c r="AC32" s="2">
        <v>1.96</v>
      </c>
      <c r="AD32" s="2">
        <f t="shared" ref="AD32:AD38" si="42">(AB32*(1-AB32)/B32)^(1/2)</f>
        <v>9.3020199392621333E-3</v>
      </c>
      <c r="AE32" s="8">
        <f t="shared" ref="AE32:AE38" si="43">AB32+AC32*AD32</f>
        <v>2.7577753473477143E-2</v>
      </c>
      <c r="AF32" s="8">
        <f t="shared" ref="AF32:AF38" si="44">IF(AB32-AC32*AD32&gt;0,AB32-AC32*AD32,0)</f>
        <v>0</v>
      </c>
      <c r="AO32" s="2" t="s">
        <v>4</v>
      </c>
      <c r="AP32" s="61">
        <f t="shared" ref="AP32:AP38" si="45">E32</f>
        <v>9.3457943925233638E-3</v>
      </c>
      <c r="AQ32" s="49">
        <f t="shared" ref="AQ32:AQ38" si="46">F32</f>
        <v>8.1525168984908671E-3</v>
      </c>
      <c r="AR32" s="63">
        <f t="shared" ref="AR32:AR38" si="47">(_xlfn.CHISQ.INV.RT(0.05,7)*(AP32*(1-AP32)/8+AQ32*(1-AQ32)/8))^(1/2)</f>
        <v>0.17463804432103627</v>
      </c>
      <c r="AS32" s="51" t="str">
        <f t="shared" ref="AS32:AS38" si="48">IF(ABS(AP32-AQ32)&gt;AR32,"Significant difference","Insignificant difference")</f>
        <v>Insignificant difference</v>
      </c>
      <c r="AU32" s="2" t="s">
        <v>4</v>
      </c>
      <c r="AV32" s="62">
        <f t="shared" ref="AV32:AV38" si="49">E32</f>
        <v>9.3457943925233638E-3</v>
      </c>
      <c r="AW32" s="50">
        <f t="shared" ref="AW32:AW38" si="50">H32</f>
        <v>4.6522164209928741E-3</v>
      </c>
      <c r="AX32" s="63">
        <f t="shared" ref="AX32:AX38" si="51">(_xlfn.CHISQ.INV.RT(0.05,7)*(AV32*(1-AV32)/8+AW32*(1-AW32)/8))^(1/2)</f>
        <v>0.15627653727576674</v>
      </c>
      <c r="AY32" s="51" t="str">
        <f t="shared" ref="AY32:AY38" si="52">IF(ABS(AV32-AW32)&gt;AX32,"Significant difference","Insignificant difference")</f>
        <v>Insignificant difference</v>
      </c>
      <c r="BA32" s="2" t="s">
        <v>4</v>
      </c>
      <c r="BB32" s="62">
        <f t="shared" ref="BB32:BB37" si="53">E32</f>
        <v>9.3457943925233638E-3</v>
      </c>
      <c r="BC32" s="50">
        <f t="shared" ref="BC32:BC38" si="54">I32</f>
        <v>3.9383186706392556E-3</v>
      </c>
      <c r="BD32" s="64">
        <f t="shared" ref="BD32:BD38" si="55">(_xlfn.CHISQ.INV.RT(0.05,7)*(BB32*(1-BB32)/8+BC32*(1-BC32)/8))^(1/2)</f>
        <v>0.15224265965495551</v>
      </c>
      <c r="BE32" s="51" t="str">
        <f t="shared" ref="BE32:BE38" si="56">IF(ABS(BB32-BC32)&gt;BD32,"Significant difference","Insignificant difference")</f>
        <v>Insignificant difference</v>
      </c>
    </row>
    <row r="33" spans="1:57" x14ac:dyDescent="0.3">
      <c r="A33" s="2" t="s">
        <v>5</v>
      </c>
      <c r="B33" s="40">
        <v>134</v>
      </c>
      <c r="C33" s="2">
        <v>1</v>
      </c>
      <c r="D33" s="39">
        <f t="shared" si="38"/>
        <v>7.462686567164179E-3</v>
      </c>
      <c r="E33" s="7">
        <v>7.462686567164179E-3</v>
      </c>
      <c r="F33" s="7">
        <v>8.1525167169806956E-3</v>
      </c>
      <c r="G33" s="2">
        <v>3</v>
      </c>
      <c r="H33" s="7">
        <f t="shared" si="39"/>
        <v>9.4945454670660994E-3</v>
      </c>
      <c r="I33" s="7">
        <f t="shared" si="40"/>
        <v>8.703780316430201E-3</v>
      </c>
      <c r="L33" s="2" t="s">
        <v>41</v>
      </c>
      <c r="M33" s="38" cm="1">
        <f t="array" ref="M33">SUMPRODUCT(C31:C38,LN(I31:I38))+SUMPRODUCT(B31:B38-C31:C38,LN(1-I31:I38))</f>
        <v>-115.68532837650511</v>
      </c>
      <c r="AA33" s="56" t="s">
        <v>5</v>
      </c>
      <c r="AB33" s="8">
        <f t="shared" si="41"/>
        <v>7.462686567164179E-3</v>
      </c>
      <c r="AC33" s="2">
        <v>1.96</v>
      </c>
      <c r="AD33" s="2">
        <f t="shared" si="42"/>
        <v>7.4347885758035415E-3</v>
      </c>
      <c r="AE33" s="8">
        <f t="shared" si="43"/>
        <v>2.2034872175739122E-2</v>
      </c>
      <c r="AF33" s="8">
        <f t="shared" si="44"/>
        <v>0</v>
      </c>
      <c r="AO33" s="2" t="s">
        <v>5</v>
      </c>
      <c r="AP33" s="61">
        <f t="shared" si="45"/>
        <v>7.462686567164179E-3</v>
      </c>
      <c r="AQ33" s="49">
        <f t="shared" si="46"/>
        <v>8.1525167169806956E-3</v>
      </c>
      <c r="AR33" s="63">
        <f t="shared" si="47"/>
        <v>0.1650541135173719</v>
      </c>
      <c r="AS33" s="51" t="str">
        <f t="shared" si="48"/>
        <v>Insignificant difference</v>
      </c>
      <c r="AU33" s="2" t="s">
        <v>5</v>
      </c>
      <c r="AV33" s="62">
        <f t="shared" si="49"/>
        <v>7.462686567164179E-3</v>
      </c>
      <c r="AW33" s="50">
        <f t="shared" si="50"/>
        <v>9.4945454670660994E-3</v>
      </c>
      <c r="AX33" s="63">
        <f t="shared" si="51"/>
        <v>0.171933213720141</v>
      </c>
      <c r="AY33" s="51" t="str">
        <f t="shared" si="52"/>
        <v>Insignificant difference</v>
      </c>
      <c r="BA33" s="2" t="s">
        <v>5</v>
      </c>
      <c r="BB33" s="62">
        <f t="shared" si="53"/>
        <v>7.462686567164179E-3</v>
      </c>
      <c r="BC33" s="50">
        <f t="shared" si="54"/>
        <v>8.703780316430201E-3</v>
      </c>
      <c r="BD33" s="64">
        <f t="shared" si="55"/>
        <v>0.16791622540039605</v>
      </c>
      <c r="BE33" s="51" t="str">
        <f t="shared" si="56"/>
        <v>Insignificant difference</v>
      </c>
    </row>
    <row r="34" spans="1:57" x14ac:dyDescent="0.3">
      <c r="A34" s="2" t="s">
        <v>6</v>
      </c>
      <c r="B34" s="40">
        <v>127</v>
      </c>
      <c r="C34" s="2">
        <v>1</v>
      </c>
      <c r="D34" s="39">
        <f t="shared" si="38"/>
        <v>7.874015748031496E-3</v>
      </c>
      <c r="E34" s="7">
        <v>7.874015748031496E-3</v>
      </c>
      <c r="F34" s="7">
        <v>8.1525167170112232E-3</v>
      </c>
      <c r="G34" s="2">
        <v>4</v>
      </c>
      <c r="H34" s="7">
        <f t="shared" si="39"/>
        <v>1.9377085128586172E-2</v>
      </c>
      <c r="I34" s="7">
        <f t="shared" si="40"/>
        <v>1.9124850645323179E-2</v>
      </c>
      <c r="AA34" s="56" t="s">
        <v>6</v>
      </c>
      <c r="AB34" s="8">
        <f t="shared" si="41"/>
        <v>7.874015748031496E-3</v>
      </c>
      <c r="AC34" s="2">
        <v>1.96</v>
      </c>
      <c r="AD34" s="2">
        <f t="shared" si="42"/>
        <v>7.8429544208474238E-3</v>
      </c>
      <c r="AE34" s="8">
        <f t="shared" si="43"/>
        <v>2.3246206412892448E-2</v>
      </c>
      <c r="AF34" s="8">
        <f t="shared" si="44"/>
        <v>0</v>
      </c>
      <c r="AO34" s="2" t="s">
        <v>6</v>
      </c>
      <c r="AP34" s="61">
        <f t="shared" si="45"/>
        <v>7.874015748031496E-3</v>
      </c>
      <c r="AQ34" s="49">
        <f t="shared" si="46"/>
        <v>8.1525167170112232E-3</v>
      </c>
      <c r="AR34" s="63">
        <f t="shared" si="47"/>
        <v>0.16719762515313724</v>
      </c>
      <c r="AS34" s="51" t="str">
        <f t="shared" si="48"/>
        <v>Insignificant difference</v>
      </c>
      <c r="AU34" s="2" t="s">
        <v>6</v>
      </c>
      <c r="AV34" s="62">
        <f t="shared" si="49"/>
        <v>7.874015748031496E-3</v>
      </c>
      <c r="AW34" s="50">
        <f t="shared" si="50"/>
        <v>1.9377085128586172E-2</v>
      </c>
      <c r="AX34" s="63">
        <f t="shared" si="51"/>
        <v>0.21713794281078772</v>
      </c>
      <c r="AY34" s="51" t="str">
        <f t="shared" si="52"/>
        <v>Insignificant difference</v>
      </c>
      <c r="BA34" s="2" t="s">
        <v>6</v>
      </c>
      <c r="BB34" s="62">
        <f t="shared" si="53"/>
        <v>7.874015748031496E-3</v>
      </c>
      <c r="BC34" s="50">
        <f t="shared" si="54"/>
        <v>1.9124850645323179E-2</v>
      </c>
      <c r="BD34" s="64">
        <f t="shared" si="55"/>
        <v>0.21615373146801198</v>
      </c>
      <c r="BE34" s="51" t="str">
        <f t="shared" si="56"/>
        <v>Insignificant difference</v>
      </c>
    </row>
    <row r="35" spans="1:57" x14ac:dyDescent="0.3">
      <c r="A35" s="2" t="s">
        <v>7</v>
      </c>
      <c r="B35" s="40">
        <v>76</v>
      </c>
      <c r="C35" s="2">
        <v>7</v>
      </c>
      <c r="D35" s="39">
        <f t="shared" si="38"/>
        <v>9.2105263157894732E-2</v>
      </c>
      <c r="E35" s="7">
        <v>9.2105263157894732E-2</v>
      </c>
      <c r="F35" s="7">
        <v>6.923252556654412E-2</v>
      </c>
      <c r="G35" s="2">
        <v>5</v>
      </c>
      <c r="H35" s="7">
        <f t="shared" si="39"/>
        <v>3.9546014012243121E-2</v>
      </c>
      <c r="I35" s="7">
        <f t="shared" si="40"/>
        <v>4.1500750195684021E-2</v>
      </c>
      <c r="AA35" s="56" t="s">
        <v>7</v>
      </c>
      <c r="AB35" s="8">
        <f t="shared" si="41"/>
        <v>9.2105263157894732E-2</v>
      </c>
      <c r="AC35" s="2">
        <v>1.96</v>
      </c>
      <c r="AD35" s="2">
        <f t="shared" si="42"/>
        <v>3.3170588521291143E-2</v>
      </c>
      <c r="AE35" s="8">
        <f t="shared" si="43"/>
        <v>0.15711961665962537</v>
      </c>
      <c r="AF35" s="8">
        <f t="shared" si="44"/>
        <v>2.7090909656164092E-2</v>
      </c>
      <c r="AO35" s="2" t="s">
        <v>7</v>
      </c>
      <c r="AP35" s="61">
        <f t="shared" si="45"/>
        <v>9.2105263157894732E-2</v>
      </c>
      <c r="AQ35" s="49">
        <f t="shared" si="46"/>
        <v>6.923252556654412E-2</v>
      </c>
      <c r="AR35" s="63">
        <f t="shared" si="47"/>
        <v>0.51024487169708965</v>
      </c>
      <c r="AS35" s="51" t="str">
        <f t="shared" si="48"/>
        <v>Insignificant difference</v>
      </c>
      <c r="AU35" s="2" t="s">
        <v>7</v>
      </c>
      <c r="AV35" s="62">
        <f t="shared" si="49"/>
        <v>9.2105263157894732E-2</v>
      </c>
      <c r="AW35" s="50">
        <f t="shared" si="50"/>
        <v>3.9546014012243121E-2</v>
      </c>
      <c r="AX35" s="63">
        <f t="shared" si="51"/>
        <v>0.46241495084579576</v>
      </c>
      <c r="AY35" s="51" t="str">
        <f t="shared" si="52"/>
        <v>Insignificant difference</v>
      </c>
      <c r="BA35" s="2" t="s">
        <v>7</v>
      </c>
      <c r="BB35" s="62">
        <f t="shared" si="53"/>
        <v>9.2105263157894732E-2</v>
      </c>
      <c r="BC35" s="50">
        <f t="shared" si="54"/>
        <v>4.1500750195684021E-2</v>
      </c>
      <c r="BD35" s="64">
        <f t="shared" si="55"/>
        <v>0.46581778294138421</v>
      </c>
      <c r="BE35" s="51" t="str">
        <f t="shared" si="56"/>
        <v>Insignificant difference</v>
      </c>
    </row>
    <row r="36" spans="1:57" x14ac:dyDescent="0.3">
      <c r="A36" s="2" t="s">
        <v>8</v>
      </c>
      <c r="B36" s="40">
        <v>54</v>
      </c>
      <c r="C36" s="2">
        <v>2</v>
      </c>
      <c r="D36" s="39">
        <f t="shared" si="38"/>
        <v>3.7037037037037035E-2</v>
      </c>
      <c r="E36" s="7">
        <v>3.7037037037037035E-2</v>
      </c>
      <c r="F36" s="7">
        <v>6.9232526807835051E-2</v>
      </c>
      <c r="G36" s="2">
        <v>6</v>
      </c>
      <c r="H36" s="7">
        <f t="shared" si="39"/>
        <v>8.0708074195813689E-2</v>
      </c>
      <c r="I36" s="7">
        <f t="shared" si="40"/>
        <v>8.7715126420627162E-2</v>
      </c>
      <c r="AA36" s="56" t="s">
        <v>8</v>
      </c>
      <c r="AB36" s="8">
        <f t="shared" si="41"/>
        <v>3.7037037037037035E-2</v>
      </c>
      <c r="AC36" s="2">
        <v>1.96</v>
      </c>
      <c r="AD36" s="2">
        <f t="shared" si="42"/>
        <v>2.5699580240322626E-2</v>
      </c>
      <c r="AE36" s="8">
        <f t="shared" si="43"/>
        <v>8.7408214308069387E-2</v>
      </c>
      <c r="AF36" s="8">
        <f t="shared" si="44"/>
        <v>0</v>
      </c>
      <c r="AO36" s="2" t="s">
        <v>8</v>
      </c>
      <c r="AP36" s="61">
        <f t="shared" si="45"/>
        <v>3.7037037037037035E-2</v>
      </c>
      <c r="AQ36" s="49">
        <f t="shared" si="46"/>
        <v>6.9232526807835051E-2</v>
      </c>
      <c r="AR36" s="63">
        <f t="shared" si="47"/>
        <v>0.41955133455654026</v>
      </c>
      <c r="AS36" s="51" t="str">
        <f t="shared" si="48"/>
        <v>Insignificant difference</v>
      </c>
      <c r="AU36" s="2" t="s">
        <v>8</v>
      </c>
      <c r="AV36" s="62">
        <f t="shared" si="49"/>
        <v>3.7037037037037035E-2</v>
      </c>
      <c r="AW36" s="50">
        <f t="shared" si="50"/>
        <v>8.0708074195813689E-2</v>
      </c>
      <c r="AX36" s="63">
        <f t="shared" si="51"/>
        <v>0.43951821401514379</v>
      </c>
      <c r="AY36" s="51" t="str">
        <f t="shared" si="52"/>
        <v>Insignificant difference</v>
      </c>
      <c r="BA36" s="2" t="s">
        <v>8</v>
      </c>
      <c r="BB36" s="62">
        <f t="shared" si="53"/>
        <v>3.7037037037037035E-2</v>
      </c>
      <c r="BC36" s="50">
        <f t="shared" si="54"/>
        <v>8.7715126420627162E-2</v>
      </c>
      <c r="BD36" s="64">
        <f t="shared" si="55"/>
        <v>0.45102354890049068</v>
      </c>
      <c r="BE36" s="51" t="str">
        <f t="shared" si="56"/>
        <v>Insignificant difference</v>
      </c>
    </row>
    <row r="37" spans="1:57" x14ac:dyDescent="0.3">
      <c r="A37" s="2" t="s">
        <v>9</v>
      </c>
      <c r="B37" s="40">
        <v>46</v>
      </c>
      <c r="C37" s="2">
        <v>6</v>
      </c>
      <c r="D37" s="39">
        <f t="shared" si="38"/>
        <v>0.13043478260869565</v>
      </c>
      <c r="E37" s="7">
        <v>0.13043478260869565</v>
      </c>
      <c r="F37" s="7">
        <v>0.13043255481950117</v>
      </c>
      <c r="G37" s="2">
        <v>7</v>
      </c>
      <c r="H37" s="7">
        <f t="shared" si="39"/>
        <v>0.16471428039195921</v>
      </c>
      <c r="I37" s="7">
        <f t="shared" si="40"/>
        <v>0.17594604779220183</v>
      </c>
      <c r="AA37" s="56" t="s">
        <v>9</v>
      </c>
      <c r="AB37" s="8">
        <f t="shared" si="41"/>
        <v>0.13043478260869565</v>
      </c>
      <c r="AC37" s="2">
        <v>1.96</v>
      </c>
      <c r="AD37" s="2">
        <f t="shared" si="42"/>
        <v>4.9655673106100931E-2</v>
      </c>
      <c r="AE37" s="8">
        <f t="shared" si="43"/>
        <v>0.22775990189665346</v>
      </c>
      <c r="AF37" s="8">
        <f t="shared" si="44"/>
        <v>3.3109663320737823E-2</v>
      </c>
      <c r="AO37" s="2" t="s">
        <v>9</v>
      </c>
      <c r="AP37" s="61">
        <f t="shared" si="45"/>
        <v>0.13043478260869565</v>
      </c>
      <c r="AQ37" s="49">
        <f t="shared" si="46"/>
        <v>0.13043255481950117</v>
      </c>
      <c r="AR37" s="63">
        <f t="shared" si="47"/>
        <v>0.63156656289367963</v>
      </c>
      <c r="AS37" s="51" t="str">
        <f t="shared" si="48"/>
        <v>Insignificant difference</v>
      </c>
      <c r="AU37" s="2" t="s">
        <v>9</v>
      </c>
      <c r="AV37" s="62">
        <f t="shared" si="49"/>
        <v>0.13043478260869565</v>
      </c>
      <c r="AW37" s="50">
        <f t="shared" si="50"/>
        <v>0.16471428039195921</v>
      </c>
      <c r="AX37" s="63">
        <f t="shared" si="51"/>
        <v>0.66435336036492787</v>
      </c>
      <c r="AY37" s="51" t="str">
        <f t="shared" si="52"/>
        <v>Insignificant difference</v>
      </c>
      <c r="BA37" s="2" t="s">
        <v>9</v>
      </c>
      <c r="BB37" s="62">
        <f t="shared" si="53"/>
        <v>0.13043478260869565</v>
      </c>
      <c r="BC37" s="50">
        <f t="shared" si="54"/>
        <v>0.17594604779220183</v>
      </c>
      <c r="BD37" s="64">
        <f t="shared" si="55"/>
        <v>0.67408252545690817</v>
      </c>
      <c r="BE37" s="51" t="str">
        <f t="shared" si="56"/>
        <v>Insignificant difference</v>
      </c>
    </row>
    <row r="38" spans="1:57" x14ac:dyDescent="0.3">
      <c r="A38" s="2" t="s">
        <v>10</v>
      </c>
      <c r="B38" s="40">
        <v>68</v>
      </c>
      <c r="C38" s="2">
        <v>24</v>
      </c>
      <c r="D38" s="39">
        <f t="shared" si="38"/>
        <v>0.35294117647058826</v>
      </c>
      <c r="E38" s="7">
        <v>0.35294117647058826</v>
      </c>
      <c r="F38" s="7">
        <v>0.35293338640034094</v>
      </c>
      <c r="G38" s="2">
        <v>8</v>
      </c>
      <c r="H38" s="7">
        <f>EXP($Q$31+G38*$R$31)</f>
        <v>0.33615960280772289</v>
      </c>
      <c r="I38" s="7">
        <f t="shared" si="40"/>
        <v>0.32163693384918535</v>
      </c>
      <c r="AA38" s="56" t="s">
        <v>10</v>
      </c>
      <c r="AB38" s="8">
        <f t="shared" si="41"/>
        <v>0.35294117647058826</v>
      </c>
      <c r="AC38" s="2">
        <v>1.96</v>
      </c>
      <c r="AD38" s="2">
        <f t="shared" si="42"/>
        <v>5.795202153786929E-2</v>
      </c>
      <c r="AE38" s="8">
        <f t="shared" si="43"/>
        <v>0.46652713868481205</v>
      </c>
      <c r="AF38" s="8">
        <f t="shared" si="44"/>
        <v>0.23935521425636447</v>
      </c>
      <c r="AO38" s="2" t="s">
        <v>10</v>
      </c>
      <c r="AP38" s="61">
        <f t="shared" si="45"/>
        <v>0.35294117647058826</v>
      </c>
      <c r="AQ38" s="49">
        <f t="shared" si="46"/>
        <v>0.35293338640034094</v>
      </c>
      <c r="AR38" s="63">
        <f t="shared" si="47"/>
        <v>0.89617922749656753</v>
      </c>
      <c r="AS38" s="51" t="str">
        <f t="shared" si="48"/>
        <v>Insignificant difference</v>
      </c>
      <c r="AU38" s="2" t="s">
        <v>10</v>
      </c>
      <c r="AV38" s="62">
        <f t="shared" si="49"/>
        <v>0.35294117647058826</v>
      </c>
      <c r="AW38" s="50">
        <f t="shared" si="50"/>
        <v>0.33615960280772289</v>
      </c>
      <c r="AX38" s="63">
        <f t="shared" si="51"/>
        <v>0.8910482802759282</v>
      </c>
      <c r="AY38" s="51" t="str">
        <f t="shared" si="52"/>
        <v>Insignificant difference</v>
      </c>
      <c r="BA38" s="2" t="s">
        <v>10</v>
      </c>
      <c r="BB38" s="62">
        <f>E38</f>
        <v>0.35294117647058826</v>
      </c>
      <c r="BC38" s="50">
        <f t="shared" si="54"/>
        <v>0.32163693384918535</v>
      </c>
      <c r="BD38" s="64">
        <f t="shared" si="55"/>
        <v>0.88613110819271723</v>
      </c>
      <c r="BE38" s="51" t="str">
        <f t="shared" si="56"/>
        <v>Insignificant difference</v>
      </c>
    </row>
    <row r="39" spans="1:57" x14ac:dyDescent="0.3">
      <c r="A39" s="4" t="s">
        <v>18</v>
      </c>
      <c r="B39" s="4">
        <f>SUM(B31:B38)</f>
        <v>684</v>
      </c>
      <c r="C39" s="38">
        <f>SUM(C31:C38)</f>
        <v>42</v>
      </c>
    </row>
    <row r="40" spans="1:57" x14ac:dyDescent="0.3">
      <c r="A40" s="4"/>
      <c r="B40" s="4"/>
      <c r="C40" s="27"/>
      <c r="AO40" s="74" t="s">
        <v>52</v>
      </c>
      <c r="AP40" s="74"/>
      <c r="AQ40" s="74"/>
    </row>
    <row r="41" spans="1:57" x14ac:dyDescent="0.3">
      <c r="B41" s="4"/>
      <c r="AO41" s="2" t="s">
        <v>53</v>
      </c>
      <c r="AP41" s="2" t="s">
        <v>54</v>
      </c>
      <c r="AQ41" s="2" t="s">
        <v>55</v>
      </c>
    </row>
    <row r="42" spans="1:57" x14ac:dyDescent="0.3">
      <c r="B42" s="4"/>
      <c r="AO42" s="2">
        <f>-2*LN(M30/M32)</f>
        <v>7.2295094431851142E-2</v>
      </c>
      <c r="AP42" s="2">
        <f>_xlfn.CHISQ.INV.RT(0.05,2)</f>
        <v>5.9914645471079817</v>
      </c>
      <c r="AQ42" s="51" t="str">
        <f>IF(ABS(AO42)&gt;AP42,"Yes","No")</f>
        <v>No</v>
      </c>
    </row>
    <row r="43" spans="1:57" x14ac:dyDescent="0.3">
      <c r="A43" s="1">
        <v>42186</v>
      </c>
      <c r="B43" s="4" t="s">
        <v>0</v>
      </c>
      <c r="C43" s="1">
        <v>42552</v>
      </c>
      <c r="D43" s="38" t="s">
        <v>1</v>
      </c>
      <c r="E43" s="38"/>
      <c r="F43" s="38"/>
      <c r="G43" s="38"/>
      <c r="H43" s="38" t="s">
        <v>37</v>
      </c>
      <c r="I43" s="38"/>
    </row>
    <row r="44" spans="1:57" ht="28.8" x14ac:dyDescent="0.3">
      <c r="A44" s="2" t="s">
        <v>2</v>
      </c>
      <c r="B44" s="40" t="s">
        <v>11</v>
      </c>
      <c r="C44" s="2" t="s">
        <v>12</v>
      </c>
      <c r="D44" s="2" t="s">
        <v>32</v>
      </c>
      <c r="E44" s="2" t="s">
        <v>33</v>
      </c>
      <c r="F44" s="2" t="s">
        <v>34</v>
      </c>
      <c r="G44" s="2" t="s">
        <v>35</v>
      </c>
      <c r="H44" s="2" t="s">
        <v>46</v>
      </c>
      <c r="I44" s="2" t="s">
        <v>36</v>
      </c>
      <c r="L44" s="2" t="s">
        <v>38</v>
      </c>
      <c r="M44" s="42" cm="1">
        <f t="array" ref="M44">SUMPRODUCT(C45:C52,LN(E45:E52))+SUMPRODUCT(B45:B52-C45:C52,LN(1-E45:E52))</f>
        <v>-130.36337061380505</v>
      </c>
      <c r="P44" s="2"/>
      <c r="Q44" s="2" t="s">
        <v>42</v>
      </c>
      <c r="R44" s="2" t="s">
        <v>43</v>
      </c>
      <c r="AA44" s="56" t="s">
        <v>2</v>
      </c>
      <c r="AB44" s="44" t="s">
        <v>33</v>
      </c>
      <c r="AC44" s="44" t="s">
        <v>47</v>
      </c>
      <c r="AD44" s="44" t="s">
        <v>48</v>
      </c>
      <c r="AE44" s="44" t="s">
        <v>49</v>
      </c>
      <c r="AF44" s="44" t="s">
        <v>50</v>
      </c>
      <c r="AO44" s="52" t="s">
        <v>2</v>
      </c>
      <c r="AP44" s="44" t="s">
        <v>33</v>
      </c>
      <c r="AQ44" s="53" t="s">
        <v>34</v>
      </c>
      <c r="AR44" s="54" t="s">
        <v>47</v>
      </c>
      <c r="AS44" s="58" t="s">
        <v>51</v>
      </c>
      <c r="AU44" s="52" t="s">
        <v>2</v>
      </c>
      <c r="AV44" s="44" t="s">
        <v>33</v>
      </c>
      <c r="AW44" s="53" t="str">
        <f>H44</f>
        <v>MLE_exp</v>
      </c>
      <c r="AX44" s="54" t="s">
        <v>47</v>
      </c>
      <c r="AY44" s="58" t="s">
        <v>51</v>
      </c>
      <c r="BA44" s="52" t="s">
        <v>2</v>
      </c>
      <c r="BB44" s="44" t="s">
        <v>33</v>
      </c>
      <c r="BC44" s="53" t="str">
        <f>I44</f>
        <v>MLE_logit</v>
      </c>
      <c r="BD44" s="54" t="s">
        <v>47</v>
      </c>
      <c r="BE44" s="58" t="s">
        <v>51</v>
      </c>
    </row>
    <row r="45" spans="1:57" x14ac:dyDescent="0.3">
      <c r="A45" s="2" t="s">
        <v>3</v>
      </c>
      <c r="B45" s="40">
        <v>76</v>
      </c>
      <c r="C45" s="2">
        <v>1</v>
      </c>
      <c r="D45" s="39">
        <f>C45/B45</f>
        <v>1.3157894736842105E-2</v>
      </c>
      <c r="E45" s="7">
        <v>1.3157894736842105E-2</v>
      </c>
      <c r="F45" s="7">
        <v>1.0259321821002601E-2</v>
      </c>
      <c r="G45" s="2">
        <v>1</v>
      </c>
      <c r="H45" s="7">
        <f>EXP($Q$45+G45*$R$45)</f>
        <v>7.5970008268795705E-3</v>
      </c>
      <c r="I45" s="7">
        <f>1/(1+EXP($Q$46+$R$46*G45))</f>
        <v>6.5893557192820609E-3</v>
      </c>
      <c r="L45" s="2" t="s">
        <v>39</v>
      </c>
      <c r="M45" s="28" cm="1">
        <f t="array" ref="M45">SUMPRODUCT(C45:C52,LN(F45:F52))+SUMPRODUCT(B45:B52-C45:C52,LN(1-F45:F52))</f>
        <v>-130.81998679452187</v>
      </c>
      <c r="P45" s="2" t="s">
        <v>44</v>
      </c>
      <c r="Q45" s="41">
        <v>-5.4236719309480756</v>
      </c>
      <c r="R45" s="41">
        <v>0.54367019332992506</v>
      </c>
      <c r="AA45" s="56" t="s">
        <v>3</v>
      </c>
      <c r="AB45" s="8">
        <f>E45</f>
        <v>1.3157894736842105E-2</v>
      </c>
      <c r="AC45" s="2">
        <v>1.96</v>
      </c>
      <c r="AD45" s="2">
        <f>(AB45*(1-AB45)/B45)^(1/2)</f>
        <v>1.3071042997352405E-2</v>
      </c>
      <c r="AE45" s="8">
        <f>AB45+AC45*AD45</f>
        <v>3.877713901165282E-2</v>
      </c>
      <c r="AF45" s="8">
        <f t="shared" ref="AF45:AF51" si="57">IF(AB45-AC45*AD45&gt;0,AB45-AC45*AD45,0)</f>
        <v>0</v>
      </c>
      <c r="AO45" s="2" t="s">
        <v>3</v>
      </c>
      <c r="AP45" s="61">
        <f>E45</f>
        <v>1.3157894736842105E-2</v>
      </c>
      <c r="AQ45" s="49">
        <f>F45</f>
        <v>1.0259321821002601E-2</v>
      </c>
      <c r="AR45" s="63">
        <f>(_xlfn.CHISQ.INV.RT(0.05,7)*(AP45*(1-AP45)/8+AQ45*(1-AQ45)/8))^(1/2)</f>
        <v>0.20171056279335331</v>
      </c>
      <c r="AS45" s="51" t="str">
        <f>IF(ABS(AP45-AQ45)&gt;AR45,"Significant difference","Insignificant difference")</f>
        <v>Insignificant difference</v>
      </c>
      <c r="AU45" s="2" t="s">
        <v>3</v>
      </c>
      <c r="AV45" s="62">
        <f>E45</f>
        <v>1.3157894736842105E-2</v>
      </c>
      <c r="AW45" s="50">
        <f>H45</f>
        <v>7.5970008268795705E-3</v>
      </c>
      <c r="AX45" s="63">
        <f>(_xlfn.CHISQ.INV.RT(0.05,7)*(AV45*(1-AV45)/8+AW45*(1-AW45)/8))^(1/2)</f>
        <v>0.18997194111186447</v>
      </c>
      <c r="AY45" s="51" t="str">
        <f>IF(ABS(AV45-AW45)&gt;AX45,"Significant difference","Insignificant difference")</f>
        <v>Insignificant difference</v>
      </c>
      <c r="BA45" s="2" t="s">
        <v>3</v>
      </c>
      <c r="BB45" s="62">
        <f>E45</f>
        <v>1.3157894736842105E-2</v>
      </c>
      <c r="BC45" s="50">
        <f>I45</f>
        <v>6.5893557192820609E-3</v>
      </c>
      <c r="BD45" s="64">
        <f>(_xlfn.CHISQ.INV.RT(0.05,7)*(BB45*(1-BB45)/8+BC45*(1-BC45)/8))^(1/2)</f>
        <v>0.18531766954533865</v>
      </c>
      <c r="BE45" s="51" t="str">
        <f>IF(ABS(BB45-BC45)&gt;BD45,"Significant difference","Insignificant difference")</f>
        <v>Insignificant difference</v>
      </c>
    </row>
    <row r="46" spans="1:57" x14ac:dyDescent="0.3">
      <c r="A46" s="2" t="s">
        <v>4</v>
      </c>
      <c r="B46" s="40">
        <v>119</v>
      </c>
      <c r="C46" s="2">
        <v>1</v>
      </c>
      <c r="D46" s="39">
        <f t="shared" ref="D46:D52" si="58">C46/B46</f>
        <v>8.4033613445378148E-3</v>
      </c>
      <c r="E46" s="7">
        <v>8.4033613445378148E-3</v>
      </c>
      <c r="F46" s="7">
        <v>1.0259321830935475E-2</v>
      </c>
      <c r="G46" s="2">
        <v>2</v>
      </c>
      <c r="H46" s="7">
        <f t="shared" ref="H46:H52" si="59">EXP($Q$45+G46*$R$45)</f>
        <v>1.3084439957129297E-2</v>
      </c>
      <c r="I46" s="7">
        <f t="shared" ref="I46:I52" si="60">1/(1+EXP($Q$46+$R$46*G46))</f>
        <v>1.2065231399588946E-2</v>
      </c>
      <c r="L46" s="2" t="s">
        <v>40</v>
      </c>
      <c r="M46" s="38" cm="1">
        <f t="array" ref="M46">SUMPRODUCT(C45:C52,LN(H45:H52))+SUMPRODUCT(B45:B52-C45:C52,LN(1-H45:H52))</f>
        <v>-132.75385679129076</v>
      </c>
      <c r="P46" s="2" t="s">
        <v>45</v>
      </c>
      <c r="Q46" s="41">
        <v>5.6260882870235269</v>
      </c>
      <c r="R46" s="41">
        <v>-0.61039974672139519</v>
      </c>
      <c r="AA46" s="56" t="s">
        <v>4</v>
      </c>
      <c r="AB46" s="8">
        <f t="shared" ref="AB46:AB52" si="61">E46</f>
        <v>8.4033613445378148E-3</v>
      </c>
      <c r="AC46" s="2">
        <v>1.96</v>
      </c>
      <c r="AD46" s="2">
        <f t="shared" ref="AD46:AD51" si="62">(AB46*(1-AB46)/B46)^(1/2)</f>
        <v>8.3679786133030367E-3</v>
      </c>
      <c r="AE46" s="8">
        <f t="shared" ref="AE46:AE52" si="63">AB46+AC46*AD46</f>
        <v>2.4804599426611763E-2</v>
      </c>
      <c r="AF46" s="8">
        <f t="shared" si="57"/>
        <v>0</v>
      </c>
      <c r="AO46" s="2" t="s">
        <v>4</v>
      </c>
      <c r="AP46" s="61">
        <f t="shared" ref="AP46:AP52" si="64">E46</f>
        <v>8.4033613445378148E-3</v>
      </c>
      <c r="AQ46" s="49">
        <f t="shared" ref="AQ46:AQ52" si="65">F46</f>
        <v>1.0259321830935475E-2</v>
      </c>
      <c r="AR46" s="63">
        <f t="shared" ref="AR46:AR52" si="66">(_xlfn.CHISQ.INV.RT(0.05,7)*(AP46*(1-AP46)/8+AQ46*(1-AQ46)/8))^(1/2)</f>
        <v>0.18029718351255597</v>
      </c>
      <c r="AS46" s="51" t="str">
        <f t="shared" ref="AS46:AS52" si="67">IF(ABS(AP46-AQ46)&gt;AR46,"Significant difference","Insignificant difference")</f>
        <v>Insignificant difference</v>
      </c>
      <c r="AU46" s="2" t="s">
        <v>4</v>
      </c>
      <c r="AV46" s="62">
        <f t="shared" ref="AV46:AV52" si="68">E46</f>
        <v>8.4033613445378148E-3</v>
      </c>
      <c r="AW46" s="50">
        <f t="shared" ref="AW46:AW52" si="69">H46</f>
        <v>1.3084439957129297E-2</v>
      </c>
      <c r="AX46" s="63">
        <f t="shared" ref="AX46:AX52" si="70">(_xlfn.CHISQ.INV.RT(0.05,7)*(AV46*(1-AV46)/8+AW46*(1-AW46)/8))^(1/2)</f>
        <v>0.19328418724317259</v>
      </c>
      <c r="AY46" s="51" t="str">
        <f t="shared" ref="AY46:AY52" si="71">IF(ABS(AV46-AW46)&gt;AX46,"Significant difference","Insignificant difference")</f>
        <v>Insignificant difference</v>
      </c>
      <c r="BA46" s="2" t="s">
        <v>4</v>
      </c>
      <c r="BB46" s="62">
        <f t="shared" ref="BB46:BB51" si="72">E46</f>
        <v>8.4033613445378148E-3</v>
      </c>
      <c r="BC46" s="50">
        <f t="shared" ref="BC46:BC52" si="73">I46</f>
        <v>1.2065231399588946E-2</v>
      </c>
      <c r="BD46" s="64">
        <f t="shared" ref="BD46:BD52" si="74">(_xlfn.CHISQ.INV.RT(0.05,7)*(BB46*(1-BB46)/8+BC46*(1-BC46)/8))^(1/2)</f>
        <v>0.18871057403425634</v>
      </c>
      <c r="BE46" s="51" t="str">
        <f t="shared" ref="BE46:BE52" si="75">IF(ABS(BB46-BC46)&gt;BD46,"Significant difference","Insignificant difference")</f>
        <v>Insignificant difference</v>
      </c>
    </row>
    <row r="47" spans="1:57" x14ac:dyDescent="0.3">
      <c r="A47" s="2" t="s">
        <v>5</v>
      </c>
      <c r="B47" s="40">
        <v>119</v>
      </c>
      <c r="C47" s="2">
        <v>3</v>
      </c>
      <c r="D47" s="39">
        <f t="shared" si="58"/>
        <v>2.5210084033613446E-2</v>
      </c>
      <c r="E47" s="7">
        <v>2.5210084033613446E-2</v>
      </c>
      <c r="F47" s="7">
        <v>2.5210058828307458E-2</v>
      </c>
      <c r="G47" s="2">
        <v>3</v>
      </c>
      <c r="H47" s="7">
        <f t="shared" si="59"/>
        <v>2.2535546973481417E-2</v>
      </c>
      <c r="I47" s="7">
        <f t="shared" si="60"/>
        <v>2.1990925731609118E-2</v>
      </c>
      <c r="L47" s="2" t="s">
        <v>41</v>
      </c>
      <c r="M47" s="38" cm="1">
        <f t="array" ref="M47">SUMPRODUCT(C45:C52,LN(I45:I52))+SUMPRODUCT(B45:B52-C45:C52,LN(1-I45:I52))</f>
        <v>-133.21376504526162</v>
      </c>
      <c r="AA47" s="56" t="s">
        <v>5</v>
      </c>
      <c r="AB47" s="8">
        <f t="shared" si="61"/>
        <v>2.5210084033613446E-2</v>
      </c>
      <c r="AC47" s="2">
        <v>1.96</v>
      </c>
      <c r="AD47" s="2">
        <f t="shared" si="62"/>
        <v>1.4370410687695694E-2</v>
      </c>
      <c r="AE47" s="8">
        <f t="shared" si="63"/>
        <v>5.3376088981497011E-2</v>
      </c>
      <c r="AF47" s="8">
        <f t="shared" si="57"/>
        <v>0</v>
      </c>
      <c r="AO47" s="2" t="s">
        <v>5</v>
      </c>
      <c r="AP47" s="61">
        <f t="shared" si="64"/>
        <v>2.5210084033613446E-2</v>
      </c>
      <c r="AQ47" s="49">
        <f t="shared" si="65"/>
        <v>2.5210058828307458E-2</v>
      </c>
      <c r="AR47" s="63">
        <f t="shared" si="66"/>
        <v>0.29397843321288009</v>
      </c>
      <c r="AS47" s="51" t="str">
        <f t="shared" si="67"/>
        <v>Insignificant difference</v>
      </c>
      <c r="AU47" s="2" t="s">
        <v>5</v>
      </c>
      <c r="AV47" s="62">
        <f t="shared" si="68"/>
        <v>2.5210084033613446E-2</v>
      </c>
      <c r="AW47" s="50">
        <f t="shared" si="69"/>
        <v>2.2535546973481417E-2</v>
      </c>
      <c r="AX47" s="63">
        <f t="shared" si="70"/>
        <v>0.28626040153173565</v>
      </c>
      <c r="AY47" s="51" t="str">
        <f t="shared" si="71"/>
        <v>Insignificant difference</v>
      </c>
      <c r="BA47" s="2" t="s">
        <v>5</v>
      </c>
      <c r="BB47" s="62">
        <f t="shared" si="72"/>
        <v>2.5210084033613446E-2</v>
      </c>
      <c r="BC47" s="50">
        <f t="shared" si="73"/>
        <v>2.1990925731609118E-2</v>
      </c>
      <c r="BD47" s="64">
        <f t="shared" si="74"/>
        <v>0.28465769035368194</v>
      </c>
      <c r="BE47" s="51" t="str">
        <f t="shared" si="75"/>
        <v>Insignificant difference</v>
      </c>
    </row>
    <row r="48" spans="1:57" x14ac:dyDescent="0.3">
      <c r="A48" s="2" t="s">
        <v>6</v>
      </c>
      <c r="B48" s="40">
        <v>124</v>
      </c>
      <c r="C48" s="2">
        <v>6</v>
      </c>
      <c r="D48" s="39">
        <f t="shared" si="58"/>
        <v>4.8387096774193547E-2</v>
      </c>
      <c r="E48" s="7">
        <v>4.8387096774193547E-2</v>
      </c>
      <c r="F48" s="7">
        <v>4.8386220659499241E-2</v>
      </c>
      <c r="G48" s="2">
        <v>4</v>
      </c>
      <c r="H48" s="7">
        <f t="shared" si="59"/>
        <v>3.8813344633621516E-2</v>
      </c>
      <c r="I48" s="7">
        <f t="shared" si="60"/>
        <v>3.9753608208018189E-2</v>
      </c>
      <c r="AA48" s="56" t="s">
        <v>6</v>
      </c>
      <c r="AB48" s="8">
        <f t="shared" si="61"/>
        <v>4.8387096774193547E-2</v>
      </c>
      <c r="AC48" s="2">
        <v>1.96</v>
      </c>
      <c r="AD48" s="2">
        <f t="shared" si="62"/>
        <v>1.927010588884779E-2</v>
      </c>
      <c r="AE48" s="8">
        <f t="shared" si="63"/>
        <v>8.6156504316335217E-2</v>
      </c>
      <c r="AF48" s="8">
        <f>IF(AB48-AC48*AD48&gt;0,AB48-AC48*AD48,0)</f>
        <v>1.0617689232051877E-2</v>
      </c>
      <c r="AO48" s="2" t="s">
        <v>6</v>
      </c>
      <c r="AP48" s="61">
        <f t="shared" si="64"/>
        <v>4.8387096774193547E-2</v>
      </c>
      <c r="AQ48" s="49">
        <f t="shared" si="65"/>
        <v>4.8386220659499241E-2</v>
      </c>
      <c r="AR48" s="63">
        <f t="shared" si="66"/>
        <v>0.40240743277839419</v>
      </c>
      <c r="AS48" s="51" t="str">
        <f t="shared" si="67"/>
        <v>Insignificant difference</v>
      </c>
      <c r="AU48" s="2" t="s">
        <v>6</v>
      </c>
      <c r="AV48" s="62">
        <f t="shared" si="68"/>
        <v>4.8387096774193547E-2</v>
      </c>
      <c r="AW48" s="50">
        <f t="shared" si="69"/>
        <v>3.8813344633621516E-2</v>
      </c>
      <c r="AX48" s="63">
        <f t="shared" si="70"/>
        <v>0.3828402895476381</v>
      </c>
      <c r="AY48" s="51" t="str">
        <f t="shared" si="71"/>
        <v>Insignificant difference</v>
      </c>
      <c r="BA48" s="2" t="s">
        <v>6</v>
      </c>
      <c r="BB48" s="62">
        <f t="shared" si="72"/>
        <v>4.8387096774193547E-2</v>
      </c>
      <c r="BC48" s="50">
        <f t="shared" si="73"/>
        <v>3.9753608208018189E-2</v>
      </c>
      <c r="BD48" s="64">
        <f t="shared" si="74"/>
        <v>0.38482481846345173</v>
      </c>
      <c r="BE48" s="51" t="str">
        <f t="shared" si="75"/>
        <v>Insignificant difference</v>
      </c>
    </row>
    <row r="49" spans="1:57" x14ac:dyDescent="0.3">
      <c r="A49" s="2" t="s">
        <v>7</v>
      </c>
      <c r="B49" s="40">
        <v>62</v>
      </c>
      <c r="C49" s="2">
        <v>5</v>
      </c>
      <c r="D49" s="39">
        <f t="shared" si="58"/>
        <v>8.0645161290322578E-2</v>
      </c>
      <c r="E49" s="7">
        <v>8.0645161290322578E-2</v>
      </c>
      <c r="F49" s="7">
        <v>6.2500216886805182E-2</v>
      </c>
      <c r="G49" s="2">
        <v>5</v>
      </c>
      <c r="H49" s="7">
        <f t="shared" si="59"/>
        <v>6.6848864304070971E-2</v>
      </c>
      <c r="I49" s="7">
        <f t="shared" si="60"/>
        <v>7.0824703632975258E-2</v>
      </c>
      <c r="AA49" s="56" t="s">
        <v>7</v>
      </c>
      <c r="AB49" s="8">
        <f t="shared" si="61"/>
        <v>8.0645161290322578E-2</v>
      </c>
      <c r="AC49" s="2">
        <v>1.96</v>
      </c>
      <c r="AD49" s="2">
        <f t="shared" si="62"/>
        <v>3.458078882353248E-2</v>
      </c>
      <c r="AE49" s="8">
        <f t="shared" si="63"/>
        <v>0.14842350738444623</v>
      </c>
      <c r="AF49" s="8">
        <f t="shared" si="57"/>
        <v>1.2866815196198922E-2</v>
      </c>
      <c r="AO49" s="2" t="s">
        <v>7</v>
      </c>
      <c r="AP49" s="61">
        <f t="shared" si="64"/>
        <v>8.0645161290322578E-2</v>
      </c>
      <c r="AQ49" s="49">
        <f t="shared" si="65"/>
        <v>6.2500216886805182E-2</v>
      </c>
      <c r="AR49" s="63">
        <f t="shared" si="66"/>
        <v>0.48311597271463402</v>
      </c>
      <c r="AS49" s="51" t="str">
        <f t="shared" si="67"/>
        <v>Insignificant difference</v>
      </c>
      <c r="AU49" s="2" t="s">
        <v>7</v>
      </c>
      <c r="AV49" s="62">
        <f t="shared" si="68"/>
        <v>8.0645161290322578E-2</v>
      </c>
      <c r="AW49" s="50">
        <f t="shared" si="69"/>
        <v>6.6848864304070971E-2</v>
      </c>
      <c r="AX49" s="63">
        <f t="shared" si="70"/>
        <v>0.48995774090476307</v>
      </c>
      <c r="AY49" s="51" t="str">
        <f t="shared" si="71"/>
        <v>Insignificant difference</v>
      </c>
      <c r="BA49" s="2" t="s">
        <v>7</v>
      </c>
      <c r="BB49" s="62">
        <f t="shared" si="72"/>
        <v>8.0645161290322578E-2</v>
      </c>
      <c r="BC49" s="50">
        <f t="shared" si="73"/>
        <v>7.0824703632975258E-2</v>
      </c>
      <c r="BD49" s="64">
        <f t="shared" si="74"/>
        <v>0.49607175525419223</v>
      </c>
      <c r="BE49" s="51" t="str">
        <f t="shared" si="75"/>
        <v>Insignificant difference</v>
      </c>
    </row>
    <row r="50" spans="1:57" x14ac:dyDescent="0.3">
      <c r="A50" s="2" t="s">
        <v>8</v>
      </c>
      <c r="B50" s="40">
        <v>50</v>
      </c>
      <c r="C50" s="2">
        <v>2</v>
      </c>
      <c r="D50" s="39">
        <f t="shared" si="58"/>
        <v>0.04</v>
      </c>
      <c r="E50" s="7">
        <v>0.04</v>
      </c>
      <c r="F50" s="7">
        <v>6.2500216480462389E-2</v>
      </c>
      <c r="G50" s="2">
        <v>6</v>
      </c>
      <c r="H50" s="7">
        <f t="shared" si="59"/>
        <v>0.11513490272294348</v>
      </c>
      <c r="I50" s="7">
        <f t="shared" si="60"/>
        <v>0.12306828032562682</v>
      </c>
      <c r="AA50" s="56" t="s">
        <v>8</v>
      </c>
      <c r="AB50" s="8">
        <f t="shared" si="61"/>
        <v>0.04</v>
      </c>
      <c r="AC50" s="2">
        <v>1.96</v>
      </c>
      <c r="AD50" s="2">
        <f t="shared" si="62"/>
        <v>2.7712812921102035E-2</v>
      </c>
      <c r="AE50" s="8">
        <f t="shared" si="63"/>
        <v>9.4317113325359997E-2</v>
      </c>
      <c r="AF50" s="8">
        <f t="shared" si="57"/>
        <v>0</v>
      </c>
      <c r="AO50" s="2" t="s">
        <v>8</v>
      </c>
      <c r="AP50" s="61">
        <f t="shared" si="64"/>
        <v>0.04</v>
      </c>
      <c r="AQ50" s="49">
        <f t="shared" si="65"/>
        <v>6.2500216480462389E-2</v>
      </c>
      <c r="AR50" s="63">
        <f t="shared" si="66"/>
        <v>0.41298113887939297</v>
      </c>
      <c r="AS50" s="51" t="str">
        <f t="shared" si="67"/>
        <v>Insignificant difference</v>
      </c>
      <c r="AU50" s="2" t="s">
        <v>8</v>
      </c>
      <c r="AV50" s="62">
        <f t="shared" si="68"/>
        <v>0.04</v>
      </c>
      <c r="AW50" s="50">
        <f t="shared" si="69"/>
        <v>0.11513490272294348</v>
      </c>
      <c r="AX50" s="63">
        <f t="shared" si="70"/>
        <v>0.49665410272844285</v>
      </c>
      <c r="AY50" s="51" t="str">
        <f t="shared" si="71"/>
        <v>Insignificant difference</v>
      </c>
      <c r="BA50" s="2" t="s">
        <v>8</v>
      </c>
      <c r="BB50" s="62">
        <f t="shared" si="72"/>
        <v>0.04</v>
      </c>
      <c r="BC50" s="50">
        <f t="shared" si="73"/>
        <v>0.12306828032562682</v>
      </c>
      <c r="BD50" s="64">
        <f t="shared" si="74"/>
        <v>0.50723994061183519</v>
      </c>
      <c r="BE50" s="51" t="str">
        <f t="shared" si="75"/>
        <v>Insignificant difference</v>
      </c>
    </row>
    <row r="51" spans="1:57" x14ac:dyDescent="0.3">
      <c r="A51" s="2" t="s">
        <v>9</v>
      </c>
      <c r="B51" s="40">
        <v>37</v>
      </c>
      <c r="C51" s="2">
        <v>7</v>
      </c>
      <c r="D51" s="39">
        <f t="shared" si="58"/>
        <v>0.1891891891891892</v>
      </c>
      <c r="E51" s="7">
        <v>0.1891891891891892</v>
      </c>
      <c r="F51" s="7">
        <v>0.18918894033388112</v>
      </c>
      <c r="G51" s="2">
        <v>7</v>
      </c>
      <c r="H51" s="7">
        <f t="shared" si="59"/>
        <v>0.19829874393564514</v>
      </c>
      <c r="I51" s="7">
        <f t="shared" si="60"/>
        <v>0.20533300775372365</v>
      </c>
      <c r="AA51" s="56" t="s">
        <v>9</v>
      </c>
      <c r="AB51" s="8">
        <f t="shared" si="61"/>
        <v>0.1891891891891892</v>
      </c>
      <c r="AC51" s="2">
        <v>1.96</v>
      </c>
      <c r="AD51" s="2">
        <f t="shared" si="62"/>
        <v>6.4388315181998584E-2</v>
      </c>
      <c r="AE51" s="8">
        <f t="shared" si="63"/>
        <v>0.31539028694590643</v>
      </c>
      <c r="AF51" s="8">
        <f t="shared" si="57"/>
        <v>6.2988091432471971E-2</v>
      </c>
      <c r="AO51" s="2" t="s">
        <v>9</v>
      </c>
      <c r="AP51" s="61">
        <f t="shared" si="64"/>
        <v>0.1891891891891892</v>
      </c>
      <c r="AQ51" s="49">
        <f t="shared" si="65"/>
        <v>0.18918894033388112</v>
      </c>
      <c r="AR51" s="63">
        <f t="shared" si="66"/>
        <v>0.7344812777808517</v>
      </c>
      <c r="AS51" s="51" t="str">
        <f t="shared" si="67"/>
        <v>Insignificant difference</v>
      </c>
      <c r="AU51" s="2" t="s">
        <v>9</v>
      </c>
      <c r="AV51" s="62">
        <f t="shared" si="68"/>
        <v>0.1891891891891892</v>
      </c>
      <c r="AW51" s="50">
        <f t="shared" si="69"/>
        <v>0.19829874393564514</v>
      </c>
      <c r="AX51" s="63">
        <f t="shared" si="70"/>
        <v>0.74113044994245036</v>
      </c>
      <c r="AY51" s="51" t="str">
        <f t="shared" si="71"/>
        <v>Insignificant difference</v>
      </c>
      <c r="BA51" s="2" t="s">
        <v>9</v>
      </c>
      <c r="BB51" s="62">
        <f t="shared" si="72"/>
        <v>0.1891891891891892</v>
      </c>
      <c r="BC51" s="50">
        <f t="shared" si="73"/>
        <v>0.20533300775372365</v>
      </c>
      <c r="BD51" s="64">
        <f t="shared" si="74"/>
        <v>0.74609035711980076</v>
      </c>
      <c r="BE51" s="51" t="str">
        <f t="shared" si="75"/>
        <v>Insignificant difference</v>
      </c>
    </row>
    <row r="52" spans="1:57" x14ac:dyDescent="0.3">
      <c r="A52" s="2" t="s">
        <v>10</v>
      </c>
      <c r="B52" s="40">
        <v>57</v>
      </c>
      <c r="C52" s="2">
        <v>21</v>
      </c>
      <c r="D52" s="39">
        <f t="shared" si="58"/>
        <v>0.36842105263157893</v>
      </c>
      <c r="E52" s="7">
        <v>0.36842105263157893</v>
      </c>
      <c r="F52" s="7">
        <v>0.36841799720951074</v>
      </c>
      <c r="G52" s="2">
        <v>8</v>
      </c>
      <c r="H52" s="7">
        <f t="shared" si="59"/>
        <v>0.34153320076257465</v>
      </c>
      <c r="I52" s="7">
        <f t="shared" si="60"/>
        <v>0.32237243543753064</v>
      </c>
      <c r="AA52" s="56" t="s">
        <v>10</v>
      </c>
      <c r="AB52" s="8">
        <f t="shared" si="61"/>
        <v>0.36842105263157893</v>
      </c>
      <c r="AC52" s="2">
        <v>1.96</v>
      </c>
      <c r="AD52" s="2">
        <f>(AB52*(1-AB52)/B52)^(1/2)</f>
        <v>6.3892313543882528E-2</v>
      </c>
      <c r="AE52" s="8">
        <f t="shared" si="63"/>
        <v>0.49364998717758868</v>
      </c>
      <c r="AF52" s="8">
        <f>IF(AB52-AC52*AD52&gt;0,AB52-AC52*AD52,0)</f>
        <v>0.24319211808556918</v>
      </c>
      <c r="AO52" s="2" t="s">
        <v>10</v>
      </c>
      <c r="AP52" s="61">
        <f t="shared" si="64"/>
        <v>0.36842105263157893</v>
      </c>
      <c r="AQ52" s="49">
        <f t="shared" si="65"/>
        <v>0.36841799720951074</v>
      </c>
      <c r="AR52" s="63">
        <f t="shared" si="66"/>
        <v>0.90460416502169894</v>
      </c>
      <c r="AS52" s="51" t="str">
        <f t="shared" si="67"/>
        <v>Insignificant difference</v>
      </c>
      <c r="AU52" s="2" t="s">
        <v>10</v>
      </c>
      <c r="AV52" s="62">
        <f t="shared" si="68"/>
        <v>0.36842105263157893</v>
      </c>
      <c r="AW52" s="50">
        <f t="shared" si="69"/>
        <v>0.34153320076257465</v>
      </c>
      <c r="AX52" s="63">
        <f t="shared" si="70"/>
        <v>0.89699326685422986</v>
      </c>
      <c r="AY52" s="51" t="str">
        <f t="shared" si="71"/>
        <v>Insignificant difference</v>
      </c>
      <c r="BA52" s="2" t="s">
        <v>10</v>
      </c>
      <c r="BB52" s="62">
        <f>E52</f>
        <v>0.36842105263157893</v>
      </c>
      <c r="BC52" s="50">
        <f t="shared" si="73"/>
        <v>0.32237243543753064</v>
      </c>
      <c r="BD52" s="64">
        <f t="shared" si="74"/>
        <v>0.89065884604102874</v>
      </c>
      <c r="BE52" s="51" t="str">
        <f t="shared" si="75"/>
        <v>Insignificant difference</v>
      </c>
    </row>
    <row r="53" spans="1:57" x14ac:dyDescent="0.3">
      <c r="A53" s="4" t="s">
        <v>18</v>
      </c>
      <c r="B53" s="4">
        <f>SUM(B45:B52)</f>
        <v>644</v>
      </c>
      <c r="C53" s="38">
        <f>SUM(C45:C52)</f>
        <v>46</v>
      </c>
    </row>
    <row r="54" spans="1:57" x14ac:dyDescent="0.3">
      <c r="B54" s="4"/>
      <c r="C54" s="27"/>
      <c r="AO54" s="74" t="s">
        <v>52</v>
      </c>
      <c r="AP54" s="74"/>
      <c r="AQ54" s="74"/>
    </row>
    <row r="55" spans="1:57" x14ac:dyDescent="0.3">
      <c r="B55" s="4"/>
      <c r="AO55" s="2" t="s">
        <v>53</v>
      </c>
      <c r="AP55" s="2" t="s">
        <v>54</v>
      </c>
      <c r="AQ55" s="2" t="s">
        <v>55</v>
      </c>
    </row>
    <row r="56" spans="1:57" x14ac:dyDescent="0.3">
      <c r="A56" s="4"/>
      <c r="B56" s="4"/>
      <c r="AO56" s="2">
        <f>-2*LN(M44/M46)</f>
        <v>3.6342005819870328E-2</v>
      </c>
      <c r="AP56" s="2">
        <f>_xlfn.CHISQ.INV.RT(0.05,2)</f>
        <v>5.9914645471079817</v>
      </c>
      <c r="AQ56" s="51" t="str">
        <f>IF(ABS(AO56)&gt;AP56,"Yes","No")</f>
        <v>No</v>
      </c>
    </row>
    <row r="57" spans="1:57" x14ac:dyDescent="0.3">
      <c r="A57" s="1">
        <v>42552</v>
      </c>
      <c r="B57" s="4" t="s">
        <v>0</v>
      </c>
      <c r="C57" s="1">
        <v>42917</v>
      </c>
      <c r="D57" s="38" t="s">
        <v>1</v>
      </c>
      <c r="E57" s="38"/>
      <c r="F57" s="38"/>
      <c r="G57" s="38"/>
      <c r="H57" s="38" t="s">
        <v>37</v>
      </c>
      <c r="I57" s="38"/>
    </row>
    <row r="58" spans="1:57" ht="28.8" x14ac:dyDescent="0.3">
      <c r="A58" s="2" t="s">
        <v>2</v>
      </c>
      <c r="B58" s="40" t="s">
        <v>11</v>
      </c>
      <c r="C58" s="2" t="s">
        <v>12</v>
      </c>
      <c r="D58" s="2" t="s">
        <v>32</v>
      </c>
      <c r="E58" s="2" t="s">
        <v>33</v>
      </c>
      <c r="F58" s="2" t="s">
        <v>34</v>
      </c>
      <c r="G58" s="2" t="s">
        <v>35</v>
      </c>
      <c r="H58" s="2" t="s">
        <v>46</v>
      </c>
      <c r="I58" s="2" t="s">
        <v>36</v>
      </c>
      <c r="L58" s="2" t="s">
        <v>38</v>
      </c>
      <c r="M58" s="42" cm="1">
        <f t="array" ref="M58">SUMPRODUCT(C59:C66,LN(E59:E66))+SUMPRODUCT(B59:B66-C59:C66,LN(1-E59:E66))</f>
        <v>-158.47249218114143</v>
      </c>
      <c r="P58" s="2"/>
      <c r="Q58" s="2" t="s">
        <v>42</v>
      </c>
      <c r="R58" s="2" t="s">
        <v>43</v>
      </c>
      <c r="AA58" s="56" t="s">
        <v>2</v>
      </c>
      <c r="AB58" s="44" t="s">
        <v>33</v>
      </c>
      <c r="AC58" s="44" t="s">
        <v>47</v>
      </c>
      <c r="AD58" s="44" t="s">
        <v>48</v>
      </c>
      <c r="AE58" s="44" t="s">
        <v>49</v>
      </c>
      <c r="AF58" s="44" t="s">
        <v>50</v>
      </c>
      <c r="AO58" s="52" t="s">
        <v>2</v>
      </c>
      <c r="AP58" s="44" t="s">
        <v>33</v>
      </c>
      <c r="AQ58" s="53" t="s">
        <v>34</v>
      </c>
      <c r="AR58" s="54" t="s">
        <v>47</v>
      </c>
      <c r="AS58" s="58" t="s">
        <v>51</v>
      </c>
      <c r="AU58" s="52" t="s">
        <v>2</v>
      </c>
      <c r="AV58" s="44" t="s">
        <v>33</v>
      </c>
      <c r="AW58" s="53" t="str">
        <f>H58</f>
        <v>MLE_exp</v>
      </c>
      <c r="AX58" s="54" t="s">
        <v>47</v>
      </c>
      <c r="AY58" s="58" t="s">
        <v>51</v>
      </c>
      <c r="BA58" s="52" t="s">
        <v>2</v>
      </c>
      <c r="BB58" s="44" t="s">
        <v>33</v>
      </c>
      <c r="BC58" s="53" t="str">
        <f>I58</f>
        <v>MLE_logit</v>
      </c>
      <c r="BD58" s="54" t="s">
        <v>47</v>
      </c>
      <c r="BE58" s="58" t="s">
        <v>51</v>
      </c>
    </row>
    <row r="59" spans="1:57" x14ac:dyDescent="0.3">
      <c r="A59" s="2" t="s">
        <v>3</v>
      </c>
      <c r="B59" s="40">
        <v>81</v>
      </c>
      <c r="C59" s="2">
        <v>2</v>
      </c>
      <c r="D59" s="39">
        <f>C59/B59</f>
        <v>2.4691358024691357E-2</v>
      </c>
      <c r="E59" s="7">
        <v>2.4691358024691357E-2</v>
      </c>
      <c r="F59" s="7">
        <v>2.4691350296532973E-2</v>
      </c>
      <c r="G59" s="2">
        <v>1</v>
      </c>
      <c r="H59" s="43">
        <f>EXP($Q$59+G59*$R$59)</f>
        <v>1.7988939906720351E-2</v>
      </c>
      <c r="I59" s="7">
        <f>1/(1+EXP($Q$60+$R$60*G59))</f>
        <v>1.6075673835077096E-2</v>
      </c>
      <c r="L59" s="2" t="s">
        <v>39</v>
      </c>
      <c r="M59" s="28" cm="1">
        <f t="array" ref="M59">SUMPRODUCT(C59:C66,LN(F59:F66))+SUMPRODUCT(B59:B66-C59:C66,LN(1-F59:F66))</f>
        <v>-158.56070148821891</v>
      </c>
      <c r="P59" s="2" t="s">
        <v>44</v>
      </c>
      <c r="Q59" s="41">
        <v>-4.4713907239455235</v>
      </c>
      <c r="R59" s="41">
        <v>0.45339256438136827</v>
      </c>
      <c r="S59" s="28"/>
      <c r="AA59" s="56" t="s">
        <v>3</v>
      </c>
      <c r="AB59" s="8">
        <f>E59</f>
        <v>2.4691358024691357E-2</v>
      </c>
      <c r="AC59" s="2">
        <v>1.96</v>
      </c>
      <c r="AD59" s="2">
        <f>(AB59*(1-AB59)/B59)^(1/2)</f>
        <v>1.7242530987622132E-2</v>
      </c>
      <c r="AE59" s="8">
        <f>AB59+AC59*AD59</f>
        <v>5.8486718760430732E-2</v>
      </c>
      <c r="AF59" s="8">
        <f>IF(AB59-AC59*AD59&gt;0,AB59-AC59*AD59,0)</f>
        <v>0</v>
      </c>
      <c r="AO59" s="2" t="s">
        <v>3</v>
      </c>
      <c r="AP59" s="61">
        <f>E59</f>
        <v>2.4691358024691357E-2</v>
      </c>
      <c r="AQ59" s="49">
        <f>F59</f>
        <v>2.4691350296532973E-2</v>
      </c>
      <c r="AR59" s="63">
        <f>(_xlfn.CHISQ.INV.RT(0.05,7)*(AP59*(1-AP59)/8+AQ59*(1-AQ59)/8))^(1/2)</f>
        <v>0.29101569211641015</v>
      </c>
      <c r="AS59" s="51" t="str">
        <f>IF(ABS(AP59-AQ59)&gt;AR59,"Significant difference","Insignificant difference")</f>
        <v>Insignificant difference</v>
      </c>
      <c r="AU59" s="2" t="s">
        <v>3</v>
      </c>
      <c r="AV59" s="62">
        <f>E59</f>
        <v>2.4691358024691357E-2</v>
      </c>
      <c r="AW59" s="50">
        <f>H59</f>
        <v>1.7988939906720351E-2</v>
      </c>
      <c r="AX59" s="63">
        <f>(_xlfn.CHISQ.INV.RT(0.05,7)*(AV59*(1-AV59)/8+AW59*(1-AW59)/8))^(1/2)</f>
        <v>0.27093850176293255</v>
      </c>
      <c r="AY59" s="51" t="str">
        <f>IF(ABS(AV59-AW59)&gt;AX59,"Significant difference","Insignificant difference")</f>
        <v>Insignificant difference</v>
      </c>
      <c r="BA59" s="2" t="s">
        <v>3</v>
      </c>
      <c r="BB59" s="62">
        <f>E59</f>
        <v>2.4691358024691357E-2</v>
      </c>
      <c r="BC59" s="50">
        <f>I59</f>
        <v>1.6075673835077096E-2</v>
      </c>
      <c r="BD59" s="64">
        <f>(_xlfn.CHISQ.INV.RT(0.05,7)*(BB59*(1-BB59)/8+BC59*(1-BC59)/8))^(1/2)</f>
        <v>0.26487355770872295</v>
      </c>
      <c r="BE59" s="51" t="str">
        <f>IF(ABS(BB59-BC59)&gt;BD59,"Significant difference","Insignificant difference")</f>
        <v>Insignificant difference</v>
      </c>
    </row>
    <row r="60" spans="1:57" x14ac:dyDescent="0.3">
      <c r="A60" s="2" t="s">
        <v>4</v>
      </c>
      <c r="B60" s="40">
        <v>118</v>
      </c>
      <c r="C60" s="2">
        <v>6</v>
      </c>
      <c r="D60" s="39">
        <f t="shared" ref="D60:D66" si="76">C60/B60</f>
        <v>5.0847457627118647E-2</v>
      </c>
      <c r="E60" s="7">
        <v>5.0847457627118647E-2</v>
      </c>
      <c r="F60" s="7">
        <v>4.5081954034599823E-2</v>
      </c>
      <c r="G60" s="2">
        <v>2</v>
      </c>
      <c r="H60" s="43">
        <f t="shared" ref="H60:H65" si="77">EXP($Q$59+G60*$R$59)</f>
        <v>2.8308148152734847E-2</v>
      </c>
      <c r="I60" s="7">
        <f t="shared" ref="I60:I66" si="78">1/(1+EXP($Q$60+$R$60*G60))</f>
        <v>2.6898967638441733E-2</v>
      </c>
      <c r="L60" s="2" t="s">
        <v>40</v>
      </c>
      <c r="M60" s="28" cm="1">
        <f t="array" ref="M60">SUMPRODUCT(C59:C66,LN(H59:H66))+SUMPRODUCT(B59:B66-C59:C66,LN(1-H59:H66))</f>
        <v>-160.58556940502694</v>
      </c>
      <c r="P60" s="2" t="s">
        <v>45</v>
      </c>
      <c r="Q60" s="41">
        <v>4.6400836000813763</v>
      </c>
      <c r="R60" s="41">
        <v>-0.5258417977362434</v>
      </c>
      <c r="S60" s="28"/>
      <c r="AA60" s="56" t="s">
        <v>4</v>
      </c>
      <c r="AB60" s="8">
        <f t="shared" ref="AB60:AB66" si="79">E60</f>
        <v>5.0847457627118647E-2</v>
      </c>
      <c r="AC60" s="2">
        <v>1.96</v>
      </c>
      <c r="AD60" s="2">
        <f t="shared" ref="AD60:AD66" si="80">(AB60*(1-AB60)/B60)^(1/2)</f>
        <v>2.0223747091982811E-2</v>
      </c>
      <c r="AE60" s="8">
        <f t="shared" ref="AE60:AE65" si="81">AB60+AC60*AD60</f>
        <v>9.0486001927404955E-2</v>
      </c>
      <c r="AF60" s="8">
        <f>IF(AB60-AC60*AD60&gt;0,AB60-AC60*AD60,0)</f>
        <v>1.120891332683234E-2</v>
      </c>
      <c r="AO60" s="2" t="s">
        <v>4</v>
      </c>
      <c r="AP60" s="61">
        <f t="shared" ref="AP60:AP66" si="82">E60</f>
        <v>5.0847457627118647E-2</v>
      </c>
      <c r="AQ60" s="49">
        <f t="shared" ref="AQ60:AQ66" si="83">F60</f>
        <v>4.5081954034599823E-2</v>
      </c>
      <c r="AR60" s="63">
        <f t="shared" ref="AR60:AR66" si="84">(_xlfn.CHISQ.INV.RT(0.05,7)*(AP60*(1-AP60)/8+AQ60*(1-AQ60)/8))^(1/2)</f>
        <v>0.40070135565703807</v>
      </c>
      <c r="AS60" s="51" t="str">
        <f t="shared" ref="AS60:AS66" si="85">IF(ABS(AP60-AQ60)&gt;AR60,"Significant difference","Insignificant difference")</f>
        <v>Insignificant difference</v>
      </c>
      <c r="AU60" s="2" t="s">
        <v>4</v>
      </c>
      <c r="AV60" s="62">
        <f t="shared" ref="AV60:AV66" si="86">E60</f>
        <v>5.0847457627118647E-2</v>
      </c>
      <c r="AW60" s="50">
        <f t="shared" ref="AW60:AW66" si="87">H60</f>
        <v>2.8308148152734847E-2</v>
      </c>
      <c r="AX60" s="63">
        <f t="shared" ref="AX60:AX66" si="88">(_xlfn.CHISQ.INV.RT(0.05,7)*(AV60*(1-AV60)/8+AW60*(1-AW60)/8))^(1/2)</f>
        <v>0.36500859900449717</v>
      </c>
      <c r="AY60" s="51" t="str">
        <f t="shared" ref="AY60:AY66" si="89">IF(ABS(AV60-AW60)&gt;AX60,"Significant difference","Insignificant difference")</f>
        <v>Insignificant difference</v>
      </c>
      <c r="BA60" s="2" t="s">
        <v>4</v>
      </c>
      <c r="BB60" s="62">
        <f t="shared" ref="BB60:BB65" si="90">E60</f>
        <v>5.0847457627118647E-2</v>
      </c>
      <c r="BC60" s="50">
        <f t="shared" ref="BC60:BC66" si="91">I60</f>
        <v>2.6898967638441733E-2</v>
      </c>
      <c r="BD60" s="64">
        <f t="shared" ref="BD60:BD66" si="92">(_xlfn.CHISQ.INV.RT(0.05,7)*(BB60*(1-BB60)/8+BC60*(1-BC60)/8))^(1/2)</f>
        <v>0.36178748198387434</v>
      </c>
      <c r="BE60" s="51" t="str">
        <f t="shared" ref="BE60:BE66" si="93">IF(ABS(BB60-BC60)&gt;BD60,"Significant difference","Insignificant difference")</f>
        <v>Insignificant difference</v>
      </c>
    </row>
    <row r="61" spans="1:57" x14ac:dyDescent="0.3">
      <c r="A61" s="2" t="s">
        <v>5</v>
      </c>
      <c r="B61" s="40">
        <v>126</v>
      </c>
      <c r="C61" s="2">
        <v>5</v>
      </c>
      <c r="D61" s="39">
        <f t="shared" si="76"/>
        <v>3.968253968253968E-2</v>
      </c>
      <c r="E61" s="7">
        <v>3.968253968253968E-2</v>
      </c>
      <c r="F61" s="7">
        <v>4.5081954034799379E-2</v>
      </c>
      <c r="G61" s="2">
        <v>3</v>
      </c>
      <c r="H61" s="43">
        <f t="shared" si="77"/>
        <v>4.4546885808307957E-2</v>
      </c>
      <c r="I61" s="7">
        <f t="shared" si="78"/>
        <v>4.4678385807816468E-2</v>
      </c>
      <c r="L61" s="2" t="s">
        <v>41</v>
      </c>
      <c r="M61" s="38" cm="1">
        <f t="array" ref="M61">SUMPRODUCT(C59:C66,LN(I59:I66))+SUMPRODUCT(B59:B66-C59:C66,LN(1-I59:I66))</f>
        <v>-161.66413130448518</v>
      </c>
      <c r="AA61" s="56" t="s">
        <v>5</v>
      </c>
      <c r="AB61" s="8">
        <f t="shared" si="79"/>
        <v>3.968253968253968E-2</v>
      </c>
      <c r="AC61" s="2">
        <v>1.96</v>
      </c>
      <c r="AD61" s="2">
        <f t="shared" si="80"/>
        <v>1.7390892463860226E-2</v>
      </c>
      <c r="AE61" s="8">
        <f t="shared" si="81"/>
        <v>7.3768688911705724E-2</v>
      </c>
      <c r="AF61" s="8">
        <f t="shared" ref="AF61:AF66" si="94">IF(AB61-AC61*AD61&gt;0,AB61-AC61*AD61,0)</f>
        <v>5.5963904533736369E-3</v>
      </c>
      <c r="AO61" s="2" t="s">
        <v>5</v>
      </c>
      <c r="AP61" s="61">
        <f t="shared" si="82"/>
        <v>3.968253968253968E-2</v>
      </c>
      <c r="AQ61" s="49">
        <f t="shared" si="83"/>
        <v>4.5081954034799379E-2</v>
      </c>
      <c r="AR61" s="63">
        <f t="shared" si="84"/>
        <v>0.37776524544594914</v>
      </c>
      <c r="AS61" s="51" t="str">
        <f t="shared" si="85"/>
        <v>Insignificant difference</v>
      </c>
      <c r="AU61" s="2" t="s">
        <v>5</v>
      </c>
      <c r="AV61" s="62">
        <f t="shared" si="86"/>
        <v>3.968253968253968E-2</v>
      </c>
      <c r="AW61" s="50">
        <f t="shared" si="87"/>
        <v>4.4546885808307957E-2</v>
      </c>
      <c r="AX61" s="63">
        <f t="shared" si="88"/>
        <v>0.37662985658253262</v>
      </c>
      <c r="AY61" s="51" t="str">
        <f t="shared" si="89"/>
        <v>Insignificant difference</v>
      </c>
      <c r="BA61" s="2" t="s">
        <v>5</v>
      </c>
      <c r="BB61" s="62">
        <f t="shared" si="90"/>
        <v>3.968253968253968E-2</v>
      </c>
      <c r="BC61" s="50">
        <f t="shared" si="91"/>
        <v>4.4678385807816468E-2</v>
      </c>
      <c r="BD61" s="64">
        <f t="shared" si="92"/>
        <v>0.37690933399585863</v>
      </c>
      <c r="BE61" s="51" t="str">
        <f t="shared" si="93"/>
        <v>Insignificant difference</v>
      </c>
    </row>
    <row r="62" spans="1:57" x14ac:dyDescent="0.3">
      <c r="A62" s="2" t="s">
        <v>6</v>
      </c>
      <c r="B62" s="40">
        <v>115</v>
      </c>
      <c r="C62" s="2">
        <v>6</v>
      </c>
      <c r="D62" s="39">
        <f t="shared" si="76"/>
        <v>5.2173913043478258E-2</v>
      </c>
      <c r="E62" s="7">
        <v>5.2173913043478258E-2</v>
      </c>
      <c r="F62" s="7">
        <v>5.2173871375505103E-2</v>
      </c>
      <c r="G62" s="2">
        <v>4</v>
      </c>
      <c r="H62" s="43">
        <f t="shared" si="77"/>
        <v>7.0100842503422939E-2</v>
      </c>
      <c r="I62" s="7">
        <f t="shared" si="78"/>
        <v>7.3323973086967767E-2</v>
      </c>
      <c r="AA62" s="56" t="s">
        <v>6</v>
      </c>
      <c r="AB62" s="8">
        <f t="shared" si="79"/>
        <v>5.2173913043478258E-2</v>
      </c>
      <c r="AC62" s="2">
        <v>1.96</v>
      </c>
      <c r="AD62" s="2">
        <f t="shared" si="80"/>
        <v>2.0736817885358406E-2</v>
      </c>
      <c r="AE62" s="8">
        <f t="shared" si="81"/>
        <v>9.2818076098780733E-2</v>
      </c>
      <c r="AF62" s="8">
        <f t="shared" si="94"/>
        <v>1.1529749988175783E-2</v>
      </c>
      <c r="AO62" s="2" t="s">
        <v>6</v>
      </c>
      <c r="AP62" s="61">
        <f t="shared" si="82"/>
        <v>5.2173913043478258E-2</v>
      </c>
      <c r="AQ62" s="49">
        <f t="shared" si="83"/>
        <v>5.2173871375505103E-2</v>
      </c>
      <c r="AR62" s="63">
        <f t="shared" si="84"/>
        <v>0.41702670630232608</v>
      </c>
      <c r="AS62" s="51" t="str">
        <f t="shared" si="85"/>
        <v>Insignificant difference</v>
      </c>
      <c r="AU62" s="2" t="s">
        <v>6</v>
      </c>
      <c r="AV62" s="62">
        <f t="shared" si="86"/>
        <v>5.2173913043478258E-2</v>
      </c>
      <c r="AW62" s="50">
        <f t="shared" si="87"/>
        <v>7.0100842503422939E-2</v>
      </c>
      <c r="AX62" s="63">
        <f t="shared" si="88"/>
        <v>0.44897606064207268</v>
      </c>
      <c r="AY62" s="51" t="str">
        <f t="shared" si="89"/>
        <v>Insignificant difference</v>
      </c>
      <c r="BA62" s="2" t="s">
        <v>6</v>
      </c>
      <c r="BB62" s="62">
        <f t="shared" si="90"/>
        <v>5.2173913043478258E-2</v>
      </c>
      <c r="BC62" s="50">
        <f t="shared" si="91"/>
        <v>7.3323973086967767E-2</v>
      </c>
      <c r="BD62" s="64">
        <f t="shared" si="92"/>
        <v>0.45435026970241971</v>
      </c>
      <c r="BE62" s="51" t="str">
        <f t="shared" si="93"/>
        <v>Insignificant difference</v>
      </c>
    </row>
    <row r="63" spans="1:57" x14ac:dyDescent="0.3">
      <c r="A63" s="2" t="s">
        <v>7</v>
      </c>
      <c r="B63" s="40">
        <v>51</v>
      </c>
      <c r="C63" s="2">
        <v>5</v>
      </c>
      <c r="D63" s="39">
        <f t="shared" si="76"/>
        <v>9.8039215686274508E-2</v>
      </c>
      <c r="E63" s="7">
        <v>9.8039215686274508E-2</v>
      </c>
      <c r="F63" s="7">
        <v>9.8039144533847308E-2</v>
      </c>
      <c r="G63" s="2">
        <v>5</v>
      </c>
      <c r="H63" s="43">
        <f>EXP($Q$59+G63*$R$59)</f>
        <v>0.1103136174509695</v>
      </c>
      <c r="I63" s="7">
        <f t="shared" si="78"/>
        <v>0.11806587731179596</v>
      </c>
      <c r="AA63" s="56" t="s">
        <v>7</v>
      </c>
      <c r="AB63" s="8">
        <f t="shared" si="79"/>
        <v>9.8039215686274508E-2</v>
      </c>
      <c r="AC63" s="2">
        <v>1.96</v>
      </c>
      <c r="AD63" s="2">
        <f t="shared" si="80"/>
        <v>4.1639801819491909E-2</v>
      </c>
      <c r="AE63" s="8">
        <f t="shared" si="81"/>
        <v>0.17965322725247865</v>
      </c>
      <c r="AF63" s="8">
        <f t="shared" si="94"/>
        <v>1.6425204120070369E-2</v>
      </c>
      <c r="AO63" s="2" t="s">
        <v>7</v>
      </c>
      <c r="AP63" s="61">
        <f t="shared" si="82"/>
        <v>9.8039215686274508E-2</v>
      </c>
      <c r="AQ63" s="49">
        <f t="shared" si="83"/>
        <v>9.8039144533847308E-2</v>
      </c>
      <c r="AR63" s="63">
        <f t="shared" si="84"/>
        <v>0.5576562677543706</v>
      </c>
      <c r="AS63" s="51" t="str">
        <f t="shared" si="85"/>
        <v>Insignificant difference</v>
      </c>
      <c r="AU63" s="2" t="s">
        <v>7</v>
      </c>
      <c r="AV63" s="62">
        <f t="shared" si="86"/>
        <v>9.8039215686274508E-2</v>
      </c>
      <c r="AW63" s="50">
        <f t="shared" si="87"/>
        <v>0.1103136174509695</v>
      </c>
      <c r="AX63" s="63">
        <f t="shared" si="88"/>
        <v>0.57277125093308434</v>
      </c>
      <c r="AY63" s="51" t="str">
        <f t="shared" si="89"/>
        <v>Insignificant difference</v>
      </c>
      <c r="BA63" s="2" t="s">
        <v>7</v>
      </c>
      <c r="BB63" s="62">
        <f t="shared" si="90"/>
        <v>9.8039215686274508E-2</v>
      </c>
      <c r="BC63" s="50">
        <f t="shared" si="91"/>
        <v>0.11806587731179596</v>
      </c>
      <c r="BD63" s="64">
        <f t="shared" si="92"/>
        <v>0.5818807980882279</v>
      </c>
      <c r="BE63" s="51" t="str">
        <f t="shared" si="93"/>
        <v>Insignificant difference</v>
      </c>
    </row>
    <row r="64" spans="1:57" x14ac:dyDescent="0.3">
      <c r="A64" s="2" t="s">
        <v>8</v>
      </c>
      <c r="B64" s="40">
        <v>44</v>
      </c>
      <c r="C64" s="2">
        <v>6</v>
      </c>
      <c r="D64" s="39">
        <f t="shared" si="76"/>
        <v>0.13636363636363635</v>
      </c>
      <c r="E64" s="7">
        <v>0.13636363636363635</v>
      </c>
      <c r="F64" s="7">
        <v>0.13636352032266316</v>
      </c>
      <c r="G64" s="2">
        <v>6</v>
      </c>
      <c r="H64" s="43">
        <f t="shared" si="77"/>
        <v>0.17359412184703266</v>
      </c>
      <c r="I64" s="7">
        <f t="shared" si="78"/>
        <v>0.18466844572331734</v>
      </c>
      <c r="AA64" s="56" t="s">
        <v>8</v>
      </c>
      <c r="AB64" s="8">
        <f t="shared" si="79"/>
        <v>0.13636363636363635</v>
      </c>
      <c r="AC64" s="2">
        <v>1.96</v>
      </c>
      <c r="AD64" s="2">
        <f t="shared" si="80"/>
        <v>5.1735471179954189E-2</v>
      </c>
      <c r="AE64" s="8">
        <f t="shared" si="81"/>
        <v>0.23776515987634655</v>
      </c>
      <c r="AF64" s="8">
        <f t="shared" si="94"/>
        <v>3.4962112850926153E-2</v>
      </c>
      <c r="AO64" s="2" t="s">
        <v>8</v>
      </c>
      <c r="AP64" s="61">
        <f t="shared" si="82"/>
        <v>0.13636363636363635</v>
      </c>
      <c r="AQ64" s="49">
        <f t="shared" si="83"/>
        <v>0.13636352032266316</v>
      </c>
      <c r="AR64" s="63">
        <f t="shared" si="84"/>
        <v>0.64355783993758098</v>
      </c>
      <c r="AS64" s="51" t="str">
        <f t="shared" si="85"/>
        <v>Insignificant difference</v>
      </c>
      <c r="AU64" s="2" t="s">
        <v>8</v>
      </c>
      <c r="AV64" s="62">
        <f t="shared" si="86"/>
        <v>0.13636363636363635</v>
      </c>
      <c r="AW64" s="50">
        <f t="shared" si="87"/>
        <v>0.17359412184703266</v>
      </c>
      <c r="AX64" s="63">
        <f t="shared" si="88"/>
        <v>0.67774701402884774</v>
      </c>
      <c r="AY64" s="51" t="str">
        <f t="shared" si="89"/>
        <v>Insignificant difference</v>
      </c>
      <c r="BA64" s="2" t="s">
        <v>8</v>
      </c>
      <c r="BB64" s="62">
        <f t="shared" si="90"/>
        <v>0.13636363636363635</v>
      </c>
      <c r="BC64" s="50">
        <f t="shared" si="91"/>
        <v>0.18466844572331734</v>
      </c>
      <c r="BD64" s="64">
        <f t="shared" si="92"/>
        <v>0.68690434094546027</v>
      </c>
      <c r="BE64" s="51" t="str">
        <f t="shared" si="93"/>
        <v>Insignificant difference</v>
      </c>
    </row>
    <row r="65" spans="1:57" x14ac:dyDescent="0.3">
      <c r="A65" s="2" t="s">
        <v>9</v>
      </c>
      <c r="B65" s="40">
        <v>24</v>
      </c>
      <c r="C65" s="2">
        <v>5</v>
      </c>
      <c r="D65" s="39">
        <f t="shared" si="76"/>
        <v>0.20833333333333334</v>
      </c>
      <c r="E65" s="7">
        <v>0.20833333333333334</v>
      </c>
      <c r="F65" s="7">
        <v>0.20833316735671892</v>
      </c>
      <c r="G65" s="2">
        <v>7</v>
      </c>
      <c r="H65" s="43">
        <f t="shared" si="77"/>
        <v>0.27317497001887664</v>
      </c>
      <c r="I65" s="7">
        <f t="shared" si="78"/>
        <v>0.27704019619735309</v>
      </c>
      <c r="AA65" s="56" t="s">
        <v>9</v>
      </c>
      <c r="AB65" s="8">
        <f t="shared" si="79"/>
        <v>0.20833333333333334</v>
      </c>
      <c r="AC65" s="2">
        <v>1.96</v>
      </c>
      <c r="AD65" s="2">
        <f t="shared" si="80"/>
        <v>8.2898169349398074E-2</v>
      </c>
      <c r="AE65" s="8">
        <f t="shared" si="81"/>
        <v>0.37081374525815358</v>
      </c>
      <c r="AF65" s="8">
        <f t="shared" si="94"/>
        <v>4.5852921408513131E-2</v>
      </c>
      <c r="AO65" s="2" t="s">
        <v>9</v>
      </c>
      <c r="AP65" s="61">
        <f t="shared" si="82"/>
        <v>0.20833333333333334</v>
      </c>
      <c r="AQ65" s="49">
        <f t="shared" si="83"/>
        <v>0.20833316735671892</v>
      </c>
      <c r="AR65" s="63">
        <f t="shared" si="84"/>
        <v>0.76159382356992078</v>
      </c>
      <c r="AS65" s="51" t="str">
        <f t="shared" si="85"/>
        <v>Insignificant difference</v>
      </c>
      <c r="AU65" s="2" t="s">
        <v>9</v>
      </c>
      <c r="AV65" s="62">
        <f t="shared" si="86"/>
        <v>0.20833333333333334</v>
      </c>
      <c r="AW65" s="50">
        <f t="shared" si="87"/>
        <v>0.27317497001887664</v>
      </c>
      <c r="AX65" s="63">
        <f t="shared" si="88"/>
        <v>0.7994637056868904</v>
      </c>
      <c r="AY65" s="51" t="str">
        <f t="shared" si="89"/>
        <v>Insignificant difference</v>
      </c>
      <c r="BA65" s="2" t="s">
        <v>9</v>
      </c>
      <c r="BB65" s="62">
        <f t="shared" si="90"/>
        <v>0.20833333333333334</v>
      </c>
      <c r="BC65" s="50">
        <f t="shared" si="91"/>
        <v>0.27704019619735309</v>
      </c>
      <c r="BD65" s="64">
        <f t="shared" si="92"/>
        <v>0.80137333218557483</v>
      </c>
      <c r="BE65" s="51" t="str">
        <f t="shared" si="93"/>
        <v>Insignificant difference</v>
      </c>
    </row>
    <row r="66" spans="1:57" x14ac:dyDescent="0.3">
      <c r="A66" s="2" t="s">
        <v>10</v>
      </c>
      <c r="B66" s="40">
        <v>50</v>
      </c>
      <c r="C66" s="2">
        <v>24</v>
      </c>
      <c r="D66" s="39">
        <f t="shared" si="76"/>
        <v>0.48</v>
      </c>
      <c r="E66" s="7">
        <v>0.48</v>
      </c>
      <c r="F66" s="7">
        <v>0.48000124128698984</v>
      </c>
      <c r="G66" s="2">
        <v>8</v>
      </c>
      <c r="H66" s="43">
        <f>EXP($Q$59+G66*$R$59)</f>
        <v>0.42987955727309529</v>
      </c>
      <c r="I66" s="7">
        <f t="shared" si="78"/>
        <v>0.39332685342718682</v>
      </c>
      <c r="AA66" s="56" t="s">
        <v>10</v>
      </c>
      <c r="AB66" s="8">
        <f t="shared" si="79"/>
        <v>0.48</v>
      </c>
      <c r="AC66" s="2">
        <v>1.96</v>
      </c>
      <c r="AD66" s="2">
        <f t="shared" si="80"/>
        <v>7.0654086930622778E-2</v>
      </c>
      <c r="AE66" s="8">
        <f>AB66+AC66*AD66</f>
        <v>0.61848201038402062</v>
      </c>
      <c r="AF66" s="8">
        <f t="shared" si="94"/>
        <v>0.34151798961597934</v>
      </c>
      <c r="AO66" s="2" t="s">
        <v>10</v>
      </c>
      <c r="AP66" s="61">
        <f t="shared" si="82"/>
        <v>0.48</v>
      </c>
      <c r="AQ66" s="49">
        <f t="shared" si="83"/>
        <v>0.48000124128698984</v>
      </c>
      <c r="AR66" s="63">
        <f t="shared" si="84"/>
        <v>0.93690429145292597</v>
      </c>
      <c r="AS66" s="51" t="str">
        <f t="shared" si="85"/>
        <v>Insignificant difference</v>
      </c>
      <c r="AU66" s="2" t="s">
        <v>10</v>
      </c>
      <c r="AV66" s="62">
        <f t="shared" si="86"/>
        <v>0.48</v>
      </c>
      <c r="AW66" s="50">
        <f t="shared" si="87"/>
        <v>0.42987955727309529</v>
      </c>
      <c r="AX66" s="63">
        <f t="shared" si="88"/>
        <v>0.93265595052238703</v>
      </c>
      <c r="AY66" s="51" t="str">
        <f t="shared" si="89"/>
        <v>Insignificant difference</v>
      </c>
      <c r="BA66" s="2" t="s">
        <v>10</v>
      </c>
      <c r="BB66" s="62">
        <f>E66</f>
        <v>0.48</v>
      </c>
      <c r="BC66" s="50">
        <f t="shared" si="91"/>
        <v>0.39332685342718682</v>
      </c>
      <c r="BD66" s="64">
        <f t="shared" si="92"/>
        <v>0.92654405749031932</v>
      </c>
      <c r="BE66" s="51" t="str">
        <f t="shared" si="93"/>
        <v>Insignificant difference</v>
      </c>
    </row>
    <row r="67" spans="1:57" x14ac:dyDescent="0.3">
      <c r="A67" s="4" t="s">
        <v>18</v>
      </c>
      <c r="B67" s="4">
        <f>SUM(B59:B66)</f>
        <v>609</v>
      </c>
      <c r="C67" s="38">
        <f>SUM(C59:C66)</f>
        <v>59</v>
      </c>
      <c r="H67" s="6"/>
    </row>
    <row r="68" spans="1:57" x14ac:dyDescent="0.3">
      <c r="A68" s="4"/>
      <c r="B68" s="4"/>
      <c r="C68" s="27"/>
      <c r="AO68" s="74" t="s">
        <v>52</v>
      </c>
      <c r="AP68" s="74"/>
      <c r="AQ68" s="74"/>
    </row>
    <row r="69" spans="1:57" x14ac:dyDescent="0.3">
      <c r="A69" s="4"/>
      <c r="B69" s="4"/>
      <c r="C69" s="3"/>
      <c r="AO69" s="2" t="s">
        <v>53</v>
      </c>
      <c r="AP69" s="2" t="s">
        <v>54</v>
      </c>
      <c r="AQ69" s="2" t="s">
        <v>55</v>
      </c>
    </row>
    <row r="70" spans="1:57" x14ac:dyDescent="0.3">
      <c r="A70" s="4"/>
      <c r="B70" s="4"/>
      <c r="C70" s="3"/>
      <c r="AO70" s="2">
        <f>-2*LN(M58/M60)</f>
        <v>2.6491831724857372E-2</v>
      </c>
      <c r="AP70" s="2">
        <f>_xlfn.CHISQ.INV.RT(0.05,2)</f>
        <v>5.9914645471079817</v>
      </c>
      <c r="AQ70" s="51" t="str">
        <f>IF(ABS(AO70)&gt;AP70,"Yes","No")</f>
        <v>No</v>
      </c>
    </row>
    <row r="71" spans="1:57" x14ac:dyDescent="0.3">
      <c r="A71" s="1">
        <v>41091</v>
      </c>
      <c r="B71" s="4" t="s">
        <v>0</v>
      </c>
      <c r="C71" s="1">
        <v>42917</v>
      </c>
      <c r="D71" s="38" t="s">
        <v>1</v>
      </c>
      <c r="E71" s="38"/>
      <c r="F71" s="38"/>
      <c r="G71" s="38"/>
      <c r="H71" s="38" t="s">
        <v>37</v>
      </c>
      <c r="I71" s="38"/>
    </row>
    <row r="72" spans="1:57" ht="28.8" x14ac:dyDescent="0.3">
      <c r="A72" s="2" t="s">
        <v>2</v>
      </c>
      <c r="B72" s="40" t="s">
        <v>11</v>
      </c>
      <c r="C72" s="2" t="s">
        <v>12</v>
      </c>
      <c r="D72" s="2" t="s">
        <v>32</v>
      </c>
      <c r="E72" s="2" t="s">
        <v>33</v>
      </c>
      <c r="F72" s="2" t="s">
        <v>34</v>
      </c>
      <c r="G72" s="2" t="s">
        <v>35</v>
      </c>
      <c r="H72" s="2" t="s">
        <v>46</v>
      </c>
      <c r="I72" s="2" t="s">
        <v>36</v>
      </c>
      <c r="L72" s="2" t="s">
        <v>38</v>
      </c>
      <c r="M72" s="42" cm="1">
        <f t="array" ref="M72">SUMPRODUCT(C73:C80,LN(E73:E80))+SUMPRODUCT(B73:B80-C73:C80,LN(1-E73:E80))</f>
        <v>-308.8903613123872</v>
      </c>
      <c r="P72" s="2"/>
      <c r="Q72" s="2" t="s">
        <v>42</v>
      </c>
      <c r="R72" s="2" t="s">
        <v>43</v>
      </c>
      <c r="AA72" s="56" t="s">
        <v>2</v>
      </c>
      <c r="AB72" s="44" t="s">
        <v>33</v>
      </c>
      <c r="AC72" s="44" t="s">
        <v>47</v>
      </c>
      <c r="AD72" s="44" t="s">
        <v>48</v>
      </c>
      <c r="AE72" s="44" t="s">
        <v>49</v>
      </c>
      <c r="AF72" s="44" t="s">
        <v>50</v>
      </c>
      <c r="AO72" s="52" t="s">
        <v>2</v>
      </c>
      <c r="AP72" s="44" t="s">
        <v>33</v>
      </c>
      <c r="AQ72" s="53" t="s">
        <v>34</v>
      </c>
      <c r="AR72" s="54" t="s">
        <v>47</v>
      </c>
      <c r="AS72" s="58" t="s">
        <v>51</v>
      </c>
      <c r="AU72" s="52" t="s">
        <v>2</v>
      </c>
      <c r="AV72" s="44" t="s">
        <v>33</v>
      </c>
      <c r="AW72" s="53" t="str">
        <f>H72</f>
        <v>MLE_exp</v>
      </c>
      <c r="AX72" s="54" t="s">
        <v>47</v>
      </c>
      <c r="AY72" s="58" t="s">
        <v>51</v>
      </c>
      <c r="BA72" s="52" t="s">
        <v>2</v>
      </c>
      <c r="BB72" s="44" t="s">
        <v>33</v>
      </c>
      <c r="BC72" s="53" t="str">
        <f>I72</f>
        <v>MLE_logit</v>
      </c>
      <c r="BD72" s="54" t="s">
        <v>47</v>
      </c>
      <c r="BE72" s="58" t="s">
        <v>51</v>
      </c>
    </row>
    <row r="73" spans="1:57" x14ac:dyDescent="0.3">
      <c r="A73" s="2" t="s">
        <v>3</v>
      </c>
      <c r="B73" s="40">
        <v>55</v>
      </c>
      <c r="C73" s="2">
        <v>1</v>
      </c>
      <c r="D73" s="39">
        <f>C73/B73</f>
        <v>1.8181818181818181E-2</v>
      </c>
      <c r="E73" s="7">
        <v>1.8181818181818181E-2</v>
      </c>
      <c r="F73" s="7">
        <v>1.818181539265018E-2</v>
      </c>
      <c r="G73" s="2">
        <v>1</v>
      </c>
      <c r="H73" s="7">
        <f>EXP($Q$73+G73*$R$73)</f>
        <v>6.8239471980107699E-2</v>
      </c>
      <c r="I73" s="2">
        <f>1/(1+EXP($Q$74+$R$74*G73))</f>
        <v>3.01332287321774E-2</v>
      </c>
      <c r="L73" s="2" t="s">
        <v>39</v>
      </c>
      <c r="M73" s="28" cm="1">
        <f t="array" ref="M73">SUMPRODUCT(C73:C80,LN(F73:F80))+SUMPRODUCT(B73:B80-C73:C80,LN(1-F73:F80))</f>
        <v>-308.89235442255051</v>
      </c>
      <c r="P73" s="2" t="s">
        <v>44</v>
      </c>
      <c r="Q73" s="41">
        <v>-3.0466647674256344</v>
      </c>
      <c r="R73" s="41">
        <v>0.36193265390805907</v>
      </c>
      <c r="AA73" s="56" t="s">
        <v>3</v>
      </c>
      <c r="AB73" s="8">
        <f>E73</f>
        <v>1.8181818181818181E-2</v>
      </c>
      <c r="AC73" s="2">
        <v>1.96</v>
      </c>
      <c r="AD73" s="2">
        <f>(AB73*(1-AB73)/B73)^(1/2)</f>
        <v>1.8015770702067717E-2</v>
      </c>
      <c r="AE73" s="8">
        <f>AB73+AC73*AD73</f>
        <v>5.3492728757870908E-2</v>
      </c>
      <c r="AF73" s="8">
        <f>IF(AB73-AC73*AD73&gt;0,AB73-AC73*AD73,0)</f>
        <v>0</v>
      </c>
      <c r="AO73" s="2" t="s">
        <v>3</v>
      </c>
      <c r="AP73" s="61">
        <f>E73</f>
        <v>1.8181818181818181E-2</v>
      </c>
      <c r="AQ73" s="49">
        <f>F73</f>
        <v>1.818181539265018E-2</v>
      </c>
      <c r="AR73" s="63">
        <f>(_xlfn.CHISQ.INV.RT(0.05,7)*(AP73*(1-AP73)/8+AQ73*(1-AQ73)/8))^(1/2)</f>
        <v>0.25055731715525226</v>
      </c>
      <c r="AS73" s="51" t="str">
        <f>IF(ABS(AP73-AQ73)&gt;AR73,"Significant difference","Insignificant difference")</f>
        <v>Insignificant difference</v>
      </c>
      <c r="AU73" s="2" t="s">
        <v>3</v>
      </c>
      <c r="AV73" s="62">
        <f>E73</f>
        <v>1.8181818181818181E-2</v>
      </c>
      <c r="AW73" s="50">
        <f>H73</f>
        <v>6.8239471980107699E-2</v>
      </c>
      <c r="AX73" s="63">
        <f>(_xlfn.CHISQ.INV.RT(0.05,7)*(AV73*(1-AV73)/8+AW73*(1-AW73)/8))^(1/2)</f>
        <v>0.3784086294472111</v>
      </c>
      <c r="AY73" s="51" t="str">
        <f>IF(ABS(AV73-AW73)&gt;AX73,"Significant difference","Insignificant difference")</f>
        <v>Insignificant difference</v>
      </c>
      <c r="BA73" s="2" t="s">
        <v>3</v>
      </c>
      <c r="BB73" s="62">
        <f>E73</f>
        <v>1.8181818181818181E-2</v>
      </c>
      <c r="BC73" s="50">
        <f>I73</f>
        <v>3.01332287321774E-2</v>
      </c>
      <c r="BD73" s="64">
        <f>(_xlfn.CHISQ.INV.RT(0.05,7)*(BB73*(1-BB73)/8+BC73*(1-BC73)/8))^(1/2)</f>
        <v>0.28771321038933412</v>
      </c>
      <c r="BE73" s="51" t="str">
        <f>IF(ABS(BB73-BC73)&gt;BD73,"Significant difference","Insignificant difference")</f>
        <v>Insignificant difference</v>
      </c>
    </row>
    <row r="74" spans="1:57" x14ac:dyDescent="0.3">
      <c r="A74" s="2" t="s">
        <v>4</v>
      </c>
      <c r="B74" s="40">
        <v>86</v>
      </c>
      <c r="C74" s="2">
        <v>7</v>
      </c>
      <c r="D74" s="39">
        <f t="shared" ref="D74:D80" si="95">C74/B74</f>
        <v>8.1395348837209308E-2</v>
      </c>
      <c r="E74" s="7">
        <v>8.1395348837209308E-2</v>
      </c>
      <c r="F74" s="7">
        <v>7.9999771511387902E-2</v>
      </c>
      <c r="G74" s="2">
        <v>2</v>
      </c>
      <c r="H74" s="7">
        <f>EXP($Q$73+G74*$R$73)</f>
        <v>9.7998857395461755E-2</v>
      </c>
      <c r="I74" s="2">
        <f t="shared" ref="I74:I80" si="96">1/(1+EXP($Q$74+$R$74*G74))</f>
        <v>5.9084037428313661E-2</v>
      </c>
      <c r="L74" s="2" t="s">
        <v>40</v>
      </c>
      <c r="M74" s="28">
        <f>SUMPRODUCT(C73:C80,LN(H73:H80))+SUMPRODUCT(B73:B80-C73:C80,LN(1-H73:H80))</f>
        <v>-318.22775870301501</v>
      </c>
      <c r="P74" s="2" t="s">
        <v>45</v>
      </c>
      <c r="Q74" s="41">
        <v>4.1751673753877592</v>
      </c>
      <c r="R74" s="41">
        <v>-0.70363716997872494</v>
      </c>
      <c r="AA74" s="56" t="s">
        <v>4</v>
      </c>
      <c r="AB74" s="8">
        <f t="shared" ref="AB74:AB80" si="97">E74</f>
        <v>8.1395348837209308E-2</v>
      </c>
      <c r="AC74" s="2">
        <v>1.96</v>
      </c>
      <c r="AD74" s="2">
        <f t="shared" ref="AD74:AD80" si="98">(AB74*(1-AB74)/B74)^(1/2)</f>
        <v>2.9485933979015555E-2</v>
      </c>
      <c r="AE74" s="8">
        <f t="shared" ref="AE74:AE79" si="99">AB74+AC74*AD74</f>
        <v>0.13918777943607979</v>
      </c>
      <c r="AF74" s="8">
        <f>IF(AB74-AC74*AD74&gt;0,AB74-AC74*AD74,0)</f>
        <v>2.3602918238338821E-2</v>
      </c>
      <c r="AO74" s="2" t="s">
        <v>4</v>
      </c>
      <c r="AP74" s="61">
        <f t="shared" ref="AP74:AP80" si="100">E74</f>
        <v>8.1395348837209308E-2</v>
      </c>
      <c r="AQ74" s="49">
        <f t="shared" ref="AQ74:AQ80" si="101">F74</f>
        <v>7.9999771511387902E-2</v>
      </c>
      <c r="AR74" s="63">
        <f t="shared" ref="AR74:AR80" si="102">(_xlfn.CHISQ.INV.RT(0.05,7)*(AP74*(1-AP74)/8+AQ74*(1-AQ74)/8))^(1/2)</f>
        <v>0.51077649009962822</v>
      </c>
      <c r="AS74" s="51" t="str">
        <f t="shared" ref="AS74:AS80" si="103">IF(ABS(AP74-AQ74)&gt;AR74,"Significant difference","Insignificant difference")</f>
        <v>Insignificant difference</v>
      </c>
      <c r="AU74" s="2" t="s">
        <v>4</v>
      </c>
      <c r="AV74" s="62">
        <f t="shared" ref="AV74:AV80" si="104">E74</f>
        <v>8.1395348837209308E-2</v>
      </c>
      <c r="AW74" s="50">
        <f t="shared" ref="AW74:AW80" si="105">H74</f>
        <v>9.7998857395461755E-2</v>
      </c>
      <c r="AX74" s="63">
        <f t="shared" ref="AX74:AX80" si="106">(_xlfn.CHISQ.INV.RT(0.05,7)*(AV74*(1-AV74)/8+AW74*(1-AW74)/8))^(1/2)</f>
        <v>0.53563842396896066</v>
      </c>
      <c r="AY74" s="51" t="str">
        <f t="shared" ref="AY74:AY80" si="107">IF(ABS(AV74-AW74)&gt;AX74,"Significant difference","Insignificant difference")</f>
        <v>Insignificant difference</v>
      </c>
      <c r="BA74" s="2" t="s">
        <v>4</v>
      </c>
      <c r="BB74" s="62">
        <f t="shared" ref="BB74:BB79" si="108">E74</f>
        <v>8.1395348837209308E-2</v>
      </c>
      <c r="BC74" s="50">
        <f t="shared" ref="BC74:BC80" si="109">I74</f>
        <v>5.9084037428313661E-2</v>
      </c>
      <c r="BD74" s="64">
        <f t="shared" ref="BD74:BD80" si="110">(_xlfn.CHISQ.INV.RT(0.05,7)*(BB74*(1-BB74)/8+BC74*(1-BC74)/8))^(1/2)</f>
        <v>0.47877947526669179</v>
      </c>
      <c r="BE74" s="51" t="str">
        <f t="shared" ref="BE74:BE80" si="111">IF(ABS(BB74-BC74)&gt;BD74,"Significant difference","Insignificant difference")</f>
        <v>Insignificant difference</v>
      </c>
    </row>
    <row r="75" spans="1:57" x14ac:dyDescent="0.3">
      <c r="A75" s="2" t="s">
        <v>5</v>
      </c>
      <c r="B75" s="40">
        <v>114</v>
      </c>
      <c r="C75" s="2">
        <v>9</v>
      </c>
      <c r="D75" s="39">
        <f t="shared" si="95"/>
        <v>7.8947368421052627E-2</v>
      </c>
      <c r="E75" s="7">
        <v>7.8947368421052627E-2</v>
      </c>
      <c r="F75" s="7">
        <v>7.9999771511387902E-2</v>
      </c>
      <c r="G75" s="2">
        <v>3</v>
      </c>
      <c r="H75" s="7">
        <f t="shared" ref="H75:H78" si="112">EXP($Q$73+G75*$R$73)</f>
        <v>0.14073637694054292</v>
      </c>
      <c r="I75" s="2">
        <f t="shared" si="96"/>
        <v>0.11261981168555306</v>
      </c>
      <c r="L75" s="2" t="s">
        <v>41</v>
      </c>
      <c r="M75" s="38" cm="1">
        <f t="array" ref="M75">SUMPRODUCT(C73:C80,LN(I73:I80))+SUMPRODUCT(B73:B80-C73:C80,LN(1-I73:I80))</f>
        <v>-311.72672099734376</v>
      </c>
      <c r="AA75" s="56" t="s">
        <v>5</v>
      </c>
      <c r="AB75" s="8">
        <f t="shared" si="97"/>
        <v>7.8947368421052627E-2</v>
      </c>
      <c r="AC75" s="2">
        <v>1.96</v>
      </c>
      <c r="AD75" s="2">
        <f t="shared" si="98"/>
        <v>2.5255654472036662E-2</v>
      </c>
      <c r="AE75" s="8">
        <f t="shared" si="99"/>
        <v>0.12844845118624448</v>
      </c>
      <c r="AF75" s="8">
        <f t="shared" ref="AF75:AF80" si="113">IF(AB75-AC75*AD75&gt;0,AB75-AC75*AD75,0)</f>
        <v>2.9446285655860771E-2</v>
      </c>
      <c r="AO75" s="2" t="s">
        <v>5</v>
      </c>
      <c r="AP75" s="61">
        <f t="shared" si="100"/>
        <v>7.8947368421052627E-2</v>
      </c>
      <c r="AQ75" s="49">
        <f t="shared" si="101"/>
        <v>7.9999771511387902E-2</v>
      </c>
      <c r="AR75" s="63">
        <f t="shared" si="102"/>
        <v>0.50722609279665309</v>
      </c>
      <c r="AS75" s="51" t="str">
        <f t="shared" si="103"/>
        <v>Insignificant difference</v>
      </c>
      <c r="AU75" s="2" t="s">
        <v>5</v>
      </c>
      <c r="AV75" s="62">
        <f t="shared" si="104"/>
        <v>7.8947368421052627E-2</v>
      </c>
      <c r="AW75" s="50">
        <f t="shared" si="105"/>
        <v>0.14073637694054292</v>
      </c>
      <c r="AX75" s="63">
        <f t="shared" si="106"/>
        <v>0.58352613433125899</v>
      </c>
      <c r="AY75" s="51" t="str">
        <f t="shared" si="107"/>
        <v>Insignificant difference</v>
      </c>
      <c r="BA75" s="2" t="s">
        <v>5</v>
      </c>
      <c r="BB75" s="62">
        <f t="shared" si="108"/>
        <v>7.8947368421052627E-2</v>
      </c>
      <c r="BC75" s="50">
        <f t="shared" si="109"/>
        <v>0.11261981168555306</v>
      </c>
      <c r="BD75" s="64">
        <f t="shared" si="110"/>
        <v>0.55098884742686882</v>
      </c>
      <c r="BE75" s="51" t="str">
        <f t="shared" si="111"/>
        <v>Insignificant difference</v>
      </c>
    </row>
    <row r="76" spans="1:57" x14ac:dyDescent="0.3">
      <c r="A76" s="2" t="s">
        <v>6</v>
      </c>
      <c r="B76" s="40">
        <v>153</v>
      </c>
      <c r="C76" s="2">
        <v>30</v>
      </c>
      <c r="D76" s="39">
        <f t="shared" si="95"/>
        <v>0.19607843137254902</v>
      </c>
      <c r="E76" s="7">
        <v>0.19607843137254902</v>
      </c>
      <c r="F76" s="7">
        <v>0.19607841262682618</v>
      </c>
      <c r="G76" s="2">
        <v>4</v>
      </c>
      <c r="H76" s="7">
        <f t="shared" si="112"/>
        <v>0.20211182375752693</v>
      </c>
      <c r="I76" s="2">
        <f t="shared" si="96"/>
        <v>0.20413976645895757</v>
      </c>
      <c r="AA76" s="56" t="s">
        <v>6</v>
      </c>
      <c r="AB76" s="8">
        <f t="shared" si="97"/>
        <v>0.19607843137254902</v>
      </c>
      <c r="AC76" s="2">
        <v>1.96</v>
      </c>
      <c r="AD76" s="2">
        <f t="shared" si="98"/>
        <v>3.2097856923862828E-2</v>
      </c>
      <c r="AE76" s="8">
        <f t="shared" si="99"/>
        <v>0.25899023094332019</v>
      </c>
      <c r="AF76" s="8">
        <f t="shared" si="113"/>
        <v>0.13316663180177787</v>
      </c>
      <c r="AO76" s="2" t="s">
        <v>6</v>
      </c>
      <c r="AP76" s="61">
        <f t="shared" si="100"/>
        <v>0.19607843137254902</v>
      </c>
      <c r="AQ76" s="49">
        <f t="shared" si="101"/>
        <v>0.19607841262682618</v>
      </c>
      <c r="AR76" s="63">
        <f t="shared" si="102"/>
        <v>0.74455135877459633</v>
      </c>
      <c r="AS76" s="51" t="str">
        <f t="shared" si="103"/>
        <v>Insignificant difference</v>
      </c>
      <c r="AU76" s="2" t="s">
        <v>6</v>
      </c>
      <c r="AV76" s="62">
        <f t="shared" si="104"/>
        <v>0.19607843137254902</v>
      </c>
      <c r="AW76" s="50">
        <f t="shared" si="105"/>
        <v>0.20211182375752693</v>
      </c>
      <c r="AX76" s="63">
        <f t="shared" si="106"/>
        <v>0.74882667484407484</v>
      </c>
      <c r="AY76" s="51" t="str">
        <f t="shared" si="107"/>
        <v>Insignificant difference</v>
      </c>
      <c r="BA76" s="2" t="s">
        <v>6</v>
      </c>
      <c r="BB76" s="62">
        <f t="shared" si="108"/>
        <v>0.19607843137254902</v>
      </c>
      <c r="BC76" s="50">
        <f t="shared" si="109"/>
        <v>0.20413976645895757</v>
      </c>
      <c r="BD76" s="64">
        <f t="shared" si="110"/>
        <v>0.75023906050126921</v>
      </c>
      <c r="BE76" s="51" t="str">
        <f t="shared" si="111"/>
        <v>Insignificant difference</v>
      </c>
    </row>
    <row r="77" spans="1:57" x14ac:dyDescent="0.3">
      <c r="A77" s="2" t="s">
        <v>7</v>
      </c>
      <c r="B77" s="40">
        <v>81</v>
      </c>
      <c r="C77" s="2">
        <v>35</v>
      </c>
      <c r="D77" s="39">
        <f t="shared" si="95"/>
        <v>0.43209876543209874</v>
      </c>
      <c r="E77" s="7">
        <v>0.43209876543209874</v>
      </c>
      <c r="F77" s="7">
        <v>0.43209907195826924</v>
      </c>
      <c r="G77" s="2">
        <v>5</v>
      </c>
      <c r="H77" s="7">
        <f t="shared" si="112"/>
        <v>0.29025323935865732</v>
      </c>
      <c r="I77" s="2">
        <f t="shared" si="96"/>
        <v>0.34141799557611996</v>
      </c>
      <c r="AA77" s="56" t="s">
        <v>7</v>
      </c>
      <c r="AB77" s="8">
        <f t="shared" si="97"/>
        <v>0.43209876543209874</v>
      </c>
      <c r="AC77" s="2">
        <v>1.96</v>
      </c>
      <c r="AD77" s="2">
        <f t="shared" si="98"/>
        <v>5.5040885178981834E-2</v>
      </c>
      <c r="AE77" s="8">
        <f t="shared" si="99"/>
        <v>0.53997890038290319</v>
      </c>
      <c r="AF77" s="8">
        <f t="shared" si="113"/>
        <v>0.32421863048129435</v>
      </c>
      <c r="AO77" s="2" t="s">
        <v>7</v>
      </c>
      <c r="AP77" s="61">
        <f t="shared" si="100"/>
        <v>0.43209876543209874</v>
      </c>
      <c r="AQ77" s="49">
        <f t="shared" si="101"/>
        <v>0.43209907195826924</v>
      </c>
      <c r="AR77" s="63">
        <f t="shared" si="102"/>
        <v>0.92896821281509967</v>
      </c>
      <c r="AS77" s="51" t="str">
        <f t="shared" si="103"/>
        <v>Insignificant difference</v>
      </c>
      <c r="AU77" s="2" t="s">
        <v>7</v>
      </c>
      <c r="AV77" s="62">
        <f t="shared" si="104"/>
        <v>0.43209876543209874</v>
      </c>
      <c r="AW77" s="50">
        <f t="shared" si="105"/>
        <v>0.29025323935865732</v>
      </c>
      <c r="AX77" s="63">
        <f t="shared" si="106"/>
        <v>0.89091574894959868</v>
      </c>
      <c r="AY77" s="51" t="str">
        <f t="shared" si="107"/>
        <v>Insignificant difference</v>
      </c>
      <c r="BA77" s="2" t="s">
        <v>7</v>
      </c>
      <c r="BB77" s="62">
        <f t="shared" si="108"/>
        <v>0.43209876543209874</v>
      </c>
      <c r="BC77" s="50">
        <f t="shared" si="109"/>
        <v>0.34141799557611996</v>
      </c>
      <c r="BD77" s="64">
        <f t="shared" si="110"/>
        <v>0.90932314020549443</v>
      </c>
      <c r="BE77" s="51" t="str">
        <f t="shared" si="111"/>
        <v>Insignificant difference</v>
      </c>
    </row>
    <row r="78" spans="1:57" x14ac:dyDescent="0.3">
      <c r="A78" s="2" t="s">
        <v>8</v>
      </c>
      <c r="B78" s="40">
        <v>70</v>
      </c>
      <c r="C78" s="2">
        <v>34</v>
      </c>
      <c r="D78" s="39">
        <f t="shared" si="95"/>
        <v>0.48571428571428571</v>
      </c>
      <c r="E78" s="7">
        <v>0.48571428571428571</v>
      </c>
      <c r="F78" s="7">
        <v>0.4857146297377421</v>
      </c>
      <c r="G78" s="2">
        <v>6</v>
      </c>
      <c r="H78" s="7">
        <f t="shared" si="112"/>
        <v>0.41683332222693137</v>
      </c>
      <c r="I78" s="2">
        <f t="shared" si="96"/>
        <v>0.51166179579753579</v>
      </c>
      <c r="AA78" s="56" t="s">
        <v>8</v>
      </c>
      <c r="AB78" s="8">
        <f t="shared" si="97"/>
        <v>0.48571428571428571</v>
      </c>
      <c r="AC78" s="2">
        <v>1.96</v>
      </c>
      <c r="AD78" s="2">
        <f t="shared" si="98"/>
        <v>5.9737033066043103E-2</v>
      </c>
      <c r="AE78" s="8">
        <f t="shared" si="99"/>
        <v>0.60279887052373016</v>
      </c>
      <c r="AF78" s="8">
        <f t="shared" si="113"/>
        <v>0.36862970090484126</v>
      </c>
      <c r="AO78" s="2" t="s">
        <v>8</v>
      </c>
      <c r="AP78" s="61">
        <f t="shared" si="100"/>
        <v>0.48571428571428571</v>
      </c>
      <c r="AQ78" s="49">
        <f t="shared" si="101"/>
        <v>0.4857146297377421</v>
      </c>
      <c r="AR78" s="63">
        <f t="shared" si="102"/>
        <v>0.9372718837774886</v>
      </c>
      <c r="AS78" s="51" t="str">
        <f t="shared" si="103"/>
        <v>Insignificant difference</v>
      </c>
      <c r="AU78" s="2" t="s">
        <v>8</v>
      </c>
      <c r="AV78" s="62">
        <f t="shared" si="104"/>
        <v>0.48571428571428571</v>
      </c>
      <c r="AW78" s="50">
        <f t="shared" si="105"/>
        <v>0.41683332222693137</v>
      </c>
      <c r="AX78" s="63">
        <f t="shared" si="106"/>
        <v>0.93095389530699291</v>
      </c>
      <c r="AY78" s="51" t="str">
        <f t="shared" si="107"/>
        <v>Insignificant difference</v>
      </c>
      <c r="BA78" s="2" t="s">
        <v>8</v>
      </c>
      <c r="BB78" s="62">
        <f t="shared" si="108"/>
        <v>0.48571428571428571</v>
      </c>
      <c r="BC78" s="50">
        <f t="shared" si="109"/>
        <v>0.51166179579753579</v>
      </c>
      <c r="BD78" s="64">
        <f t="shared" si="110"/>
        <v>0.93733573787699564</v>
      </c>
      <c r="BE78" s="51" t="str">
        <f t="shared" si="111"/>
        <v>Insignificant difference</v>
      </c>
    </row>
    <row r="79" spans="1:57" x14ac:dyDescent="0.3">
      <c r="A79" s="2" t="s">
        <v>9</v>
      </c>
      <c r="B79" s="40">
        <v>68</v>
      </c>
      <c r="C79" s="2">
        <v>45</v>
      </c>
      <c r="D79" s="39">
        <f t="shared" si="95"/>
        <v>0.66176470588235292</v>
      </c>
      <c r="E79" s="7">
        <v>0.66176470588235292</v>
      </c>
      <c r="F79" s="7">
        <v>0.66176359414012509</v>
      </c>
      <c r="G79" s="2">
        <v>7</v>
      </c>
      <c r="H79" s="7">
        <f>EXP($Q$73+G79*$R$73)</f>
        <v>0.59861526060022063</v>
      </c>
      <c r="I79" s="2">
        <f t="shared" si="96"/>
        <v>0.67924249863328501</v>
      </c>
      <c r="AA79" s="56" t="s">
        <v>9</v>
      </c>
      <c r="AB79" s="8">
        <f t="shared" si="97"/>
        <v>0.66176470588235292</v>
      </c>
      <c r="AC79" s="2">
        <v>1.96</v>
      </c>
      <c r="AD79" s="2">
        <f t="shared" si="98"/>
        <v>5.7372900439707983E-2</v>
      </c>
      <c r="AE79" s="8">
        <f t="shared" si="99"/>
        <v>0.77421559074418056</v>
      </c>
      <c r="AF79" s="8">
        <f t="shared" si="113"/>
        <v>0.54931382102052528</v>
      </c>
      <c r="AO79" s="2" t="s">
        <v>9</v>
      </c>
      <c r="AP79" s="61">
        <f t="shared" si="100"/>
        <v>0.66176470588235292</v>
      </c>
      <c r="AQ79" s="49">
        <f t="shared" si="101"/>
        <v>0.66176359414012509</v>
      </c>
      <c r="AR79" s="63">
        <f t="shared" si="102"/>
        <v>0.88722618903010542</v>
      </c>
      <c r="AS79" s="51" t="str">
        <f t="shared" si="103"/>
        <v>Insignificant difference</v>
      </c>
      <c r="AU79" s="2" t="s">
        <v>9</v>
      </c>
      <c r="AV79" s="62">
        <f t="shared" si="104"/>
        <v>0.66176470588235292</v>
      </c>
      <c r="AW79" s="50">
        <f t="shared" si="105"/>
        <v>0.59861526060022063</v>
      </c>
      <c r="AX79" s="63">
        <f t="shared" si="106"/>
        <v>0.90337293731241675</v>
      </c>
      <c r="AY79" s="51" t="str">
        <f t="shared" si="107"/>
        <v>Insignificant difference</v>
      </c>
      <c r="BA79" s="2" t="s">
        <v>9</v>
      </c>
      <c r="BB79" s="62">
        <f t="shared" si="108"/>
        <v>0.66176470588235292</v>
      </c>
      <c r="BC79" s="50">
        <f t="shared" si="109"/>
        <v>0.67924249863328501</v>
      </c>
      <c r="BD79" s="64">
        <f t="shared" si="110"/>
        <v>0.88129992895611886</v>
      </c>
      <c r="BE79" s="51" t="str">
        <f t="shared" si="111"/>
        <v>Insignificant difference</v>
      </c>
    </row>
    <row r="80" spans="1:57" x14ac:dyDescent="0.3">
      <c r="A80" s="41" t="s">
        <v>10</v>
      </c>
      <c r="B80" s="40">
        <v>50</v>
      </c>
      <c r="C80" s="41">
        <v>40</v>
      </c>
      <c r="D80" s="39">
        <f t="shared" si="95"/>
        <v>0.8</v>
      </c>
      <c r="E80" s="7">
        <v>0.8</v>
      </c>
      <c r="F80" s="7">
        <v>0.79999927938193538</v>
      </c>
      <c r="G80" s="2">
        <v>8</v>
      </c>
      <c r="H80" s="7">
        <f>EXP($Q$73+G80*$R$73)</f>
        <v>0.8596727063686701</v>
      </c>
      <c r="I80" s="2">
        <f t="shared" si="96"/>
        <v>0.81060252567027113</v>
      </c>
      <c r="AA80" s="56" t="s">
        <v>10</v>
      </c>
      <c r="AB80" s="8">
        <f t="shared" si="97"/>
        <v>0.8</v>
      </c>
      <c r="AC80" s="2">
        <v>1.96</v>
      </c>
      <c r="AD80" s="2">
        <f t="shared" si="98"/>
        <v>5.6568542494923803E-2</v>
      </c>
      <c r="AE80" s="8">
        <f>AB80+AC80*AD80</f>
        <v>0.91087434329005068</v>
      </c>
      <c r="AF80" s="8">
        <f t="shared" si="113"/>
        <v>0.68912565670994941</v>
      </c>
      <c r="AO80" s="2" t="s">
        <v>10</v>
      </c>
      <c r="AP80" s="61">
        <f t="shared" si="100"/>
        <v>0.8</v>
      </c>
      <c r="AQ80" s="49">
        <f t="shared" si="101"/>
        <v>0.79999927938193538</v>
      </c>
      <c r="AR80" s="63">
        <f t="shared" si="102"/>
        <v>0.75012424187620941</v>
      </c>
      <c r="AS80" s="51" t="str">
        <f t="shared" si="103"/>
        <v>Insignificant difference</v>
      </c>
      <c r="AU80" s="2" t="s">
        <v>10</v>
      </c>
      <c r="AV80" s="62">
        <f t="shared" si="104"/>
        <v>0.8</v>
      </c>
      <c r="AW80" s="50">
        <f t="shared" si="105"/>
        <v>0.8596727063686701</v>
      </c>
      <c r="AX80" s="63">
        <f t="shared" si="106"/>
        <v>0.70247238528044587</v>
      </c>
      <c r="AY80" s="51" t="str">
        <f t="shared" si="107"/>
        <v>Insignificant difference</v>
      </c>
      <c r="BA80" s="2" t="s">
        <v>10</v>
      </c>
      <c r="BB80" s="62">
        <f>E80</f>
        <v>0.8</v>
      </c>
      <c r="BC80" s="50">
        <f t="shared" si="109"/>
        <v>0.81060252567027113</v>
      </c>
      <c r="BD80" s="64">
        <f t="shared" si="110"/>
        <v>0.74249707709453716</v>
      </c>
      <c r="BE80" s="51" t="str">
        <f t="shared" si="111"/>
        <v>Insignificant difference</v>
      </c>
    </row>
    <row r="81" spans="1:43" x14ac:dyDescent="0.3">
      <c r="A81" s="4" t="s">
        <v>18</v>
      </c>
      <c r="B81" s="4">
        <f>SUM(B73:B80)</f>
        <v>677</v>
      </c>
      <c r="C81" s="38">
        <f>SUM(C73:C80)</f>
        <v>201</v>
      </c>
    </row>
    <row r="82" spans="1:43" x14ac:dyDescent="0.3">
      <c r="A82" s="4"/>
      <c r="B82" s="4"/>
      <c r="C82" s="27"/>
      <c r="AO82" s="74" t="s">
        <v>52</v>
      </c>
      <c r="AP82" s="74"/>
      <c r="AQ82" s="74"/>
    </row>
    <row r="83" spans="1:43" x14ac:dyDescent="0.3">
      <c r="B83" s="4"/>
      <c r="AO83" s="2" t="s">
        <v>53</v>
      </c>
      <c r="AP83" s="2" t="s">
        <v>54</v>
      </c>
      <c r="AQ83" s="2" t="s">
        <v>55</v>
      </c>
    </row>
    <row r="84" spans="1:43" x14ac:dyDescent="0.3">
      <c r="AO84" s="2">
        <f>-2*LN(M72/M74)</f>
        <v>5.9561905152241794E-2</v>
      </c>
      <c r="AP84" s="2">
        <f>_xlfn.CHISQ.INV.RT(0.05,2)</f>
        <v>5.9914645471079817</v>
      </c>
      <c r="AQ84" s="51" t="str">
        <f>IF(ABS(AO84)&gt;AP84,"Yes","No")</f>
        <v>No</v>
      </c>
    </row>
  </sheetData>
  <mergeCells count="6">
    <mergeCell ref="AO68:AQ68"/>
    <mergeCell ref="AO82:AQ82"/>
    <mergeCell ref="AO12:AQ12"/>
    <mergeCell ref="AO26:AQ26"/>
    <mergeCell ref="AO40:AQ40"/>
    <mergeCell ref="AO54:A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2"/>
  <sheetViews>
    <sheetView topLeftCell="C1" zoomScale="70" zoomScaleNormal="70" workbookViewId="0">
      <selection activeCell="W1" sqref="W1:AE1"/>
    </sheetView>
  </sheetViews>
  <sheetFormatPr defaultColWidth="8.77734375" defaultRowHeight="14.4" x14ac:dyDescent="0.3"/>
  <cols>
    <col min="1" max="1" width="8.77734375" style="38"/>
    <col min="2" max="10" width="8.77734375" customWidth="1"/>
    <col min="21" max="21" width="17.109375" customWidth="1"/>
    <col min="22" max="22" width="8.77734375" style="38"/>
    <col min="23" max="23" width="10.88671875" bestFit="1" customWidth="1"/>
    <col min="25" max="25" width="10.88671875" bestFit="1" customWidth="1"/>
  </cols>
  <sheetData>
    <row r="1" spans="1:31" s="38" customFormat="1" ht="42.6" customHeight="1" thickBot="1" x14ac:dyDescent="0.35">
      <c r="B1" s="1"/>
      <c r="D1" s="1"/>
      <c r="L1" s="75" t="s">
        <v>67</v>
      </c>
      <c r="M1" s="75"/>
      <c r="N1" s="75"/>
      <c r="O1" s="75"/>
      <c r="P1" s="75"/>
      <c r="Q1" s="75"/>
      <c r="R1" s="75"/>
      <c r="S1" s="75"/>
      <c r="T1" s="75"/>
      <c r="U1" s="70" t="s">
        <v>69</v>
      </c>
      <c r="W1" s="75" t="s">
        <v>68</v>
      </c>
      <c r="X1" s="75"/>
      <c r="Y1" s="75"/>
      <c r="Z1" s="75"/>
      <c r="AA1" s="75"/>
      <c r="AB1" s="75"/>
      <c r="AC1" s="75"/>
      <c r="AD1" s="75"/>
      <c r="AE1" s="75"/>
    </row>
    <row r="2" spans="1:31" ht="15" thickTop="1" x14ac:dyDescent="0.3">
      <c r="B2" s="1">
        <v>41091</v>
      </c>
      <c r="C2" t="s">
        <v>0</v>
      </c>
      <c r="D2" s="1">
        <v>41456</v>
      </c>
      <c r="L2" s="1">
        <v>41091</v>
      </c>
      <c r="M2" s="38" t="s">
        <v>0</v>
      </c>
      <c r="N2" s="1">
        <v>41456</v>
      </c>
      <c r="W2" s="1">
        <v>41091</v>
      </c>
      <c r="X2" s="38" t="s">
        <v>0</v>
      </c>
      <c r="Y2" s="1">
        <v>41456</v>
      </c>
    </row>
    <row r="3" spans="1:31" x14ac:dyDescent="0.3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14</v>
      </c>
      <c r="L3" s="38" t="s">
        <v>3</v>
      </c>
      <c r="M3" s="38" t="s">
        <v>4</v>
      </c>
      <c r="N3" s="38" t="s">
        <v>5</v>
      </c>
      <c r="O3" s="38" t="s">
        <v>6</v>
      </c>
      <c r="P3" s="38" t="s">
        <v>7</v>
      </c>
      <c r="Q3" s="38" t="s">
        <v>8</v>
      </c>
      <c r="R3" s="38" t="s">
        <v>9</v>
      </c>
      <c r="S3" s="38" t="s">
        <v>10</v>
      </c>
      <c r="T3" s="38" t="s">
        <v>14</v>
      </c>
      <c r="W3" s="38" t="s">
        <v>3</v>
      </c>
      <c r="X3" s="38" t="s">
        <v>4</v>
      </c>
      <c r="Y3" s="38" t="s">
        <v>5</v>
      </c>
      <c r="Z3" s="38" t="s">
        <v>6</v>
      </c>
      <c r="AA3" s="38" t="s">
        <v>7</v>
      </c>
      <c r="AB3" s="38" t="s">
        <v>8</v>
      </c>
      <c r="AC3" s="38" t="s">
        <v>9</v>
      </c>
      <c r="AD3" s="38" t="s">
        <v>10</v>
      </c>
      <c r="AE3" s="38" t="s">
        <v>14</v>
      </c>
    </row>
    <row r="4" spans="1:31" x14ac:dyDescent="0.3">
      <c r="A4" s="38" t="s">
        <v>3</v>
      </c>
      <c r="B4">
        <v>59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6">
        <f t="shared" ref="L4:L11" si="0">B4/SUM($B4:$J4)</f>
        <v>0.98333333333333328</v>
      </c>
      <c r="M4" s="6">
        <f t="shared" ref="M4:T4" si="1">C4/SUM($B4:$J4)</f>
        <v>1.6666666666666666E-2</v>
      </c>
      <c r="N4" s="6">
        <f t="shared" si="1"/>
        <v>0</v>
      </c>
      <c r="O4" s="6">
        <f t="shared" si="1"/>
        <v>0</v>
      </c>
      <c r="P4" s="6">
        <f t="shared" si="1"/>
        <v>0</v>
      </c>
      <c r="Q4" s="6">
        <f t="shared" si="1"/>
        <v>0</v>
      </c>
      <c r="R4" s="6">
        <f t="shared" si="1"/>
        <v>0</v>
      </c>
      <c r="S4" s="6">
        <f t="shared" si="1"/>
        <v>0</v>
      </c>
      <c r="T4" s="6">
        <f t="shared" si="1"/>
        <v>0</v>
      </c>
      <c r="U4" s="69">
        <f>SUM(L4:T4)</f>
        <v>1</v>
      </c>
      <c r="V4" s="69"/>
      <c r="W4" s="6">
        <f t="array" ref="W4:AE12">MMULT(L4:T12,L4:T12)</f>
        <v>0.96712962962962956</v>
      </c>
      <c r="X4" s="6">
        <v>3.2500000000000001E-2</v>
      </c>
      <c r="Y4" s="6">
        <v>3.7037037037037041E-4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</row>
    <row r="5" spans="1:31" x14ac:dyDescent="0.3">
      <c r="A5" s="38" t="s">
        <v>4</v>
      </c>
      <c r="B5">
        <v>1</v>
      </c>
      <c r="C5">
        <v>87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 t="shared" si="0"/>
        <v>1.1111111111111112E-2</v>
      </c>
      <c r="M5" s="6">
        <f t="shared" ref="M5:T11" si="2">C5/SUM($B5:$J5)</f>
        <v>0.96666666666666667</v>
      </c>
      <c r="N5" s="6">
        <f t="shared" si="2"/>
        <v>2.2222222222222223E-2</v>
      </c>
      <c r="O5" s="6">
        <f t="shared" si="2"/>
        <v>0</v>
      </c>
      <c r="P5" s="6">
        <f t="shared" si="2"/>
        <v>0</v>
      </c>
      <c r="Q5" s="6">
        <f t="shared" si="2"/>
        <v>0</v>
      </c>
      <c r="R5" s="6">
        <f t="shared" si="2"/>
        <v>0</v>
      </c>
      <c r="S5" s="6">
        <f t="shared" si="2"/>
        <v>0</v>
      </c>
      <c r="T5" s="6">
        <f t="shared" si="2"/>
        <v>0</v>
      </c>
      <c r="U5" s="69">
        <f t="shared" ref="U5:U12" si="3">SUM(L5:T5)</f>
        <v>1</v>
      </c>
      <c r="V5" s="69"/>
      <c r="W5" s="6">
        <v>2.2030965391621131E-2</v>
      </c>
      <c r="X5" s="6">
        <v>0.93499392835458406</v>
      </c>
      <c r="Y5" s="6">
        <v>4.13357619914997E-2</v>
      </c>
      <c r="Z5" s="6">
        <v>5.4644808743169399E-4</v>
      </c>
      <c r="AA5" s="6">
        <v>1.8214936247723136E-4</v>
      </c>
      <c r="AB5" s="6">
        <v>5.4644808743169399E-4</v>
      </c>
      <c r="AC5" s="6">
        <v>0</v>
      </c>
      <c r="AD5" s="6">
        <v>0</v>
      </c>
      <c r="AE5" s="6">
        <v>3.6429872495446271E-4</v>
      </c>
    </row>
    <row r="6" spans="1:31" x14ac:dyDescent="0.3">
      <c r="A6" s="38" t="s">
        <v>5</v>
      </c>
      <c r="B6">
        <v>2</v>
      </c>
      <c r="C6">
        <v>2</v>
      </c>
      <c r="D6">
        <v>109</v>
      </c>
      <c r="E6">
        <v>3</v>
      </c>
      <c r="F6">
        <v>1</v>
      </c>
      <c r="G6">
        <v>3</v>
      </c>
      <c r="H6">
        <v>0</v>
      </c>
      <c r="I6">
        <v>0</v>
      </c>
      <c r="J6">
        <v>2</v>
      </c>
      <c r="L6" s="6">
        <f t="shared" si="0"/>
        <v>1.6393442622950821E-2</v>
      </c>
      <c r="M6" s="6">
        <f t="shared" si="2"/>
        <v>1.6393442622950821E-2</v>
      </c>
      <c r="N6" s="6">
        <f t="shared" si="2"/>
        <v>0.89344262295081966</v>
      </c>
      <c r="O6" s="6">
        <f t="shared" si="2"/>
        <v>2.4590163934426229E-2</v>
      </c>
      <c r="P6" s="6">
        <f t="shared" si="2"/>
        <v>8.1967213114754103E-3</v>
      </c>
      <c r="Q6" s="6">
        <f t="shared" si="2"/>
        <v>2.4590163934426229E-2</v>
      </c>
      <c r="R6" s="6">
        <f t="shared" si="2"/>
        <v>0</v>
      </c>
      <c r="S6" s="6">
        <f t="shared" si="2"/>
        <v>0</v>
      </c>
      <c r="T6" s="6">
        <f t="shared" si="2"/>
        <v>1.6393442622950821E-2</v>
      </c>
      <c r="U6" s="69">
        <f t="shared" si="3"/>
        <v>1</v>
      </c>
      <c r="V6" s="69"/>
      <c r="W6" s="6">
        <v>3.1101702255436056E-2</v>
      </c>
      <c r="X6" s="6">
        <v>3.1835956517844273E-2</v>
      </c>
      <c r="Y6" s="6">
        <v>0.79982400512587581</v>
      </c>
      <c r="Z6" s="6">
        <v>4.2333168492374562E-2</v>
      </c>
      <c r="AA6" s="6">
        <v>1.5995422307618266E-2</v>
      </c>
      <c r="AB6" s="6">
        <v>4.1049872008317806E-2</v>
      </c>
      <c r="AC6" s="6">
        <v>2.0530801001221524E-3</v>
      </c>
      <c r="AD6" s="6">
        <v>2.7772092395518385E-3</v>
      </c>
      <c r="AE6" s="6">
        <v>3.3029583952859216E-2</v>
      </c>
    </row>
    <row r="7" spans="1:31" x14ac:dyDescent="0.3">
      <c r="A7" s="38" t="s">
        <v>6</v>
      </c>
      <c r="B7">
        <v>1</v>
      </c>
      <c r="C7">
        <v>7</v>
      </c>
      <c r="D7">
        <v>6</v>
      </c>
      <c r="E7">
        <v>132</v>
      </c>
      <c r="F7">
        <v>8</v>
      </c>
      <c r="G7">
        <v>1</v>
      </c>
      <c r="H7">
        <v>1</v>
      </c>
      <c r="I7">
        <v>1</v>
      </c>
      <c r="J7">
        <v>4</v>
      </c>
      <c r="L7" s="6">
        <f t="shared" si="0"/>
        <v>6.2111801242236021E-3</v>
      </c>
      <c r="M7" s="6">
        <f t="shared" si="2"/>
        <v>4.3478260869565216E-2</v>
      </c>
      <c r="N7" s="6">
        <f t="shared" si="2"/>
        <v>3.7267080745341616E-2</v>
      </c>
      <c r="O7" s="6">
        <f t="shared" si="2"/>
        <v>0.81987577639751552</v>
      </c>
      <c r="P7" s="6">
        <f t="shared" si="2"/>
        <v>4.9689440993788817E-2</v>
      </c>
      <c r="Q7" s="6">
        <f t="shared" si="2"/>
        <v>6.2111801242236021E-3</v>
      </c>
      <c r="R7" s="6">
        <f t="shared" si="2"/>
        <v>6.2111801242236021E-3</v>
      </c>
      <c r="S7" s="6">
        <f t="shared" si="2"/>
        <v>6.2111801242236021E-3</v>
      </c>
      <c r="T7" s="6">
        <f t="shared" si="2"/>
        <v>2.4844720496894408E-2</v>
      </c>
      <c r="U7" s="69">
        <f t="shared" si="3"/>
        <v>1</v>
      </c>
      <c r="V7" s="69"/>
      <c r="W7" s="6">
        <v>1.2294084119542432E-2</v>
      </c>
      <c r="X7" s="6">
        <v>7.8390213812755571E-2</v>
      </c>
      <c r="Y7" s="6">
        <v>6.6656908372309712E-2</v>
      </c>
      <c r="Z7" s="6">
        <v>0.67442960922918838</v>
      </c>
      <c r="AA7" s="6">
        <v>7.8877755917049111E-2</v>
      </c>
      <c r="AB7" s="6">
        <v>1.3501218982227586E-2</v>
      </c>
      <c r="AC7" s="6">
        <v>1.1331028220037131E-2</v>
      </c>
      <c r="AD7" s="6">
        <v>1.5422788338442312E-2</v>
      </c>
      <c r="AE7" s="6">
        <v>4.9096393008447772E-2</v>
      </c>
    </row>
    <row r="8" spans="1:31" x14ac:dyDescent="0.3">
      <c r="A8" s="38" t="s">
        <v>7</v>
      </c>
      <c r="B8">
        <v>0</v>
      </c>
      <c r="C8">
        <v>0</v>
      </c>
      <c r="D8">
        <v>3</v>
      </c>
      <c r="E8">
        <v>2</v>
      </c>
      <c r="F8">
        <v>61</v>
      </c>
      <c r="G8">
        <v>4</v>
      </c>
      <c r="H8">
        <v>3</v>
      </c>
      <c r="I8">
        <v>7</v>
      </c>
      <c r="J8">
        <v>1</v>
      </c>
      <c r="L8" s="6">
        <f t="shared" si="0"/>
        <v>0</v>
      </c>
      <c r="M8" s="6">
        <f t="shared" si="2"/>
        <v>0</v>
      </c>
      <c r="N8" s="6">
        <f t="shared" si="2"/>
        <v>3.7037037037037035E-2</v>
      </c>
      <c r="O8" s="6">
        <f t="shared" si="2"/>
        <v>2.4691358024691357E-2</v>
      </c>
      <c r="P8" s="6">
        <f t="shared" si="2"/>
        <v>0.75308641975308643</v>
      </c>
      <c r="Q8" s="6">
        <f t="shared" si="2"/>
        <v>4.9382716049382713E-2</v>
      </c>
      <c r="R8" s="6">
        <f t="shared" si="2"/>
        <v>3.7037037037037035E-2</v>
      </c>
      <c r="S8" s="6">
        <f t="shared" si="2"/>
        <v>8.6419753086419748E-2</v>
      </c>
      <c r="T8" s="6">
        <f t="shared" si="2"/>
        <v>1.2345679012345678E-2</v>
      </c>
      <c r="U8" s="69">
        <f t="shared" si="3"/>
        <v>1</v>
      </c>
      <c r="V8" s="69"/>
      <c r="W8" s="6">
        <v>7.6052701379382306E-4</v>
      </c>
      <c r="X8" s="6">
        <v>1.6807018470121346E-3</v>
      </c>
      <c r="Y8" s="6">
        <v>6.1902731970400013E-2</v>
      </c>
      <c r="Z8" s="6">
        <v>4.0286088209556148E-2</v>
      </c>
      <c r="AA8" s="6">
        <v>0.57177174221632154</v>
      </c>
      <c r="AB8" s="6">
        <v>7.7598007253448703E-2</v>
      </c>
      <c r="AC8" s="6">
        <v>5.606156909431198E-2</v>
      </c>
      <c r="AD8" s="6">
        <v>0.13774635482275488</v>
      </c>
      <c r="AE8" s="6">
        <v>5.2192277572400705E-2</v>
      </c>
    </row>
    <row r="9" spans="1:31" x14ac:dyDescent="0.3">
      <c r="A9" s="38" t="s">
        <v>8</v>
      </c>
      <c r="B9">
        <v>0</v>
      </c>
      <c r="C9">
        <v>0</v>
      </c>
      <c r="D9">
        <v>0</v>
      </c>
      <c r="E9">
        <v>0</v>
      </c>
      <c r="F9">
        <v>4</v>
      </c>
      <c r="G9">
        <v>58</v>
      </c>
      <c r="H9">
        <v>5</v>
      </c>
      <c r="I9">
        <v>6</v>
      </c>
      <c r="J9">
        <v>4</v>
      </c>
      <c r="L9" s="6">
        <f t="shared" si="0"/>
        <v>0</v>
      </c>
      <c r="M9" s="6">
        <f t="shared" si="2"/>
        <v>0</v>
      </c>
      <c r="N9" s="6">
        <f t="shared" si="2"/>
        <v>0</v>
      </c>
      <c r="O9" s="6">
        <f t="shared" si="2"/>
        <v>0</v>
      </c>
      <c r="P9" s="6">
        <f t="shared" si="2"/>
        <v>5.1948051948051951E-2</v>
      </c>
      <c r="Q9" s="6">
        <f t="shared" si="2"/>
        <v>0.75324675324675328</v>
      </c>
      <c r="R9" s="6">
        <f t="shared" si="2"/>
        <v>6.4935064935064929E-2</v>
      </c>
      <c r="S9" s="6">
        <f t="shared" si="2"/>
        <v>7.792207792207792E-2</v>
      </c>
      <c r="T9" s="6">
        <f t="shared" si="2"/>
        <v>5.1948051948051951E-2</v>
      </c>
      <c r="U9" s="69">
        <f t="shared" si="3"/>
        <v>1</v>
      </c>
      <c r="V9" s="69"/>
      <c r="W9" s="6">
        <v>0</v>
      </c>
      <c r="X9" s="6">
        <v>0</v>
      </c>
      <c r="Y9" s="6">
        <v>1.9240019240019241E-3</v>
      </c>
      <c r="Z9" s="6">
        <v>2.2237558469442526E-3</v>
      </c>
      <c r="AA9" s="6">
        <v>7.9192161819679224E-2</v>
      </c>
      <c r="AB9" s="6">
        <v>0.57371035876588294</v>
      </c>
      <c r="AC9" s="6">
        <v>9.286134991386262E-2</v>
      </c>
      <c r="AD9" s="6">
        <v>0.1305808408989286</v>
      </c>
      <c r="AE9" s="6">
        <v>0.11950753083070043</v>
      </c>
    </row>
    <row r="10" spans="1:31" x14ac:dyDescent="0.3">
      <c r="A10" s="38" t="s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4</v>
      </c>
      <c r="H10">
        <v>43</v>
      </c>
      <c r="I10">
        <v>12</v>
      </c>
      <c r="J10">
        <v>8</v>
      </c>
      <c r="L10" s="6">
        <f t="shared" si="0"/>
        <v>0</v>
      </c>
      <c r="M10" s="6">
        <f t="shared" si="2"/>
        <v>0</v>
      </c>
      <c r="N10" s="6">
        <f t="shared" si="2"/>
        <v>0</v>
      </c>
      <c r="O10" s="6">
        <f t="shared" si="2"/>
        <v>1.4492753623188406E-2</v>
      </c>
      <c r="P10" s="6">
        <f t="shared" si="2"/>
        <v>1.4492753623188406E-2</v>
      </c>
      <c r="Q10" s="6">
        <f t="shared" si="2"/>
        <v>5.7971014492753624E-2</v>
      </c>
      <c r="R10" s="6">
        <f t="shared" si="2"/>
        <v>0.62318840579710144</v>
      </c>
      <c r="S10" s="6">
        <f t="shared" si="2"/>
        <v>0.17391304347826086</v>
      </c>
      <c r="T10" s="6">
        <f t="shared" si="2"/>
        <v>0.11594202898550725</v>
      </c>
      <c r="U10" s="69">
        <f t="shared" si="3"/>
        <v>1</v>
      </c>
      <c r="V10" s="69"/>
      <c r="W10" s="6">
        <v>9.0017103249617422E-5</v>
      </c>
      <c r="X10" s="6">
        <v>6.3011972274732201E-4</v>
      </c>
      <c r="Y10" s="6">
        <v>1.0768712722083861E-3</v>
      </c>
      <c r="Z10" s="6">
        <v>2.1271819423468237E-2</v>
      </c>
      <c r="AA10" s="6">
        <v>2.3677630062843253E-2</v>
      </c>
      <c r="AB10" s="6">
        <v>8.0599051193464138E-2</v>
      </c>
      <c r="AC10" s="6">
        <v>0.39623318733589685</v>
      </c>
      <c r="AD10" s="6">
        <v>0.2394576828183213</v>
      </c>
      <c r="AE10" s="6">
        <v>0.23696362106780083</v>
      </c>
    </row>
    <row r="11" spans="1:31" x14ac:dyDescent="0.3">
      <c r="A11" s="38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36</v>
      </c>
      <c r="J11">
        <v>13</v>
      </c>
      <c r="L11" s="6">
        <f t="shared" si="0"/>
        <v>0</v>
      </c>
      <c r="M11" s="6">
        <f t="shared" si="2"/>
        <v>0</v>
      </c>
      <c r="N11" s="6">
        <f t="shared" si="2"/>
        <v>0</v>
      </c>
      <c r="O11" s="6">
        <f t="shared" si="2"/>
        <v>0</v>
      </c>
      <c r="P11" s="6">
        <f t="shared" si="2"/>
        <v>0</v>
      </c>
      <c r="Q11" s="6">
        <f t="shared" si="2"/>
        <v>0</v>
      </c>
      <c r="R11" s="6">
        <f t="shared" si="2"/>
        <v>0.02</v>
      </c>
      <c r="S11" s="6">
        <f t="shared" si="2"/>
        <v>0.72</v>
      </c>
      <c r="T11" s="6">
        <f t="shared" si="2"/>
        <v>0.26</v>
      </c>
      <c r="U11" s="69">
        <f t="shared" si="3"/>
        <v>1</v>
      </c>
      <c r="V11" s="69"/>
      <c r="W11" s="6">
        <v>0</v>
      </c>
      <c r="X11" s="6">
        <v>0</v>
      </c>
      <c r="Y11" s="6">
        <v>0</v>
      </c>
      <c r="Z11" s="6">
        <v>2.8985507246376811E-4</v>
      </c>
      <c r="AA11" s="6">
        <v>2.8985507246376811E-4</v>
      </c>
      <c r="AB11" s="6">
        <v>1.1594202898550724E-3</v>
      </c>
      <c r="AC11" s="6">
        <v>2.686376811594203E-2</v>
      </c>
      <c r="AD11" s="6">
        <v>0.52187826086956524</v>
      </c>
      <c r="AE11" s="6">
        <v>0.44951884057971014</v>
      </c>
    </row>
    <row r="12" spans="1:31" x14ac:dyDescent="0.3">
      <c r="A12" s="38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1</v>
      </c>
      <c r="U12" s="69">
        <f t="shared" si="3"/>
        <v>1</v>
      </c>
      <c r="V12" s="69"/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1</v>
      </c>
    </row>
    <row r="13" spans="1:31" ht="13.8" customHeight="1" x14ac:dyDescent="0.3">
      <c r="U13" s="38"/>
    </row>
    <row r="14" spans="1:31" x14ac:dyDescent="0.3">
      <c r="B14" s="1">
        <v>41456</v>
      </c>
      <c r="C14" t="s">
        <v>0</v>
      </c>
      <c r="D14" s="1">
        <v>41821</v>
      </c>
      <c r="L14" s="1">
        <v>41456</v>
      </c>
      <c r="M14" s="38" t="s">
        <v>0</v>
      </c>
      <c r="N14" s="1">
        <v>41821</v>
      </c>
      <c r="O14" s="38"/>
      <c r="P14" s="38"/>
      <c r="Q14" s="38"/>
      <c r="R14" s="38"/>
      <c r="S14" s="38"/>
      <c r="T14" s="38"/>
      <c r="U14" s="38"/>
      <c r="W14" s="1">
        <v>41456</v>
      </c>
      <c r="X14" s="38" t="s">
        <v>0</v>
      </c>
      <c r="Y14" s="1">
        <v>41456</v>
      </c>
      <c r="Z14" s="38"/>
      <c r="AA14" s="38"/>
      <c r="AB14" s="38"/>
      <c r="AC14" s="38"/>
      <c r="AD14" s="38"/>
      <c r="AE14" s="38"/>
    </row>
    <row r="15" spans="1:31" x14ac:dyDescent="0.3"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14</v>
      </c>
      <c r="L15" s="38" t="s">
        <v>3</v>
      </c>
      <c r="M15" s="38" t="s">
        <v>4</v>
      </c>
      <c r="N15" s="38" t="s">
        <v>5</v>
      </c>
      <c r="O15" s="38" t="s">
        <v>6</v>
      </c>
      <c r="P15" s="38" t="s">
        <v>7</v>
      </c>
      <c r="Q15" s="38" t="s">
        <v>8</v>
      </c>
      <c r="R15" s="38" t="s">
        <v>9</v>
      </c>
      <c r="S15" s="38" t="s">
        <v>10</v>
      </c>
      <c r="T15" s="38" t="s">
        <v>14</v>
      </c>
      <c r="U15" s="69"/>
      <c r="W15" s="38" t="s">
        <v>3</v>
      </c>
      <c r="X15" s="38" t="s">
        <v>4</v>
      </c>
      <c r="Y15" s="38" t="s">
        <v>5</v>
      </c>
      <c r="Z15" s="38" t="s">
        <v>6</v>
      </c>
      <c r="AA15" s="38" t="s">
        <v>7</v>
      </c>
      <c r="AB15" s="38" t="s">
        <v>8</v>
      </c>
      <c r="AC15" s="38" t="s">
        <v>9</v>
      </c>
      <c r="AD15" s="38" t="s">
        <v>10</v>
      </c>
      <c r="AE15" s="38" t="s">
        <v>14</v>
      </c>
    </row>
    <row r="16" spans="1:31" x14ac:dyDescent="0.3">
      <c r="A16" s="38" t="s">
        <v>3</v>
      </c>
      <c r="B16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B16/SUM($B16:$J16)</f>
        <v>1</v>
      </c>
      <c r="M16" s="6">
        <f t="shared" ref="M16:M23" si="4">C16/SUM($B16:$J16)</f>
        <v>0</v>
      </c>
      <c r="N16" s="6">
        <f t="shared" ref="N16:N23" si="5">D16/SUM($B16:$J16)</f>
        <v>0</v>
      </c>
      <c r="O16" s="6">
        <f t="shared" ref="O16:O23" si="6">E16/SUM($B16:$J16)</f>
        <v>0</v>
      </c>
      <c r="P16" s="6">
        <f t="shared" ref="P16:P23" si="7">F16/SUM($B16:$J16)</f>
        <v>0</v>
      </c>
      <c r="Q16" s="6">
        <f t="shared" ref="Q16:Q23" si="8">G16/SUM($B16:$J16)</f>
        <v>0</v>
      </c>
      <c r="R16" s="6">
        <f t="shared" ref="R16:R23" si="9">H16/SUM($B16:$J16)</f>
        <v>0</v>
      </c>
      <c r="S16" s="6">
        <f t="shared" ref="S16:S23" si="10">I16/SUM($B16:$J16)</f>
        <v>0</v>
      </c>
      <c r="T16" s="6">
        <f t="shared" ref="T16:T23" si="11">J16/SUM($B16:$J16)</f>
        <v>0</v>
      </c>
      <c r="U16" s="69">
        <f t="shared" ref="U16:U72" si="12">SUM(L16:T16)</f>
        <v>1</v>
      </c>
      <c r="W16" s="6" cm="1">
        <f t="array" ref="W16:AE24">MMULT(L16:T24,L16:T24)</f>
        <v>1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</row>
    <row r="17" spans="1:31" x14ac:dyDescent="0.3">
      <c r="A17" s="38" t="s">
        <v>4</v>
      </c>
      <c r="B17">
        <v>2</v>
      </c>
      <c r="C17">
        <v>96</v>
      </c>
      <c r="D17">
        <v>0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L17" s="6">
        <f t="shared" ref="L17:L23" si="13">B17/SUM($B17:$J17)</f>
        <v>1.9607843137254902E-2</v>
      </c>
      <c r="M17" s="6">
        <f t="shared" si="4"/>
        <v>0.94117647058823528</v>
      </c>
      <c r="N17" s="6">
        <f t="shared" si="5"/>
        <v>0</v>
      </c>
      <c r="O17" s="6">
        <f t="shared" si="6"/>
        <v>2.9411764705882353E-2</v>
      </c>
      <c r="P17" s="6">
        <f t="shared" si="7"/>
        <v>9.8039215686274508E-3</v>
      </c>
      <c r="Q17" s="6">
        <f t="shared" si="8"/>
        <v>0</v>
      </c>
      <c r="R17" s="6">
        <f t="shared" si="9"/>
        <v>0</v>
      </c>
      <c r="S17" s="6">
        <f t="shared" si="10"/>
        <v>0</v>
      </c>
      <c r="T17" s="6">
        <f t="shared" si="11"/>
        <v>0</v>
      </c>
      <c r="U17" s="69">
        <f t="shared" si="12"/>
        <v>1</v>
      </c>
      <c r="W17" s="6">
        <v>3.8062283737024222E-2</v>
      </c>
      <c r="X17" s="6">
        <v>0.88709192116744395</v>
      </c>
      <c r="Y17" s="6">
        <v>2.3444160272804771E-3</v>
      </c>
      <c r="Z17" s="6">
        <v>5.1449776841682962E-2</v>
      </c>
      <c r="AA17" s="6">
        <v>1.7007839794059142E-2</v>
      </c>
      <c r="AB17" s="6">
        <v>1.3753907360045468E-3</v>
      </c>
      <c r="AC17" s="6">
        <v>4.7456663824950272E-4</v>
      </c>
      <c r="AD17" s="6">
        <v>1.2929809605001421E-3</v>
      </c>
      <c r="AE17" s="6">
        <v>9.0082409775504402E-4</v>
      </c>
    </row>
    <row r="18" spans="1:31" x14ac:dyDescent="0.3">
      <c r="A18" s="38" t="s">
        <v>5</v>
      </c>
      <c r="B18">
        <v>6</v>
      </c>
      <c r="C18">
        <v>2</v>
      </c>
      <c r="D18">
        <v>112</v>
      </c>
      <c r="E18">
        <v>2</v>
      </c>
      <c r="F18">
        <v>4</v>
      </c>
      <c r="G18">
        <v>0</v>
      </c>
      <c r="H18">
        <v>0</v>
      </c>
      <c r="I18">
        <v>0</v>
      </c>
      <c r="J18">
        <v>0</v>
      </c>
      <c r="L18" s="6">
        <f t="shared" si="13"/>
        <v>4.7619047619047616E-2</v>
      </c>
      <c r="M18" s="6">
        <f t="shared" si="4"/>
        <v>1.5873015873015872E-2</v>
      </c>
      <c r="N18" s="6">
        <f t="shared" si="5"/>
        <v>0.88888888888888884</v>
      </c>
      <c r="O18" s="6">
        <f t="shared" si="6"/>
        <v>1.5873015873015872E-2</v>
      </c>
      <c r="P18" s="6">
        <f t="shared" si="7"/>
        <v>3.1746031746031744E-2</v>
      </c>
      <c r="Q18" s="6">
        <f t="shared" si="8"/>
        <v>0</v>
      </c>
      <c r="R18" s="6">
        <f t="shared" si="9"/>
        <v>0</v>
      </c>
      <c r="S18" s="6">
        <f t="shared" si="10"/>
        <v>0</v>
      </c>
      <c r="T18" s="6">
        <f t="shared" si="11"/>
        <v>0</v>
      </c>
      <c r="U18" s="69">
        <f t="shared" si="12"/>
        <v>0.99999999999999989</v>
      </c>
      <c r="W18" s="6">
        <v>9.0258325552443203E-2</v>
      </c>
      <c r="X18" s="6">
        <v>2.9738787624550622E-2</v>
      </c>
      <c r="Y18" s="6">
        <v>0.79138869718579863</v>
      </c>
      <c r="Z18" s="6">
        <v>3.0578041200377087E-2</v>
      </c>
      <c r="AA18" s="6">
        <v>5.126826253850976E-2</v>
      </c>
      <c r="AB18" s="6">
        <v>2.1532091097308491E-3</v>
      </c>
      <c r="AC18" s="6">
        <v>9.6158270071313552E-4</v>
      </c>
      <c r="AD18" s="6">
        <v>2.4614676788589831E-3</v>
      </c>
      <c r="AE18" s="6">
        <v>1.1916264090177132E-3</v>
      </c>
    </row>
    <row r="19" spans="1:31" x14ac:dyDescent="0.3">
      <c r="A19" s="38" t="s">
        <v>6</v>
      </c>
      <c r="B19">
        <v>0</v>
      </c>
      <c r="C19">
        <v>6</v>
      </c>
      <c r="D19">
        <v>11</v>
      </c>
      <c r="E19">
        <v>106</v>
      </c>
      <c r="F19">
        <v>4</v>
      </c>
      <c r="G19">
        <v>4</v>
      </c>
      <c r="H19">
        <v>1</v>
      </c>
      <c r="I19">
        <v>3</v>
      </c>
      <c r="J19">
        <v>3</v>
      </c>
      <c r="L19" s="6">
        <f t="shared" si="13"/>
        <v>0</v>
      </c>
      <c r="M19" s="6">
        <f t="shared" si="4"/>
        <v>4.3478260869565216E-2</v>
      </c>
      <c r="N19" s="6">
        <f t="shared" si="5"/>
        <v>7.9710144927536225E-2</v>
      </c>
      <c r="O19" s="6">
        <f t="shared" si="6"/>
        <v>0.76811594202898548</v>
      </c>
      <c r="P19" s="6">
        <f t="shared" si="7"/>
        <v>2.8985507246376812E-2</v>
      </c>
      <c r="Q19" s="6">
        <f t="shared" si="8"/>
        <v>2.8985507246376812E-2</v>
      </c>
      <c r="R19" s="6">
        <f t="shared" si="9"/>
        <v>7.246376811594203E-3</v>
      </c>
      <c r="S19" s="6">
        <f t="shared" si="10"/>
        <v>2.1739130434782608E-2</v>
      </c>
      <c r="T19" s="6">
        <f t="shared" si="11"/>
        <v>2.1739130434782608E-2</v>
      </c>
      <c r="U19" s="69">
        <f t="shared" si="12"/>
        <v>1</v>
      </c>
      <c r="W19" s="6">
        <v>4.648236106036617E-3</v>
      </c>
      <c r="X19" s="6">
        <v>7.55823018138152E-2</v>
      </c>
      <c r="Y19" s="6">
        <v>0.13208009521809144</v>
      </c>
      <c r="Z19" s="6">
        <v>0.59602437404283282</v>
      </c>
      <c r="AA19" s="6">
        <v>4.9005845001583483E-2</v>
      </c>
      <c r="AB19" s="6">
        <v>4.4088735628312538E-2</v>
      </c>
      <c r="AC19" s="6">
        <v>1.5177094518135859E-2</v>
      </c>
      <c r="AD19" s="6">
        <v>3.8449081853745085E-2</v>
      </c>
      <c r="AE19" s="6">
        <v>4.4944235817446915E-2</v>
      </c>
    </row>
    <row r="20" spans="1:31" x14ac:dyDescent="0.3">
      <c r="A20" s="38" t="s">
        <v>7</v>
      </c>
      <c r="B20">
        <v>0</v>
      </c>
      <c r="C20">
        <v>0</v>
      </c>
      <c r="D20">
        <v>0</v>
      </c>
      <c r="E20">
        <v>9</v>
      </c>
      <c r="F20">
        <v>53</v>
      </c>
      <c r="G20">
        <v>4</v>
      </c>
      <c r="H20">
        <v>2</v>
      </c>
      <c r="I20">
        <v>5</v>
      </c>
      <c r="J20">
        <v>2</v>
      </c>
      <c r="L20" s="6">
        <f t="shared" si="13"/>
        <v>0</v>
      </c>
      <c r="M20" s="6">
        <f t="shared" si="4"/>
        <v>0</v>
      </c>
      <c r="N20" s="6">
        <f t="shared" si="5"/>
        <v>0</v>
      </c>
      <c r="O20" s="6">
        <f t="shared" si="6"/>
        <v>0.12</v>
      </c>
      <c r="P20" s="6">
        <f t="shared" si="7"/>
        <v>0.70666666666666667</v>
      </c>
      <c r="Q20" s="6">
        <f t="shared" si="8"/>
        <v>5.3333333333333337E-2</v>
      </c>
      <c r="R20" s="6">
        <f t="shared" si="9"/>
        <v>2.6666666666666668E-2</v>
      </c>
      <c r="S20" s="6">
        <f t="shared" si="10"/>
        <v>6.6666666666666666E-2</v>
      </c>
      <c r="T20" s="6">
        <f t="shared" si="11"/>
        <v>2.6666666666666668E-2</v>
      </c>
      <c r="U20" s="69">
        <f t="shared" si="12"/>
        <v>0.99999999999999989</v>
      </c>
      <c r="W20" s="6">
        <v>0</v>
      </c>
      <c r="X20" s="6">
        <v>5.2173913043478256E-3</v>
      </c>
      <c r="Y20" s="6">
        <v>9.5652173913043474E-3</v>
      </c>
      <c r="Z20" s="6">
        <v>0.17697391304347826</v>
      </c>
      <c r="AA20" s="6">
        <v>0.50943446725900166</v>
      </c>
      <c r="AB20" s="6">
        <v>8.0703370056840459E-2</v>
      </c>
      <c r="AC20" s="6">
        <v>4.4277982251716537E-2</v>
      </c>
      <c r="AD20" s="6">
        <v>0.10798344899037235</v>
      </c>
      <c r="AE20" s="6">
        <v>6.5844209702938555E-2</v>
      </c>
    </row>
    <row r="21" spans="1:31" x14ac:dyDescent="0.3">
      <c r="A21" s="38" t="s">
        <v>8</v>
      </c>
      <c r="B21">
        <v>0</v>
      </c>
      <c r="C21">
        <v>0</v>
      </c>
      <c r="D21">
        <v>0</v>
      </c>
      <c r="E21">
        <v>0</v>
      </c>
      <c r="F21">
        <v>7</v>
      </c>
      <c r="G21">
        <v>43</v>
      </c>
      <c r="H21">
        <v>10</v>
      </c>
      <c r="I21">
        <v>6</v>
      </c>
      <c r="J21">
        <v>1</v>
      </c>
      <c r="L21" s="6">
        <f t="shared" si="13"/>
        <v>0</v>
      </c>
      <c r="M21" s="6">
        <f t="shared" si="4"/>
        <v>0</v>
      </c>
      <c r="N21" s="6">
        <f t="shared" si="5"/>
        <v>0</v>
      </c>
      <c r="O21" s="6">
        <f t="shared" si="6"/>
        <v>0</v>
      </c>
      <c r="P21" s="6">
        <f t="shared" si="7"/>
        <v>0.1044776119402985</v>
      </c>
      <c r="Q21" s="6">
        <f t="shared" si="8"/>
        <v>0.64179104477611937</v>
      </c>
      <c r="R21" s="6">
        <f t="shared" si="9"/>
        <v>0.14925373134328357</v>
      </c>
      <c r="S21" s="6">
        <f t="shared" si="10"/>
        <v>8.9552238805970144E-2</v>
      </c>
      <c r="T21" s="6">
        <f t="shared" si="11"/>
        <v>1.4925373134328358E-2</v>
      </c>
      <c r="U21" s="69">
        <f t="shared" si="12"/>
        <v>1</v>
      </c>
      <c r="W21" s="6">
        <v>0</v>
      </c>
      <c r="X21" s="6">
        <v>0</v>
      </c>
      <c r="Y21" s="6">
        <v>0</v>
      </c>
      <c r="Z21" s="6">
        <v>1.2537313432835821E-2</v>
      </c>
      <c r="AA21" s="6">
        <v>0.14651585777112747</v>
      </c>
      <c r="AB21" s="6">
        <v>0.42887766452934406</v>
      </c>
      <c r="AC21" s="6">
        <v>0.19150734639951464</v>
      </c>
      <c r="AD21" s="6">
        <v>0.15340984777333344</v>
      </c>
      <c r="AE21" s="6">
        <v>6.7151970093844507E-2</v>
      </c>
    </row>
    <row r="22" spans="1:31" x14ac:dyDescent="0.3">
      <c r="A22" s="38" t="s">
        <v>9</v>
      </c>
      <c r="B22">
        <v>0</v>
      </c>
      <c r="C22">
        <v>0</v>
      </c>
      <c r="D22">
        <v>0</v>
      </c>
      <c r="E22">
        <v>0</v>
      </c>
      <c r="F22">
        <v>2</v>
      </c>
      <c r="G22">
        <v>2</v>
      </c>
      <c r="H22">
        <v>33</v>
      </c>
      <c r="I22">
        <v>8</v>
      </c>
      <c r="J22">
        <v>8</v>
      </c>
      <c r="L22" s="6">
        <f t="shared" si="13"/>
        <v>0</v>
      </c>
      <c r="M22" s="6">
        <f t="shared" si="4"/>
        <v>0</v>
      </c>
      <c r="N22" s="6">
        <f t="shared" si="5"/>
        <v>0</v>
      </c>
      <c r="O22" s="6">
        <f t="shared" si="6"/>
        <v>0</v>
      </c>
      <c r="P22" s="6">
        <f t="shared" si="7"/>
        <v>3.7735849056603772E-2</v>
      </c>
      <c r="Q22" s="6">
        <f t="shared" si="8"/>
        <v>3.7735849056603772E-2</v>
      </c>
      <c r="R22" s="6">
        <f t="shared" si="9"/>
        <v>0.62264150943396224</v>
      </c>
      <c r="S22" s="6">
        <f t="shared" si="10"/>
        <v>0.15094339622641509</v>
      </c>
      <c r="T22" s="6">
        <f t="shared" si="11"/>
        <v>0.15094339622641509</v>
      </c>
      <c r="U22" s="69">
        <f t="shared" si="12"/>
        <v>0.99999999999999989</v>
      </c>
      <c r="W22" s="6">
        <v>0</v>
      </c>
      <c r="X22" s="6">
        <v>0</v>
      </c>
      <c r="Y22" s="6">
        <v>0</v>
      </c>
      <c r="Z22" s="6">
        <v>4.5283018867924522E-3</v>
      </c>
      <c r="AA22" s="6">
        <v>5.4105124077016127E-2</v>
      </c>
      <c r="AB22" s="6">
        <v>5.9465298251790463E-2</v>
      </c>
      <c r="AC22" s="6">
        <v>0.39432095485548402</v>
      </c>
      <c r="AD22" s="6">
        <v>0.21186893881857949</v>
      </c>
      <c r="AE22" s="6">
        <v>0.27571138211033736</v>
      </c>
    </row>
    <row r="23" spans="1:31" x14ac:dyDescent="0.3">
      <c r="A23" s="38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4</v>
      </c>
      <c r="H23">
        <v>0</v>
      </c>
      <c r="I23">
        <v>46</v>
      </c>
      <c r="J23">
        <v>12</v>
      </c>
      <c r="L23" s="6">
        <f t="shared" si="13"/>
        <v>0</v>
      </c>
      <c r="M23" s="6">
        <f t="shared" si="4"/>
        <v>0</v>
      </c>
      <c r="N23" s="6">
        <f t="shared" si="5"/>
        <v>0</v>
      </c>
      <c r="O23" s="6">
        <f t="shared" si="6"/>
        <v>0</v>
      </c>
      <c r="P23" s="6">
        <f t="shared" si="7"/>
        <v>0</v>
      </c>
      <c r="Q23" s="6">
        <f t="shared" si="8"/>
        <v>6.4516129032258063E-2</v>
      </c>
      <c r="R23" s="6">
        <f t="shared" si="9"/>
        <v>0</v>
      </c>
      <c r="S23" s="6">
        <f t="shared" si="10"/>
        <v>0.74193548387096775</v>
      </c>
      <c r="T23" s="6">
        <f t="shared" si="11"/>
        <v>0.19354838709677419</v>
      </c>
      <c r="U23" s="69">
        <f t="shared" si="12"/>
        <v>1</v>
      </c>
      <c r="W23" s="6">
        <v>0</v>
      </c>
      <c r="X23" s="6">
        <v>0</v>
      </c>
      <c r="Y23" s="6">
        <v>0</v>
      </c>
      <c r="Z23" s="6">
        <v>0</v>
      </c>
      <c r="AA23" s="6">
        <v>6.7404910929224843E-3</v>
      </c>
      <c r="AB23" s="6">
        <v>8.9272679267554E-2</v>
      </c>
      <c r="AC23" s="6">
        <v>9.6292729898892621E-3</v>
      </c>
      <c r="AD23" s="6">
        <v>0.55624582602078065</v>
      </c>
      <c r="AE23" s="6">
        <v>0.33811173062885364</v>
      </c>
    </row>
    <row r="24" spans="1:31" x14ac:dyDescent="0.3">
      <c r="A24" s="38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33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38"/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1</v>
      </c>
    </row>
    <row r="25" spans="1:31" x14ac:dyDescent="0.3">
      <c r="U25" s="38"/>
    </row>
    <row r="26" spans="1:31" x14ac:dyDescent="0.3">
      <c r="B26" s="1">
        <v>41821</v>
      </c>
      <c r="C26" t="s">
        <v>0</v>
      </c>
      <c r="D26" s="1">
        <v>42186</v>
      </c>
      <c r="L26" s="1">
        <v>41821</v>
      </c>
      <c r="M26" s="38" t="s">
        <v>0</v>
      </c>
      <c r="N26" s="1">
        <v>42186</v>
      </c>
      <c r="O26" s="38"/>
      <c r="P26" s="38"/>
      <c r="Q26" s="38"/>
      <c r="R26" s="38"/>
      <c r="S26" s="38"/>
      <c r="T26" s="38"/>
      <c r="U26" s="69"/>
      <c r="W26" s="1">
        <v>41821</v>
      </c>
      <c r="X26" s="38" t="s">
        <v>0</v>
      </c>
      <c r="Y26" s="1">
        <v>42186</v>
      </c>
      <c r="Z26" s="38"/>
      <c r="AA26" s="38"/>
      <c r="AB26" s="38"/>
      <c r="AC26" s="38"/>
      <c r="AD26" s="38"/>
      <c r="AE26" s="38"/>
    </row>
    <row r="27" spans="1:31" x14ac:dyDescent="0.3"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  <c r="J27" t="s">
        <v>14</v>
      </c>
      <c r="L27" s="38" t="s">
        <v>3</v>
      </c>
      <c r="M27" s="38" t="s">
        <v>4</v>
      </c>
      <c r="N27" s="38" t="s">
        <v>5</v>
      </c>
      <c r="O27" s="38" t="s">
        <v>6</v>
      </c>
      <c r="P27" s="38" t="s">
        <v>7</v>
      </c>
      <c r="Q27" s="38" t="s">
        <v>8</v>
      </c>
      <c r="R27" s="38" t="s">
        <v>9</v>
      </c>
      <c r="S27" s="38" t="s">
        <v>10</v>
      </c>
      <c r="T27" s="38" t="s">
        <v>14</v>
      </c>
      <c r="U27" s="69"/>
      <c r="W27" s="38" t="s">
        <v>3</v>
      </c>
      <c r="X27" s="38" t="s">
        <v>4</v>
      </c>
      <c r="Y27" s="38" t="s">
        <v>5</v>
      </c>
      <c r="Z27" s="38" t="s">
        <v>6</v>
      </c>
      <c r="AA27" s="38" t="s">
        <v>7</v>
      </c>
      <c r="AB27" s="38" t="s">
        <v>8</v>
      </c>
      <c r="AC27" s="38" t="s">
        <v>9</v>
      </c>
      <c r="AD27" s="38" t="s">
        <v>10</v>
      </c>
      <c r="AE27" s="38" t="s">
        <v>14</v>
      </c>
    </row>
    <row r="28" spans="1:31" x14ac:dyDescent="0.3">
      <c r="A28" s="38" t="s">
        <v>3</v>
      </c>
      <c r="B28">
        <v>69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6">
        <f>B28/SUM($B28:$J28)</f>
        <v>0.971830985915493</v>
      </c>
      <c r="M28" s="6">
        <f t="shared" ref="M28:M35" si="14">C28/SUM($B28:$J28)</f>
        <v>2.8169014084507043E-2</v>
      </c>
      <c r="N28" s="6">
        <f t="shared" ref="N28:N35" si="15">D28/SUM($B28:$J28)</f>
        <v>0</v>
      </c>
      <c r="O28" s="6">
        <f t="shared" ref="O28:O35" si="16">E28/SUM($B28:$J28)</f>
        <v>0</v>
      </c>
      <c r="P28" s="6">
        <f t="shared" ref="P28:P35" si="17">F28/SUM($B28:$J28)</f>
        <v>0</v>
      </c>
      <c r="Q28" s="6">
        <f t="shared" ref="Q28:Q35" si="18">G28/SUM($B28:$J28)</f>
        <v>0</v>
      </c>
      <c r="R28" s="6">
        <f t="shared" ref="R28:R34" si="19">H28/SUM($B28:$J28)</f>
        <v>0</v>
      </c>
      <c r="S28" s="6">
        <f t="shared" ref="S28:S35" si="20">I28/SUM($B28:$J28)</f>
        <v>0</v>
      </c>
      <c r="T28" s="6">
        <f t="shared" ref="T28:T35" si="21">J28/SUM($B28:$J28)</f>
        <v>0</v>
      </c>
      <c r="U28" s="69">
        <f t="shared" si="12"/>
        <v>1</v>
      </c>
      <c r="W28" s="6" cm="1">
        <f t="array" ref="W28:AE36">MMULT(L28:T36,L28:T36)</f>
        <v>0.94445546518547918</v>
      </c>
      <c r="X28" s="6">
        <v>5.4754749372899238E-2</v>
      </c>
      <c r="Y28" s="6">
        <v>5.2652362774779514E-4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2.6326181387389757E-4</v>
      </c>
    </row>
    <row r="29" spans="1:31" x14ac:dyDescent="0.3">
      <c r="A29" s="38" t="s">
        <v>4</v>
      </c>
      <c r="B29">
        <v>0</v>
      </c>
      <c r="C29">
        <v>104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L29" s="6">
        <f t="shared" ref="L29:L35" si="22">B29/SUM($B29:$J29)</f>
        <v>0</v>
      </c>
      <c r="M29" s="6">
        <f t="shared" si="14"/>
        <v>0.9719626168224299</v>
      </c>
      <c r="N29" s="6">
        <f t="shared" si="15"/>
        <v>1.8691588785046728E-2</v>
      </c>
      <c r="O29" s="6">
        <f t="shared" si="16"/>
        <v>0</v>
      </c>
      <c r="P29" s="6">
        <f t="shared" si="17"/>
        <v>0</v>
      </c>
      <c r="Q29" s="6">
        <f t="shared" si="18"/>
        <v>0</v>
      </c>
      <c r="R29" s="6">
        <f t="shared" si="19"/>
        <v>0</v>
      </c>
      <c r="S29" s="6">
        <f t="shared" si="20"/>
        <v>0</v>
      </c>
      <c r="T29" s="6">
        <f t="shared" si="21"/>
        <v>9.3457943925233638E-3</v>
      </c>
      <c r="U29" s="69">
        <f t="shared" si="12"/>
        <v>1</v>
      </c>
      <c r="W29" s="6">
        <v>5.8411214953271024E-4</v>
      </c>
      <c r="X29" s="6">
        <v>0.94573352476198791</v>
      </c>
      <c r="Y29" s="6">
        <v>3.3354441435933267E-2</v>
      </c>
      <c r="Z29" s="6">
        <v>7.3014018691588782E-4</v>
      </c>
      <c r="AA29" s="6">
        <v>5.8411214953271024E-4</v>
      </c>
      <c r="AB29" s="6">
        <v>4.3808411214953265E-4</v>
      </c>
      <c r="AC29" s="6">
        <v>0</v>
      </c>
      <c r="AD29" s="6">
        <v>0</v>
      </c>
      <c r="AE29" s="6">
        <v>1.857558520394794E-2</v>
      </c>
    </row>
    <row r="30" spans="1:31" x14ac:dyDescent="0.3">
      <c r="A30" s="38" t="s">
        <v>5</v>
      </c>
      <c r="B30">
        <v>4</v>
      </c>
      <c r="C30">
        <v>7</v>
      </c>
      <c r="D30">
        <v>104</v>
      </c>
      <c r="E30">
        <v>5</v>
      </c>
      <c r="F30">
        <v>4</v>
      </c>
      <c r="G30">
        <v>3</v>
      </c>
      <c r="H30">
        <v>0</v>
      </c>
      <c r="I30">
        <v>0</v>
      </c>
      <c r="J30">
        <v>1</v>
      </c>
      <c r="L30" s="6">
        <f t="shared" si="22"/>
        <v>3.125E-2</v>
      </c>
      <c r="M30" s="6">
        <f t="shared" si="14"/>
        <v>5.46875E-2</v>
      </c>
      <c r="N30" s="6">
        <f t="shared" si="15"/>
        <v>0.8125</v>
      </c>
      <c r="O30" s="6">
        <f t="shared" si="16"/>
        <v>3.90625E-2</v>
      </c>
      <c r="P30" s="6">
        <f t="shared" si="17"/>
        <v>3.125E-2</v>
      </c>
      <c r="Q30" s="6">
        <f t="shared" si="18"/>
        <v>2.34375E-2</v>
      </c>
      <c r="R30" s="6">
        <f t="shared" si="19"/>
        <v>0</v>
      </c>
      <c r="S30" s="6">
        <f t="shared" si="20"/>
        <v>0</v>
      </c>
      <c r="T30" s="6">
        <f t="shared" si="21"/>
        <v>7.8125E-3</v>
      </c>
      <c r="U30" s="69">
        <f t="shared" si="12"/>
        <v>1</v>
      </c>
      <c r="W30" s="6">
        <v>5.6077924610672167E-2</v>
      </c>
      <c r="X30" s="6">
        <v>9.9202329015097152E-2</v>
      </c>
      <c r="Y30" s="6">
        <v>0.66320038054352504</v>
      </c>
      <c r="Z30" s="6">
        <v>6.7088891006097565E-2</v>
      </c>
      <c r="AA30" s="6">
        <v>5.0562118902439022E-2</v>
      </c>
      <c r="AB30" s="6">
        <v>3.9087853573848239E-2</v>
      </c>
      <c r="AC30" s="6">
        <v>3.4201388888888892E-3</v>
      </c>
      <c r="AD30" s="6">
        <v>2.5868055555555557E-3</v>
      </c>
      <c r="AE30" s="6">
        <v>1.8773557903876352E-2</v>
      </c>
    </row>
    <row r="31" spans="1:31" x14ac:dyDescent="0.3">
      <c r="A31" s="38" t="s">
        <v>6</v>
      </c>
      <c r="B31">
        <v>1</v>
      </c>
      <c r="C31">
        <v>1</v>
      </c>
      <c r="D31">
        <v>5</v>
      </c>
      <c r="E31">
        <v>110</v>
      </c>
      <c r="F31">
        <v>3</v>
      </c>
      <c r="G31">
        <v>2</v>
      </c>
      <c r="H31">
        <v>0</v>
      </c>
      <c r="I31">
        <v>0</v>
      </c>
      <c r="J31">
        <v>1</v>
      </c>
      <c r="L31" s="6">
        <f t="shared" si="22"/>
        <v>8.130081300813009E-3</v>
      </c>
      <c r="M31" s="6">
        <f t="shared" si="14"/>
        <v>8.130081300813009E-3</v>
      </c>
      <c r="N31" s="6">
        <f t="shared" si="15"/>
        <v>4.065040650406504E-2</v>
      </c>
      <c r="O31" s="6">
        <f t="shared" si="16"/>
        <v>0.89430894308943087</v>
      </c>
      <c r="P31" s="6">
        <f t="shared" si="17"/>
        <v>2.4390243902439025E-2</v>
      </c>
      <c r="Q31" s="6">
        <f t="shared" si="18"/>
        <v>1.6260162601626018E-2</v>
      </c>
      <c r="R31" s="6">
        <f t="shared" si="19"/>
        <v>0</v>
      </c>
      <c r="S31" s="6">
        <f t="shared" si="20"/>
        <v>0</v>
      </c>
      <c r="T31" s="6">
        <f t="shared" si="21"/>
        <v>8.130081300813009E-3</v>
      </c>
      <c r="U31" s="69">
        <f t="shared" si="12"/>
        <v>1</v>
      </c>
      <c r="W31" s="6">
        <v>1.6442194544755481E-2</v>
      </c>
      <c r="X31" s="6">
        <v>1.795022824387291E-2</v>
      </c>
      <c r="Y31" s="6">
        <v>6.983555562007511E-2</v>
      </c>
      <c r="Z31" s="6">
        <v>0.80170159544583253</v>
      </c>
      <c r="AA31" s="6">
        <v>4.1872259677881329E-2</v>
      </c>
      <c r="AB31" s="6">
        <v>2.9213112142977803E-2</v>
      </c>
      <c r="AC31" s="6">
        <v>2.4811803673592293E-3</v>
      </c>
      <c r="AD31" s="6">
        <v>1.8307738632941885E-3</v>
      </c>
      <c r="AE31" s="6">
        <v>1.8673100093951452E-2</v>
      </c>
    </row>
    <row r="32" spans="1:31" x14ac:dyDescent="0.3">
      <c r="A32" s="38" t="s">
        <v>7</v>
      </c>
      <c r="B32">
        <v>0</v>
      </c>
      <c r="C32">
        <v>1</v>
      </c>
      <c r="D32">
        <v>0</v>
      </c>
      <c r="E32">
        <v>1</v>
      </c>
      <c r="F32">
        <v>55</v>
      </c>
      <c r="G32">
        <v>7</v>
      </c>
      <c r="H32">
        <v>3</v>
      </c>
      <c r="I32">
        <v>1</v>
      </c>
      <c r="J32">
        <v>7</v>
      </c>
      <c r="L32" s="6">
        <f t="shared" si="22"/>
        <v>0</v>
      </c>
      <c r="M32" s="6">
        <f t="shared" si="14"/>
        <v>1.3333333333333334E-2</v>
      </c>
      <c r="N32" s="6">
        <f t="shared" si="15"/>
        <v>0</v>
      </c>
      <c r="O32" s="6">
        <f t="shared" si="16"/>
        <v>1.3333333333333334E-2</v>
      </c>
      <c r="P32" s="6">
        <f t="shared" si="17"/>
        <v>0.73333333333333328</v>
      </c>
      <c r="Q32" s="6">
        <f t="shared" si="18"/>
        <v>9.3333333333333338E-2</v>
      </c>
      <c r="R32" s="6">
        <f t="shared" si="19"/>
        <v>0.04</v>
      </c>
      <c r="S32" s="6">
        <f t="shared" si="20"/>
        <v>1.3333333333333334E-2</v>
      </c>
      <c r="T32" s="6">
        <f t="shared" si="21"/>
        <v>9.3333333333333338E-2</v>
      </c>
      <c r="U32" s="69">
        <f t="shared" si="12"/>
        <v>1</v>
      </c>
      <c r="W32" s="6">
        <v>1.0840108401084012E-4</v>
      </c>
      <c r="X32" s="6">
        <v>2.2845680419421019E-2</v>
      </c>
      <c r="Y32" s="6">
        <v>2.5196216655832184E-3</v>
      </c>
      <c r="Z32" s="6">
        <v>2.1701897018970191E-2</v>
      </c>
      <c r="AA32" s="6">
        <v>0.54328816621499543</v>
      </c>
      <c r="AB32" s="6">
        <v>0.13474429936218557</v>
      </c>
      <c r="AC32" s="6">
        <v>6.3192699946323136E-2</v>
      </c>
      <c r="AD32" s="6">
        <v>3.6065778558532186E-2</v>
      </c>
      <c r="AE32" s="6">
        <v>0.17553345572997842</v>
      </c>
    </row>
    <row r="33" spans="1:31" x14ac:dyDescent="0.3">
      <c r="A33" s="38" t="s">
        <v>8</v>
      </c>
      <c r="B33">
        <v>0</v>
      </c>
      <c r="C33">
        <v>0</v>
      </c>
      <c r="D33">
        <v>1</v>
      </c>
      <c r="E33">
        <v>0</v>
      </c>
      <c r="F33">
        <v>3</v>
      </c>
      <c r="G33">
        <v>38</v>
      </c>
      <c r="H33">
        <v>5</v>
      </c>
      <c r="I33">
        <v>5</v>
      </c>
      <c r="J33">
        <v>2</v>
      </c>
      <c r="L33" s="6">
        <f t="shared" si="22"/>
        <v>0</v>
      </c>
      <c r="M33" s="6">
        <f t="shared" si="14"/>
        <v>0</v>
      </c>
      <c r="N33" s="6">
        <f t="shared" si="15"/>
        <v>1.8518518518518517E-2</v>
      </c>
      <c r="O33" s="6">
        <f t="shared" si="16"/>
        <v>0</v>
      </c>
      <c r="P33" s="6">
        <f t="shared" si="17"/>
        <v>5.5555555555555552E-2</v>
      </c>
      <c r="Q33" s="6">
        <f t="shared" si="18"/>
        <v>0.70370370370370372</v>
      </c>
      <c r="R33" s="6">
        <f t="shared" si="19"/>
        <v>9.2592592592592587E-2</v>
      </c>
      <c r="S33" s="6">
        <f t="shared" si="20"/>
        <v>9.2592592592592587E-2</v>
      </c>
      <c r="T33" s="6">
        <f t="shared" si="21"/>
        <v>3.7037037037037035E-2</v>
      </c>
      <c r="U33" s="69">
        <f t="shared" si="12"/>
        <v>1</v>
      </c>
      <c r="W33" s="6">
        <v>5.7870370370370367E-4</v>
      </c>
      <c r="X33" s="6">
        <v>1.7534722222222222E-3</v>
      </c>
      <c r="Y33" s="6">
        <v>2.8077846364883401E-2</v>
      </c>
      <c r="Z33" s="6">
        <v>1.4641203703703704E-3</v>
      </c>
      <c r="AA33" s="6">
        <v>8.0414094650205756E-2</v>
      </c>
      <c r="AB33" s="6">
        <v>0.50362395170844254</v>
      </c>
      <c r="AC33" s="6">
        <v>0.12575356354744438</v>
      </c>
      <c r="AD33" s="6">
        <v>0.14415692079138134</v>
      </c>
      <c r="AE33" s="6">
        <v>0.11417732664134636</v>
      </c>
    </row>
    <row r="34" spans="1:31" x14ac:dyDescent="0.3">
      <c r="A34" s="38" t="s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29</v>
      </c>
      <c r="I34">
        <v>11</v>
      </c>
      <c r="J34">
        <v>6</v>
      </c>
      <c r="L34" s="6">
        <f t="shared" si="22"/>
        <v>0</v>
      </c>
      <c r="M34" s="6">
        <f t="shared" si="14"/>
        <v>0</v>
      </c>
      <c r="N34" s="6">
        <f t="shared" si="15"/>
        <v>0</v>
      </c>
      <c r="O34" s="6">
        <f t="shared" si="16"/>
        <v>0</v>
      </c>
      <c r="P34" s="6">
        <f t="shared" si="17"/>
        <v>0</v>
      </c>
      <c r="Q34" s="6">
        <f t="shared" si="18"/>
        <v>0</v>
      </c>
      <c r="R34" s="6">
        <f t="shared" si="19"/>
        <v>0.63043478260869568</v>
      </c>
      <c r="S34" s="6">
        <f t="shared" si="20"/>
        <v>0.2391304347826087</v>
      </c>
      <c r="T34" s="6">
        <f t="shared" si="21"/>
        <v>0.13043478260869565</v>
      </c>
      <c r="U34" s="69">
        <f t="shared" si="12"/>
        <v>1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7.246376811594203E-3</v>
      </c>
      <c r="AC34" s="6">
        <v>0.39744801512287337</v>
      </c>
      <c r="AD34" s="6">
        <v>0.29568367989918087</v>
      </c>
      <c r="AE34" s="6">
        <v>0.29962192816635158</v>
      </c>
    </row>
    <row r="35" spans="1:31" x14ac:dyDescent="0.3">
      <c r="A35" s="38" t="s">
        <v>10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40</v>
      </c>
      <c r="J35">
        <v>24</v>
      </c>
      <c r="L35" s="6">
        <f t="shared" si="22"/>
        <v>0</v>
      </c>
      <c r="M35" s="6">
        <f t="shared" si="14"/>
        <v>0</v>
      </c>
      <c r="N35" s="6">
        <f t="shared" si="15"/>
        <v>0</v>
      </c>
      <c r="O35" s="6">
        <f t="shared" si="16"/>
        <v>0</v>
      </c>
      <c r="P35" s="6">
        <f t="shared" si="17"/>
        <v>0</v>
      </c>
      <c r="Q35" s="6">
        <f t="shared" si="18"/>
        <v>3.0303030303030304E-2</v>
      </c>
      <c r="R35" s="6">
        <f>H35/SUM($B35:$J35)</f>
        <v>0</v>
      </c>
      <c r="S35" s="6">
        <f t="shared" si="20"/>
        <v>0.60606060606060608</v>
      </c>
      <c r="T35" s="6">
        <f t="shared" si="21"/>
        <v>0.36363636363636365</v>
      </c>
      <c r="U35" s="69">
        <f t="shared" si="12"/>
        <v>1</v>
      </c>
      <c r="W35" s="6">
        <v>0</v>
      </c>
      <c r="X35" s="6">
        <v>0</v>
      </c>
      <c r="Y35" s="6">
        <v>5.6116722783389444E-4</v>
      </c>
      <c r="Z35" s="6">
        <v>0</v>
      </c>
      <c r="AA35" s="6">
        <v>1.6835016835016834E-3</v>
      </c>
      <c r="AB35" s="6">
        <v>3.9689827568615443E-2</v>
      </c>
      <c r="AC35" s="6">
        <v>2.8058361391694723E-3</v>
      </c>
      <c r="AD35" s="6">
        <v>0.37011529435771862</v>
      </c>
      <c r="AE35" s="6">
        <v>0.58514437302316091</v>
      </c>
    </row>
    <row r="36" spans="1:31" x14ac:dyDescent="0.3">
      <c r="A36" s="38" t="s">
        <v>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59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1</v>
      </c>
      <c r="U36" s="69">
        <f t="shared" si="12"/>
        <v>1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1</v>
      </c>
    </row>
    <row r="37" spans="1:31" x14ac:dyDescent="0.3">
      <c r="U37" s="69"/>
    </row>
    <row r="38" spans="1:31" x14ac:dyDescent="0.3">
      <c r="B38" s="1">
        <v>42186</v>
      </c>
      <c r="C38" t="s">
        <v>0</v>
      </c>
      <c r="D38" s="1">
        <v>42552</v>
      </c>
      <c r="L38" s="1">
        <v>42186</v>
      </c>
      <c r="M38" s="38" t="s">
        <v>0</v>
      </c>
      <c r="N38" s="1">
        <v>42552</v>
      </c>
      <c r="O38" s="38"/>
      <c r="P38" s="38"/>
      <c r="Q38" s="38"/>
      <c r="R38" s="38"/>
      <c r="S38" s="38"/>
      <c r="T38" s="38"/>
      <c r="U38" s="69"/>
      <c r="W38" s="1">
        <v>42186</v>
      </c>
      <c r="X38" s="38" t="s">
        <v>0</v>
      </c>
      <c r="Y38" s="1">
        <v>42552</v>
      </c>
      <c r="Z38" s="38"/>
      <c r="AA38" s="38"/>
      <c r="AB38" s="38"/>
      <c r="AC38" s="38"/>
      <c r="AD38" s="38"/>
      <c r="AE38" s="38"/>
    </row>
    <row r="39" spans="1:31" x14ac:dyDescent="0.3"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14</v>
      </c>
      <c r="L39" s="38" t="s">
        <v>3</v>
      </c>
      <c r="M39" s="38" t="s">
        <v>4</v>
      </c>
      <c r="N39" s="38" t="s">
        <v>5</v>
      </c>
      <c r="O39" s="38" t="s">
        <v>6</v>
      </c>
      <c r="P39" s="38" t="s">
        <v>7</v>
      </c>
      <c r="Q39" s="38" t="s">
        <v>8</v>
      </c>
      <c r="R39" s="38" t="s">
        <v>9</v>
      </c>
      <c r="S39" s="38" t="s">
        <v>10</v>
      </c>
      <c r="T39" s="38" t="s">
        <v>14</v>
      </c>
      <c r="U39" s="69"/>
      <c r="W39" s="38" t="s">
        <v>3</v>
      </c>
      <c r="X39" s="38" t="s">
        <v>4</v>
      </c>
      <c r="Y39" s="38" t="s">
        <v>5</v>
      </c>
      <c r="Z39" s="38" t="s">
        <v>6</v>
      </c>
      <c r="AA39" s="38" t="s">
        <v>7</v>
      </c>
      <c r="AB39" s="38" t="s">
        <v>8</v>
      </c>
      <c r="AC39" s="38" t="s">
        <v>9</v>
      </c>
      <c r="AD39" s="38" t="s">
        <v>10</v>
      </c>
      <c r="AE39" s="38" t="s">
        <v>14</v>
      </c>
    </row>
    <row r="40" spans="1:31" x14ac:dyDescent="0.3">
      <c r="A40" s="38" t="s">
        <v>3</v>
      </c>
      <c r="B40">
        <v>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L40" s="6">
        <f>B40/SUM($B40:$J40)</f>
        <v>0.98666666666666669</v>
      </c>
      <c r="M40" s="6">
        <f t="shared" ref="M40:M47" si="23">C40/SUM($B40:$J40)</f>
        <v>0</v>
      </c>
      <c r="N40" s="6">
        <f t="shared" ref="N40:N47" si="24">D40/SUM($B40:$J40)</f>
        <v>0</v>
      </c>
      <c r="O40" s="6">
        <f t="shared" ref="O40:O47" si="25">E40/SUM($B40:$J40)</f>
        <v>0</v>
      </c>
      <c r="P40" s="6">
        <f t="shared" ref="P40:P47" si="26">F40/SUM($B40:$J40)</f>
        <v>0</v>
      </c>
      <c r="Q40" s="6">
        <f t="shared" ref="Q40:Q47" si="27">G40/SUM($B40:$J40)</f>
        <v>0</v>
      </c>
      <c r="R40" s="6">
        <f t="shared" ref="R40:R46" si="28">H40/SUM($B40:$J40)</f>
        <v>0</v>
      </c>
      <c r="S40" s="6">
        <f t="shared" ref="S40:S47" si="29">I40/SUM($B40:$J40)</f>
        <v>0</v>
      </c>
      <c r="T40" s="6">
        <f t="shared" ref="T40:T47" si="30">J40/SUM($B40:$J40)</f>
        <v>1.3333333333333334E-2</v>
      </c>
      <c r="U40" s="69">
        <f t="shared" si="12"/>
        <v>1</v>
      </c>
      <c r="W40" s="6" cm="1">
        <f t="array" ref="W40:AE48">MMULT(L40:T48,L40:T48)</f>
        <v>0.97351111111111122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2.6488888888888892E-2</v>
      </c>
    </row>
    <row r="41" spans="1:31" x14ac:dyDescent="0.3">
      <c r="A41" s="38" t="s">
        <v>4</v>
      </c>
      <c r="B41">
        <v>2</v>
      </c>
      <c r="C41">
        <v>114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L41" s="6">
        <f t="shared" ref="L41:L47" si="31">B41/SUM($B41:$J41)</f>
        <v>1.680672268907563E-2</v>
      </c>
      <c r="M41" s="6">
        <f t="shared" si="23"/>
        <v>0.95798319327731096</v>
      </c>
      <c r="N41" s="6">
        <f t="shared" si="24"/>
        <v>0</v>
      </c>
      <c r="O41" s="6">
        <f t="shared" si="25"/>
        <v>8.4033613445378148E-3</v>
      </c>
      <c r="P41" s="6">
        <f t="shared" si="26"/>
        <v>0</v>
      </c>
      <c r="Q41" s="6">
        <f t="shared" si="27"/>
        <v>8.4033613445378148E-3</v>
      </c>
      <c r="R41" s="6">
        <f t="shared" si="28"/>
        <v>0</v>
      </c>
      <c r="S41" s="6">
        <f t="shared" si="29"/>
        <v>0</v>
      </c>
      <c r="T41" s="6">
        <f t="shared" si="30"/>
        <v>8.4033613445378148E-3</v>
      </c>
      <c r="U41" s="69">
        <f t="shared" si="12"/>
        <v>1</v>
      </c>
      <c r="W41" s="6">
        <v>3.2683190923428196E-2</v>
      </c>
      <c r="X41" s="6">
        <v>0.91773179860179377</v>
      </c>
      <c r="Y41" s="6">
        <v>9.3118711475144965E-4</v>
      </c>
      <c r="Z41" s="6">
        <v>1.5203553468057129E-2</v>
      </c>
      <c r="AA41" s="6">
        <v>6.2079140983429962E-4</v>
      </c>
      <c r="AB41" s="6">
        <v>1.4191578430108065E-2</v>
      </c>
      <c r="AC41" s="6">
        <v>5.1449151089007032E-4</v>
      </c>
      <c r="AD41" s="6">
        <v>6.8598868118676032E-4</v>
      </c>
      <c r="AE41" s="6">
        <v>1.743741985995037E-2</v>
      </c>
    </row>
    <row r="42" spans="1:31" x14ac:dyDescent="0.3">
      <c r="A42" s="38" t="s">
        <v>5</v>
      </c>
      <c r="B42">
        <v>5</v>
      </c>
      <c r="C42">
        <v>1</v>
      </c>
      <c r="D42">
        <v>106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L42" s="6">
        <f t="shared" si="31"/>
        <v>4.3103448275862072E-2</v>
      </c>
      <c r="M42" s="6">
        <f t="shared" si="23"/>
        <v>8.6206896551724137E-3</v>
      </c>
      <c r="N42" s="6">
        <f t="shared" si="24"/>
        <v>0.91379310344827591</v>
      </c>
      <c r="O42" s="6">
        <f t="shared" si="25"/>
        <v>8.6206896551724137E-3</v>
      </c>
      <c r="P42" s="6">
        <f t="shared" si="26"/>
        <v>0</v>
      </c>
      <c r="Q42" s="6">
        <f t="shared" si="27"/>
        <v>0</v>
      </c>
      <c r="R42" s="6">
        <f t="shared" si="28"/>
        <v>0</v>
      </c>
      <c r="S42" s="6">
        <f t="shared" si="29"/>
        <v>0</v>
      </c>
      <c r="T42" s="6">
        <f t="shared" si="30"/>
        <v>2.5862068965517241E-2</v>
      </c>
      <c r="U42" s="69">
        <f t="shared" si="12"/>
        <v>1</v>
      </c>
      <c r="W42" s="6">
        <v>8.2061254941929229E-2</v>
      </c>
      <c r="X42" s="6">
        <v>1.6136002557979198E-2</v>
      </c>
      <c r="Y42" s="6">
        <v>0.83544530812393758</v>
      </c>
      <c r="Z42" s="6">
        <v>1.5288242536330184E-2</v>
      </c>
      <c r="AA42" s="6">
        <v>2.8498147620404675E-4</v>
      </c>
      <c r="AB42" s="6">
        <v>2.1493350831355626E-4</v>
      </c>
      <c r="AC42" s="6">
        <v>0</v>
      </c>
      <c r="AD42" s="6">
        <v>0</v>
      </c>
      <c r="AE42" s="6">
        <v>5.056927685530635E-2</v>
      </c>
    </row>
    <row r="43" spans="1:31" x14ac:dyDescent="0.3">
      <c r="A43" s="38" t="s">
        <v>6</v>
      </c>
      <c r="B43">
        <v>0</v>
      </c>
      <c r="C43">
        <v>0</v>
      </c>
      <c r="D43">
        <v>6</v>
      </c>
      <c r="E43">
        <v>103</v>
      </c>
      <c r="F43">
        <v>4</v>
      </c>
      <c r="G43">
        <v>2</v>
      </c>
      <c r="H43">
        <v>0</v>
      </c>
      <c r="I43">
        <v>0</v>
      </c>
      <c r="J43">
        <v>6</v>
      </c>
      <c r="L43" s="6">
        <f t="shared" si="31"/>
        <v>0</v>
      </c>
      <c r="M43" s="6">
        <f t="shared" si="23"/>
        <v>0</v>
      </c>
      <c r="N43" s="6">
        <f t="shared" si="24"/>
        <v>4.9586776859504134E-2</v>
      </c>
      <c r="O43" s="6">
        <f t="shared" si="25"/>
        <v>0.85123966942148765</v>
      </c>
      <c r="P43" s="6">
        <f t="shared" si="26"/>
        <v>3.3057851239669422E-2</v>
      </c>
      <c r="Q43" s="6">
        <f t="shared" si="27"/>
        <v>1.6528925619834711E-2</v>
      </c>
      <c r="R43" s="6">
        <f t="shared" si="28"/>
        <v>0</v>
      </c>
      <c r="S43" s="6">
        <f t="shared" si="29"/>
        <v>0</v>
      </c>
      <c r="T43" s="6">
        <f t="shared" si="30"/>
        <v>4.9586776859504134E-2</v>
      </c>
      <c r="U43" s="69">
        <f t="shared" si="12"/>
        <v>1.0000000000000002</v>
      </c>
      <c r="W43" s="6">
        <v>2.1373610715303506E-3</v>
      </c>
      <c r="X43" s="6">
        <v>4.274722143060701E-4</v>
      </c>
      <c r="Y43" s="6">
        <v>8.9085225483281696E-2</v>
      </c>
      <c r="Z43" s="6">
        <v>0.72724030376042104</v>
      </c>
      <c r="AA43" s="6">
        <v>5.0853371879453241E-2</v>
      </c>
      <c r="AB43" s="6">
        <v>2.6978380997915184E-2</v>
      </c>
      <c r="AC43" s="6">
        <v>2.1139034126047111E-3</v>
      </c>
      <c r="AD43" s="6">
        <v>4.6550851745656941E-3</v>
      </c>
      <c r="AE43" s="6">
        <v>9.6508896005922218E-2</v>
      </c>
    </row>
    <row r="44" spans="1:31" x14ac:dyDescent="0.3">
      <c r="A44" s="38" t="s">
        <v>7</v>
      </c>
      <c r="B44">
        <v>0</v>
      </c>
      <c r="C44">
        <v>0</v>
      </c>
      <c r="D44">
        <v>1</v>
      </c>
      <c r="E44">
        <v>4</v>
      </c>
      <c r="F44">
        <v>40</v>
      </c>
      <c r="G44">
        <v>2</v>
      </c>
      <c r="H44">
        <v>2</v>
      </c>
      <c r="I44">
        <v>6</v>
      </c>
      <c r="J44">
        <v>5</v>
      </c>
      <c r="L44" s="6">
        <f t="shared" si="31"/>
        <v>0</v>
      </c>
      <c r="M44" s="6">
        <f t="shared" si="23"/>
        <v>0</v>
      </c>
      <c r="N44" s="6">
        <f t="shared" si="24"/>
        <v>1.6666666666666666E-2</v>
      </c>
      <c r="O44" s="6">
        <f t="shared" si="25"/>
        <v>6.6666666666666666E-2</v>
      </c>
      <c r="P44" s="6">
        <f t="shared" si="26"/>
        <v>0.66666666666666663</v>
      </c>
      <c r="Q44" s="6">
        <f t="shared" si="27"/>
        <v>3.3333333333333333E-2</v>
      </c>
      <c r="R44" s="6">
        <f t="shared" si="28"/>
        <v>3.3333333333333333E-2</v>
      </c>
      <c r="S44" s="6">
        <f t="shared" si="29"/>
        <v>0.1</v>
      </c>
      <c r="T44" s="6">
        <f t="shared" si="30"/>
        <v>8.3333333333333329E-2</v>
      </c>
      <c r="U44" s="69">
        <f t="shared" si="12"/>
        <v>1</v>
      </c>
      <c r="W44" s="6">
        <v>7.1839080459770114E-4</v>
      </c>
      <c r="X44" s="6">
        <v>1.4367816091954023E-4</v>
      </c>
      <c r="Y44" s="6">
        <v>3.1687597619079924E-2</v>
      </c>
      <c r="Z44" s="6">
        <v>0.10133743390012982</v>
      </c>
      <c r="AA44" s="6">
        <v>0.45078662318922053</v>
      </c>
      <c r="AB44" s="6">
        <v>5.1568372262152162E-2</v>
      </c>
      <c r="AC44" s="6">
        <v>4.2684091180331778E-2</v>
      </c>
      <c r="AD44" s="6">
        <v>0.13376397342562757</v>
      </c>
      <c r="AE44" s="6">
        <v>0.18730983945794089</v>
      </c>
    </row>
    <row r="45" spans="1:31" x14ac:dyDescent="0.3">
      <c r="A45" s="38" t="s">
        <v>8</v>
      </c>
      <c r="B45">
        <v>0</v>
      </c>
      <c r="C45">
        <v>0</v>
      </c>
      <c r="D45">
        <v>3</v>
      </c>
      <c r="E45">
        <v>0</v>
      </c>
      <c r="F45">
        <v>2</v>
      </c>
      <c r="G45">
        <v>35</v>
      </c>
      <c r="H45">
        <v>3</v>
      </c>
      <c r="I45">
        <v>4</v>
      </c>
      <c r="J45">
        <v>2</v>
      </c>
      <c r="L45" s="6">
        <f t="shared" si="31"/>
        <v>0</v>
      </c>
      <c r="M45" s="6">
        <f>C45/SUM($B45:$J45)</f>
        <v>0</v>
      </c>
      <c r="N45" s="6">
        <f t="shared" si="24"/>
        <v>6.1224489795918366E-2</v>
      </c>
      <c r="O45" s="6">
        <f t="shared" si="25"/>
        <v>0</v>
      </c>
      <c r="P45" s="6">
        <f t="shared" si="26"/>
        <v>4.0816326530612242E-2</v>
      </c>
      <c r="Q45" s="6">
        <f t="shared" si="27"/>
        <v>0.7142857142857143</v>
      </c>
      <c r="R45" s="6">
        <f t="shared" si="28"/>
        <v>6.1224489795918366E-2</v>
      </c>
      <c r="S45" s="6">
        <f t="shared" si="29"/>
        <v>8.1632653061224483E-2</v>
      </c>
      <c r="T45" s="6">
        <f t="shared" si="30"/>
        <v>4.0816326530612242E-2</v>
      </c>
      <c r="U45" s="69">
        <f t="shared" si="12"/>
        <v>1</v>
      </c>
      <c r="W45" s="6">
        <v>2.6389866291344124E-3</v>
      </c>
      <c r="X45" s="6">
        <v>5.277973258268825E-4</v>
      </c>
      <c r="Y45" s="6">
        <v>0.10035856707214905</v>
      </c>
      <c r="Z45" s="6">
        <v>3.2488857612010319E-3</v>
      </c>
      <c r="AA45" s="6">
        <v>6.1467444120505338E-2</v>
      </c>
      <c r="AB45" s="6">
        <v>0.5161296097386322</v>
      </c>
      <c r="AC45" s="6">
        <v>7.7136719349393881E-2</v>
      </c>
      <c r="AD45" s="6">
        <v>0.12155644212572247</v>
      </c>
      <c r="AE45" s="6">
        <v>0.1169355478774346</v>
      </c>
    </row>
    <row r="46" spans="1:31" x14ac:dyDescent="0.3">
      <c r="A46" s="38" t="s">
        <v>9</v>
      </c>
      <c r="B46">
        <v>0</v>
      </c>
      <c r="C46">
        <v>0</v>
      </c>
      <c r="D46">
        <v>0</v>
      </c>
      <c r="E46">
        <v>0</v>
      </c>
      <c r="F46">
        <v>3</v>
      </c>
      <c r="G46">
        <v>1</v>
      </c>
      <c r="H46">
        <v>18</v>
      </c>
      <c r="I46">
        <v>7</v>
      </c>
      <c r="J46">
        <v>7</v>
      </c>
      <c r="L46" s="6">
        <f t="shared" si="31"/>
        <v>0</v>
      </c>
      <c r="M46" s="6">
        <f t="shared" si="23"/>
        <v>0</v>
      </c>
      <c r="N46" s="6">
        <f t="shared" si="24"/>
        <v>0</v>
      </c>
      <c r="O46" s="6">
        <f t="shared" si="25"/>
        <v>0</v>
      </c>
      <c r="P46" s="6">
        <f t="shared" si="26"/>
        <v>8.3333333333333329E-2</v>
      </c>
      <c r="Q46" s="6">
        <f t="shared" si="27"/>
        <v>2.7777777777777776E-2</v>
      </c>
      <c r="R46" s="6">
        <f t="shared" si="28"/>
        <v>0.5</v>
      </c>
      <c r="S46" s="6">
        <f t="shared" si="29"/>
        <v>0.19444444444444445</v>
      </c>
      <c r="T46" s="6">
        <f t="shared" si="30"/>
        <v>0.19444444444444445</v>
      </c>
      <c r="U46" s="69">
        <f t="shared" si="12"/>
        <v>1</v>
      </c>
      <c r="W46" s="6">
        <v>0</v>
      </c>
      <c r="X46" s="6">
        <v>0</v>
      </c>
      <c r="Y46" s="6">
        <v>3.089569160997732E-3</v>
      </c>
      <c r="Z46" s="6">
        <v>5.5555555555555549E-3</v>
      </c>
      <c r="AA46" s="6">
        <v>9.8356009070294778E-2</v>
      </c>
      <c r="AB46" s="6">
        <v>4.3330548593706483E-2</v>
      </c>
      <c r="AC46" s="6">
        <v>0.25788976409277159</v>
      </c>
      <c r="AD46" s="6">
        <v>0.22039622866690536</v>
      </c>
      <c r="AE46" s="6">
        <v>0.37138232485976846</v>
      </c>
    </row>
    <row r="47" spans="1:31" x14ac:dyDescent="0.3">
      <c r="A47" s="38" t="s">
        <v>10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1</v>
      </c>
      <c r="I47">
        <v>33</v>
      </c>
      <c r="J47">
        <v>21</v>
      </c>
      <c r="L47" s="6">
        <f t="shared" si="31"/>
        <v>0</v>
      </c>
      <c r="M47" s="6">
        <f t="shared" si="23"/>
        <v>0</v>
      </c>
      <c r="N47" s="6">
        <f t="shared" si="24"/>
        <v>0</v>
      </c>
      <c r="O47" s="6">
        <f t="shared" si="25"/>
        <v>0</v>
      </c>
      <c r="P47" s="6">
        <f t="shared" si="26"/>
        <v>0</v>
      </c>
      <c r="Q47" s="6">
        <f t="shared" si="27"/>
        <v>3.5087719298245612E-2</v>
      </c>
      <c r="R47" s="6">
        <f>H47/SUM($B47:$J47)</f>
        <v>1.7543859649122806E-2</v>
      </c>
      <c r="S47" s="6">
        <f t="shared" si="29"/>
        <v>0.57894736842105265</v>
      </c>
      <c r="T47" s="6">
        <f t="shared" si="30"/>
        <v>0.36842105263157893</v>
      </c>
      <c r="U47" s="69">
        <f t="shared" si="12"/>
        <v>1</v>
      </c>
      <c r="W47" s="6">
        <v>0</v>
      </c>
      <c r="X47" s="6">
        <v>0</v>
      </c>
      <c r="Y47" s="6">
        <v>2.1482277121374865E-3</v>
      </c>
      <c r="Z47" s="6">
        <v>0</v>
      </c>
      <c r="AA47" s="6">
        <v>2.8941401121852246E-3</v>
      </c>
      <c r="AB47" s="6">
        <v>4.5863928827917747E-2</v>
      </c>
      <c r="AC47" s="6">
        <v>2.1077128912506831E-2</v>
      </c>
      <c r="AD47" s="6">
        <v>0.34145566506073038</v>
      </c>
      <c r="AE47" s="6">
        <v>0.58656090937452232</v>
      </c>
    </row>
    <row r="48" spans="1:31" x14ac:dyDescent="0.3">
      <c r="A48" s="38" t="s">
        <v>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102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1</v>
      </c>
      <c r="U48" s="69">
        <f t="shared" ref="U48" si="32">SUM(L48:T48)</f>
        <v>1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1</v>
      </c>
    </row>
    <row r="49" spans="1:31" x14ac:dyDescent="0.3">
      <c r="U49" s="69"/>
    </row>
    <row r="50" spans="1:31" x14ac:dyDescent="0.3">
      <c r="B50" s="1">
        <v>42552</v>
      </c>
      <c r="C50" t="s">
        <v>0</v>
      </c>
      <c r="D50" s="1">
        <v>42917</v>
      </c>
      <c r="L50" s="1">
        <v>42552</v>
      </c>
      <c r="M50" s="38" t="s">
        <v>0</v>
      </c>
      <c r="N50" s="1">
        <v>42917</v>
      </c>
      <c r="O50" s="38"/>
      <c r="P50" s="38"/>
      <c r="Q50" s="38"/>
      <c r="R50" s="38"/>
      <c r="S50" s="38"/>
      <c r="T50" s="38"/>
      <c r="U50" s="69"/>
      <c r="W50" s="1">
        <v>42552</v>
      </c>
      <c r="X50" s="38" t="s">
        <v>0</v>
      </c>
      <c r="Y50" s="1">
        <v>42917</v>
      </c>
      <c r="Z50" s="38"/>
      <c r="AA50" s="38"/>
      <c r="AB50" s="38"/>
      <c r="AC50" s="38"/>
      <c r="AD50" s="38"/>
      <c r="AE50" s="38"/>
    </row>
    <row r="51" spans="1:31" x14ac:dyDescent="0.3">
      <c r="B51" t="s">
        <v>3</v>
      </c>
      <c r="C51" t="s">
        <v>4</v>
      </c>
      <c r="D51" t="s">
        <v>5</v>
      </c>
      <c r="E51" t="s">
        <v>6</v>
      </c>
      <c r="F51" t="s">
        <v>7</v>
      </c>
      <c r="G51" t="s">
        <v>8</v>
      </c>
      <c r="H51" t="s">
        <v>9</v>
      </c>
      <c r="I51" t="s">
        <v>10</v>
      </c>
      <c r="J51" t="s">
        <v>14</v>
      </c>
      <c r="L51" s="38" t="s">
        <v>3</v>
      </c>
      <c r="M51" s="38" t="s">
        <v>4</v>
      </c>
      <c r="N51" s="38" t="s">
        <v>5</v>
      </c>
      <c r="O51" s="38" t="s">
        <v>6</v>
      </c>
      <c r="P51" s="38" t="s">
        <v>7</v>
      </c>
      <c r="Q51" s="38" t="s">
        <v>8</v>
      </c>
      <c r="R51" s="38" t="s">
        <v>9</v>
      </c>
      <c r="S51" s="38" t="s">
        <v>10</v>
      </c>
      <c r="T51" s="38" t="s">
        <v>14</v>
      </c>
      <c r="U51" s="69"/>
      <c r="W51" s="38" t="s">
        <v>3</v>
      </c>
      <c r="X51" s="38" t="s">
        <v>4</v>
      </c>
      <c r="Y51" s="38" t="s">
        <v>5</v>
      </c>
      <c r="Z51" s="38" t="s">
        <v>6</v>
      </c>
      <c r="AA51" s="38" t="s">
        <v>7</v>
      </c>
      <c r="AB51" s="38" t="s">
        <v>8</v>
      </c>
      <c r="AC51" s="38" t="s">
        <v>9</v>
      </c>
      <c r="AD51" s="38" t="s">
        <v>10</v>
      </c>
      <c r="AE51" s="38" t="s">
        <v>14</v>
      </c>
    </row>
    <row r="52" spans="1:31" x14ac:dyDescent="0.3">
      <c r="A52" s="38" t="s">
        <v>3</v>
      </c>
      <c r="B52">
        <v>73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L52" s="6">
        <f>B52/SUM($B52:$J52)</f>
        <v>0.94805194805194803</v>
      </c>
      <c r="M52" s="6">
        <f t="shared" ref="M52:M59" si="33">C52/SUM($B52:$J52)</f>
        <v>1.2987012987012988E-2</v>
      </c>
      <c r="N52" s="6">
        <f t="shared" ref="N52:N57" si="34">D52/SUM($B52:$J52)</f>
        <v>0</v>
      </c>
      <c r="O52" s="6">
        <f t="shared" ref="O52:O59" si="35">E52/SUM($B52:$J52)</f>
        <v>1.2987012987012988E-2</v>
      </c>
      <c r="P52" s="6">
        <f t="shared" ref="P52:P59" si="36">F52/SUM($B52:$J52)</f>
        <v>0</v>
      </c>
      <c r="Q52" s="6">
        <f t="shared" ref="Q52:Q59" si="37">G52/SUM($B52:$J52)</f>
        <v>0</v>
      </c>
      <c r="R52" s="6">
        <f t="shared" ref="R52:R58" si="38">H52/SUM($B52:$J52)</f>
        <v>0</v>
      </c>
      <c r="S52" s="6">
        <f t="shared" ref="S52:S59" si="39">I52/SUM($B52:$J52)</f>
        <v>0</v>
      </c>
      <c r="T52" s="6">
        <f t="shared" ref="T52:T59" si="40">J52/SUM($B52:$J52)</f>
        <v>2.5974025974025976E-2</v>
      </c>
      <c r="U52" s="69">
        <f t="shared" si="12"/>
        <v>1</v>
      </c>
      <c r="W52" s="6" cm="1">
        <f t="array" ref="W52:AE60">MMULT(L52:T60,L52:T60)</f>
        <v>0.89925035752252014</v>
      </c>
      <c r="X52" s="6">
        <v>2.3971235490151357E-2</v>
      </c>
      <c r="Y52" s="6">
        <v>1.3493752624187409E-3</v>
      </c>
      <c r="Z52" s="6">
        <v>2.247032094575855E-2</v>
      </c>
      <c r="AA52" s="6">
        <v>3.3879164313946921E-4</v>
      </c>
      <c r="AB52" s="6">
        <v>2.2586109542631285E-4</v>
      </c>
      <c r="AC52" s="6">
        <v>1.1293054771315642E-4</v>
      </c>
      <c r="AD52" s="6">
        <v>3.3879164313946921E-4</v>
      </c>
      <c r="AE52" s="6">
        <v>5.1942335849732804E-2</v>
      </c>
    </row>
    <row r="53" spans="1:31" x14ac:dyDescent="0.3">
      <c r="A53" s="38" t="s">
        <v>4</v>
      </c>
      <c r="B53">
        <v>2</v>
      </c>
      <c r="C53">
        <v>103</v>
      </c>
      <c r="D53">
        <v>3</v>
      </c>
      <c r="E53">
        <v>3</v>
      </c>
      <c r="F53">
        <v>0</v>
      </c>
      <c r="G53">
        <v>0</v>
      </c>
      <c r="H53">
        <v>0</v>
      </c>
      <c r="I53">
        <v>0</v>
      </c>
      <c r="J53">
        <v>6</v>
      </c>
      <c r="L53" s="6">
        <f t="shared" ref="L53:L59" si="41">B53/SUM($B53:$J53)</f>
        <v>1.7094017094017096E-2</v>
      </c>
      <c r="M53" s="6">
        <f t="shared" si="33"/>
        <v>0.88034188034188032</v>
      </c>
      <c r="N53" s="6">
        <f t="shared" si="34"/>
        <v>2.564102564102564E-2</v>
      </c>
      <c r="O53" s="6">
        <f t="shared" si="35"/>
        <v>2.564102564102564E-2</v>
      </c>
      <c r="P53" s="6">
        <f t="shared" si="36"/>
        <v>0</v>
      </c>
      <c r="Q53" s="6">
        <f t="shared" si="37"/>
        <v>0</v>
      </c>
      <c r="R53" s="6">
        <f t="shared" si="38"/>
        <v>0</v>
      </c>
      <c r="S53" s="6">
        <f t="shared" si="39"/>
        <v>0</v>
      </c>
      <c r="T53" s="6">
        <f t="shared" si="40"/>
        <v>5.128205128205128E-2</v>
      </c>
      <c r="U53" s="69">
        <f t="shared" si="12"/>
        <v>1</v>
      </c>
      <c r="W53" s="6">
        <v>3.2742844353361805E-2</v>
      </c>
      <c r="X53" s="6">
        <v>0.77587822100968906</v>
      </c>
      <c r="Y53" s="6">
        <v>4.751055623068022E-2</v>
      </c>
      <c r="Z53" s="6">
        <v>4.2401325882849658E-2</v>
      </c>
      <c r="AA53" s="6">
        <v>8.7735994416800352E-4</v>
      </c>
      <c r="AB53" s="6">
        <v>4.4593088071348942E-4</v>
      </c>
      <c r="AC53" s="6">
        <v>2.2296544035674471E-4</v>
      </c>
      <c r="AD53" s="6">
        <v>6.6889632107023408E-4</v>
      </c>
      <c r="AE53" s="6">
        <v>9.925189993711081E-2</v>
      </c>
    </row>
    <row r="54" spans="1:31" x14ac:dyDescent="0.3">
      <c r="A54" s="38" t="s">
        <v>5</v>
      </c>
      <c r="B54">
        <v>5</v>
      </c>
      <c r="C54">
        <v>1</v>
      </c>
      <c r="D54">
        <v>110</v>
      </c>
      <c r="E54">
        <v>1</v>
      </c>
      <c r="F54">
        <v>1</v>
      </c>
      <c r="G54">
        <v>0</v>
      </c>
      <c r="H54">
        <v>0</v>
      </c>
      <c r="I54">
        <v>0</v>
      </c>
      <c r="J54">
        <v>5</v>
      </c>
      <c r="L54" s="6">
        <f t="shared" si="41"/>
        <v>4.065040650406504E-2</v>
      </c>
      <c r="M54" s="6">
        <f t="shared" si="33"/>
        <v>8.130081300813009E-3</v>
      </c>
      <c r="N54" s="6">
        <f t="shared" si="34"/>
        <v>0.89430894308943087</v>
      </c>
      <c r="O54" s="6">
        <f t="shared" si="35"/>
        <v>8.130081300813009E-3</v>
      </c>
      <c r="P54" s="6">
        <f t="shared" si="36"/>
        <v>8.130081300813009E-3</v>
      </c>
      <c r="Q54" s="6">
        <f t="shared" si="37"/>
        <v>0</v>
      </c>
      <c r="R54" s="6">
        <f t="shared" si="38"/>
        <v>0</v>
      </c>
      <c r="S54" s="6">
        <f t="shared" si="39"/>
        <v>0</v>
      </c>
      <c r="T54" s="6">
        <f t="shared" si="40"/>
        <v>4.065040650406504E-2</v>
      </c>
      <c r="U54" s="69">
        <f t="shared" si="12"/>
        <v>1</v>
      </c>
      <c r="W54" s="6">
        <v>7.5173087619095427E-2</v>
      </c>
      <c r="X54" s="6">
        <v>1.5259977176538231E-2</v>
      </c>
      <c r="Y54" s="6">
        <v>0.80063321654507025</v>
      </c>
      <c r="Z54" s="6">
        <v>1.4157778640617531E-2</v>
      </c>
      <c r="AA54" s="6">
        <v>1.3336552029359107E-2</v>
      </c>
      <c r="AB54" s="6">
        <v>1.1170024743725701E-3</v>
      </c>
      <c r="AC54" s="6">
        <v>7.0696359137504433E-5</v>
      </c>
      <c r="AD54" s="6">
        <v>5.3729232944503362E-4</v>
      </c>
      <c r="AE54" s="6">
        <v>7.9714396826364331E-2</v>
      </c>
    </row>
    <row r="55" spans="1:31" x14ac:dyDescent="0.3">
      <c r="A55" s="38" t="s">
        <v>6</v>
      </c>
      <c r="B55">
        <v>2</v>
      </c>
      <c r="C55">
        <v>2</v>
      </c>
      <c r="D55">
        <v>9</v>
      </c>
      <c r="E55">
        <v>87</v>
      </c>
      <c r="F55">
        <v>3</v>
      </c>
      <c r="G55">
        <v>2</v>
      </c>
      <c r="H55">
        <v>1</v>
      </c>
      <c r="I55">
        <v>3</v>
      </c>
      <c r="J55">
        <v>6</v>
      </c>
      <c r="L55" s="6">
        <f t="shared" si="41"/>
        <v>1.7391304347826087E-2</v>
      </c>
      <c r="M55" s="6">
        <f t="shared" si="33"/>
        <v>1.7391304347826087E-2</v>
      </c>
      <c r="N55" s="6">
        <f t="shared" si="34"/>
        <v>7.8260869565217397E-2</v>
      </c>
      <c r="O55" s="6">
        <f t="shared" si="35"/>
        <v>0.75652173913043474</v>
      </c>
      <c r="P55" s="6">
        <f t="shared" si="36"/>
        <v>2.6086956521739129E-2</v>
      </c>
      <c r="Q55" s="6">
        <f t="shared" si="37"/>
        <v>1.7391304347826087E-2</v>
      </c>
      <c r="R55" s="6">
        <f t="shared" si="38"/>
        <v>8.6956521739130436E-3</v>
      </c>
      <c r="S55" s="6">
        <f t="shared" si="39"/>
        <v>2.6086956521739129E-2</v>
      </c>
      <c r="T55" s="6">
        <f t="shared" si="40"/>
        <v>5.2173913043478258E-2</v>
      </c>
      <c r="U55" s="69">
        <f t="shared" si="12"/>
        <v>0.99999999999999989</v>
      </c>
      <c r="W55" s="6">
        <v>3.3123383192081607E-2</v>
      </c>
      <c r="X55" s="6">
        <v>2.9851060840225853E-2</v>
      </c>
      <c r="Y55" s="6">
        <v>0.13043188941017334</v>
      </c>
      <c r="Z55" s="6">
        <v>0.57363320098531489</v>
      </c>
      <c r="AA55" s="6">
        <v>4.0636439083071012E-2</v>
      </c>
      <c r="AB55" s="6">
        <v>2.82385862404766E-2</v>
      </c>
      <c r="AC55" s="6">
        <v>1.3424299707853584E-2</v>
      </c>
      <c r="AD55" s="6">
        <v>3.5178037463481693E-2</v>
      </c>
      <c r="AE55" s="6">
        <v>0.11548310307732135</v>
      </c>
    </row>
    <row r="56" spans="1:31" x14ac:dyDescent="0.3">
      <c r="A56" s="38" t="s">
        <v>7</v>
      </c>
      <c r="B56">
        <v>0</v>
      </c>
      <c r="C56">
        <v>1</v>
      </c>
      <c r="D56">
        <v>0</v>
      </c>
      <c r="E56">
        <v>0</v>
      </c>
      <c r="F56">
        <v>36</v>
      </c>
      <c r="G56">
        <v>6</v>
      </c>
      <c r="H56">
        <v>0</v>
      </c>
      <c r="I56">
        <v>2</v>
      </c>
      <c r="J56">
        <v>5</v>
      </c>
      <c r="L56" s="6">
        <f t="shared" si="41"/>
        <v>0</v>
      </c>
      <c r="M56" s="6">
        <f t="shared" si="33"/>
        <v>0.02</v>
      </c>
      <c r="N56" s="6">
        <f t="shared" si="34"/>
        <v>0</v>
      </c>
      <c r="O56" s="6">
        <f t="shared" si="35"/>
        <v>0</v>
      </c>
      <c r="P56" s="6">
        <f t="shared" si="36"/>
        <v>0.72</v>
      </c>
      <c r="Q56" s="6">
        <f t="shared" si="37"/>
        <v>0.12</v>
      </c>
      <c r="R56" s="6">
        <f t="shared" si="38"/>
        <v>0</v>
      </c>
      <c r="S56" s="6">
        <f t="shared" si="39"/>
        <v>0.04</v>
      </c>
      <c r="T56" s="6">
        <f t="shared" si="40"/>
        <v>0.1</v>
      </c>
      <c r="U56" s="69">
        <f t="shared" si="12"/>
        <v>1</v>
      </c>
      <c r="W56" s="6">
        <v>3.4188034188034193E-4</v>
      </c>
      <c r="X56" s="6">
        <v>3.2006837606837604E-2</v>
      </c>
      <c r="Y56" s="6">
        <v>5.9673659673659674E-3</v>
      </c>
      <c r="Z56" s="6">
        <v>5.1282051282051282E-4</v>
      </c>
      <c r="AA56" s="6">
        <v>0.52112727272727266</v>
      </c>
      <c r="AB56" s="6">
        <v>0.16356363636363633</v>
      </c>
      <c r="AC56" s="6">
        <v>1.4436363636363636E-2</v>
      </c>
      <c r="AD56" s="6">
        <v>5.3454545454545449E-2</v>
      </c>
      <c r="AE56" s="6">
        <v>0.20858927738927738</v>
      </c>
    </row>
    <row r="57" spans="1:31" x14ac:dyDescent="0.3">
      <c r="A57" s="38" t="s">
        <v>8</v>
      </c>
      <c r="B57">
        <v>0</v>
      </c>
      <c r="C57">
        <v>0</v>
      </c>
      <c r="D57">
        <v>2</v>
      </c>
      <c r="E57">
        <v>0</v>
      </c>
      <c r="F57">
        <v>1</v>
      </c>
      <c r="G57">
        <v>28</v>
      </c>
      <c r="H57">
        <v>5</v>
      </c>
      <c r="I57">
        <v>2</v>
      </c>
      <c r="J57">
        <v>6</v>
      </c>
      <c r="L57" s="6">
        <f t="shared" si="41"/>
        <v>0</v>
      </c>
      <c r="M57" s="6">
        <f t="shared" si="33"/>
        <v>0</v>
      </c>
      <c r="N57" s="6">
        <f t="shared" si="34"/>
        <v>4.5454545454545456E-2</v>
      </c>
      <c r="O57" s="6">
        <f t="shared" si="35"/>
        <v>0</v>
      </c>
      <c r="P57" s="6">
        <f t="shared" si="36"/>
        <v>2.2727272727272728E-2</v>
      </c>
      <c r="Q57" s="6">
        <f t="shared" si="37"/>
        <v>0.63636363636363635</v>
      </c>
      <c r="R57" s="6">
        <f t="shared" si="38"/>
        <v>0.11363636363636363</v>
      </c>
      <c r="S57" s="6">
        <f t="shared" si="39"/>
        <v>4.5454545454545456E-2</v>
      </c>
      <c r="T57" s="6">
        <f t="shared" si="40"/>
        <v>0.13636363636363635</v>
      </c>
      <c r="U57" s="69">
        <f t="shared" si="12"/>
        <v>1</v>
      </c>
      <c r="W57" s="6">
        <v>1.8477457501847746E-3</v>
      </c>
      <c r="X57" s="6">
        <v>8.2409460458240957E-4</v>
      </c>
      <c r="Y57" s="6">
        <v>6.9576026338775784E-2</v>
      </c>
      <c r="Z57" s="6">
        <v>3.6954915003695497E-4</v>
      </c>
      <c r="AA57" s="6">
        <v>4.5400540885574145E-2</v>
      </c>
      <c r="AB57" s="6">
        <v>0.41332988980716256</v>
      </c>
      <c r="AC57" s="6">
        <v>0.13004132231404958</v>
      </c>
      <c r="AD57" s="6">
        <v>6.5857438016528921E-2</v>
      </c>
      <c r="AE57" s="6">
        <v>0.27275339313310487</v>
      </c>
    </row>
    <row r="58" spans="1:31" x14ac:dyDescent="0.3">
      <c r="A58" s="38" t="s">
        <v>9</v>
      </c>
      <c r="B58">
        <v>0</v>
      </c>
      <c r="C58">
        <v>0</v>
      </c>
      <c r="D58">
        <v>0</v>
      </c>
      <c r="E58">
        <v>0</v>
      </c>
      <c r="F58">
        <v>3</v>
      </c>
      <c r="G58">
        <v>1</v>
      </c>
      <c r="H58">
        <v>12</v>
      </c>
      <c r="I58">
        <v>3</v>
      </c>
      <c r="J58">
        <v>5</v>
      </c>
      <c r="L58" s="6">
        <f t="shared" si="41"/>
        <v>0</v>
      </c>
      <c r="M58" s="6">
        <f t="shared" si="33"/>
        <v>0</v>
      </c>
      <c r="N58" s="6">
        <f>D58/SUM($B58:$J58)</f>
        <v>0</v>
      </c>
      <c r="O58" s="6">
        <f t="shared" si="35"/>
        <v>0</v>
      </c>
      <c r="P58" s="6">
        <f t="shared" si="36"/>
        <v>0.125</v>
      </c>
      <c r="Q58" s="6">
        <f t="shared" si="37"/>
        <v>4.1666666666666664E-2</v>
      </c>
      <c r="R58" s="6">
        <f t="shared" si="38"/>
        <v>0.5</v>
      </c>
      <c r="S58" s="6">
        <f t="shared" si="39"/>
        <v>0.125</v>
      </c>
      <c r="T58" s="6">
        <f t="shared" si="40"/>
        <v>0.20833333333333334</v>
      </c>
      <c r="U58" s="69">
        <f t="shared" si="12"/>
        <v>1</v>
      </c>
      <c r="W58" s="6">
        <v>0</v>
      </c>
      <c r="X58" s="6">
        <v>2.5000000000000001E-3</v>
      </c>
      <c r="Y58" s="6">
        <v>1.893939393939394E-3</v>
      </c>
      <c r="Z58" s="6">
        <v>0</v>
      </c>
      <c r="AA58" s="6">
        <v>0.15344696969696969</v>
      </c>
      <c r="AB58" s="6">
        <v>6.484848484848485E-2</v>
      </c>
      <c r="AC58" s="6">
        <v>0.25723484848484851</v>
      </c>
      <c r="AD58" s="6">
        <v>0.12939393939393939</v>
      </c>
      <c r="AE58" s="6">
        <v>0.39068181818181819</v>
      </c>
    </row>
    <row r="59" spans="1:31" x14ac:dyDescent="0.3">
      <c r="A59" s="38" t="s">
        <v>10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24</v>
      </c>
      <c r="J59">
        <v>24</v>
      </c>
      <c r="L59" s="6">
        <f t="shared" si="41"/>
        <v>0</v>
      </c>
      <c r="M59" s="6">
        <f t="shared" si="33"/>
        <v>0</v>
      </c>
      <c r="N59" s="6">
        <f t="shared" ref="N59" si="42">D59/SUM($B59:$J59)</f>
        <v>0</v>
      </c>
      <c r="O59" s="6">
        <f t="shared" si="35"/>
        <v>0</v>
      </c>
      <c r="P59" s="6">
        <f t="shared" si="36"/>
        <v>0</v>
      </c>
      <c r="Q59" s="6">
        <f t="shared" si="37"/>
        <v>0.02</v>
      </c>
      <c r="R59" s="6">
        <f>H59/SUM($B59:$J59)</f>
        <v>0.02</v>
      </c>
      <c r="S59" s="6">
        <f t="shared" si="39"/>
        <v>0.48</v>
      </c>
      <c r="T59" s="6">
        <f t="shared" si="40"/>
        <v>0.48</v>
      </c>
      <c r="U59" s="69">
        <f t="shared" ref="U59" si="43">SUM(L59:T59)</f>
        <v>1</v>
      </c>
      <c r="W59" s="6">
        <v>0</v>
      </c>
      <c r="X59" s="6">
        <v>0</v>
      </c>
      <c r="Y59" s="6">
        <v>9.0909090909090909E-4</v>
      </c>
      <c r="Z59" s="6">
        <v>0</v>
      </c>
      <c r="AA59" s="6">
        <v>2.9545454545454545E-3</v>
      </c>
      <c r="AB59" s="6">
        <v>2.3160606060606062E-2</v>
      </c>
      <c r="AC59" s="6">
        <v>2.1872727272727273E-2</v>
      </c>
      <c r="AD59" s="6">
        <v>0.23380909090909091</v>
      </c>
      <c r="AE59" s="6">
        <v>0.71729393939393937</v>
      </c>
    </row>
    <row r="60" spans="1:31" x14ac:dyDescent="0.3">
      <c r="A60" s="38" t="s">
        <v>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152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1</v>
      </c>
      <c r="U60" s="69">
        <f t="shared" si="12"/>
        <v>1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1</v>
      </c>
    </row>
    <row r="61" spans="1:31" x14ac:dyDescent="0.3">
      <c r="U61" s="69"/>
    </row>
    <row r="62" spans="1:31" x14ac:dyDescent="0.3">
      <c r="B62" s="1">
        <v>41091</v>
      </c>
      <c r="C62" t="s">
        <v>0</v>
      </c>
      <c r="D62" s="1">
        <v>42917</v>
      </c>
      <c r="L62" s="1">
        <v>41091</v>
      </c>
      <c r="M62" s="38" t="s">
        <v>0</v>
      </c>
      <c r="N62" s="1">
        <v>42917</v>
      </c>
      <c r="O62" s="38"/>
      <c r="P62" s="38"/>
      <c r="Q62" s="38"/>
      <c r="R62" s="38"/>
      <c r="S62" s="38"/>
      <c r="T62" s="38"/>
      <c r="U62" s="69"/>
      <c r="W62" s="1">
        <v>41091</v>
      </c>
      <c r="X62" s="38" t="s">
        <v>0</v>
      </c>
      <c r="Y62" s="1">
        <v>42917</v>
      </c>
      <c r="Z62" s="38"/>
      <c r="AA62" s="38"/>
      <c r="AB62" s="38"/>
      <c r="AC62" s="38"/>
      <c r="AD62" s="38"/>
      <c r="AE62" s="38"/>
    </row>
    <row r="63" spans="1:31" x14ac:dyDescent="0.3"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I63" t="s">
        <v>10</v>
      </c>
      <c r="J63" t="s">
        <v>14</v>
      </c>
      <c r="L63" s="38" t="s">
        <v>3</v>
      </c>
      <c r="M63" s="38" t="s">
        <v>4</v>
      </c>
      <c r="N63" s="38" t="s">
        <v>5</v>
      </c>
      <c r="O63" s="38" t="s">
        <v>6</v>
      </c>
      <c r="P63" s="38" t="s">
        <v>7</v>
      </c>
      <c r="Q63" s="38" t="s">
        <v>8</v>
      </c>
      <c r="R63" s="38" t="s">
        <v>9</v>
      </c>
      <c r="S63" s="38" t="s">
        <v>10</v>
      </c>
      <c r="T63" s="38" t="s">
        <v>14</v>
      </c>
      <c r="U63" s="69"/>
      <c r="W63" s="38" t="s">
        <v>3</v>
      </c>
      <c r="X63" s="38" t="s">
        <v>4</v>
      </c>
      <c r="Y63" s="38" t="s">
        <v>5</v>
      </c>
      <c r="Z63" s="38" t="s">
        <v>6</v>
      </c>
      <c r="AA63" s="38" t="s">
        <v>7</v>
      </c>
      <c r="AB63" s="38" t="s">
        <v>8</v>
      </c>
      <c r="AC63" s="38" t="s">
        <v>9</v>
      </c>
      <c r="AD63" s="38" t="s">
        <v>10</v>
      </c>
      <c r="AE63" s="38" t="s">
        <v>14</v>
      </c>
    </row>
    <row r="64" spans="1:31" x14ac:dyDescent="0.3">
      <c r="A64" s="38" t="s">
        <v>3</v>
      </c>
      <c r="B64">
        <v>44</v>
      </c>
      <c r="C64">
        <v>2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L64" s="6">
        <f>B64/SUM($B64:$J64)</f>
        <v>0.91666666666666663</v>
      </c>
      <c r="M64" s="6">
        <f t="shared" ref="M64:M71" si="44">C64/SUM($B64:$J64)</f>
        <v>4.1666666666666664E-2</v>
      </c>
      <c r="N64" s="6">
        <f t="shared" ref="N64:N69" si="45">D64/SUM($B64:$J64)</f>
        <v>0</v>
      </c>
      <c r="O64" s="6">
        <f t="shared" ref="O64:O71" si="46">E64/SUM($B64:$J64)</f>
        <v>2.0833333333333332E-2</v>
      </c>
      <c r="P64" s="6">
        <f t="shared" ref="P64:P71" si="47">F64/SUM($B64:$J64)</f>
        <v>0</v>
      </c>
      <c r="Q64" s="6">
        <f t="shared" ref="Q64:Q71" si="48">G64/SUM($B64:$J64)</f>
        <v>0</v>
      </c>
      <c r="R64" s="6">
        <f t="shared" ref="R64:R70" si="49">H64/SUM($B64:$J64)</f>
        <v>0</v>
      </c>
      <c r="S64" s="6">
        <f t="shared" ref="S64:S71" si="50">I64/SUM($B64:$J64)</f>
        <v>0</v>
      </c>
      <c r="T64" s="6">
        <f t="shared" ref="T64:T71" si="51">J64/SUM($B64:$J64)</f>
        <v>2.0833333333333332E-2</v>
      </c>
      <c r="U64" s="69">
        <f t="shared" si="12"/>
        <v>1</v>
      </c>
      <c r="W64" s="6" cm="1">
        <f t="array" ref="W64:AE72">MMULT(L64:T72,L64:T72)</f>
        <v>0.84382868089764629</v>
      </c>
      <c r="X64" s="6">
        <v>7.131226053639847E-2</v>
      </c>
      <c r="Y64" s="6">
        <v>5.2237274220032839E-3</v>
      </c>
      <c r="Z64" s="6">
        <v>2.8408935413245753E-2</v>
      </c>
      <c r="AA64" s="6">
        <v>1.0057471264367816E-3</v>
      </c>
      <c r="AB64" s="6">
        <v>8.6206896551724137E-4</v>
      </c>
      <c r="AC64" s="6">
        <v>2.8735632183908046E-4</v>
      </c>
      <c r="AD64" s="6">
        <v>1.3581007115489874E-3</v>
      </c>
      <c r="AE64" s="6">
        <v>4.7713122605363978E-2</v>
      </c>
    </row>
    <row r="65" spans="1:31" x14ac:dyDescent="0.3">
      <c r="A65" s="38" t="s">
        <v>4</v>
      </c>
      <c r="B65">
        <v>6</v>
      </c>
      <c r="C65">
        <v>63</v>
      </c>
      <c r="D65">
        <v>3</v>
      </c>
      <c r="E65">
        <v>4</v>
      </c>
      <c r="F65">
        <v>0</v>
      </c>
      <c r="G65">
        <v>0</v>
      </c>
      <c r="H65">
        <v>0</v>
      </c>
      <c r="I65">
        <v>1</v>
      </c>
      <c r="J65">
        <v>7</v>
      </c>
      <c r="L65" s="6">
        <f t="shared" ref="L65:L71" si="52">B65/SUM($B65:$J65)</f>
        <v>7.1428571428571425E-2</v>
      </c>
      <c r="M65" s="6">
        <f t="shared" si="44"/>
        <v>0.75</v>
      </c>
      <c r="N65" s="6">
        <f t="shared" si="45"/>
        <v>3.5714285714285712E-2</v>
      </c>
      <c r="O65" s="6">
        <f t="shared" si="46"/>
        <v>4.7619047619047616E-2</v>
      </c>
      <c r="P65" s="6">
        <f t="shared" si="47"/>
        <v>0</v>
      </c>
      <c r="Q65" s="6">
        <f t="shared" si="48"/>
        <v>0</v>
      </c>
      <c r="R65" s="6">
        <f t="shared" si="49"/>
        <v>0</v>
      </c>
      <c r="S65" s="6">
        <f t="shared" si="50"/>
        <v>1.1904761904761904E-2</v>
      </c>
      <c r="T65" s="6">
        <f t="shared" si="51"/>
        <v>8.3333333333333329E-2</v>
      </c>
      <c r="U65" s="69">
        <f t="shared" si="12"/>
        <v>0.99999999999999989</v>
      </c>
      <c r="W65" s="6">
        <v>0.12703681537068581</v>
      </c>
      <c r="X65" s="6">
        <v>0.57241571136994918</v>
      </c>
      <c r="Y65" s="6">
        <v>5.3014555806209042E-2</v>
      </c>
      <c r="Z65" s="6">
        <v>5.6287598023418192E-2</v>
      </c>
      <c r="AA65" s="6">
        <v>3.3001856881972897E-3</v>
      </c>
      <c r="AB65" s="6">
        <v>4.1155256817519146E-3</v>
      </c>
      <c r="AC65" s="6">
        <v>1.704878535365161E-3</v>
      </c>
      <c r="AD65" s="6">
        <v>1.2423269339962861E-2</v>
      </c>
      <c r="AE65" s="6">
        <v>0.16970146018446047</v>
      </c>
    </row>
    <row r="66" spans="1:31" x14ac:dyDescent="0.3">
      <c r="A66" s="38" t="s">
        <v>5</v>
      </c>
      <c r="B66">
        <v>20</v>
      </c>
      <c r="C66">
        <v>8</v>
      </c>
      <c r="D66">
        <v>53</v>
      </c>
      <c r="E66">
        <v>7</v>
      </c>
      <c r="F66">
        <v>3</v>
      </c>
      <c r="G66">
        <v>5</v>
      </c>
      <c r="H66">
        <v>1</v>
      </c>
      <c r="I66">
        <v>1</v>
      </c>
      <c r="J66">
        <v>9</v>
      </c>
      <c r="L66" s="6">
        <f t="shared" si="52"/>
        <v>0.18691588785046728</v>
      </c>
      <c r="M66" s="6">
        <f t="shared" si="44"/>
        <v>7.476635514018691E-2</v>
      </c>
      <c r="N66" s="6">
        <f t="shared" si="45"/>
        <v>0.49532710280373832</v>
      </c>
      <c r="O66" s="6">
        <f t="shared" si="46"/>
        <v>6.5420560747663545E-2</v>
      </c>
      <c r="P66" s="6">
        <f t="shared" si="47"/>
        <v>2.8037383177570093E-2</v>
      </c>
      <c r="Q66" s="6">
        <f t="shared" si="48"/>
        <v>4.6728971962616821E-2</v>
      </c>
      <c r="R66" s="6">
        <f t="shared" si="49"/>
        <v>9.3457943925233638E-3</v>
      </c>
      <c r="S66" s="6">
        <f t="shared" si="50"/>
        <v>9.3457943925233638E-3</v>
      </c>
      <c r="T66" s="6">
        <f t="shared" si="51"/>
        <v>8.4112149532710276E-2</v>
      </c>
      <c r="U66" s="69">
        <f t="shared" si="12"/>
        <v>1</v>
      </c>
      <c r="W66" s="6">
        <v>0.27106922812254708</v>
      </c>
      <c r="X66" s="6">
        <v>0.10746295666037187</v>
      </c>
      <c r="Y66" s="6">
        <v>0.26284897939405927</v>
      </c>
      <c r="Z66" s="6">
        <v>6.6151015511015682E-2</v>
      </c>
      <c r="AA66" s="6">
        <v>2.9546117986298154E-2</v>
      </c>
      <c r="AB66" s="6">
        <v>3.5990747081956848E-2</v>
      </c>
      <c r="AC66" s="6">
        <v>1.1624419376518506E-2</v>
      </c>
      <c r="AD66" s="6">
        <v>1.6391850797567872E-2</v>
      </c>
      <c r="AE66" s="6">
        <v>0.1989146850696647</v>
      </c>
    </row>
    <row r="67" spans="1:31" x14ac:dyDescent="0.3">
      <c r="A67" s="38" t="s">
        <v>6</v>
      </c>
      <c r="B67">
        <v>4</v>
      </c>
      <c r="C67">
        <v>13</v>
      </c>
      <c r="D67">
        <v>26</v>
      </c>
      <c r="E67">
        <v>51</v>
      </c>
      <c r="F67">
        <v>7</v>
      </c>
      <c r="G67">
        <v>6</v>
      </c>
      <c r="H67">
        <v>2</v>
      </c>
      <c r="I67">
        <v>6</v>
      </c>
      <c r="J67">
        <v>30</v>
      </c>
      <c r="L67" s="6">
        <f t="shared" si="52"/>
        <v>2.7586206896551724E-2</v>
      </c>
      <c r="M67" s="6">
        <f t="shared" si="44"/>
        <v>8.9655172413793102E-2</v>
      </c>
      <c r="N67" s="6">
        <f t="shared" si="45"/>
        <v>0.1793103448275862</v>
      </c>
      <c r="O67" s="6">
        <f t="shared" si="46"/>
        <v>0.35172413793103446</v>
      </c>
      <c r="P67" s="6">
        <f t="shared" si="47"/>
        <v>4.8275862068965517E-2</v>
      </c>
      <c r="Q67" s="6">
        <f t="shared" si="48"/>
        <v>4.1379310344827586E-2</v>
      </c>
      <c r="R67" s="6">
        <f t="shared" si="49"/>
        <v>1.3793103448275862E-2</v>
      </c>
      <c r="S67" s="6">
        <f t="shared" si="50"/>
        <v>4.1379310344827586E-2</v>
      </c>
      <c r="T67" s="6">
        <f t="shared" si="51"/>
        <v>0.20689655172413793</v>
      </c>
      <c r="U67" s="69">
        <f t="shared" si="12"/>
        <v>0.99999999999999989</v>
      </c>
      <c r="W67" s="6">
        <v>7.4909984352237113E-2</v>
      </c>
      <c r="X67" s="6">
        <v>0.11453797029941361</v>
      </c>
      <c r="Y67" s="6">
        <v>0.15812454586110616</v>
      </c>
      <c r="Z67" s="6">
        <v>0.14532610269464577</v>
      </c>
      <c r="AA67" s="6">
        <v>3.8183956735917512E-2</v>
      </c>
      <c r="AB67" s="6">
        <v>3.6122929907463158E-2</v>
      </c>
      <c r="AC67" s="6">
        <v>1.491286790543938E-2</v>
      </c>
      <c r="AD67" s="6">
        <v>3.0768241856987358E-2</v>
      </c>
      <c r="AE67" s="6">
        <v>0.38711340038678987</v>
      </c>
    </row>
    <row r="68" spans="1:31" x14ac:dyDescent="0.3">
      <c r="A68" s="38" t="s">
        <v>7</v>
      </c>
      <c r="B68">
        <v>0</v>
      </c>
      <c r="C68">
        <v>2</v>
      </c>
      <c r="D68">
        <v>1</v>
      </c>
      <c r="E68">
        <v>7</v>
      </c>
      <c r="F68">
        <v>16</v>
      </c>
      <c r="G68">
        <v>9</v>
      </c>
      <c r="H68">
        <v>2</v>
      </c>
      <c r="I68">
        <v>8</v>
      </c>
      <c r="J68">
        <v>35</v>
      </c>
      <c r="L68" s="6">
        <f t="shared" si="52"/>
        <v>0</v>
      </c>
      <c r="M68" s="6">
        <f t="shared" si="44"/>
        <v>2.5000000000000001E-2</v>
      </c>
      <c r="N68" s="6">
        <f t="shared" si="45"/>
        <v>1.2500000000000001E-2</v>
      </c>
      <c r="O68" s="6">
        <f t="shared" si="46"/>
        <v>8.7499999999999994E-2</v>
      </c>
      <c r="P68" s="6">
        <f t="shared" si="47"/>
        <v>0.2</v>
      </c>
      <c r="Q68" s="6">
        <f t="shared" si="48"/>
        <v>0.1125</v>
      </c>
      <c r="R68" s="6">
        <f t="shared" si="49"/>
        <v>2.5000000000000001E-2</v>
      </c>
      <c r="S68" s="6">
        <f t="shared" si="50"/>
        <v>0.1</v>
      </c>
      <c r="T68" s="6">
        <f t="shared" si="51"/>
        <v>0.4375</v>
      </c>
      <c r="U68" s="69">
        <f t="shared" si="12"/>
        <v>1</v>
      </c>
      <c r="W68" s="6">
        <v>6.5359559872934028E-3</v>
      </c>
      <c r="X68" s="6">
        <v>3.2529407025459242E-2</v>
      </c>
      <c r="Y68" s="6">
        <v>3.1891748159141191E-2</v>
      </c>
      <c r="Z68" s="6">
        <v>5.2317294912281258E-2</v>
      </c>
      <c r="AA68" s="6">
        <v>6.1358250497046449E-2</v>
      </c>
      <c r="AB68" s="6">
        <v>4.6730871323421699E-2</v>
      </c>
      <c r="AC68" s="6">
        <v>2.414412896380537E-2</v>
      </c>
      <c r="AD68" s="6">
        <v>4.4958705107742573E-2</v>
      </c>
      <c r="AE68" s="6">
        <v>0.69953363802380886</v>
      </c>
    </row>
    <row r="69" spans="1:31" x14ac:dyDescent="0.3">
      <c r="A69" s="38" t="s">
        <v>8</v>
      </c>
      <c r="B69">
        <v>0</v>
      </c>
      <c r="C69">
        <v>0</v>
      </c>
      <c r="D69">
        <v>4</v>
      </c>
      <c r="E69">
        <v>1</v>
      </c>
      <c r="F69">
        <v>9</v>
      </c>
      <c r="G69">
        <v>9</v>
      </c>
      <c r="H69">
        <v>6</v>
      </c>
      <c r="I69">
        <v>5</v>
      </c>
      <c r="J69">
        <v>34</v>
      </c>
      <c r="L69" s="6">
        <f t="shared" si="52"/>
        <v>0</v>
      </c>
      <c r="M69" s="6">
        <f t="shared" si="44"/>
        <v>0</v>
      </c>
      <c r="N69" s="6">
        <f t="shared" si="45"/>
        <v>5.8823529411764705E-2</v>
      </c>
      <c r="O69" s="6">
        <f t="shared" si="46"/>
        <v>1.4705882352941176E-2</v>
      </c>
      <c r="P69" s="6">
        <f t="shared" si="47"/>
        <v>0.13235294117647059</v>
      </c>
      <c r="Q69" s="6">
        <f t="shared" si="48"/>
        <v>0.13235294117647059</v>
      </c>
      <c r="R69" s="6">
        <f t="shared" si="49"/>
        <v>8.8235294117647065E-2</v>
      </c>
      <c r="S69" s="6">
        <f t="shared" si="50"/>
        <v>7.3529411764705885E-2</v>
      </c>
      <c r="T69" s="6">
        <f t="shared" si="51"/>
        <v>0.5</v>
      </c>
      <c r="U69" s="69">
        <f t="shared" si="12"/>
        <v>1</v>
      </c>
      <c r="W69" s="6">
        <v>1.140073173968266E-2</v>
      </c>
      <c r="X69" s="6">
        <v>9.0253028378608942E-3</v>
      </c>
      <c r="Y69" s="6">
        <v>4.1213684128653269E-2</v>
      </c>
      <c r="Z69" s="6">
        <v>2.3884829603047796E-2</v>
      </c>
      <c r="AA69" s="6">
        <v>5.3031578234013763E-2</v>
      </c>
      <c r="AB69" s="6">
        <v>4.2716160904570644E-2</v>
      </c>
      <c r="AC69" s="6">
        <v>2.6835873273862464E-2</v>
      </c>
      <c r="AD69" s="6">
        <v>4.0836629855307512E-2</v>
      </c>
      <c r="AE69" s="6">
        <v>0.75105520942300097</v>
      </c>
    </row>
    <row r="70" spans="1:31" x14ac:dyDescent="0.3">
      <c r="A70" s="38" t="s">
        <v>9</v>
      </c>
      <c r="B70">
        <v>0</v>
      </c>
      <c r="C70">
        <v>0</v>
      </c>
      <c r="D70">
        <v>0</v>
      </c>
      <c r="E70">
        <v>1</v>
      </c>
      <c r="F70">
        <v>5</v>
      </c>
      <c r="G70">
        <v>3</v>
      </c>
      <c r="H70">
        <v>5</v>
      </c>
      <c r="I70">
        <v>7</v>
      </c>
      <c r="J70">
        <v>45</v>
      </c>
      <c r="L70" s="6">
        <f t="shared" si="52"/>
        <v>0</v>
      </c>
      <c r="M70" s="6">
        <f t="shared" si="44"/>
        <v>0</v>
      </c>
      <c r="N70" s="6">
        <f>D70/SUM($B70:$J70)</f>
        <v>0</v>
      </c>
      <c r="O70" s="6">
        <f t="shared" si="46"/>
        <v>1.5151515151515152E-2</v>
      </c>
      <c r="P70" s="6">
        <f t="shared" si="47"/>
        <v>7.575757575757576E-2</v>
      </c>
      <c r="Q70" s="6">
        <f t="shared" si="48"/>
        <v>4.5454545454545456E-2</v>
      </c>
      <c r="R70" s="6">
        <f t="shared" si="49"/>
        <v>7.575757575757576E-2</v>
      </c>
      <c r="S70" s="6">
        <f t="shared" si="50"/>
        <v>0.10606060606060606</v>
      </c>
      <c r="T70" s="6">
        <f t="shared" si="51"/>
        <v>0.68181818181818177</v>
      </c>
      <c r="U70" s="69">
        <f t="shared" ref="U70" si="53">SUM(L70:T70)</f>
        <v>1</v>
      </c>
      <c r="W70" s="6">
        <v>4.1797283176593522E-4</v>
      </c>
      <c r="X70" s="6">
        <v>3.2523510971786832E-3</v>
      </c>
      <c r="Y70" s="6">
        <v>6.3375898948921259E-3</v>
      </c>
      <c r="Z70" s="6">
        <v>1.3774232738597481E-2</v>
      </c>
      <c r="AA70" s="6">
        <v>2.7638220672519032E-2</v>
      </c>
      <c r="AB70" s="6">
        <v>2.285167971434798E-2</v>
      </c>
      <c r="AC70" s="6">
        <v>1.8216467645289332E-2</v>
      </c>
      <c r="AD70" s="6">
        <v>3.0185917817302663E-2</v>
      </c>
      <c r="AE70" s="6">
        <v>0.87732556758810665</v>
      </c>
    </row>
    <row r="71" spans="1:31" x14ac:dyDescent="0.3">
      <c r="A71" s="38" t="s">
        <v>10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3</v>
      </c>
      <c r="I71">
        <v>5</v>
      </c>
      <c r="J71">
        <v>40</v>
      </c>
      <c r="L71" s="6">
        <f t="shared" si="52"/>
        <v>0</v>
      </c>
      <c r="M71" s="6">
        <f t="shared" si="44"/>
        <v>0</v>
      </c>
      <c r="N71" s="6">
        <f t="shared" ref="N71" si="54">D71/SUM($B71:$J71)</f>
        <v>0</v>
      </c>
      <c r="O71" s="6">
        <f t="shared" si="46"/>
        <v>0</v>
      </c>
      <c r="P71" s="6">
        <f t="shared" si="47"/>
        <v>0</v>
      </c>
      <c r="Q71" s="6">
        <f t="shared" si="48"/>
        <v>0.04</v>
      </c>
      <c r="R71" s="6">
        <f>H71/SUM($B71:$J71)</f>
        <v>0.06</v>
      </c>
      <c r="S71" s="6">
        <f t="shared" si="50"/>
        <v>0.1</v>
      </c>
      <c r="T71" s="6">
        <f t="shared" si="51"/>
        <v>0.8</v>
      </c>
      <c r="U71" s="69">
        <f t="shared" si="12"/>
        <v>1</v>
      </c>
      <c r="W71" s="6">
        <v>0</v>
      </c>
      <c r="X71" s="6">
        <v>0</v>
      </c>
      <c r="Y71" s="6">
        <v>2.3529411764705885E-3</v>
      </c>
      <c r="Z71" s="6">
        <v>1.4973262032085561E-3</v>
      </c>
      <c r="AA71" s="6">
        <v>9.8395721925133676E-3</v>
      </c>
      <c r="AB71" s="6">
        <v>1.202139037433155E-2</v>
      </c>
      <c r="AC71" s="6">
        <v>1.4074866310160429E-2</v>
      </c>
      <c r="AD71" s="6">
        <v>1.93048128342246E-2</v>
      </c>
      <c r="AE71" s="6">
        <v>0.94090909090909092</v>
      </c>
    </row>
    <row r="72" spans="1:31" x14ac:dyDescent="0.3">
      <c r="A72" s="38" t="s">
        <v>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1</v>
      </c>
      <c r="U72" s="69">
        <f t="shared" si="12"/>
        <v>1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1</v>
      </c>
    </row>
  </sheetData>
  <mergeCells count="2">
    <mergeCell ref="W1:AE1"/>
    <mergeCell ref="L1:T1"/>
  </mergeCells>
  <conditionalFormatting sqref="L4:T12">
    <cfRule type="colorScale" priority="12">
      <colorScale>
        <cfvo type="min"/>
        <cfvo type="max"/>
        <color rgb="FFFCFCFF"/>
        <color rgb="FF63BE7B"/>
      </colorScale>
    </cfRule>
  </conditionalFormatting>
  <conditionalFormatting sqref="W4:AE12">
    <cfRule type="colorScale" priority="11">
      <colorScale>
        <cfvo type="min"/>
        <cfvo type="max"/>
        <color rgb="FFFCFCFF"/>
        <color rgb="FF63BE7B"/>
      </colorScale>
    </cfRule>
  </conditionalFormatting>
  <conditionalFormatting sqref="L16:T24 W16">
    <cfRule type="colorScale" priority="10">
      <colorScale>
        <cfvo type="min"/>
        <cfvo type="max"/>
        <color rgb="FFFCFCFF"/>
        <color rgb="FF63BE7B"/>
      </colorScale>
    </cfRule>
  </conditionalFormatting>
  <conditionalFormatting sqref="W16:AE24">
    <cfRule type="colorScale" priority="9">
      <colorScale>
        <cfvo type="min"/>
        <cfvo type="max"/>
        <color rgb="FFFCFCFF"/>
        <color rgb="FF63BE7B"/>
      </colorScale>
    </cfRule>
  </conditionalFormatting>
  <conditionalFormatting sqref="L28:T36 W28">
    <cfRule type="colorScale" priority="8">
      <colorScale>
        <cfvo type="min"/>
        <cfvo type="max"/>
        <color rgb="FFFCFCFF"/>
        <color rgb="FF63BE7B"/>
      </colorScale>
    </cfRule>
  </conditionalFormatting>
  <conditionalFormatting sqref="W28:AE36">
    <cfRule type="colorScale" priority="7">
      <colorScale>
        <cfvo type="min"/>
        <cfvo type="max"/>
        <color rgb="FFFCFCFF"/>
        <color rgb="FF63BE7B"/>
      </colorScale>
    </cfRule>
  </conditionalFormatting>
  <conditionalFormatting sqref="L40:T48 W40">
    <cfRule type="colorScale" priority="6">
      <colorScale>
        <cfvo type="min"/>
        <cfvo type="max"/>
        <color rgb="FFFCFCFF"/>
        <color rgb="FF63BE7B"/>
      </colorScale>
    </cfRule>
  </conditionalFormatting>
  <conditionalFormatting sqref="W40:AE48">
    <cfRule type="colorScale" priority="5">
      <colorScale>
        <cfvo type="min"/>
        <cfvo type="max"/>
        <color rgb="FFFCFCFF"/>
        <color rgb="FF63BE7B"/>
      </colorScale>
    </cfRule>
  </conditionalFormatting>
  <conditionalFormatting sqref="L52:T60 W52">
    <cfRule type="colorScale" priority="4">
      <colorScale>
        <cfvo type="min"/>
        <cfvo type="max"/>
        <color rgb="FFFCFCFF"/>
        <color rgb="FF63BE7B"/>
      </colorScale>
    </cfRule>
  </conditionalFormatting>
  <conditionalFormatting sqref="L64:T72 W64">
    <cfRule type="colorScale" priority="3">
      <colorScale>
        <cfvo type="min"/>
        <cfvo type="max"/>
        <color rgb="FFFCFCFF"/>
        <color rgb="FF63BE7B"/>
      </colorScale>
    </cfRule>
  </conditionalFormatting>
  <conditionalFormatting sqref="W52:AE60">
    <cfRule type="colorScale" priority="2">
      <colorScale>
        <cfvo type="min"/>
        <cfvo type="max"/>
        <color rgb="FFFCFCFF"/>
        <color rgb="FF63BE7B"/>
      </colorScale>
    </cfRule>
  </conditionalFormatting>
  <conditionalFormatting sqref="W64:AE7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84"/>
  <sheetViews>
    <sheetView zoomScale="59" zoomScaleNormal="59" workbookViewId="0">
      <selection activeCell="J11" sqref="J11"/>
    </sheetView>
  </sheetViews>
  <sheetFormatPr defaultColWidth="8.77734375" defaultRowHeight="14.4" x14ac:dyDescent="0.3"/>
  <cols>
    <col min="1" max="1" width="8.77734375" style="38"/>
    <col min="2" max="10" width="8.77734375" customWidth="1"/>
    <col min="12" max="12" width="11" customWidth="1"/>
    <col min="22" max="23" width="8.77734375" style="38"/>
    <col min="24" max="32" width="8.77734375" style="38" customWidth="1"/>
    <col min="46" max="54" width="8.77734375" customWidth="1"/>
    <col min="57" max="65" width="8.77734375" customWidth="1"/>
  </cols>
  <sheetData>
    <row r="1" spans="1:65" x14ac:dyDescent="0.3">
      <c r="B1" s="1">
        <v>41091</v>
      </c>
      <c r="C1" t="s">
        <v>0</v>
      </c>
      <c r="D1" s="1">
        <v>41456</v>
      </c>
      <c r="L1" s="66" t="s">
        <v>56</v>
      </c>
      <c r="M1" s="38">
        <v>1</v>
      </c>
      <c r="N1" s="68" t="s">
        <v>70</v>
      </c>
      <c r="O1" s="38"/>
      <c r="P1" s="38"/>
      <c r="Q1" s="38"/>
      <c r="R1" s="38"/>
      <c r="S1" s="38"/>
      <c r="T1" s="38"/>
      <c r="U1" s="38"/>
      <c r="W1" s="38" t="s">
        <v>83</v>
      </c>
      <c r="AH1" t="s">
        <v>80</v>
      </c>
      <c r="AS1" t="s">
        <v>81</v>
      </c>
      <c r="BD1" s="38" t="s">
        <v>82</v>
      </c>
      <c r="BE1" s="38"/>
      <c r="BF1" s="38"/>
      <c r="BG1" s="38"/>
      <c r="BH1" s="38"/>
      <c r="BI1" s="38"/>
      <c r="BJ1" s="38"/>
      <c r="BK1" s="38"/>
      <c r="BL1" s="38"/>
      <c r="BM1" s="38"/>
    </row>
    <row r="2" spans="1:65" x14ac:dyDescent="0.3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14</v>
      </c>
      <c r="L2" s="2" t="s">
        <v>71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14</v>
      </c>
      <c r="W2" s="2" t="s">
        <v>71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14</v>
      </c>
      <c r="AH2" s="2" t="s">
        <v>71</v>
      </c>
      <c r="AI2" s="2" t="s">
        <v>3</v>
      </c>
      <c r="AJ2" s="2" t="s">
        <v>4</v>
      </c>
      <c r="AK2" s="2" t="s">
        <v>5</v>
      </c>
      <c r="AL2" s="2" t="s">
        <v>6</v>
      </c>
      <c r="AM2" s="2" t="s">
        <v>7</v>
      </c>
      <c r="AN2" s="2" t="s">
        <v>8</v>
      </c>
      <c r="AO2" s="2" t="s">
        <v>9</v>
      </c>
      <c r="AP2" s="2" t="s">
        <v>10</v>
      </c>
      <c r="AQ2" s="2" t="s">
        <v>14</v>
      </c>
      <c r="AS2" s="2" t="s">
        <v>71</v>
      </c>
      <c r="AT2" s="2" t="s">
        <v>3</v>
      </c>
      <c r="AU2" s="2" t="s">
        <v>4</v>
      </c>
      <c r="AV2" s="2" t="s">
        <v>5</v>
      </c>
      <c r="AW2" s="2" t="s">
        <v>6</v>
      </c>
      <c r="AX2" s="2" t="s">
        <v>7</v>
      </c>
      <c r="AY2" s="2" t="s">
        <v>8</v>
      </c>
      <c r="AZ2" s="2" t="s">
        <v>9</v>
      </c>
      <c r="BA2" s="2" t="s">
        <v>10</v>
      </c>
      <c r="BB2" s="2" t="s">
        <v>14</v>
      </c>
      <c r="BD2" s="2" t="s">
        <v>71</v>
      </c>
      <c r="BE2" s="2" t="s">
        <v>3</v>
      </c>
      <c r="BF2" s="2" t="s">
        <v>4</v>
      </c>
      <c r="BG2" s="2" t="s">
        <v>5</v>
      </c>
      <c r="BH2" s="2" t="s">
        <v>6</v>
      </c>
      <c r="BI2" s="2" t="s">
        <v>7</v>
      </c>
      <c r="BJ2" s="2" t="s">
        <v>8</v>
      </c>
      <c r="BK2" s="2" t="s">
        <v>9</v>
      </c>
      <c r="BL2" s="2" t="s">
        <v>10</v>
      </c>
      <c r="BM2" s="2" t="s">
        <v>14</v>
      </c>
    </row>
    <row r="3" spans="1:65" x14ac:dyDescent="0.3">
      <c r="A3" s="2" t="s">
        <v>3</v>
      </c>
      <c r="B3" s="2">
        <v>60.783561643835618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L3" s="2">
        <v>1</v>
      </c>
      <c r="M3" s="2">
        <f ca="1">-SUM(N3:U3)</f>
        <v>-1.6451816460831156E-2</v>
      </c>
      <c r="N3" s="2">
        <f ca="1">C3/OFFSET($A$2,$L3,$L3)</f>
        <v>1.6451816460831156E-2</v>
      </c>
      <c r="O3" s="2">
        <f t="shared" ref="O3:U4" ca="1" si="0">D3/OFFSET($A$2,$L3,$L3)</f>
        <v>0</v>
      </c>
      <c r="P3" s="2">
        <f t="shared" ca="1" si="0"/>
        <v>0</v>
      </c>
      <c r="Q3" s="2">
        <f t="shared" ca="1" si="0"/>
        <v>0</v>
      </c>
      <c r="R3" s="2">
        <f t="shared" ca="1" si="0"/>
        <v>0</v>
      </c>
      <c r="S3" s="2">
        <f t="shared" ca="1" si="0"/>
        <v>0</v>
      </c>
      <c r="T3" s="2">
        <f t="shared" ca="1" si="0"/>
        <v>0</v>
      </c>
      <c r="U3" s="2">
        <f t="shared" ca="1" si="0"/>
        <v>0</v>
      </c>
      <c r="W3" s="2">
        <v>1</v>
      </c>
      <c r="X3" s="2">
        <f t="array" aca="1" ref="X3:AF11" ca="1">MMULT(BE3:BM11,M3:U11)/5</f>
        <v>4.7771568964599949E-10</v>
      </c>
      <c r="Y3" s="2">
        <f ca="1"/>
        <v>-1.9215224859670714E-10</v>
      </c>
      <c r="Z3" s="2">
        <f ca="1"/>
        <v>-1.3710372601565264E-9</v>
      </c>
      <c r="AA3" s="2">
        <f ca="1"/>
        <v>1.3052239405104676E-9</v>
      </c>
      <c r="AB3" s="2">
        <f ca="1"/>
        <v>-2.0744797551961575E-9</v>
      </c>
      <c r="AC3" s="2">
        <f ca="1"/>
        <v>4.5335557672067556E-9</v>
      </c>
      <c r="AD3" s="2">
        <f ca="1"/>
        <v>-4.0299265633645124E-9</v>
      </c>
      <c r="AE3" s="2">
        <f ca="1"/>
        <v>-1.0774221275968901E-10</v>
      </c>
      <c r="AF3" s="2">
        <f ca="1"/>
        <v>2.4941157768323957E-9</v>
      </c>
      <c r="AH3" s="2">
        <v>1</v>
      </c>
      <c r="AI3">
        <f t="array" aca="1" ref="AI3:AQ11" ca="1">MMULT(M3:U11,M3:U11)/2</f>
        <v>2.2246746188749078E-4</v>
      </c>
      <c r="AJ3">
        <f ca="1"/>
        <v>-2.2246746188749078E-4</v>
      </c>
      <c r="AK3">
        <f ca="1"/>
        <v>1.7427265891410663E-4</v>
      </c>
      <c r="AL3">
        <f ca="1"/>
        <v>0</v>
      </c>
      <c r="AM3">
        <f ca="1"/>
        <v>0</v>
      </c>
      <c r="AN3">
        <f ca="1"/>
        <v>0</v>
      </c>
      <c r="AO3">
        <f ca="1"/>
        <v>0</v>
      </c>
      <c r="AP3">
        <f ca="1"/>
        <v>0</v>
      </c>
      <c r="AQ3">
        <f ca="1"/>
        <v>0</v>
      </c>
      <c r="AS3" s="2">
        <v>1</v>
      </c>
      <c r="AT3">
        <f t="array" aca="1" ref="AT3:BB11" ca="1">MMULT(AI3:AQ11,M3:U11)/3</f>
        <v>-6.3501324078142561E-7</v>
      </c>
      <c r="AU3">
        <f ca="1"/>
        <v>2.9191980059567324E-6</v>
      </c>
      <c r="AV3">
        <f ca="1"/>
        <v>-4.768910970032017E-6</v>
      </c>
      <c r="AW3">
        <f ca="1"/>
        <v>2.2841847651753072E-6</v>
      </c>
      <c r="AX3">
        <f ca="1"/>
        <v>4.5683695303506141E-7</v>
      </c>
      <c r="AY3">
        <f ca="1"/>
        <v>1.8273478121402456E-6</v>
      </c>
      <c r="AZ3">
        <f ca="1"/>
        <v>0</v>
      </c>
      <c r="BA3">
        <f ca="1"/>
        <v>0</v>
      </c>
      <c r="BB3">
        <f ca="1"/>
        <v>9.1367390607012282E-7</v>
      </c>
      <c r="BD3" s="2">
        <v>1</v>
      </c>
      <c r="BE3">
        <f t="array" aca="1" ref="BE3:BM11" ca="1">MMULT(AT3:BB11,M3:U11)/4</f>
        <v>-1.4062986564289662E-8</v>
      </c>
      <c r="BF3">
        <f ca="1"/>
        <v>-3.0388821413242779E-9</v>
      </c>
      <c r="BG3">
        <f ca="1"/>
        <v>1.0766639379020667E-7</v>
      </c>
      <c r="BH3">
        <f ca="1"/>
        <v>-5.380544880593456E-8</v>
      </c>
      <c r="BI3">
        <f ca="1"/>
        <v>3.3407978699927415E-8</v>
      </c>
      <c r="BJ3">
        <f ca="1"/>
        <v>-9.2089186292628851E-8</v>
      </c>
      <c r="BK3">
        <f ca="1"/>
        <v>5.1332400987040248E-8</v>
      </c>
      <c r="BL3">
        <f ca="1"/>
        <v>4.8165731090829784E-8</v>
      </c>
      <c r="BM3">
        <f ca="1"/>
        <v>2.5247643929680335E-8</v>
      </c>
    </row>
    <row r="4" spans="1:65" x14ac:dyDescent="0.3">
      <c r="A4" s="2" t="s">
        <v>4</v>
      </c>
      <c r="B4" s="2">
        <v>1</v>
      </c>
      <c r="C4" s="2">
        <v>94.402739726027391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L4" s="2">
        <v>2</v>
      </c>
      <c r="M4" s="2">
        <f t="shared" ref="M4:N10" ca="1" si="1">B4/OFFSET($A$2,$L4,$L4)</f>
        <v>1.0592912905940739E-2</v>
      </c>
      <c r="N4" s="2">
        <f ca="1">M4-SUM(O4:U4)</f>
        <v>-1.0592912905940739E-2</v>
      </c>
      <c r="O4" s="2">
        <f t="shared" ca="1" si="0"/>
        <v>2.1185825811881477E-2</v>
      </c>
      <c r="P4" s="2">
        <f ca="1">E4/OFFSET($A$2,$L4,$L4)</f>
        <v>0</v>
      </c>
      <c r="Q4" s="2">
        <f t="shared" ca="1" si="0"/>
        <v>0</v>
      </c>
      <c r="R4" s="2">
        <f t="shared" ca="1" si="0"/>
        <v>0</v>
      </c>
      <c r="S4" s="2">
        <f t="shared" ca="1" si="0"/>
        <v>0</v>
      </c>
      <c r="T4" s="2">
        <f t="shared" ca="1" si="0"/>
        <v>0</v>
      </c>
      <c r="U4" s="2">
        <f t="shared" ca="1" si="0"/>
        <v>0</v>
      </c>
      <c r="W4" s="2">
        <v>2</v>
      </c>
      <c r="X4" s="2">
        <f ca="1"/>
        <v>-1.5727119269559093E-9</v>
      </c>
      <c r="Y4" s="2">
        <f ca="1"/>
        <v>2.718445440283011E-9</v>
      </c>
      <c r="Z4" s="2">
        <f ca="1"/>
        <v>1.3900306689020119E-9</v>
      </c>
      <c r="AA4" s="2">
        <f ca="1"/>
        <v>-8.2049066667666835E-9</v>
      </c>
      <c r="AB4" s="2">
        <f ca="1"/>
        <v>2.5855316063583379E-8</v>
      </c>
      <c r="AC4" s="2">
        <f ca="1"/>
        <v>-6.3719865492239953E-8</v>
      </c>
      <c r="AD4" s="2">
        <f ca="1"/>
        <v>8.5345094550674884E-8</v>
      </c>
      <c r="AE4" s="2">
        <f ca="1"/>
        <v>-5.1908429633871116E-8</v>
      </c>
      <c r="AF4" s="2">
        <f ca="1"/>
        <v>-1.3644975045307499E-8</v>
      </c>
      <c r="AH4" s="2">
        <v>2</v>
      </c>
      <c r="AI4">
        <f ca="1"/>
        <v>1.0667236249042197E-4</v>
      </c>
      <c r="AJ4">
        <f ca="1"/>
        <v>3.098502939494084E-4</v>
      </c>
      <c r="AK4">
        <f ca="1"/>
        <v>-6.953415228486083E-4</v>
      </c>
      <c r="AL4">
        <f ca="1"/>
        <v>4.1652265643983034E-4</v>
      </c>
      <c r="AM4">
        <f ca="1"/>
        <v>8.3304531287966069E-5</v>
      </c>
      <c r="AN4">
        <f ca="1"/>
        <v>3.3321812515186428E-4</v>
      </c>
      <c r="AO4">
        <f ca="1"/>
        <v>0</v>
      </c>
      <c r="AP4">
        <f ca="1"/>
        <v>0</v>
      </c>
      <c r="AQ4">
        <f ca="1"/>
        <v>1.6660906257593214E-4</v>
      </c>
      <c r="AS4" s="2">
        <v>2</v>
      </c>
      <c r="AT4">
        <f ca="1"/>
        <v>-4.0542068836891559E-6</v>
      </c>
      <c r="AU4">
        <f ca="1"/>
        <v>2.1803416860945894E-6</v>
      </c>
      <c r="AV4">
        <f ca="1"/>
        <v>2.1408476565634011E-5</v>
      </c>
      <c r="AW4">
        <f ca="1"/>
        <v>-1.0797762491903748E-5</v>
      </c>
      <c r="AX4">
        <f ca="1"/>
        <v>8.579460683847002E-6</v>
      </c>
      <c r="AY4">
        <f ca="1"/>
        <v>-2.0562687114854429E-5</v>
      </c>
      <c r="AZ4">
        <f ca="1"/>
        <v>1.2480664638887395E-5</v>
      </c>
      <c r="BA4">
        <f ca="1"/>
        <v>1.1710738739519448E-5</v>
      </c>
      <c r="BB4">
        <f ca="1"/>
        <v>7.0522407907154684E-6</v>
      </c>
      <c r="BD4" s="2">
        <v>2</v>
      </c>
      <c r="BE4">
        <f ca="1"/>
        <v>1.311233187848356E-7</v>
      </c>
      <c r="BF4">
        <f ca="1"/>
        <v>-6.1437372379222125E-8</v>
      </c>
      <c r="BG4">
        <f ca="1"/>
        <v>-3.0901624530339183E-7</v>
      </c>
      <c r="BH4">
        <f ca="1"/>
        <v>3.428753504292056E-7</v>
      </c>
      <c r="BI4">
        <f ca="1"/>
        <v>-5.9706336169434598E-7</v>
      </c>
      <c r="BJ4">
        <f ca="1"/>
        <v>1.2857391459162627E-6</v>
      </c>
      <c r="BK4">
        <f ca="1"/>
        <v>-1.173434047434947E-6</v>
      </c>
      <c r="BL4">
        <f ca="1"/>
        <v>1.5420953936220412E-8</v>
      </c>
      <c r="BM4">
        <f ca="1"/>
        <v>7.8325384426945468E-7</v>
      </c>
    </row>
    <row r="5" spans="1:65" x14ac:dyDescent="0.3">
      <c r="A5" s="2" t="s">
        <v>5</v>
      </c>
      <c r="B5" s="2">
        <v>3</v>
      </c>
      <c r="C5" s="2">
        <v>2</v>
      </c>
      <c r="D5" s="2">
        <v>127.15890410958905</v>
      </c>
      <c r="E5" s="2">
        <v>5</v>
      </c>
      <c r="F5" s="2">
        <v>1</v>
      </c>
      <c r="G5" s="2">
        <v>4</v>
      </c>
      <c r="H5" s="2">
        <v>0</v>
      </c>
      <c r="I5" s="2">
        <v>0</v>
      </c>
      <c r="J5" s="2">
        <v>2</v>
      </c>
      <c r="L5" s="2">
        <v>3</v>
      </c>
      <c r="M5" s="2">
        <f t="shared" ca="1" si="1"/>
        <v>2.3592527955529699E-2</v>
      </c>
      <c r="N5" s="2">
        <f t="shared" ca="1" si="1"/>
        <v>1.5728351970353133E-2</v>
      </c>
      <c r="O5" s="2">
        <f ca="1">SUM(M5:N5)-SUM(P5:U5)</f>
        <v>-5.5049231896235964E-2</v>
      </c>
      <c r="P5" s="2">
        <f t="shared" ref="P5:P9" ca="1" si="2">E5/OFFSET($A$2,$L5,$L5)</f>
        <v>3.9320879925882832E-2</v>
      </c>
      <c r="Q5" s="2">
        <f t="shared" ref="Q5:Q10" ca="1" si="3">F5/OFFSET($A$2,$L5,$L5)</f>
        <v>7.8641759851765664E-3</v>
      </c>
      <c r="R5" s="2">
        <f t="shared" ref="R5:R10" ca="1" si="4">G5/OFFSET($A$2,$L5,$L5)</f>
        <v>3.1456703940706265E-2</v>
      </c>
      <c r="S5" s="2">
        <f t="shared" ref="S5:S10" ca="1" si="5">H5/OFFSET($A$2,$L5,$L5)</f>
        <v>0</v>
      </c>
      <c r="T5" s="2">
        <f t="shared" ref="T5:T9" ca="1" si="6">I5/OFFSET($A$2,$L5,$L5)</f>
        <v>0</v>
      </c>
      <c r="U5" s="2">
        <f t="shared" ref="U5:U10" ca="1" si="7">J5/OFFSET($A$2,$L5,$L5)</f>
        <v>1.5728351970353133E-2</v>
      </c>
      <c r="W5" s="2">
        <v>3</v>
      </c>
      <c r="X5" s="2">
        <f ca="1"/>
        <v>5.7884387066952775E-10</v>
      </c>
      <c r="Y5" s="2">
        <f ca="1"/>
        <v>-1.7763978134004899E-8</v>
      </c>
      <c r="Z5" s="2">
        <f ca="1"/>
        <v>3.0654441276728022E-8</v>
      </c>
      <c r="AA5" s="2">
        <f ca="1"/>
        <v>5.0711651972427495E-8</v>
      </c>
      <c r="AB5" s="2">
        <f ca="1"/>
        <v>-1.8106141010373214E-7</v>
      </c>
      <c r="AC5" s="2">
        <f ca="1"/>
        <v>7.4536025263522178E-7</v>
      </c>
      <c r="AD5" s="2">
        <f ca="1"/>
        <v>-1.410540510774062E-6</v>
      </c>
      <c r="AE5" s="2">
        <f ca="1"/>
        <v>1.3787491522362873E-6</v>
      </c>
      <c r="AF5" s="2">
        <f ca="1"/>
        <v>-2.4312394637291297E-7</v>
      </c>
      <c r="AH5" s="2">
        <v>3</v>
      </c>
      <c r="AI5">
        <f ca="1"/>
        <v>-6.3198990555309855E-4</v>
      </c>
      <c r="AJ5">
        <f ca="1"/>
        <v>5.7490422097774239E-4</v>
      </c>
      <c r="AK5">
        <f ca="1"/>
        <v>2.5967211708530988E-3</v>
      </c>
      <c r="AL5">
        <f ca="1"/>
        <v>-1.3207462150000608E-3</v>
      </c>
      <c r="AM5">
        <f ca="1"/>
        <v>1.2565391565343234E-3</v>
      </c>
      <c r="AN5">
        <f ca="1"/>
        <v>-2.7451519370810772E-3</v>
      </c>
      <c r="AO5">
        <f ca="1"/>
        <v>1.7673134032690804E-3</v>
      </c>
      <c r="AP5">
        <f ca="1"/>
        <v>1.6582887318395407E-3</v>
      </c>
      <c r="AQ5">
        <f ca="1"/>
        <v>1.0819308090647449E-3</v>
      </c>
      <c r="AS5" s="2">
        <v>3</v>
      </c>
      <c r="AT5">
        <f ca="1"/>
        <v>2.3047204249061635E-5</v>
      </c>
      <c r="AU5">
        <f ca="1"/>
        <v>-1.1969140708264537E-5</v>
      </c>
      <c r="AV5">
        <f ca="1"/>
        <v>-4.5255266585147654E-5</v>
      </c>
      <c r="AW5">
        <f ca="1"/>
        <v>5.8195771301537939E-5</v>
      </c>
      <c r="AX5">
        <f ca="1"/>
        <v>-1.0866752240255063E-4</v>
      </c>
      <c r="AY5">
        <f ca="1"/>
        <v>2.3155957843149809E-4</v>
      </c>
      <c r="AZ5">
        <f ca="1"/>
        <v>-2.1531044561187666E-4</v>
      </c>
      <c r="BA5">
        <f ca="1"/>
        <v>8.7669299712958655E-6</v>
      </c>
      <c r="BB5">
        <f ca="1"/>
        <v>1.509519010422821E-4</v>
      </c>
      <c r="BD5" s="2">
        <v>3</v>
      </c>
      <c r="BE5">
        <f ca="1"/>
        <v>-2.9857763408653163E-7</v>
      </c>
      <c r="BF5">
        <f ca="1"/>
        <v>6.1237249827715853E-7</v>
      </c>
      <c r="BG5">
        <f ca="1"/>
        <v>1.1971543907208154E-7</v>
      </c>
      <c r="BH5">
        <f ca="1"/>
        <v>-1.7380737717302353E-6</v>
      </c>
      <c r="BI5">
        <f ca="1"/>
        <v>5.7867960120144569E-6</v>
      </c>
      <c r="BJ5">
        <f ca="1"/>
        <v>-1.4349410527499059E-5</v>
      </c>
      <c r="BK5">
        <f ca="1"/>
        <v>1.9529643645190408E-5</v>
      </c>
      <c r="BL5">
        <f ca="1"/>
        <v>-1.2267117319360157E-5</v>
      </c>
      <c r="BM5">
        <f ca="1"/>
        <v>-2.8413044692558698E-6</v>
      </c>
    </row>
    <row r="6" spans="1:65" x14ac:dyDescent="0.3">
      <c r="A6" s="2" t="s">
        <v>6</v>
      </c>
      <c r="B6" s="2">
        <v>1</v>
      </c>
      <c r="C6" s="2">
        <v>7</v>
      </c>
      <c r="D6" s="2">
        <v>6</v>
      </c>
      <c r="E6" s="2">
        <v>153.41643835616438</v>
      </c>
      <c r="F6" s="2">
        <v>8</v>
      </c>
      <c r="G6" s="2">
        <v>2</v>
      </c>
      <c r="H6" s="2">
        <v>1</v>
      </c>
      <c r="I6" s="2">
        <v>1</v>
      </c>
      <c r="J6" s="2">
        <v>5</v>
      </c>
      <c r="L6" s="2">
        <v>4</v>
      </c>
      <c r="M6" s="2">
        <f t="shared" ca="1" si="1"/>
        <v>6.5182063324820978E-3</v>
      </c>
      <c r="N6" s="2">
        <f t="shared" ca="1" si="1"/>
        <v>4.5627444327374686E-2</v>
      </c>
      <c r="O6" s="2">
        <f t="shared" ref="O6:O10" ca="1" si="8">D6/OFFSET($A$2,$L6,$L6)</f>
        <v>3.9109237994892583E-2</v>
      </c>
      <c r="P6" s="2">
        <f ca="1">SUM(M6:O6)-SUM(Q6:U6)</f>
        <v>-1.9554618997446288E-2</v>
      </c>
      <c r="Q6" s="2">
        <f t="shared" ca="1" si="3"/>
        <v>5.2145650659856782E-2</v>
      </c>
      <c r="R6" s="2">
        <f t="shared" ca="1" si="4"/>
        <v>1.3036412664964196E-2</v>
      </c>
      <c r="S6" s="2">
        <f t="shared" ca="1" si="5"/>
        <v>6.5182063324820978E-3</v>
      </c>
      <c r="T6" s="2">
        <f t="shared" ca="1" si="6"/>
        <v>6.5182063324820978E-3</v>
      </c>
      <c r="U6" s="2">
        <f t="shared" ca="1" si="7"/>
        <v>3.2591031662410487E-2</v>
      </c>
      <c r="W6" s="2">
        <v>4</v>
      </c>
      <c r="X6" s="2">
        <f ca="1"/>
        <v>1.3555911523525406E-8</v>
      </c>
      <c r="Y6" s="2">
        <f ca="1"/>
        <v>3.2610251838358572E-8</v>
      </c>
      <c r="Z6" s="2">
        <f ca="1"/>
        <v>-1.1867981007088682E-7</v>
      </c>
      <c r="AA6" s="2">
        <f ca="1"/>
        <v>-9.9454155396591379E-8</v>
      </c>
      <c r="AB6" s="2">
        <f ca="1"/>
        <v>6.4643277746835783E-7</v>
      </c>
      <c r="AC6" s="2">
        <f ca="1"/>
        <v>-5.7396711922868871E-7</v>
      </c>
      <c r="AD6" s="2">
        <f ca="1"/>
        <v>-6.1665844663519468E-8</v>
      </c>
      <c r="AE6" s="2">
        <f ca="1"/>
        <v>1.5533225758412284E-8</v>
      </c>
      <c r="AF6" s="2">
        <f ca="1"/>
        <v>2.953906868816641E-7</v>
      </c>
      <c r="AH6" s="2">
        <v>4</v>
      </c>
      <c r="AI6">
        <f ca="1"/>
        <v>5.8565797949012774E-4</v>
      </c>
      <c r="AJ6">
        <f ca="1"/>
        <v>-3.2659731940887129E-4</v>
      </c>
      <c r="AK6">
        <f ca="1"/>
        <v>-7.4390653857466568E-6</v>
      </c>
      <c r="AL6">
        <f ca="1"/>
        <v>1.9281796583645794E-3</v>
      </c>
      <c r="AM6">
        <f ca="1"/>
        <v>-3.636396057778758E-3</v>
      </c>
      <c r="AN6">
        <f ca="1"/>
        <v>1.8846968961550345E-3</v>
      </c>
      <c r="AO6">
        <f ca="1"/>
        <v>1.0076112938530006E-3</v>
      </c>
      <c r="AP6">
        <f ca="1"/>
        <v>2.637835889664581E-3</v>
      </c>
      <c r="AQ6">
        <f ca="1"/>
        <v>1.7753792691473473E-3</v>
      </c>
      <c r="AS6" s="2">
        <v>4</v>
      </c>
      <c r="AT6">
        <f ca="1"/>
        <v>-2.3399601532191797E-7</v>
      </c>
      <c r="AU6">
        <f ca="1"/>
        <v>3.3651886774564458E-5</v>
      </c>
      <c r="AV6">
        <f ca="1"/>
        <v>-2.2039788403387714E-5</v>
      </c>
      <c r="AW6">
        <f ca="1"/>
        <v>-5.7672204152226949E-5</v>
      </c>
      <c r="AX6">
        <f ca="1"/>
        <v>2.71676659213991E-4</v>
      </c>
      <c r="AY6">
        <f ca="1"/>
        <v>-1.7868064391233848E-4</v>
      </c>
      <c r="AZ6">
        <f ca="1"/>
        <v>-6.3496014104100053E-5</v>
      </c>
      <c r="BA6">
        <f ca="1"/>
        <v>-1.1450181150491548E-4</v>
      </c>
      <c r="BB6">
        <f ca="1"/>
        <v>2.7753928978572584E-4</v>
      </c>
      <c r="BD6" s="2">
        <v>4</v>
      </c>
      <c r="BE6">
        <f ca="1"/>
        <v>-1.338931212834869E-7</v>
      </c>
      <c r="BF6">
        <f ca="1"/>
        <v>-8.346014996933735E-7</v>
      </c>
      <c r="BG6">
        <f ca="1"/>
        <v>2.4395117967071172E-6</v>
      </c>
      <c r="BH6">
        <f ca="1"/>
        <v>2.5871202040092667E-6</v>
      </c>
      <c r="BI6">
        <f ca="1"/>
        <v>-1.4613649039003994E-5</v>
      </c>
      <c r="BJ6">
        <f ca="1"/>
        <v>1.1755145040266937E-5</v>
      </c>
      <c r="BK6">
        <f ca="1"/>
        <v>2.7062120028159677E-6</v>
      </c>
      <c r="BL6">
        <f ca="1"/>
        <v>2.647990771452759E-6</v>
      </c>
      <c r="BM6">
        <f ca="1"/>
        <v>-1.0411489900497186E-5</v>
      </c>
    </row>
    <row r="7" spans="1:65" x14ac:dyDescent="0.3">
      <c r="A7" s="2" t="s">
        <v>7</v>
      </c>
      <c r="B7" s="2">
        <v>0</v>
      </c>
      <c r="C7" s="2">
        <v>0</v>
      </c>
      <c r="D7" s="2">
        <v>3</v>
      </c>
      <c r="E7" s="2">
        <v>3</v>
      </c>
      <c r="F7" s="2">
        <v>80.797260273972597</v>
      </c>
      <c r="G7" s="2">
        <v>7</v>
      </c>
      <c r="H7" s="2">
        <v>4</v>
      </c>
      <c r="I7" s="2">
        <v>6</v>
      </c>
      <c r="J7" s="2">
        <v>1</v>
      </c>
      <c r="L7" s="2">
        <v>5</v>
      </c>
      <c r="M7" s="2">
        <f t="shared" ca="1" si="1"/>
        <v>0</v>
      </c>
      <c r="N7" s="2">
        <f t="shared" ca="1" si="1"/>
        <v>0</v>
      </c>
      <c r="O7" s="2">
        <f t="shared" ca="1" si="8"/>
        <v>3.7129971855820419E-2</v>
      </c>
      <c r="P7" s="2">
        <f t="shared" ca="1" si="2"/>
        <v>3.7129971855820419E-2</v>
      </c>
      <c r="Q7" s="2">
        <f ca="1">SUM(M7:P7)-SUM(R7:U7)</f>
        <v>-0.1485198874232817</v>
      </c>
      <c r="R7" s="2">
        <f t="shared" ca="1" si="4"/>
        <v>8.6636600996914323E-2</v>
      </c>
      <c r="S7" s="2">
        <f t="shared" ca="1" si="5"/>
        <v>4.9506629141093897E-2</v>
      </c>
      <c r="T7" s="2">
        <f t="shared" ca="1" si="6"/>
        <v>7.4259943711640838E-2</v>
      </c>
      <c r="U7" s="2">
        <f t="shared" ca="1" si="7"/>
        <v>1.2376657285273474E-2</v>
      </c>
      <c r="W7" s="2">
        <v>5</v>
      </c>
      <c r="X7" s="2">
        <f ca="1"/>
        <v>-7.2036590899742041E-8</v>
      </c>
      <c r="Y7" s="2">
        <f ca="1"/>
        <v>-1.286411076290777E-7</v>
      </c>
      <c r="Z7" s="2">
        <f ca="1"/>
        <v>5.7657991393121044E-7</v>
      </c>
      <c r="AA7" s="2">
        <f ca="1"/>
        <v>4.3496705984904064E-7</v>
      </c>
      <c r="AB7" s="2">
        <f ca="1"/>
        <v>-3.0699747883804417E-6</v>
      </c>
      <c r="AC7" s="2">
        <f ca="1"/>
        <v>2.5333093306264132E-6</v>
      </c>
      <c r="AD7" s="2">
        <f ca="1"/>
        <v>1.2554930610517624E-6</v>
      </c>
      <c r="AE7" s="2">
        <f ca="1"/>
        <v>-2.4701425610934743E-6</v>
      </c>
      <c r="AF7" s="2">
        <f ca="1"/>
        <v>4.7179225435732597E-7</v>
      </c>
      <c r="AH7" s="2">
        <v>5</v>
      </c>
      <c r="AI7">
        <f ca="1"/>
        <v>5.5900535833598242E-4</v>
      </c>
      <c r="AJ7">
        <f ca="1"/>
        <v>1.1390694948630424E-3</v>
      </c>
      <c r="AK7">
        <f ca="1"/>
        <v>-3.0531953824974476E-3</v>
      </c>
      <c r="AL7">
        <f ca="1"/>
        <v>-2.3903092640442077E-3</v>
      </c>
      <c r="AM7">
        <f ca="1"/>
        <v>1.6233523025911037E-2</v>
      </c>
      <c r="AN7">
        <f ca="1"/>
        <v>-1.11790081672074E-2</v>
      </c>
      <c r="AO7">
        <f ca="1"/>
        <v>-5.3591100374101421E-3</v>
      </c>
      <c r="AP7">
        <f ca="1"/>
        <v>-2.439084215784342E-3</v>
      </c>
      <c r="AQ7">
        <f ca="1"/>
        <v>1.3573702206027202E-2</v>
      </c>
      <c r="AS7" s="2">
        <v>5</v>
      </c>
      <c r="AT7">
        <f ca="1"/>
        <v>-2.8247905333271809E-5</v>
      </c>
      <c r="AU7">
        <f ca="1"/>
        <v>-5.3318281625831745E-5</v>
      </c>
      <c r="AV7">
        <f ca="1"/>
        <v>2.3382508924180105E-4</v>
      </c>
      <c r="AW7">
        <f ca="1"/>
        <v>1.7647917033063274E-4</v>
      </c>
      <c r="AX7">
        <f ca="1"/>
        <v>-1.1877800641444311E-3</v>
      </c>
      <c r="AY7">
        <f ca="1"/>
        <v>9.2296852166243615E-4</v>
      </c>
      <c r="AZ7">
        <f ca="1"/>
        <v>4.0277845207700415E-4</v>
      </c>
      <c r="BA7">
        <f ca="1"/>
        <v>-2.2149989887338683E-4</v>
      </c>
      <c r="BB7">
        <f ca="1"/>
        <v>-5.6495084049817512E-4</v>
      </c>
      <c r="BD7" s="2">
        <v>5</v>
      </c>
      <c r="BE7">
        <f ca="1"/>
        <v>1.6416965101576999E-6</v>
      </c>
      <c r="BF7">
        <f ca="1"/>
        <v>2.9575108454768583E-6</v>
      </c>
      <c r="BG7">
        <f ca="1"/>
        <v>-1.2800439466732271E-5</v>
      </c>
      <c r="BH7">
        <f ca="1"/>
        <v>-9.5897537579131387E-6</v>
      </c>
      <c r="BI7">
        <f ca="1"/>
        <v>6.707885131642962E-5</v>
      </c>
      <c r="BJ7">
        <f ca="1"/>
        <v>-5.4561006505920275E-5</v>
      </c>
      <c r="BK7">
        <f ca="1"/>
        <v>-2.3934870119698571E-5</v>
      </c>
      <c r="BL7">
        <f ca="1"/>
        <v>3.4102625138839626E-5</v>
      </c>
      <c r="BM7">
        <f ca="1"/>
        <v>1.0102927122490437E-5</v>
      </c>
    </row>
    <row r="8" spans="1:65" x14ac:dyDescent="0.3">
      <c r="A8" s="2" t="s">
        <v>8</v>
      </c>
      <c r="B8" s="2">
        <v>0</v>
      </c>
      <c r="C8" s="2">
        <v>0</v>
      </c>
      <c r="D8" s="2">
        <v>0</v>
      </c>
      <c r="E8" s="2">
        <v>0</v>
      </c>
      <c r="F8" s="2">
        <v>5</v>
      </c>
      <c r="G8" s="2">
        <v>76.219178082191775</v>
      </c>
      <c r="H8" s="2">
        <v>7</v>
      </c>
      <c r="I8" s="2">
        <v>6</v>
      </c>
      <c r="J8" s="2">
        <v>4</v>
      </c>
      <c r="L8" s="2">
        <v>6</v>
      </c>
      <c r="M8" s="2">
        <f t="shared" ca="1" si="1"/>
        <v>0</v>
      </c>
      <c r="N8" s="2">
        <f t="shared" ca="1" si="1"/>
        <v>0</v>
      </c>
      <c r="O8" s="2">
        <f t="shared" ca="1" si="8"/>
        <v>0</v>
      </c>
      <c r="P8" s="2">
        <f t="shared" ca="1" si="2"/>
        <v>0</v>
      </c>
      <c r="Q8" s="2">
        <f t="shared" ca="1" si="3"/>
        <v>6.5600287562904397E-2</v>
      </c>
      <c r="R8" s="2">
        <f ca="1">SUM(M8:Q8)-SUM(S8:U8)</f>
        <v>-0.15744069015097054</v>
      </c>
      <c r="S8" s="2">
        <f t="shared" ca="1" si="5"/>
        <v>9.1840402588066153E-2</v>
      </c>
      <c r="T8" s="2">
        <f t="shared" ca="1" si="6"/>
        <v>7.8720345075485268E-2</v>
      </c>
      <c r="U8" s="2">
        <f t="shared" ca="1" si="7"/>
        <v>5.2480230050323512E-2</v>
      </c>
      <c r="W8" s="2">
        <v>6</v>
      </c>
      <c r="X8" s="2">
        <f ca="1"/>
        <v>2.9719518120888578E-8</v>
      </c>
      <c r="Y8" s="2">
        <f ca="1"/>
        <v>5.4263729597521974E-8</v>
      </c>
      <c r="Z8" s="2">
        <f ca="1"/>
        <v>-1.5809359934978555E-7</v>
      </c>
      <c r="AA8" s="2">
        <f ca="1"/>
        <v>-9.9477411322640494E-8</v>
      </c>
      <c r="AB8" s="2">
        <f ca="1"/>
        <v>-1.2976739636134516E-7</v>
      </c>
      <c r="AC8" s="2">
        <f ca="1"/>
        <v>-5.0225230842918758E-6</v>
      </c>
      <c r="AD8" s="2">
        <f ca="1"/>
        <v>1.3501737613679712E-5</v>
      </c>
      <c r="AE8" s="2">
        <f ca="1"/>
        <v>-1.5977618925395855E-5</v>
      </c>
      <c r="AF8" s="2">
        <f ca="1"/>
        <v>4.9807023967925918E-6</v>
      </c>
      <c r="AH8" s="2">
        <v>6</v>
      </c>
      <c r="AI8">
        <f ca="1"/>
        <v>0</v>
      </c>
      <c r="AJ8">
        <f ca="1"/>
        <v>0</v>
      </c>
      <c r="AK8">
        <f ca="1"/>
        <v>1.2178684154721833E-3</v>
      </c>
      <c r="AL8">
        <f ca="1"/>
        <v>1.2178684154721833E-3</v>
      </c>
      <c r="AM8">
        <f ca="1"/>
        <v>-7.7191267217226441E-3</v>
      </c>
      <c r="AN8">
        <f ca="1"/>
        <v>1.7551902641211037E-2</v>
      </c>
      <c r="AO8">
        <f ca="1"/>
        <v>-1.736091838275796E-2</v>
      </c>
      <c r="AP8">
        <f ca="1"/>
        <v>1.0505763782511753E-3</v>
      </c>
      <c r="AQ8">
        <f ca="1"/>
        <v>1.0593583478981148E-2</v>
      </c>
      <c r="AS8" s="2">
        <v>6</v>
      </c>
      <c r="AT8">
        <f ca="1"/>
        <v>1.2223637418681622E-5</v>
      </c>
      <c r="AU8">
        <f ca="1"/>
        <v>2.4907762139049279E-5</v>
      </c>
      <c r="AV8">
        <f ca="1"/>
        <v>-1.0200792434811281E-4</v>
      </c>
      <c r="AW8">
        <f ca="1"/>
        <v>-8.7512751017449454E-5</v>
      </c>
      <c r="AX8">
        <f ca="1"/>
        <v>4.9839130895095406E-4</v>
      </c>
      <c r="AY8">
        <f ca="1"/>
        <v>-1.4179065478671226E-3</v>
      </c>
      <c r="AZ8">
        <f ca="1"/>
        <v>2.0790098760438583E-3</v>
      </c>
      <c r="BA8">
        <f ca="1"/>
        <v>-1.3518841977340987E-3</v>
      </c>
      <c r="BB8">
        <f ca="1"/>
        <v>-3.0702911366078418E-4</v>
      </c>
      <c r="BD8" s="2">
        <v>6</v>
      </c>
      <c r="BE8">
        <f ca="1"/>
        <v>-7.2857656474958478E-7</v>
      </c>
      <c r="BF8">
        <f ca="1"/>
        <v>-1.4150361071553226E-6</v>
      </c>
      <c r="BG8">
        <f ca="1"/>
        <v>5.3064619150349621E-6</v>
      </c>
      <c r="BH8">
        <f ca="1"/>
        <v>4.0513731083295858E-6</v>
      </c>
      <c r="BI8">
        <f ca="1"/>
        <v>-1.6881745919164194E-5</v>
      </c>
      <c r="BJ8">
        <f ca="1"/>
        <v>9.1735040334710915E-5</v>
      </c>
      <c r="BK8">
        <f ca="1"/>
        <v>-1.8687743531179703E-4</v>
      </c>
      <c r="BL8">
        <f ca="1"/>
        <v>1.858033542172967E-4</v>
      </c>
      <c r="BM8">
        <f ca="1"/>
        <v>-3.353843311075355E-5</v>
      </c>
    </row>
    <row r="9" spans="1:65" x14ac:dyDescent="0.3">
      <c r="A9" s="2" t="s">
        <v>9</v>
      </c>
      <c r="B9" s="2">
        <v>0</v>
      </c>
      <c r="C9" s="2">
        <v>0</v>
      </c>
      <c r="D9" s="2">
        <v>0</v>
      </c>
      <c r="E9" s="2">
        <v>0</v>
      </c>
      <c r="F9" s="2">
        <v>3</v>
      </c>
      <c r="G9" s="2">
        <v>3</v>
      </c>
      <c r="H9" s="2">
        <v>59.471232876712328</v>
      </c>
      <c r="I9" s="2">
        <v>16</v>
      </c>
      <c r="J9" s="2">
        <v>7</v>
      </c>
      <c r="L9" s="2">
        <v>7</v>
      </c>
      <c r="M9" s="2">
        <f t="shared" ca="1" si="1"/>
        <v>0</v>
      </c>
      <c r="N9" s="2">
        <f t="shared" ca="1" si="1"/>
        <v>0</v>
      </c>
      <c r="O9" s="2">
        <f t="shared" ca="1" si="8"/>
        <v>0</v>
      </c>
      <c r="P9" s="2">
        <f t="shared" ca="1" si="2"/>
        <v>0</v>
      </c>
      <c r="Q9" s="2">
        <f t="shared" ca="1" si="3"/>
        <v>5.0444557055327778E-2</v>
      </c>
      <c r="R9" s="2">
        <f t="shared" ca="1" si="4"/>
        <v>5.0444557055327778E-2</v>
      </c>
      <c r="S9" s="2">
        <f ca="1">SUM(M9:R9)-SUM(T9:U9)</f>
        <v>-0.28585248998019075</v>
      </c>
      <c r="T9" s="2">
        <f t="shared" ca="1" si="6"/>
        <v>0.26903763762841482</v>
      </c>
      <c r="U9" s="2">
        <f t="shared" ca="1" si="7"/>
        <v>0.11770396646243148</v>
      </c>
      <c r="W9" s="2">
        <v>7</v>
      </c>
      <c r="X9" s="2">
        <f ca="1"/>
        <v>6.3573895459845227E-8</v>
      </c>
      <c r="Y9" s="2">
        <f ca="1"/>
        <v>1.2327462074377462E-7</v>
      </c>
      <c r="Z9" s="2">
        <f ca="1"/>
        <v>-7.8744644572501171E-7</v>
      </c>
      <c r="AA9" s="2">
        <f ca="1"/>
        <v>-6.8605848354940594E-7</v>
      </c>
      <c r="AB9" s="2">
        <f ca="1"/>
        <v>7.1050798170353534E-6</v>
      </c>
      <c r="AC9" s="2">
        <f ca="1"/>
        <v>6.5140986529885914E-6</v>
      </c>
      <c r="AD9" s="2">
        <f ca="1"/>
        <v>-3.7439634656505984E-5</v>
      </c>
      <c r="AE9" s="2">
        <f ca="1"/>
        <v>5.2817474127147502E-5</v>
      </c>
      <c r="AF9" s="2">
        <f ca="1"/>
        <v>-2.1612548789698813E-5</v>
      </c>
      <c r="AH9" s="2">
        <v>7</v>
      </c>
      <c r="AI9">
        <f ca="1"/>
        <v>0</v>
      </c>
      <c r="AJ9">
        <f ca="1"/>
        <v>0</v>
      </c>
      <c r="AK9">
        <f ca="1"/>
        <v>9.3650249187182384E-4</v>
      </c>
      <c r="AL9">
        <f ca="1"/>
        <v>9.3650249187182384E-4</v>
      </c>
      <c r="AM9">
        <f ca="1"/>
        <v>-9.3012723631874985E-3</v>
      </c>
      <c r="AN9">
        <f ca="1"/>
        <v>-8.9956915776477735E-3</v>
      </c>
      <c r="AO9">
        <f ca="1"/>
        <v>4.9107760369921261E-2</v>
      </c>
      <c r="AP9">
        <f ca="1"/>
        <v>-6.0371665193791731E-2</v>
      </c>
      <c r="AQ9">
        <f ca="1"/>
        <v>1.527733302214037E-2</v>
      </c>
      <c r="AS9" s="2">
        <v>7</v>
      </c>
      <c r="AT9">
        <f ca="1"/>
        <v>9.3995925642711373E-6</v>
      </c>
      <c r="AU9">
        <f ca="1"/>
        <v>1.9153285374534043E-5</v>
      </c>
      <c r="AV9">
        <f ca="1"/>
        <v>-1.2009460835916729E-4</v>
      </c>
      <c r="AW9">
        <f ca="1"/>
        <v>-1.0894827615133421E-4</v>
      </c>
      <c r="AX9">
        <f ca="1"/>
        <v>1.108240847327575E-3</v>
      </c>
      <c r="AY9">
        <f ca="1"/>
        <v>1.0431148007630827E-3</v>
      </c>
      <c r="AZ9">
        <f ca="1"/>
        <v>-5.8071852610587201E-3</v>
      </c>
      <c r="BA9">
        <f ca="1"/>
        <v>7.7960049784171481E-3</v>
      </c>
      <c r="BB9">
        <f ca="1"/>
        <v>-2.8113859503486847E-3</v>
      </c>
      <c r="BD9" s="2">
        <v>7</v>
      </c>
      <c r="BE9">
        <f ca="1"/>
        <v>-8.7380850909589859E-7</v>
      </c>
      <c r="BF9">
        <f ca="1"/>
        <v>-1.7270425967085567E-6</v>
      </c>
      <c r="BG9">
        <f ca="1"/>
        <v>1.0976240380582299E-5</v>
      </c>
      <c r="BH9">
        <f ca="1"/>
        <v>9.639291956568649E-6</v>
      </c>
      <c r="BI9">
        <f ca="1"/>
        <v>-9.8933421776829333E-5</v>
      </c>
      <c r="BJ9">
        <f ca="1"/>
        <v>-9.1588364374960073E-5</v>
      </c>
      <c r="BK9">
        <f ca="1"/>
        <v>5.2039460263510889E-4</v>
      </c>
      <c r="BL9">
        <f ca="1"/>
        <v>-7.2314647692788231E-4</v>
      </c>
      <c r="BM9">
        <f ca="1"/>
        <v>2.8626307787632998E-4</v>
      </c>
    </row>
    <row r="10" spans="1:65" x14ac:dyDescent="0.3">
      <c r="A10" s="2" t="s">
        <v>10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57.402739726027399</v>
      </c>
      <c r="J10" s="2">
        <v>13</v>
      </c>
      <c r="L10" s="2">
        <v>8</v>
      </c>
      <c r="M10" s="2">
        <f t="shared" ca="1" si="1"/>
        <v>0</v>
      </c>
      <c r="N10" s="2">
        <f t="shared" ca="1" si="1"/>
        <v>0</v>
      </c>
      <c r="O10" s="2">
        <f t="shared" ca="1" si="8"/>
        <v>0</v>
      </c>
      <c r="P10" s="2">
        <f ca="1">E10/OFFSET($A$2,$L10,$L10)</f>
        <v>0</v>
      </c>
      <c r="Q10" s="2">
        <f t="shared" ca="1" si="3"/>
        <v>0</v>
      </c>
      <c r="R10" s="2">
        <f t="shared" ca="1" si="4"/>
        <v>0</v>
      </c>
      <c r="S10" s="2">
        <f t="shared" ca="1" si="5"/>
        <v>3.4841542573501333E-2</v>
      </c>
      <c r="T10" s="2">
        <f ca="1">SUM(M10:S10)-SUM(U10)</f>
        <v>-0.19162848415425734</v>
      </c>
      <c r="U10" s="2">
        <f t="shared" ca="1" si="7"/>
        <v>0.22647002672775868</v>
      </c>
      <c r="W10" s="2">
        <v>8</v>
      </c>
      <c r="X10" s="2">
        <f ca="1"/>
        <v>-9.2268482940388138E-9</v>
      </c>
      <c r="Y10" s="2">
        <f ca="1"/>
        <v>-1.8428537523155229E-8</v>
      </c>
      <c r="Z10" s="2">
        <f ca="1"/>
        <v>1.3654707230381821E-7</v>
      </c>
      <c r="AA10" s="2">
        <f ca="1"/>
        <v>1.235098053081313E-7</v>
      </c>
      <c r="AB10" s="2">
        <f ca="1"/>
        <v>-1.3607685100629236E-6</v>
      </c>
      <c r="AC10" s="2">
        <f ca="1"/>
        <v>-1.2813285833942671E-6</v>
      </c>
      <c r="AD10" s="2">
        <f ca="1"/>
        <v>7.587616551450334E-6</v>
      </c>
      <c r="AE10" s="2">
        <f ca="1"/>
        <v>-1.1632070115472203E-5</v>
      </c>
      <c r="AF10" s="2">
        <f ca="1"/>
        <v>5.563480521732748E-6</v>
      </c>
      <c r="AH10" s="2">
        <v>8</v>
      </c>
      <c r="AI10">
        <f ca="1"/>
        <v>0</v>
      </c>
      <c r="AJ10">
        <f ca="1"/>
        <v>0</v>
      </c>
      <c r="AK10">
        <f ca="1"/>
        <v>0</v>
      </c>
      <c r="AL10">
        <f ca="1"/>
        <v>0</v>
      </c>
      <c r="AM10">
        <f ca="1"/>
        <v>8.7878309112230995E-4</v>
      </c>
      <c r="AN10">
        <f ca="1"/>
        <v>8.7878309112230995E-4</v>
      </c>
      <c r="AO10">
        <f ca="1"/>
        <v>-8.3180868441711311E-3</v>
      </c>
      <c r="AP10">
        <f ca="1"/>
        <v>2.304758112228155E-2</v>
      </c>
      <c r="AQ10">
        <f ca="1"/>
        <v>-1.9648560084821881E-2</v>
      </c>
      <c r="AS10" s="2">
        <v>8</v>
      </c>
      <c r="AT10">
        <f ca="1"/>
        <v>0</v>
      </c>
      <c r="AU10">
        <f ca="1"/>
        <v>0</v>
      </c>
      <c r="AV10">
        <f ca="1"/>
        <v>1.087639714691408E-5</v>
      </c>
      <c r="AW10">
        <f ca="1"/>
        <v>1.087639714691408E-5</v>
      </c>
      <c r="AX10">
        <f ca="1"/>
        <v>-1.6415684956062982E-4</v>
      </c>
      <c r="AY10">
        <f ca="1"/>
        <v>-1.606078809109544E-4</v>
      </c>
      <c r="AZ10">
        <f ca="1"/>
        <v>1.1016574988766323E-3</v>
      </c>
      <c r="BA10">
        <f ca="1"/>
        <v>-2.1733383256559179E-3</v>
      </c>
      <c r="BB10">
        <f ca="1"/>
        <v>1.4325032112562416E-3</v>
      </c>
      <c r="BD10" s="2">
        <v>8</v>
      </c>
      <c r="BE10">
        <f ca="1"/>
        <v>8.1874076125404863E-8</v>
      </c>
      <c r="BF10">
        <f ca="1"/>
        <v>1.668325019498121E-7</v>
      </c>
      <c r="BG10">
        <f ca="1"/>
        <v>-1.5671272270791825E-6</v>
      </c>
      <c r="BH10">
        <f ca="1"/>
        <v>-1.4700383750397812E-6</v>
      </c>
      <c r="BI10">
        <f ca="1"/>
        <v>1.7517487227174711E-5</v>
      </c>
      <c r="BJ10">
        <f ca="1"/>
        <v>1.6780193375507493E-5</v>
      </c>
      <c r="BK10">
        <f ca="1"/>
        <v>-1.033600622680716E-4</v>
      </c>
      <c r="BL10">
        <f ca="1"/>
        <v>1.7202459206463615E-4</v>
      </c>
      <c r="BM10">
        <f ca="1"/>
        <v>-9.311536054968915E-5</v>
      </c>
    </row>
    <row r="11" spans="1:65" x14ac:dyDescent="0.3">
      <c r="A11" s="67" t="s">
        <v>14</v>
      </c>
      <c r="B11" s="67">
        <v>0</v>
      </c>
      <c r="C11" s="67">
        <v>0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67">
        <v>0</v>
      </c>
      <c r="J11" s="67">
        <v>17.578082191780823</v>
      </c>
      <c r="L11" s="2" t="s">
        <v>14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W11" s="2" t="s">
        <v>14</v>
      </c>
      <c r="X11" s="2">
        <f ca="1"/>
        <v>0</v>
      </c>
      <c r="Y11" s="2">
        <f ca="1"/>
        <v>0</v>
      </c>
      <c r="Z11" s="2">
        <f ca="1"/>
        <v>0</v>
      </c>
      <c r="AA11" s="2">
        <f ca="1"/>
        <v>0</v>
      </c>
      <c r="AB11" s="2">
        <f ca="1"/>
        <v>0</v>
      </c>
      <c r="AC11" s="2">
        <f ca="1"/>
        <v>0</v>
      </c>
      <c r="AD11" s="2">
        <f ca="1"/>
        <v>0</v>
      </c>
      <c r="AE11" s="2">
        <f ca="1"/>
        <v>0</v>
      </c>
      <c r="AF11" s="2">
        <f ca="1"/>
        <v>0</v>
      </c>
      <c r="AH11" s="2" t="s">
        <v>14</v>
      </c>
      <c r="AI11">
        <f ca="1"/>
        <v>0</v>
      </c>
      <c r="AJ11">
        <f ca="1"/>
        <v>0</v>
      </c>
      <c r="AK11">
        <f ca="1"/>
        <v>0</v>
      </c>
      <c r="AL11">
        <f ca="1"/>
        <v>0</v>
      </c>
      <c r="AM11">
        <f ca="1"/>
        <v>0</v>
      </c>
      <c r="AN11">
        <f ca="1"/>
        <v>0</v>
      </c>
      <c r="AO11">
        <f ca="1"/>
        <v>0</v>
      </c>
      <c r="AP11">
        <f ca="1"/>
        <v>0</v>
      </c>
      <c r="AQ11">
        <f ca="1"/>
        <v>0</v>
      </c>
      <c r="AS11" s="2" t="s">
        <v>14</v>
      </c>
      <c r="AT11">
        <f ca="1"/>
        <v>0</v>
      </c>
      <c r="AU11">
        <f ca="1"/>
        <v>0</v>
      </c>
      <c r="AV11">
        <f ca="1"/>
        <v>0</v>
      </c>
      <c r="AW11">
        <f ca="1"/>
        <v>0</v>
      </c>
      <c r="AX11">
        <f ca="1"/>
        <v>0</v>
      </c>
      <c r="AY11">
        <f ca="1"/>
        <v>0</v>
      </c>
      <c r="AZ11">
        <f ca="1"/>
        <v>0</v>
      </c>
      <c r="BA11">
        <f ca="1"/>
        <v>0</v>
      </c>
      <c r="BB11">
        <f ca="1"/>
        <v>0</v>
      </c>
      <c r="BD11" s="2" t="s">
        <v>14</v>
      </c>
      <c r="BE11">
        <f ca="1"/>
        <v>0</v>
      </c>
      <c r="BF11">
        <f ca="1"/>
        <v>0</v>
      </c>
      <c r="BG11">
        <f ca="1"/>
        <v>0</v>
      </c>
      <c r="BH11">
        <f ca="1"/>
        <v>0</v>
      </c>
      <c r="BI11">
        <f ca="1"/>
        <v>0</v>
      </c>
      <c r="BJ11">
        <f ca="1"/>
        <v>0</v>
      </c>
      <c r="BK11">
        <f ca="1"/>
        <v>0</v>
      </c>
      <c r="BL11">
        <f ca="1"/>
        <v>0</v>
      </c>
      <c r="BM11">
        <f ca="1"/>
        <v>0</v>
      </c>
    </row>
    <row r="13" spans="1:65" x14ac:dyDescent="0.3">
      <c r="B13" s="1">
        <v>41456</v>
      </c>
      <c r="C13" t="s">
        <v>0</v>
      </c>
      <c r="D13" s="1">
        <v>41821</v>
      </c>
      <c r="L13" s="66" t="s">
        <v>56</v>
      </c>
      <c r="M13" s="38">
        <v>1</v>
      </c>
      <c r="N13" s="38"/>
      <c r="O13" s="38"/>
      <c r="P13" s="38"/>
      <c r="Q13" s="38"/>
      <c r="R13" s="38"/>
      <c r="S13" s="38"/>
      <c r="T13" s="38"/>
      <c r="U13" s="38"/>
      <c r="W13" s="38" t="s">
        <v>83</v>
      </c>
      <c r="AG13" s="38"/>
      <c r="AH13" s="38" t="s">
        <v>80</v>
      </c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 t="s">
        <v>81</v>
      </c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 t="s">
        <v>82</v>
      </c>
      <c r="BE13" s="38"/>
      <c r="BF13" s="38"/>
      <c r="BG13" s="38"/>
      <c r="BH13" s="38"/>
      <c r="BI13" s="38"/>
      <c r="BJ13" s="38"/>
      <c r="BK13" s="38"/>
      <c r="BL13" s="38"/>
      <c r="BM13" s="38"/>
    </row>
    <row r="14" spans="1:65" x14ac:dyDescent="0.3">
      <c r="A14" s="2"/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  <c r="H14" s="2" t="s">
        <v>9</v>
      </c>
      <c r="I14" s="2" t="s">
        <v>10</v>
      </c>
      <c r="J14" s="2" t="s">
        <v>14</v>
      </c>
      <c r="L14" s="2" t="s">
        <v>57</v>
      </c>
      <c r="M14" s="2" t="s">
        <v>3</v>
      </c>
      <c r="N14" s="2" t="s">
        <v>4</v>
      </c>
      <c r="O14" s="2" t="s">
        <v>5</v>
      </c>
      <c r="P14" s="2" t="s">
        <v>6</v>
      </c>
      <c r="Q14" s="2" t="s">
        <v>7</v>
      </c>
      <c r="R14" s="2" t="s">
        <v>8</v>
      </c>
      <c r="S14" s="2" t="s">
        <v>9</v>
      </c>
      <c r="T14" s="2" t="s">
        <v>10</v>
      </c>
      <c r="U14" s="2" t="s">
        <v>14</v>
      </c>
      <c r="W14" s="2" t="s">
        <v>71</v>
      </c>
      <c r="X14" s="2" t="s">
        <v>3</v>
      </c>
      <c r="Y14" s="2" t="s">
        <v>4</v>
      </c>
      <c r="Z14" s="2" t="s">
        <v>5</v>
      </c>
      <c r="AA14" s="2" t="s">
        <v>6</v>
      </c>
      <c r="AB14" s="2" t="s">
        <v>7</v>
      </c>
      <c r="AC14" s="2" t="s">
        <v>8</v>
      </c>
      <c r="AD14" s="2" t="s">
        <v>9</v>
      </c>
      <c r="AE14" s="2" t="s">
        <v>10</v>
      </c>
      <c r="AF14" s="2" t="s">
        <v>14</v>
      </c>
      <c r="AG14" s="38"/>
      <c r="AH14" s="2" t="s">
        <v>71</v>
      </c>
      <c r="AI14" s="2" t="s">
        <v>3</v>
      </c>
      <c r="AJ14" s="2" t="s">
        <v>4</v>
      </c>
      <c r="AK14" s="2" t="s">
        <v>5</v>
      </c>
      <c r="AL14" s="2" t="s">
        <v>6</v>
      </c>
      <c r="AM14" s="2" t="s">
        <v>7</v>
      </c>
      <c r="AN14" s="2" t="s">
        <v>8</v>
      </c>
      <c r="AO14" s="2" t="s">
        <v>9</v>
      </c>
      <c r="AP14" s="2" t="s">
        <v>10</v>
      </c>
      <c r="AQ14" s="2" t="s">
        <v>14</v>
      </c>
      <c r="AR14" s="38"/>
      <c r="AS14" s="2" t="s">
        <v>71</v>
      </c>
      <c r="AT14" s="2" t="s">
        <v>3</v>
      </c>
      <c r="AU14" s="2" t="s">
        <v>4</v>
      </c>
      <c r="AV14" s="2" t="s">
        <v>5</v>
      </c>
      <c r="AW14" s="2" t="s">
        <v>6</v>
      </c>
      <c r="AX14" s="2" t="s">
        <v>7</v>
      </c>
      <c r="AY14" s="2" t="s">
        <v>8</v>
      </c>
      <c r="AZ14" s="2" t="s">
        <v>9</v>
      </c>
      <c r="BA14" s="2" t="s">
        <v>10</v>
      </c>
      <c r="BB14" s="2" t="s">
        <v>14</v>
      </c>
      <c r="BC14" s="38"/>
      <c r="BD14" s="2" t="s">
        <v>71</v>
      </c>
      <c r="BE14" s="2" t="s">
        <v>3</v>
      </c>
      <c r="BF14" s="2" t="s">
        <v>4</v>
      </c>
      <c r="BG14" s="2" t="s">
        <v>5</v>
      </c>
      <c r="BH14" s="2" t="s">
        <v>6</v>
      </c>
      <c r="BI14" s="2" t="s">
        <v>7</v>
      </c>
      <c r="BJ14" s="2" t="s">
        <v>8</v>
      </c>
      <c r="BK14" s="2" t="s">
        <v>9</v>
      </c>
      <c r="BL14" s="2" t="s">
        <v>10</v>
      </c>
      <c r="BM14" s="2" t="s">
        <v>14</v>
      </c>
    </row>
    <row r="15" spans="1:65" x14ac:dyDescent="0.3">
      <c r="A15" s="2" t="s">
        <v>3</v>
      </c>
      <c r="B15" s="2">
        <v>66.663013698630138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L15" s="2">
        <v>1</v>
      </c>
      <c r="M15" s="2">
        <f ca="1">-SUM(N15:U15)</f>
        <v>-1.5000821962847279E-2</v>
      </c>
      <c r="N15" s="2">
        <f ca="1">C15/OFFSET($A$14,$L15,$L15)</f>
        <v>1.5000821962847279E-2</v>
      </c>
      <c r="O15" s="2">
        <f t="shared" ref="O15:U22" ca="1" si="9">D15/OFFSET($A$14,$L15,$L15)</f>
        <v>0</v>
      </c>
      <c r="P15" s="2">
        <f t="shared" ca="1" si="9"/>
        <v>0</v>
      </c>
      <c r="Q15" s="2">
        <f t="shared" ca="1" si="9"/>
        <v>0</v>
      </c>
      <c r="R15" s="2">
        <f t="shared" ca="1" si="9"/>
        <v>0</v>
      </c>
      <c r="S15" s="2">
        <f t="shared" ca="1" si="9"/>
        <v>0</v>
      </c>
      <c r="T15" s="2">
        <f t="shared" ca="1" si="9"/>
        <v>0</v>
      </c>
      <c r="U15" s="2">
        <f t="shared" ca="1" si="9"/>
        <v>0</v>
      </c>
      <c r="W15" s="2">
        <v>1</v>
      </c>
      <c r="X15" s="2">
        <f t="array" aca="1" ref="X15:AF23" ca="1">MMULT(BE15:BM23,M15:U23)/5</f>
        <v>-3.3647699361792178E-10</v>
      </c>
      <c r="Y15" s="2">
        <f ca="1"/>
        <v>2.6218034465666583E-9</v>
      </c>
      <c r="Z15" s="2">
        <f ca="1"/>
        <v>3.8581783472187486E-9</v>
      </c>
      <c r="AA15" s="2">
        <f ca="1"/>
        <v>3.2559896066729457E-9</v>
      </c>
      <c r="AB15" s="2">
        <f ca="1"/>
        <v>2.2929070378030006E-9</v>
      </c>
      <c r="AC15" s="2">
        <f ca="1"/>
        <v>4.3676553294671198E-9</v>
      </c>
      <c r="AD15" s="2">
        <f ca="1"/>
        <v>-4.5836448467902505E-9</v>
      </c>
      <c r="AE15" s="2">
        <f ca="1"/>
        <v>6.6851495862573302E-9</v>
      </c>
      <c r="AF15" s="2">
        <f ca="1"/>
        <v>7.8168348774380401E-9</v>
      </c>
      <c r="AG15" s="38"/>
      <c r="AH15" s="2">
        <v>1</v>
      </c>
      <c r="AI15" s="38">
        <f t="array" aca="1" ref="AI15:AQ23" ca="1">MMULT(M15:U23,M15:U23)/2</f>
        <v>2.5661054849355737E-4</v>
      </c>
      <c r="AJ15" s="38">
        <f ca="1"/>
        <v>-2.5661054849355737E-4</v>
      </c>
      <c r="AK15" s="38">
        <f ca="1"/>
        <v>7.2049109356518362E-5</v>
      </c>
      <c r="AL15" s="38">
        <f ca="1"/>
        <v>2.1614732806955509E-4</v>
      </c>
      <c r="AM15" s="38">
        <f ca="1"/>
        <v>0</v>
      </c>
      <c r="AN15" s="38">
        <f ca="1"/>
        <v>0</v>
      </c>
      <c r="AO15" s="38">
        <f ca="1"/>
        <v>0</v>
      </c>
      <c r="AP15" s="38">
        <f ca="1"/>
        <v>0</v>
      </c>
      <c r="AQ15" s="38">
        <f ca="1"/>
        <v>0</v>
      </c>
      <c r="AR15" s="38"/>
      <c r="AS15" s="2">
        <v>1</v>
      </c>
      <c r="AT15" s="38">
        <f t="array" aca="1" ref="AT15:BB23" ca="1">MMULT(AI15:AQ23,M15:U23)/3</f>
        <v>-1.6123904272734268E-6</v>
      </c>
      <c r="AU15" s="38">
        <f ca="1"/>
        <v>6.912973147234921E-6</v>
      </c>
      <c r="AV15" s="38">
        <f ca="1"/>
        <v>5.5028150971194512E-6</v>
      </c>
      <c r="AW15" s="38">
        <f ca="1"/>
        <v>-2.7378142573716202E-7</v>
      </c>
      <c r="AX15" s="38">
        <f ca="1"/>
        <v>3.6520417123463035E-6</v>
      </c>
      <c r="AY15" s="38">
        <f ca="1"/>
        <v>2.9011444216396273E-6</v>
      </c>
      <c r="AZ15" s="38">
        <f ca="1"/>
        <v>5.4268401979259176E-7</v>
      </c>
      <c r="BA15" s="38">
        <f ca="1"/>
        <v>1.6280520593777754E-6</v>
      </c>
      <c r="BB15" s="38">
        <f ca="1"/>
        <v>1.0853680395851835E-6</v>
      </c>
      <c r="BC15" s="38"/>
      <c r="BD15" s="2">
        <v>1</v>
      </c>
      <c r="BE15" s="38">
        <f t="array" aca="1" ref="BE15:BM23" ca="1">MMULT(AT15:BB23,M15:U23)/4</f>
        <v>1.1452234739037911E-7</v>
      </c>
      <c r="BF15" s="38">
        <f ca="1"/>
        <v>-3.2105450548729569E-8</v>
      </c>
      <c r="BG15" s="38">
        <f ca="1"/>
        <v>1.1922661667476079E-8</v>
      </c>
      <c r="BH15" s="38">
        <f ca="1"/>
        <v>2.0258105571758383E-7</v>
      </c>
      <c r="BI15" s="38">
        <f ca="1"/>
        <v>1.0291637636817666E-7</v>
      </c>
      <c r="BJ15" s="38">
        <f ca="1"/>
        <v>3.9066129177904757E-8</v>
      </c>
      <c r="BK15" s="38">
        <f ca="1"/>
        <v>1.3055521764655082E-7</v>
      </c>
      <c r="BL15" s="38">
        <f ca="1"/>
        <v>8.8248473151834883E-8</v>
      </c>
      <c r="BM15" s="38">
        <f ca="1"/>
        <v>1.3945228163544505E-7</v>
      </c>
    </row>
    <row r="16" spans="1:65" x14ac:dyDescent="0.3">
      <c r="A16" s="2" t="s">
        <v>4</v>
      </c>
      <c r="B16" s="2">
        <v>2</v>
      </c>
      <c r="C16" s="2">
        <v>104.1013698630137</v>
      </c>
      <c r="D16" s="2">
        <v>1</v>
      </c>
      <c r="E16" s="2">
        <v>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L16" s="2">
        <v>2</v>
      </c>
      <c r="M16" s="2">
        <f ca="1">B16/OFFSET($A$14,$L16,$L16)</f>
        <v>1.9212043056030737E-2</v>
      </c>
      <c r="N16" s="2">
        <f ca="1">M16-SUM(O16:U16)</f>
        <v>-1.9212043056030737E-2</v>
      </c>
      <c r="O16" s="2">
        <f t="shared" ca="1" si="9"/>
        <v>9.6060215280153686E-3</v>
      </c>
      <c r="P16" s="2">
        <f t="shared" ca="1" si="9"/>
        <v>2.8818064584046107E-2</v>
      </c>
      <c r="Q16" s="2">
        <f t="shared" ca="1" si="9"/>
        <v>0</v>
      </c>
      <c r="R16" s="2">
        <f t="shared" ca="1" si="9"/>
        <v>0</v>
      </c>
      <c r="S16" s="2">
        <f t="shared" ca="1" si="9"/>
        <v>0</v>
      </c>
      <c r="T16" s="2">
        <f t="shared" ca="1" si="9"/>
        <v>0</v>
      </c>
      <c r="U16" s="2">
        <f t="shared" ca="1" si="9"/>
        <v>0</v>
      </c>
      <c r="W16" s="2">
        <v>2</v>
      </c>
      <c r="X16" s="2">
        <f ca="1"/>
        <v>1.7430562992667115E-8</v>
      </c>
      <c r="Y16" s="2">
        <f ca="1"/>
        <v>1.238206047350261E-8</v>
      </c>
      <c r="Z16" s="2">
        <f ca="1"/>
        <v>2.5197934130159117E-8</v>
      </c>
      <c r="AA16" s="2">
        <f ca="1"/>
        <v>4.5275124115186707E-8</v>
      </c>
      <c r="AB16" s="2">
        <f ca="1"/>
        <v>4.4149921614833787E-8</v>
      </c>
      <c r="AC16" s="2">
        <f ca="1"/>
        <v>1.4982552031701345E-8</v>
      </c>
      <c r="AD16" s="2">
        <f ca="1"/>
        <v>1.386510728701775E-7</v>
      </c>
      <c r="AE16" s="2">
        <f ca="1"/>
        <v>-1.0312488696792125E-7</v>
      </c>
      <c r="AF16" s="2">
        <f ca="1"/>
        <v>8.8593602388663177E-8</v>
      </c>
      <c r="AG16" s="38"/>
      <c r="AH16" s="2">
        <v>2</v>
      </c>
      <c r="AI16" s="38">
        <f ca="1"/>
        <v>-6.5849866929048391E-5</v>
      </c>
      <c r="AJ16" s="38">
        <f ca="1"/>
        <v>1.1259083223435942E-3</v>
      </c>
      <c r="AK16" s="38">
        <f ca="1"/>
        <v>1.1725518239574266E-3</v>
      </c>
      <c r="AL16" s="38">
        <f ca="1"/>
        <v>1.6139404326651432E-4</v>
      </c>
      <c r="AM16" s="38">
        <f ca="1"/>
        <v>7.3036832009433094E-4</v>
      </c>
      <c r="AN16" s="38">
        <f ca="1"/>
        <v>5.8019709096440079E-4</v>
      </c>
      <c r="AO16" s="38">
        <f ca="1"/>
        <v>1.0853085673638364E-4</v>
      </c>
      <c r="AP16" s="38">
        <f ca="1"/>
        <v>3.2559257020915093E-4</v>
      </c>
      <c r="AQ16" s="38">
        <f ca="1"/>
        <v>2.1706171347276728E-4</v>
      </c>
      <c r="AR16" s="38"/>
      <c r="AS16" s="2">
        <v>2</v>
      </c>
      <c r="AT16" s="38">
        <f ca="1"/>
        <v>2.892522882426306E-5</v>
      </c>
      <c r="AU16" s="38">
        <f ca="1"/>
        <v>-1.648011211687686E-6</v>
      </c>
      <c r="AV16" s="38">
        <f ca="1"/>
        <v>8.6820173293718133E-6</v>
      </c>
      <c r="AW16" s="38">
        <f ca="1"/>
        <v>5.3744873343799832E-5</v>
      </c>
      <c r="AX16" s="38">
        <f ca="1"/>
        <v>3.1094904942926845E-5</v>
      </c>
      <c r="AY16" s="38">
        <f ca="1"/>
        <v>1.3318208039796102E-5</v>
      </c>
      <c r="AZ16" s="38">
        <f ca="1"/>
        <v>3.5355501069391236E-5</v>
      </c>
      <c r="BA16" s="38">
        <f ca="1"/>
        <v>2.5159688757793631E-5</v>
      </c>
      <c r="BB16" s="38">
        <f ca="1"/>
        <v>3.8270605483460791E-5</v>
      </c>
      <c r="BC16" s="38"/>
      <c r="BD16" s="2">
        <v>2</v>
      </c>
      <c r="BE16" s="38">
        <f ca="1"/>
        <v>2.3694952162521124E-9</v>
      </c>
      <c r="BF16" s="38">
        <f ca="1"/>
        <v>8.4178114481921472E-7</v>
      </c>
      <c r="BG16" s="38">
        <f ca="1"/>
        <v>1.2979116417294843E-6</v>
      </c>
      <c r="BH16" s="38">
        <f ca="1"/>
        <v>1.2878514544787634E-6</v>
      </c>
      <c r="BI16" s="38">
        <f ca="1"/>
        <v>8.6717684272191114E-7</v>
      </c>
      <c r="BJ16" s="38">
        <f ca="1"/>
        <v>1.494871464473713E-6</v>
      </c>
      <c r="BK16" s="38">
        <f ca="1"/>
        <v>-1.3972426784096204E-6</v>
      </c>
      <c r="BL16" s="38">
        <f ca="1"/>
        <v>2.3165095653821563E-6</v>
      </c>
      <c r="BM16" s="38">
        <f ca="1"/>
        <v>2.7449211342083548E-6</v>
      </c>
    </row>
    <row r="17" spans="1:65" x14ac:dyDescent="0.3">
      <c r="A17" s="2" t="s">
        <v>5</v>
      </c>
      <c r="B17" s="2">
        <v>7</v>
      </c>
      <c r="C17" s="2">
        <v>1</v>
      </c>
      <c r="D17" s="2">
        <v>127.93424657534247</v>
      </c>
      <c r="E17" s="2">
        <v>3</v>
      </c>
      <c r="F17" s="2">
        <v>5</v>
      </c>
      <c r="G17" s="2">
        <v>1</v>
      </c>
      <c r="H17" s="2">
        <v>0</v>
      </c>
      <c r="I17" s="2">
        <v>0</v>
      </c>
      <c r="J17" s="2">
        <v>0</v>
      </c>
      <c r="L17" s="2">
        <v>3</v>
      </c>
      <c r="M17" s="2">
        <f t="shared" ref="M17:O22" ca="1" si="10">B17/OFFSET($A$14,$L17,$L17)</f>
        <v>5.4715607332533833E-2</v>
      </c>
      <c r="N17" s="2">
        <f t="shared" ca="1" si="10"/>
        <v>7.8165153332191185E-3</v>
      </c>
      <c r="O17" s="2">
        <f ca="1">SUM(M17:N17)-SUM(P17:U17)</f>
        <v>-7.8165153332191151E-3</v>
      </c>
      <c r="P17" s="2">
        <f t="shared" ca="1" si="9"/>
        <v>2.3449545999657359E-2</v>
      </c>
      <c r="Q17" s="2">
        <f t="shared" ca="1" si="9"/>
        <v>3.9082576666095596E-2</v>
      </c>
      <c r="R17" s="2">
        <f t="shared" ca="1" si="9"/>
        <v>7.8165153332191185E-3</v>
      </c>
      <c r="S17" s="2">
        <f t="shared" ca="1" si="9"/>
        <v>0</v>
      </c>
      <c r="T17" s="2">
        <f t="shared" ca="1" si="9"/>
        <v>0</v>
      </c>
      <c r="U17" s="2">
        <f t="shared" ca="1" si="9"/>
        <v>0</v>
      </c>
      <c r="W17" s="2">
        <v>3</v>
      </c>
      <c r="X17" s="2">
        <f ca="1"/>
        <v>1.2103039755413581E-8</v>
      </c>
      <c r="Y17" s="2">
        <f ca="1"/>
        <v>6.3413559863784787E-8</v>
      </c>
      <c r="Z17" s="2">
        <f ca="1"/>
        <v>9.7815773718904858E-8</v>
      </c>
      <c r="AA17" s="2">
        <f ca="1"/>
        <v>1.9530679228535066E-8</v>
      </c>
      <c r="AB17" s="2">
        <f ca="1"/>
        <v>2.6926194607747099E-7</v>
      </c>
      <c r="AC17" s="2">
        <f ca="1"/>
        <v>-3.4236519426661361E-8</v>
      </c>
      <c r="AD17" s="2">
        <f ca="1"/>
        <v>-4.8951450266029884E-7</v>
      </c>
      <c r="AE17" s="2">
        <f ca="1"/>
        <v>8.5591627702457242E-7</v>
      </c>
      <c r="AF17" s="2">
        <f ca="1"/>
        <v>-9.9682524120162291E-8</v>
      </c>
      <c r="AG17" s="38"/>
      <c r="AH17" s="2">
        <v>3</v>
      </c>
      <c r="AI17" s="38">
        <f ca="1"/>
        <v>-5.4914661936780892E-4</v>
      </c>
      <c r="AJ17" s="38">
        <f ca="1"/>
        <v>9.2294344045284159E-4</v>
      </c>
      <c r="AK17" s="38">
        <f ca="1"/>
        <v>1.3902632270896475E-3</v>
      </c>
      <c r="AL17" s="38">
        <f ca="1"/>
        <v>2.514479417966153E-3</v>
      </c>
      <c r="AM17" s="38">
        <f ca="1"/>
        <v>-6.3969277504943053E-4</v>
      </c>
      <c r="AN17" s="38">
        <f ca="1"/>
        <v>1.4001094354219219E-3</v>
      </c>
      <c r="AO17" s="38">
        <f ca="1"/>
        <v>1.783999479714521E-3</v>
      </c>
      <c r="AP17" s="38">
        <f ca="1"/>
        <v>1.7022217045898228E-3</v>
      </c>
      <c r="AQ17" s="38">
        <f ca="1"/>
        <v>7.6606564552521728E-4</v>
      </c>
      <c r="AR17" s="38"/>
      <c r="AS17" s="2">
        <v>3</v>
      </c>
      <c r="AT17" s="38">
        <f ca="1"/>
        <v>3.4012792202398522E-5</v>
      </c>
      <c r="AU17" s="38">
        <f ca="1"/>
        <v>3.9157873715101439E-5</v>
      </c>
      <c r="AV17" s="38">
        <f ca="1"/>
        <v>7.2227106979882294E-5</v>
      </c>
      <c r="AW17" s="38">
        <f ca="1"/>
        <v>3.1192982387644325E-5</v>
      </c>
      <c r="AX17" s="38">
        <f ca="1"/>
        <v>1.6770582710058267E-4</v>
      </c>
      <c r="AY17" s="38">
        <f ca="1"/>
        <v>3.9630271359641258E-5</v>
      </c>
      <c r="AZ17" s="38">
        <f ca="1"/>
        <v>-9.3931811081139066E-5</v>
      </c>
      <c r="BA17" s="38">
        <f ca="1"/>
        <v>1.1538056111432053E-4</v>
      </c>
      <c r="BB17" s="38">
        <f ca="1"/>
        <v>1.9997384571701315E-4</v>
      </c>
      <c r="BC17" s="38"/>
      <c r="BD17" s="2">
        <v>3</v>
      </c>
      <c r="BE17" s="38">
        <f ca="1"/>
        <v>1.048508234946449E-6</v>
      </c>
      <c r="BF17" s="38">
        <f ca="1"/>
        <v>4.9178271779873151E-7</v>
      </c>
      <c r="BG17" s="38">
        <f ca="1"/>
        <v>1.2207766055043175E-6</v>
      </c>
      <c r="BH17" s="38">
        <f ca="1"/>
        <v>5.7135199057159564E-6</v>
      </c>
      <c r="BI17" s="38">
        <f ca="1"/>
        <v>-1.6772226092616324E-6</v>
      </c>
      <c r="BJ17" s="38">
        <f ca="1"/>
        <v>3.2045119599933298E-6</v>
      </c>
      <c r="BK17" s="38">
        <f ca="1"/>
        <v>1.050111609394002E-5</v>
      </c>
      <c r="BL17" s="38">
        <f ca="1"/>
        <v>-7.374615608777353E-6</v>
      </c>
      <c r="BM17" s="38">
        <f ca="1"/>
        <v>5.4775049581356973E-6</v>
      </c>
    </row>
    <row r="18" spans="1:65" x14ac:dyDescent="0.3">
      <c r="A18" s="2" t="s">
        <v>6</v>
      </c>
      <c r="B18" s="2">
        <v>0</v>
      </c>
      <c r="C18" s="2">
        <v>7</v>
      </c>
      <c r="D18" s="2">
        <v>12</v>
      </c>
      <c r="E18" s="2">
        <v>132.76438356164383</v>
      </c>
      <c r="F18" s="2">
        <v>5</v>
      </c>
      <c r="G18" s="2">
        <v>5</v>
      </c>
      <c r="H18" s="2">
        <v>1</v>
      </c>
      <c r="I18" s="2">
        <v>3</v>
      </c>
      <c r="J18" s="2">
        <v>2</v>
      </c>
      <c r="L18" s="2">
        <v>4</v>
      </c>
      <c r="M18" s="2">
        <f t="shared" ca="1" si="10"/>
        <v>0</v>
      </c>
      <c r="N18" s="2">
        <f t="shared" ca="1" si="10"/>
        <v>5.2724984007098789E-2</v>
      </c>
      <c r="O18" s="2">
        <f t="shared" ca="1" si="10"/>
        <v>9.0385686869312212E-2</v>
      </c>
      <c r="P18" s="2">
        <f ca="1">SUM(M18:O18)-SUM(Q18:U18)</f>
        <v>2.259642171732805E-2</v>
      </c>
      <c r="Q18" s="2">
        <f t="shared" ca="1" si="9"/>
        <v>3.7660702862213423E-2</v>
      </c>
      <c r="R18" s="2">
        <f t="shared" ca="1" si="9"/>
        <v>3.7660702862213423E-2</v>
      </c>
      <c r="S18" s="2">
        <f t="shared" ca="1" si="9"/>
        <v>7.5321405724426841E-3</v>
      </c>
      <c r="T18" s="2">
        <f t="shared" ca="1" si="9"/>
        <v>2.2596421717328053E-2</v>
      </c>
      <c r="U18" s="2">
        <f t="shared" ca="1" si="9"/>
        <v>1.5064281144885368E-2</v>
      </c>
      <c r="W18" s="2">
        <v>4</v>
      </c>
      <c r="X18" s="2">
        <f ca="1"/>
        <v>5.4834052036081893E-8</v>
      </c>
      <c r="Y18" s="2">
        <f ca="1"/>
        <v>7.5856613384174719E-8</v>
      </c>
      <c r="Z18" s="2">
        <f ca="1"/>
        <v>1.4148952644339888E-7</v>
      </c>
      <c r="AA18" s="2">
        <f ca="1"/>
        <v>2.7166425129723826E-7</v>
      </c>
      <c r="AB18" s="2">
        <f ca="1"/>
        <v>1.8577433393875293E-7</v>
      </c>
      <c r="AC18" s="2">
        <f ca="1"/>
        <v>1.2410756728802641E-7</v>
      </c>
      <c r="AD18" s="2">
        <f ca="1"/>
        <v>-9.0379216590212502E-7</v>
      </c>
      <c r="AE18" s="2">
        <f ca="1"/>
        <v>1.6406624391987E-6</v>
      </c>
      <c r="AF18" s="2">
        <f ca="1"/>
        <v>-1.5530961952466131E-7</v>
      </c>
      <c r="AG18" s="38"/>
      <c r="AH18" s="2">
        <v>4</v>
      </c>
      <c r="AI18" s="38">
        <f ca="1"/>
        <v>2.9792312070477805E-3</v>
      </c>
      <c r="AJ18" s="38">
        <f ca="1"/>
        <v>4.4247120905419399E-4</v>
      </c>
      <c r="AK18" s="38">
        <f ca="1"/>
        <v>1.174057297866086E-3</v>
      </c>
      <c r="AL18" s="38">
        <f ca="1"/>
        <v>4.7202529423463211E-3</v>
      </c>
      <c r="AM18" s="38">
        <f ca="1"/>
        <v>3.9371653387315787E-3</v>
      </c>
      <c r="AN18" s="38">
        <f ca="1"/>
        <v>1.3065386165656699E-3</v>
      </c>
      <c r="AO18" s="38">
        <f ca="1"/>
        <v>3.1582435047696217E-3</v>
      </c>
      <c r="AP18" s="38">
        <f ca="1"/>
        <v>2.2688125436228757E-3</v>
      </c>
      <c r="AQ18" s="38">
        <f ca="1"/>
        <v>3.8733750501220047E-3</v>
      </c>
      <c r="AR18" s="38"/>
      <c r="AS18" s="2">
        <v>4</v>
      </c>
      <c r="AT18" s="38">
        <f ca="1"/>
        <v>9.3497056974190901E-6</v>
      </c>
      <c r="AU18" s="38">
        <f ca="1"/>
        <v>9.8080812923066017E-5</v>
      </c>
      <c r="AV18" s="38">
        <f ca="1"/>
        <v>1.5819627231513066E-4</v>
      </c>
      <c r="AW18" s="38">
        <f ca="1"/>
        <v>2.0437090983889514E-4</v>
      </c>
      <c r="AX18" s="38">
        <f ca="1"/>
        <v>8.2759029441304969E-5</v>
      </c>
      <c r="AY18" s="38">
        <f ca="1"/>
        <v>2.012255082533478E-4</v>
      </c>
      <c r="AZ18" s="38">
        <f ca="1"/>
        <v>-1.3942068741123155E-4</v>
      </c>
      <c r="BA18" s="38">
        <f ca="1"/>
        <v>2.9876332950357965E-4</v>
      </c>
      <c r="BB18" s="38">
        <f ca="1"/>
        <v>3.3913227670628204E-4</v>
      </c>
      <c r="BC18" s="38"/>
      <c r="BD18" s="2">
        <v>4</v>
      </c>
      <c r="BE18" s="38">
        <f ca="1"/>
        <v>2.5999711619354297E-6</v>
      </c>
      <c r="BF18" s="38">
        <f ca="1"/>
        <v>2.5669792526762155E-6</v>
      </c>
      <c r="BG18" s="38">
        <f ca="1"/>
        <v>4.8222995526524852E-6</v>
      </c>
      <c r="BH18" s="38">
        <f ca="1"/>
        <v>6.6743443657836373E-6</v>
      </c>
      <c r="BI18" s="38">
        <f ca="1"/>
        <v>8.7286933797378273E-6</v>
      </c>
      <c r="BJ18" s="38">
        <f ca="1"/>
        <v>2.501873221106078E-6</v>
      </c>
      <c r="BK18" s="38">
        <f ca="1"/>
        <v>1.9537373735919226E-5</v>
      </c>
      <c r="BL18" s="38">
        <f ca="1"/>
        <v>-1.394869073613575E-5</v>
      </c>
      <c r="BM18" s="38">
        <f ca="1"/>
        <v>1.528233653193504E-5</v>
      </c>
    </row>
    <row r="19" spans="1:65" x14ac:dyDescent="0.3">
      <c r="A19" s="2" t="s">
        <v>7</v>
      </c>
      <c r="B19" s="2">
        <v>0</v>
      </c>
      <c r="C19" s="2">
        <v>0</v>
      </c>
      <c r="D19" s="2">
        <v>1</v>
      </c>
      <c r="E19" s="2">
        <v>8</v>
      </c>
      <c r="F19" s="2">
        <v>74.465753424657535</v>
      </c>
      <c r="G19" s="2">
        <v>5</v>
      </c>
      <c r="H19" s="2">
        <v>4</v>
      </c>
      <c r="I19" s="2">
        <v>4</v>
      </c>
      <c r="J19" s="2">
        <v>2</v>
      </c>
      <c r="L19" s="2">
        <v>5</v>
      </c>
      <c r="M19" s="2">
        <f t="shared" ca="1" si="10"/>
        <v>0</v>
      </c>
      <c r="N19" s="2">
        <f t="shared" ref="N19:N22" ca="1" si="11">C19/OFFSET($A$14,$L19,$L19)</f>
        <v>0</v>
      </c>
      <c r="O19" s="2">
        <f t="shared" ref="O19:O22" ca="1" si="12">D19/OFFSET($A$14,$L19,$L19)</f>
        <v>1.3428991905813098E-2</v>
      </c>
      <c r="P19" s="2">
        <f t="shared" ref="P19:P22" ca="1" si="13">E19/OFFSET($A$14,$L19,$L19)</f>
        <v>0.10743193524650478</v>
      </c>
      <c r="Q19" s="2">
        <f ca="1">SUM(M19:P19)-SUM(R19:U19)</f>
        <v>-8.0573951434878596E-2</v>
      </c>
      <c r="R19" s="2">
        <f t="shared" ca="1" si="9"/>
        <v>6.714495952906549E-2</v>
      </c>
      <c r="S19" s="2">
        <f t="shared" ca="1" si="9"/>
        <v>5.3715967623252391E-2</v>
      </c>
      <c r="T19" s="2">
        <f t="shared" ca="1" si="9"/>
        <v>5.3715967623252391E-2</v>
      </c>
      <c r="U19" s="2">
        <f t="shared" ca="1" si="9"/>
        <v>2.6857983811626195E-2</v>
      </c>
      <c r="W19" s="2">
        <v>5</v>
      </c>
      <c r="X19" s="2">
        <f ca="1"/>
        <v>1.2997076367548554E-7</v>
      </c>
      <c r="Y19" s="2">
        <f ca="1"/>
        <v>-6.8137723473086429E-8</v>
      </c>
      <c r="Z19" s="2">
        <f ca="1"/>
        <v>-1.2730172110476635E-8</v>
      </c>
      <c r="AA19" s="2">
        <f ca="1"/>
        <v>6.5938104069840305E-7</v>
      </c>
      <c r="AB19" s="2">
        <f ca="1"/>
        <v>-9.9880264826962133E-7</v>
      </c>
      <c r="AC19" s="2">
        <f ca="1"/>
        <v>1.0004625635117706E-6</v>
      </c>
      <c r="AD19" s="2">
        <f ca="1"/>
        <v>1.493293084478352E-6</v>
      </c>
      <c r="AE19" s="2">
        <f ca="1"/>
        <v>-3.0889348491628453E-6</v>
      </c>
      <c r="AF19" s="2">
        <f ca="1"/>
        <v>2.0689268618335424E-6</v>
      </c>
      <c r="AG19" s="38"/>
      <c r="AH19" s="2">
        <v>5</v>
      </c>
      <c r="AI19" s="38">
        <f ca="1"/>
        <v>3.6738772399512232E-4</v>
      </c>
      <c r="AJ19" s="38">
        <f ca="1"/>
        <v>2.8846574944325506E-3</v>
      </c>
      <c r="AK19" s="38">
        <f ca="1"/>
        <v>4.2616571980874911E-3</v>
      </c>
      <c r="AL19" s="38">
        <f ca="1"/>
        <v>-1.8470080558339675E-3</v>
      </c>
      <c r="AM19" s="38">
        <f ca="1"/>
        <v>1.215140108304767E-2</v>
      </c>
      <c r="AN19" s="38">
        <f ca="1"/>
        <v>-7.4194559365163971E-4</v>
      </c>
      <c r="AO19" s="38">
        <f ca="1"/>
        <v>-3.7045263162795447E-3</v>
      </c>
      <c r="AP19" s="38">
        <f ca="1"/>
        <v>4.9612419359176142E-3</v>
      </c>
      <c r="AQ19" s="38">
        <f ca="1"/>
        <v>8.9274580806577245E-3</v>
      </c>
      <c r="AR19" s="38"/>
      <c r="AS19" s="2">
        <v>5</v>
      </c>
      <c r="AT19" s="38">
        <f ca="1"/>
        <v>9.4362735994124982E-5</v>
      </c>
      <c r="AU19" s="38">
        <f ca="1"/>
        <v>-3.799373583900249E-5</v>
      </c>
      <c r="AV19" s="38">
        <f ca="1"/>
        <v>-3.1210839441583277E-6</v>
      </c>
      <c r="AW19" s="38">
        <f ca="1"/>
        <v>4.740830838048393E-4</v>
      </c>
      <c r="AX19" s="38">
        <f ca="1"/>
        <v>-3.8413305785492657E-4</v>
      </c>
      <c r="AY19" s="38">
        <f ca="1"/>
        <v>3.2910745557113255E-4</v>
      </c>
      <c r="AZ19" s="38">
        <f ca="1"/>
        <v>5.1662430457637208E-4</v>
      </c>
      <c r="BA19" s="38">
        <f ca="1"/>
        <v>-4.1033526899035468E-4</v>
      </c>
      <c r="BB19" s="38">
        <f ca="1"/>
        <v>3.3988719025208918E-4</v>
      </c>
      <c r="BC19" s="38"/>
      <c r="BD19" s="2">
        <v>5</v>
      </c>
      <c r="BE19" s="38">
        <f ca="1"/>
        <v>-5.7905697372846155E-7</v>
      </c>
      <c r="BF19" s="38">
        <f ca="1"/>
        <v>6.7792707256284629E-6</v>
      </c>
      <c r="BG19" s="38">
        <f ca="1"/>
        <v>9.3378081985599109E-6</v>
      </c>
      <c r="BH19" s="38">
        <f ca="1"/>
        <v>-5.2109596970695113E-6</v>
      </c>
      <c r="BI19" s="38">
        <f ca="1"/>
        <v>3.0919119935122096E-5</v>
      </c>
      <c r="BJ19" s="38">
        <f ca="1"/>
        <v>-9.7215088107552988E-6</v>
      </c>
      <c r="BK19" s="38">
        <f ca="1"/>
        <v>-2.6705306761180994E-5</v>
      </c>
      <c r="BL19" s="38">
        <f ca="1"/>
        <v>5.5862936598894458E-5</v>
      </c>
      <c r="BM19" s="38">
        <f ca="1"/>
        <v>-9.3604669058525583E-6</v>
      </c>
    </row>
    <row r="20" spans="1:65" x14ac:dyDescent="0.3">
      <c r="A20" s="2" t="s">
        <v>8</v>
      </c>
      <c r="B20" s="2">
        <v>0</v>
      </c>
      <c r="C20" s="2">
        <v>0</v>
      </c>
      <c r="D20" s="2">
        <v>0</v>
      </c>
      <c r="E20" s="2">
        <v>2</v>
      </c>
      <c r="F20" s="2">
        <v>10</v>
      </c>
      <c r="G20" s="2">
        <v>60.4986301369863</v>
      </c>
      <c r="H20" s="2">
        <v>10</v>
      </c>
      <c r="I20" s="2">
        <v>6</v>
      </c>
      <c r="J20" s="2">
        <v>1</v>
      </c>
      <c r="L20" s="2">
        <v>6</v>
      </c>
      <c r="M20" s="2">
        <f t="shared" ca="1" si="10"/>
        <v>0</v>
      </c>
      <c r="N20" s="2">
        <f t="shared" ca="1" si="11"/>
        <v>0</v>
      </c>
      <c r="O20" s="2">
        <f t="shared" ca="1" si="12"/>
        <v>0</v>
      </c>
      <c r="P20" s="2">
        <f t="shared" ca="1" si="13"/>
        <v>3.3058599764514085E-2</v>
      </c>
      <c r="Q20" s="2">
        <f t="shared" ref="Q20:Q22" ca="1" si="14">F20/OFFSET($A$14,$L20,$L20)</f>
        <v>0.16529299882257042</v>
      </c>
      <c r="R20" s="2">
        <f ca="1">SUM(M20:Q20)-SUM(S20:U20)</f>
        <v>-8.2646499411285212E-2</v>
      </c>
      <c r="S20" s="2">
        <f t="shared" ca="1" si="9"/>
        <v>0.16529299882257042</v>
      </c>
      <c r="T20" s="2">
        <f t="shared" ca="1" si="9"/>
        <v>9.9175799293542255E-2</v>
      </c>
      <c r="U20" s="2">
        <f t="shared" ca="1" si="9"/>
        <v>1.6529299882257042E-2</v>
      </c>
      <c r="W20" s="2">
        <v>6</v>
      </c>
      <c r="X20" s="2">
        <f ca="1"/>
        <v>1.7895226440827194E-11</v>
      </c>
      <c r="Y20" s="2">
        <f ca="1"/>
        <v>2.427186863295047E-7</v>
      </c>
      <c r="Z20" s="2">
        <f ca="1"/>
        <v>3.5334959553034769E-7</v>
      </c>
      <c r="AA20" s="2">
        <f ca="1"/>
        <v>-2.0733427503160664E-8</v>
      </c>
      <c r="AB20" s="2">
        <f ca="1"/>
        <v>-7.6706210140147476E-7</v>
      </c>
      <c r="AC20" s="2">
        <f ca="1"/>
        <v>1.4054140474238135E-6</v>
      </c>
      <c r="AD20" s="2">
        <f ca="1"/>
        <v>1.3268925321204464E-5</v>
      </c>
      <c r="AE20" s="2">
        <f ca="1"/>
        <v>-2.1164954881845756E-5</v>
      </c>
      <c r="AF20" s="2">
        <f ca="1"/>
        <v>8.8627567014882269E-6</v>
      </c>
      <c r="AG20" s="38"/>
      <c r="AH20" s="2">
        <v>6</v>
      </c>
      <c r="AI20" s="38">
        <f ca="1"/>
        <v>0</v>
      </c>
      <c r="AJ20" s="38">
        <f ca="1"/>
        <v>8.7150707194054249E-4</v>
      </c>
      <c r="AK20" s="38">
        <f ca="1"/>
        <v>2.6038712949645803E-3</v>
      </c>
      <c r="AL20" s="38">
        <f ca="1"/>
        <v>7.8862876309472359E-3</v>
      </c>
      <c r="AM20" s="38">
        <f ca="1"/>
        <v>-9.5726066173537697E-3</v>
      </c>
      <c r="AN20" s="38">
        <f ca="1"/>
        <v>1.5820231186934944E-2</v>
      </c>
      <c r="AO20" s="38">
        <f ca="1"/>
        <v>-2.5327916750301809E-2</v>
      </c>
      <c r="AP20" s="38">
        <f ca="1"/>
        <v>1.4047357290726528E-2</v>
      </c>
      <c r="AQ20" s="38">
        <f ca="1"/>
        <v>2.1042098238137387E-2</v>
      </c>
      <c r="AR20" s="38"/>
      <c r="AS20" s="2">
        <v>6</v>
      </c>
      <c r="AT20" s="38">
        <f ca="1"/>
        <v>5.307194356983178E-5</v>
      </c>
      <c r="AU20" s="38">
        <f ca="1"/>
        <v>1.3980471924337893E-4</v>
      </c>
      <c r="AV20" s="38">
        <f ca="1"/>
        <v>1.9075852779406962E-4</v>
      </c>
      <c r="AW20" s="38">
        <f ca="1"/>
        <v>-8.0344111792907019E-5</v>
      </c>
      <c r="AX20" s="38">
        <f ca="1"/>
        <v>9.251379877018819E-4</v>
      </c>
      <c r="AY20" s="38">
        <f ca="1"/>
        <v>-6.0334245727365621E-4</v>
      </c>
      <c r="AZ20" s="38">
        <f ca="1"/>
        <v>3.0758639417764362E-3</v>
      </c>
      <c r="BA20" s="38">
        <f ca="1"/>
        <v>-2.5396527023848489E-3</v>
      </c>
      <c r="BB20" s="38">
        <f ca="1"/>
        <v>2.4031476230433599E-4</v>
      </c>
      <c r="BC20" s="38"/>
      <c r="BD20" s="2">
        <v>6</v>
      </c>
      <c r="BE20" s="38">
        <f ca="1"/>
        <v>3.0818200527348288E-6</v>
      </c>
      <c r="BF20" s="38">
        <f ca="1"/>
        <v>-1.1587216401819225E-6</v>
      </c>
      <c r="BG20" s="38">
        <f ca="1"/>
        <v>1.2534032509068681E-6</v>
      </c>
      <c r="BH20" s="38">
        <f ca="1"/>
        <v>2.1532580110247369E-5</v>
      </c>
      <c r="BI20" s="38">
        <f ca="1"/>
        <v>-1.1807372887226024E-5</v>
      </c>
      <c r="BJ20" s="38">
        <f ca="1"/>
        <v>2.0637985390672568E-5</v>
      </c>
      <c r="BK20" s="38">
        <f ca="1"/>
        <v>-2.2722946058077314E-4</v>
      </c>
      <c r="BL20" s="38">
        <f ca="1"/>
        <v>2.9972754489126661E-4</v>
      </c>
      <c r="BM20" s="38">
        <f ca="1"/>
        <v>-6.105230031426995E-5</v>
      </c>
    </row>
    <row r="21" spans="1:65" x14ac:dyDescent="0.3">
      <c r="A21" s="2" t="s">
        <v>9</v>
      </c>
      <c r="B21" s="2">
        <v>0</v>
      </c>
      <c r="C21" s="2">
        <v>0</v>
      </c>
      <c r="D21" s="2">
        <v>0</v>
      </c>
      <c r="E21" s="2">
        <v>0</v>
      </c>
      <c r="F21" s="2">
        <v>2</v>
      </c>
      <c r="G21" s="2">
        <v>2</v>
      </c>
      <c r="H21" s="2">
        <v>50.172602739726024</v>
      </c>
      <c r="I21" s="2">
        <v>13</v>
      </c>
      <c r="J21" s="2">
        <v>5</v>
      </c>
      <c r="L21" s="2">
        <v>7</v>
      </c>
      <c r="M21" s="2">
        <f t="shared" ca="1" si="10"/>
        <v>0</v>
      </c>
      <c r="N21" s="2">
        <f t="shared" ca="1" si="11"/>
        <v>0</v>
      </c>
      <c r="O21" s="2">
        <f t="shared" ca="1" si="12"/>
        <v>0</v>
      </c>
      <c r="P21" s="2">
        <f t="shared" ca="1" si="13"/>
        <v>0</v>
      </c>
      <c r="Q21" s="2">
        <f t="shared" ca="1" si="14"/>
        <v>3.9862392835690492E-2</v>
      </c>
      <c r="R21" s="2">
        <f t="shared" ref="R21:R22" ca="1" si="15">G21/OFFSET($A$14,$L21,$L21)</f>
        <v>3.9862392835690492E-2</v>
      </c>
      <c r="S21" s="2">
        <f ca="1">SUM(M21:R21)-SUM(T21:U21)</f>
        <v>-0.27903674984983351</v>
      </c>
      <c r="T21" s="2">
        <f t="shared" ca="1" si="9"/>
        <v>0.25910555343198821</v>
      </c>
      <c r="U21" s="2">
        <f t="shared" ca="1" si="9"/>
        <v>9.9655982089226242E-2</v>
      </c>
      <c r="W21" s="2">
        <v>7</v>
      </c>
      <c r="X21" s="2">
        <f ca="1"/>
        <v>-2.2915886904964681E-9</v>
      </c>
      <c r="Y21" s="2">
        <f ca="1"/>
        <v>1.9124262174722093E-7</v>
      </c>
      <c r="Z21" s="2">
        <f ca="1"/>
        <v>9.0219232749064498E-8</v>
      </c>
      <c r="AA21" s="2">
        <f ca="1"/>
        <v>-1.1100779827032416E-6</v>
      </c>
      <c r="AB21" s="2">
        <f ca="1"/>
        <v>6.3509373196555196E-6</v>
      </c>
      <c r="AC21" s="2">
        <f ca="1"/>
        <v>-6.598887478498119E-6</v>
      </c>
      <c r="AD21" s="2">
        <f ca="1"/>
        <v>-1.2804750496611829E-5</v>
      </c>
      <c r="AE21" s="2">
        <f ca="1"/>
        <v>3.2050636440757822E-5</v>
      </c>
      <c r="AF21" s="2">
        <f ca="1"/>
        <v>-1.8638838800629276E-5</v>
      </c>
      <c r="AG21" s="38"/>
      <c r="AH21" s="2">
        <v>7</v>
      </c>
      <c r="AI21" s="38">
        <f ca="1"/>
        <v>0</v>
      </c>
      <c r="AJ21" s="38">
        <f ca="1"/>
        <v>0</v>
      </c>
      <c r="AK21" s="38">
        <f ca="1"/>
        <v>2.676558753684148E-4</v>
      </c>
      <c r="AL21" s="38">
        <f ca="1"/>
        <v>2.8001444481527814E-3</v>
      </c>
      <c r="AM21" s="38">
        <f ca="1"/>
        <v>-3.8729842952373566E-3</v>
      </c>
      <c r="AN21" s="38">
        <f ca="1"/>
        <v>1.8071685159364121E-3</v>
      </c>
      <c r="AO21" s="38">
        <f ca="1"/>
        <v>4.3295864610880253E-2</v>
      </c>
      <c r="AP21" s="38">
        <f ca="1"/>
        <v>-5.4216259719958124E-2</v>
      </c>
      <c r="AQ21" s="38">
        <f ca="1"/>
        <v>1.5752178630062268E-2</v>
      </c>
      <c r="AR21" s="38"/>
      <c r="AS21" s="2">
        <v>7</v>
      </c>
      <c r="AT21" s="38">
        <f ca="1"/>
        <v>4.8816512589679327E-6</v>
      </c>
      <c r="AU21" s="38">
        <f ca="1"/>
        <v>4.9909902500088422E-5</v>
      </c>
      <c r="AV21" s="38">
        <f ca="1"/>
        <v>6.6330189424551074E-5</v>
      </c>
      <c r="AW21" s="38">
        <f ca="1"/>
        <v>-9.5596694586623878E-5</v>
      </c>
      <c r="AX21" s="38">
        <f ca="1"/>
        <v>8.1752226815717333E-4</v>
      </c>
      <c r="AY21" s="38">
        <f ca="1"/>
        <v>-5.9633140860098418E-4</v>
      </c>
      <c r="AZ21" s="38">
        <f ca="1"/>
        <v>-3.9897916856610977E-3</v>
      </c>
      <c r="BA21" s="38">
        <f ca="1"/>
        <v>6.6961462536462221E-3</v>
      </c>
      <c r="BB21" s="38">
        <f ca="1"/>
        <v>-2.5886888424856932E-3</v>
      </c>
      <c r="BC21" s="38"/>
      <c r="BD21" s="2">
        <v>7</v>
      </c>
      <c r="BE21" s="38">
        <f ca="1"/>
        <v>1.1287347532949581E-6</v>
      </c>
      <c r="BF21" s="38">
        <f ca="1"/>
        <v>-1.3518764162131068E-6</v>
      </c>
      <c r="BG21" s="38">
        <f ca="1"/>
        <v>5.7472291861036273E-7</v>
      </c>
      <c r="BH21" s="38">
        <f ca="1"/>
        <v>1.7236923601833586E-5</v>
      </c>
      <c r="BI21" s="38">
        <f ca="1"/>
        <v>-8.1122733463385378E-5</v>
      </c>
      <c r="BJ21" s="38">
        <f ca="1"/>
        <v>8.472140473072195E-5</v>
      </c>
      <c r="BK21" s="38">
        <f ca="1"/>
        <v>2.6448076241768708E-4</v>
      </c>
      <c r="BL21" s="38">
        <f ca="1"/>
        <v>-5.3561381128929735E-4</v>
      </c>
      <c r="BM21" s="38">
        <f ca="1"/>
        <v>2.7529411420611016E-4</v>
      </c>
    </row>
    <row r="22" spans="1:65" x14ac:dyDescent="0.3">
      <c r="A22" s="2" t="s">
        <v>10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4</v>
      </c>
      <c r="H22" s="2">
        <v>0</v>
      </c>
      <c r="I22" s="2">
        <v>67.495890410958907</v>
      </c>
      <c r="J22" s="2">
        <v>15</v>
      </c>
      <c r="L22" s="2">
        <v>8</v>
      </c>
      <c r="M22" s="2">
        <f t="shared" ca="1" si="10"/>
        <v>0</v>
      </c>
      <c r="N22" s="2">
        <f t="shared" ca="1" si="11"/>
        <v>0</v>
      </c>
      <c r="O22" s="2">
        <f t="shared" ca="1" si="12"/>
        <v>0</v>
      </c>
      <c r="P22" s="2">
        <f t="shared" ca="1" si="13"/>
        <v>0</v>
      </c>
      <c r="Q22" s="2">
        <f t="shared" ca="1" si="14"/>
        <v>0</v>
      </c>
      <c r="R22" s="2">
        <f t="shared" ca="1" si="15"/>
        <v>5.9262867348595552E-2</v>
      </c>
      <c r="S22" s="2">
        <f t="shared" ref="S22" ca="1" si="16">H22/OFFSET($A$14,$L22,$L22)</f>
        <v>0</v>
      </c>
      <c r="T22" s="2">
        <f ca="1">SUM(M22:S22)-SUM(U22)</f>
        <v>-0.16297288520863773</v>
      </c>
      <c r="U22" s="2">
        <f t="shared" ca="1" si="9"/>
        <v>0.2222357525572333</v>
      </c>
      <c r="W22" s="2">
        <v>8</v>
      </c>
      <c r="X22" s="2">
        <f ca="1"/>
        <v>1.0898418915106722E-8</v>
      </c>
      <c r="Y22" s="2">
        <f ca="1"/>
        <v>-5.8384222889770775E-8</v>
      </c>
      <c r="Z22" s="2">
        <f ca="1"/>
        <v>-8.9539498963411643E-9</v>
      </c>
      <c r="AA22" s="2">
        <f ca="1"/>
        <v>4.3023386794790118E-7</v>
      </c>
      <c r="AB22" s="2">
        <f ca="1"/>
        <v>-1.1911818183801594E-6</v>
      </c>
      <c r="AC22" s="2">
        <f ca="1"/>
        <v>1.4760616492395753E-6</v>
      </c>
      <c r="AD22" s="2">
        <f ca="1"/>
        <v>-5.1964218889381869E-6</v>
      </c>
      <c r="AE22" s="2">
        <f ca="1"/>
        <v>3.977413240346057E-6</v>
      </c>
      <c r="AF22" s="2">
        <f ca="1"/>
        <v>9.8345678138804296E-7</v>
      </c>
      <c r="AG22" s="38"/>
      <c r="AH22" s="2">
        <v>8</v>
      </c>
      <c r="AI22" s="38">
        <f ca="1"/>
        <v>0</v>
      </c>
      <c r="AJ22" s="38">
        <f ca="1"/>
        <v>0</v>
      </c>
      <c r="AK22" s="38">
        <f ca="1"/>
        <v>0</v>
      </c>
      <c r="AL22" s="38">
        <f ca="1"/>
        <v>9.7957370628735528E-4</v>
      </c>
      <c r="AM22" s="38">
        <f ca="1"/>
        <v>4.8978685314367762E-3</v>
      </c>
      <c r="AN22" s="38">
        <f ca="1"/>
        <v>-7.2780545044870823E-3</v>
      </c>
      <c r="AO22" s="38">
        <f ca="1"/>
        <v>4.8978685314367762E-3</v>
      </c>
      <c r="AP22" s="38">
        <f ca="1"/>
        <v>1.621880177547597E-2</v>
      </c>
      <c r="AQ22" s="38">
        <f ca="1"/>
        <v>-1.7619414042238924E-2</v>
      </c>
      <c r="AR22" s="38"/>
      <c r="AS22" s="2">
        <v>8</v>
      </c>
      <c r="AT22" s="38">
        <f ca="1"/>
        <v>0</v>
      </c>
      <c r="AU22" s="38">
        <f ca="1"/>
        <v>1.7216002665925097E-5</v>
      </c>
      <c r="AV22" s="38">
        <f ca="1"/>
        <v>5.1437626382100548E-5</v>
      </c>
      <c r="AW22" s="38">
        <f ca="1"/>
        <v>1.02573354852509E-4</v>
      </c>
      <c r="AX22" s="38">
        <f ca="1"/>
        <v>-4.5517329402845638E-4</v>
      </c>
      <c r="AY22" s="38">
        <f ca="1"/>
        <v>7.078926011858073E-4</v>
      </c>
      <c r="AZ22" s="38">
        <f ca="1"/>
        <v>-7.6640824551008416E-4</v>
      </c>
      <c r="BA22" s="38">
        <f ca="1"/>
        <v>-6.0357941608588062E-4</v>
      </c>
      <c r="BB22" s="38">
        <f ca="1"/>
        <v>1.3728339395907051E-3</v>
      </c>
      <c r="BC22" s="38"/>
      <c r="BD22" s="2">
        <v>8</v>
      </c>
      <c r="BE22" s="38">
        <f ca="1"/>
        <v>7.8629888792777232E-7</v>
      </c>
      <c r="BF22" s="38">
        <f ca="1"/>
        <v>1.3698717262506495E-6</v>
      </c>
      <c r="BG22" s="38">
        <f ca="1"/>
        <v>7.3048973712461503E-7</v>
      </c>
      <c r="BH22" s="38">
        <f ca="1"/>
        <v>-5.3695245063166486E-6</v>
      </c>
      <c r="BI22" s="38">
        <f ca="1"/>
        <v>3.2251808710515086E-5</v>
      </c>
      <c r="BJ22" s="38">
        <f ca="1"/>
        <v>-3.7780775911070726E-5</v>
      </c>
      <c r="BK22" s="38">
        <f ca="1"/>
        <v>7.6797069945573385E-5</v>
      </c>
      <c r="BL22" s="38">
        <f ca="1"/>
        <v>-1.3035005580218684E-5</v>
      </c>
      <c r="BM22" s="38">
        <f ca="1"/>
        <v>-5.2373241541771686E-5</v>
      </c>
    </row>
    <row r="23" spans="1:65" x14ac:dyDescent="0.3">
      <c r="A23" s="2" t="s">
        <v>14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46.386301369863013</v>
      </c>
      <c r="L23" s="2" t="s">
        <v>14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W23" s="2" t="s">
        <v>14</v>
      </c>
      <c r="X23" s="2">
        <f ca="1"/>
        <v>0</v>
      </c>
      <c r="Y23" s="2">
        <f ca="1"/>
        <v>0</v>
      </c>
      <c r="Z23" s="2">
        <f ca="1"/>
        <v>0</v>
      </c>
      <c r="AA23" s="2">
        <f ca="1"/>
        <v>0</v>
      </c>
      <c r="AB23" s="2">
        <f ca="1"/>
        <v>0</v>
      </c>
      <c r="AC23" s="2">
        <f ca="1"/>
        <v>0</v>
      </c>
      <c r="AD23" s="2">
        <f ca="1"/>
        <v>0</v>
      </c>
      <c r="AE23" s="2">
        <f ca="1"/>
        <v>0</v>
      </c>
      <c r="AF23" s="2">
        <f ca="1"/>
        <v>0</v>
      </c>
      <c r="AG23" s="38"/>
      <c r="AH23" s="2" t="s">
        <v>14</v>
      </c>
      <c r="AI23" s="38">
        <f ca="1"/>
        <v>0</v>
      </c>
      <c r="AJ23" s="38">
        <f ca="1"/>
        <v>0</v>
      </c>
      <c r="AK23" s="38">
        <f ca="1"/>
        <v>0</v>
      </c>
      <c r="AL23" s="38">
        <f ca="1"/>
        <v>0</v>
      </c>
      <c r="AM23" s="38">
        <f ca="1"/>
        <v>0</v>
      </c>
      <c r="AN23" s="38">
        <f ca="1"/>
        <v>0</v>
      </c>
      <c r="AO23" s="38">
        <f ca="1"/>
        <v>0</v>
      </c>
      <c r="AP23" s="38">
        <f ca="1"/>
        <v>0</v>
      </c>
      <c r="AQ23" s="38">
        <f ca="1"/>
        <v>0</v>
      </c>
      <c r="AR23" s="38"/>
      <c r="AS23" s="2" t="s">
        <v>14</v>
      </c>
      <c r="AT23" s="38">
        <f ca="1"/>
        <v>0</v>
      </c>
      <c r="AU23" s="38">
        <f ca="1"/>
        <v>0</v>
      </c>
      <c r="AV23" s="38">
        <f ca="1"/>
        <v>0</v>
      </c>
      <c r="AW23" s="38">
        <f ca="1"/>
        <v>0</v>
      </c>
      <c r="AX23" s="38">
        <f ca="1"/>
        <v>0</v>
      </c>
      <c r="AY23" s="38">
        <f ca="1"/>
        <v>0</v>
      </c>
      <c r="AZ23" s="38">
        <f ca="1"/>
        <v>0</v>
      </c>
      <c r="BA23" s="38">
        <f ca="1"/>
        <v>0</v>
      </c>
      <c r="BB23" s="38">
        <f ca="1"/>
        <v>0</v>
      </c>
      <c r="BC23" s="38"/>
      <c r="BD23" s="2" t="s">
        <v>14</v>
      </c>
      <c r="BE23" s="38">
        <f ca="1"/>
        <v>0</v>
      </c>
      <c r="BF23" s="38">
        <f ca="1"/>
        <v>0</v>
      </c>
      <c r="BG23" s="38">
        <f ca="1"/>
        <v>0</v>
      </c>
      <c r="BH23" s="38">
        <f ca="1"/>
        <v>0</v>
      </c>
      <c r="BI23" s="38">
        <f ca="1"/>
        <v>0</v>
      </c>
      <c r="BJ23" s="38">
        <f ca="1"/>
        <v>0</v>
      </c>
      <c r="BK23" s="38">
        <f ca="1"/>
        <v>0</v>
      </c>
      <c r="BL23" s="38">
        <f ca="1"/>
        <v>0</v>
      </c>
      <c r="BM23" s="38">
        <f ca="1"/>
        <v>0</v>
      </c>
    </row>
    <row r="25" spans="1:65" x14ac:dyDescent="0.3">
      <c r="B25" s="1">
        <v>41821</v>
      </c>
      <c r="C25" t="s">
        <v>0</v>
      </c>
      <c r="D25" s="1">
        <v>42186</v>
      </c>
      <c r="L25" s="66" t="s">
        <v>56</v>
      </c>
      <c r="M25" s="38">
        <v>1</v>
      </c>
      <c r="N25" s="38"/>
      <c r="O25" s="38"/>
      <c r="P25" s="38"/>
      <c r="Q25" s="38"/>
      <c r="R25" s="38"/>
      <c r="S25" s="38"/>
      <c r="T25" s="38"/>
      <c r="U25" s="38"/>
      <c r="W25" s="38" t="s">
        <v>83</v>
      </c>
      <c r="AG25" s="38"/>
      <c r="AH25" s="38" t="s">
        <v>80</v>
      </c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 t="s">
        <v>81</v>
      </c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 t="s">
        <v>82</v>
      </c>
      <c r="BE25" s="38"/>
      <c r="BF25" s="38"/>
      <c r="BG25" s="38"/>
      <c r="BH25" s="38"/>
      <c r="BI25" s="38"/>
      <c r="BJ25" s="38"/>
      <c r="BK25" s="38"/>
      <c r="BL25" s="38"/>
      <c r="BM25" s="38"/>
    </row>
    <row r="26" spans="1:65" x14ac:dyDescent="0.3">
      <c r="A26" s="2"/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8</v>
      </c>
      <c r="H26" s="2" t="s">
        <v>9</v>
      </c>
      <c r="I26" s="2" t="s">
        <v>10</v>
      </c>
      <c r="J26" s="2" t="s">
        <v>14</v>
      </c>
      <c r="L26" s="2" t="s">
        <v>57</v>
      </c>
      <c r="M26" s="2" t="s">
        <v>3</v>
      </c>
      <c r="N26" s="2" t="s">
        <v>4</v>
      </c>
      <c r="O26" s="2" t="s">
        <v>5</v>
      </c>
      <c r="P26" s="2" t="s">
        <v>6</v>
      </c>
      <c r="Q26" s="2" t="s">
        <v>7</v>
      </c>
      <c r="R26" s="2" t="s">
        <v>8</v>
      </c>
      <c r="S26" s="2" t="s">
        <v>9</v>
      </c>
      <c r="T26" s="2" t="s">
        <v>10</v>
      </c>
      <c r="U26" s="2" t="s">
        <v>14</v>
      </c>
      <c r="W26" s="2" t="s">
        <v>71</v>
      </c>
      <c r="X26" s="2" t="s">
        <v>3</v>
      </c>
      <c r="Y26" s="2" t="s">
        <v>4</v>
      </c>
      <c r="Z26" s="2" t="s">
        <v>5</v>
      </c>
      <c r="AA26" s="2" t="s">
        <v>6</v>
      </c>
      <c r="AB26" s="2" t="s">
        <v>7</v>
      </c>
      <c r="AC26" s="2" t="s">
        <v>8</v>
      </c>
      <c r="AD26" s="2" t="s">
        <v>9</v>
      </c>
      <c r="AE26" s="2" t="s">
        <v>10</v>
      </c>
      <c r="AF26" s="2" t="s">
        <v>14</v>
      </c>
      <c r="AG26" s="38"/>
      <c r="AH26" s="2" t="s">
        <v>71</v>
      </c>
      <c r="AI26" s="2" t="s">
        <v>3</v>
      </c>
      <c r="AJ26" s="2" t="s">
        <v>4</v>
      </c>
      <c r="AK26" s="2" t="s">
        <v>5</v>
      </c>
      <c r="AL26" s="2" t="s">
        <v>6</v>
      </c>
      <c r="AM26" s="2" t="s">
        <v>7</v>
      </c>
      <c r="AN26" s="2" t="s">
        <v>8</v>
      </c>
      <c r="AO26" s="2" t="s">
        <v>9</v>
      </c>
      <c r="AP26" s="2" t="s">
        <v>10</v>
      </c>
      <c r="AQ26" s="2" t="s">
        <v>14</v>
      </c>
      <c r="AR26" s="38"/>
      <c r="AS26" s="2" t="s">
        <v>71</v>
      </c>
      <c r="AT26" s="2" t="s">
        <v>3</v>
      </c>
      <c r="AU26" s="2" t="s">
        <v>4</v>
      </c>
      <c r="AV26" s="2" t="s">
        <v>5</v>
      </c>
      <c r="AW26" s="2" t="s">
        <v>6</v>
      </c>
      <c r="AX26" s="2" t="s">
        <v>7</v>
      </c>
      <c r="AY26" s="2" t="s">
        <v>8</v>
      </c>
      <c r="AZ26" s="2" t="s">
        <v>9</v>
      </c>
      <c r="BA26" s="2" t="s">
        <v>10</v>
      </c>
      <c r="BB26" s="2" t="s">
        <v>14</v>
      </c>
      <c r="BC26" s="38"/>
      <c r="BD26" s="2" t="s">
        <v>71</v>
      </c>
      <c r="BE26" s="2" t="s">
        <v>3</v>
      </c>
      <c r="BF26" s="2" t="s">
        <v>4</v>
      </c>
      <c r="BG26" s="2" t="s">
        <v>5</v>
      </c>
      <c r="BH26" s="2" t="s">
        <v>6</v>
      </c>
      <c r="BI26" s="2" t="s">
        <v>7</v>
      </c>
      <c r="BJ26" s="2" t="s">
        <v>8</v>
      </c>
      <c r="BK26" s="2" t="s">
        <v>9</v>
      </c>
      <c r="BL26" s="2" t="s">
        <v>10</v>
      </c>
      <c r="BM26" s="2" t="s">
        <v>14</v>
      </c>
    </row>
    <row r="27" spans="1:65" x14ac:dyDescent="0.3">
      <c r="A27" s="2" t="s">
        <v>3</v>
      </c>
      <c r="B27" s="2">
        <v>72.942465753424656</v>
      </c>
      <c r="C27" s="2">
        <v>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L27" s="2">
        <v>1</v>
      </c>
      <c r="M27" s="2">
        <f ca="1">-SUM(N27:U27)</f>
        <v>-2.7418870192307692E-2</v>
      </c>
      <c r="N27" s="2">
        <f ca="1">C27/OFFSET($A$26,$L27,$L27)</f>
        <v>2.7418870192307692E-2</v>
      </c>
      <c r="O27" s="2">
        <f t="shared" ref="O27:U34" ca="1" si="17">D27/OFFSET($A$26,$L27,$L27)</f>
        <v>0</v>
      </c>
      <c r="P27" s="2">
        <f t="shared" ca="1" si="17"/>
        <v>0</v>
      </c>
      <c r="Q27" s="2">
        <f t="shared" ca="1" si="17"/>
        <v>0</v>
      </c>
      <c r="R27" s="2">
        <f t="shared" ca="1" si="17"/>
        <v>0</v>
      </c>
      <c r="S27" s="2">
        <f t="shared" ca="1" si="17"/>
        <v>0</v>
      </c>
      <c r="T27" s="2">
        <f t="shared" ca="1" si="17"/>
        <v>0</v>
      </c>
      <c r="U27" s="2">
        <f t="shared" ca="1" si="17"/>
        <v>0</v>
      </c>
      <c r="W27" s="2">
        <v>1</v>
      </c>
      <c r="X27" s="2">
        <f t="array" aca="1" ref="X27:AF35" ca="1">MMULT(BE27:BM35,M27:U35)/5</f>
        <v>1.3406287347703939E-9</v>
      </c>
      <c r="Y27" s="2">
        <f ca="1"/>
        <v>1.8980523546444611E-9</v>
      </c>
      <c r="Z27" s="2">
        <f ca="1"/>
        <v>-2.6764121333582776E-9</v>
      </c>
      <c r="AA27" s="2">
        <f ca="1"/>
        <v>3.4931158528929829E-10</v>
      </c>
      <c r="AB27" s="2">
        <f ca="1"/>
        <v>1.2099271474025426E-8</v>
      </c>
      <c r="AC27" s="2">
        <f ca="1"/>
        <v>-7.221730428989276E-9</v>
      </c>
      <c r="AD27" s="2">
        <f ca="1"/>
        <v>-1.1109913125641671E-8</v>
      </c>
      <c r="AE27" s="2">
        <f ca="1"/>
        <v>7.1584928260258411E-9</v>
      </c>
      <c r="AF27" s="2">
        <f ca="1"/>
        <v>2.2066546509555801E-10</v>
      </c>
      <c r="AG27" s="38"/>
      <c r="AH27" s="2">
        <v>1</v>
      </c>
      <c r="AI27" s="38">
        <f t="array" aca="1" ref="AI27:AQ35" ca="1">MMULT(M27:U35,M27:U35)/2</f>
        <v>3.7589722131130965E-4</v>
      </c>
      <c r="AJ27" s="38">
        <f ca="1"/>
        <v>-7.3682796352828549E-4</v>
      </c>
      <c r="AK27" s="38">
        <f ca="1"/>
        <v>2.4062049481131723E-4</v>
      </c>
      <c r="AL27" s="38">
        <f ca="1"/>
        <v>0</v>
      </c>
      <c r="AM27" s="38">
        <f ca="1"/>
        <v>0</v>
      </c>
      <c r="AN27" s="38">
        <f ca="1"/>
        <v>0</v>
      </c>
      <c r="AO27" s="38">
        <f ca="1"/>
        <v>0</v>
      </c>
      <c r="AP27" s="38">
        <f ca="1"/>
        <v>0</v>
      </c>
      <c r="AQ27" s="38">
        <f ca="1"/>
        <v>1.2031024740565861E-4</v>
      </c>
      <c r="AR27" s="38"/>
      <c r="AS27" s="2">
        <v>1</v>
      </c>
      <c r="AT27" s="38">
        <f t="array" aca="1" ref="AT27:BB35" ca="1">MMULT(AI27:AQ35,M27:U35)/3</f>
        <v>-8.0245638919651432E-7</v>
      </c>
      <c r="AU27" s="38">
        <f ca="1"/>
        <v>1.4509689067567604E-5</v>
      </c>
      <c r="AV27" s="38">
        <f ca="1"/>
        <v>-6.9439029108045003E-6</v>
      </c>
      <c r="AW27" s="38">
        <f ca="1"/>
        <v>3.9496539745972063E-6</v>
      </c>
      <c r="AX27" s="38">
        <f ca="1"/>
        <v>3.9496539745972063E-6</v>
      </c>
      <c r="AY27" s="38">
        <f ca="1"/>
        <v>1.3165513248657355E-6</v>
      </c>
      <c r="AZ27" s="38">
        <f ca="1"/>
        <v>0</v>
      </c>
      <c r="BA27" s="38">
        <f ca="1"/>
        <v>0</v>
      </c>
      <c r="BB27" s="38">
        <f ca="1"/>
        <v>-1.4971244681036472E-6</v>
      </c>
      <c r="BC27" s="38"/>
      <c r="BD27" s="2">
        <v>1</v>
      </c>
      <c r="BE27" s="38">
        <f t="array" aca="1" ref="BE27:BM35" ca="1">MMULT(AT27:BB35,M27:U35)/4</f>
        <v>-4.3445158577633801E-8</v>
      </c>
      <c r="BF27" s="38">
        <f ca="1"/>
        <v>-1.7092405772390845E-7</v>
      </c>
      <c r="BG27" s="38">
        <f ca="1"/>
        <v>1.8030681908069085E-7</v>
      </c>
      <c r="BH27" s="38">
        <f ca="1"/>
        <v>-5.0000181106894955E-8</v>
      </c>
      <c r="BI27" s="38">
        <f ca="1"/>
        <v>-2.4198968666429028E-7</v>
      </c>
      <c r="BJ27" s="38">
        <f ca="1"/>
        <v>5.3999982030821605E-8</v>
      </c>
      <c r="BK27" s="38">
        <f ca="1"/>
        <v>9.4835145059418976E-8</v>
      </c>
      <c r="BL27" s="38">
        <f ca="1"/>
        <v>2.8538414194697445E-8</v>
      </c>
      <c r="BM27" s="38">
        <f ca="1"/>
        <v>1.1936754710059367E-7</v>
      </c>
    </row>
    <row r="28" spans="1:65" x14ac:dyDescent="0.3">
      <c r="A28" s="2" t="s">
        <v>4</v>
      </c>
      <c r="B28" s="2">
        <v>0</v>
      </c>
      <c r="C28" s="2">
        <v>113.95068493150686</v>
      </c>
      <c r="D28" s="2">
        <v>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L28" s="2">
        <v>2</v>
      </c>
      <c r="M28" s="2">
        <f ca="1">B28/OFFSET($A$26,$L28,$L28)</f>
        <v>0</v>
      </c>
      <c r="N28" s="2">
        <f ca="1">M28-SUM(O28:U28)</f>
        <v>-2.6327178303519903E-2</v>
      </c>
      <c r="O28" s="2">
        <f t="shared" ca="1" si="17"/>
        <v>1.7551452202346603E-2</v>
      </c>
      <c r="P28" s="2">
        <f t="shared" ca="1" si="17"/>
        <v>0</v>
      </c>
      <c r="Q28" s="2">
        <f t="shared" ca="1" si="17"/>
        <v>0</v>
      </c>
      <c r="R28" s="2">
        <f t="shared" ca="1" si="17"/>
        <v>0</v>
      </c>
      <c r="S28" s="2">
        <f t="shared" ca="1" si="17"/>
        <v>0</v>
      </c>
      <c r="T28" s="2">
        <f t="shared" ca="1" si="17"/>
        <v>0</v>
      </c>
      <c r="U28" s="2">
        <f t="shared" ca="1" si="17"/>
        <v>8.7757261011733017E-3</v>
      </c>
      <c r="W28" s="2">
        <v>2</v>
      </c>
      <c r="X28" s="2">
        <f ca="1"/>
        <v>-3.1007061504697424E-9</v>
      </c>
      <c r="Y28" s="2">
        <f ca="1"/>
        <v>2.1475363909415864E-9</v>
      </c>
      <c r="Z28" s="2">
        <f ca="1"/>
        <v>3.8262007056654809E-9</v>
      </c>
      <c r="AA28" s="2">
        <f ca="1"/>
        <v>7.9096051553617219E-9</v>
      </c>
      <c r="AB28" s="2">
        <f ca="1"/>
        <v>-9.7969020502411745E-8</v>
      </c>
      <c r="AC28" s="2">
        <f ca="1"/>
        <v>1.0480562338806701E-7</v>
      </c>
      <c r="AD28" s="2">
        <f ca="1"/>
        <v>1.9546914118923552E-7</v>
      </c>
      <c r="AE28" s="2">
        <f ca="1"/>
        <v>-2.9604237407287245E-7</v>
      </c>
      <c r="AF28" s="2">
        <f ca="1"/>
        <v>1.1506276983370725E-7</v>
      </c>
      <c r="AG28" s="38"/>
      <c r="AH28" s="2">
        <v>2</v>
      </c>
      <c r="AI28" s="38">
        <f ca="1"/>
        <v>2.8809749977993436E-4</v>
      </c>
      <c r="AJ28" s="38">
        <f ca="1"/>
        <v>8.5073078332754959E-4</v>
      </c>
      <c r="AK28" s="38">
        <f ca="1"/>
        <v>-5.1913760558837743E-4</v>
      </c>
      <c r="AL28" s="38">
        <f ca="1"/>
        <v>4.3214624966990151E-4</v>
      </c>
      <c r="AM28" s="38">
        <f ca="1"/>
        <v>4.3214624966990151E-4</v>
      </c>
      <c r="AN28" s="38">
        <f ca="1"/>
        <v>1.4404874988996718E-4</v>
      </c>
      <c r="AO28" s="38">
        <f ca="1"/>
        <v>0</v>
      </c>
      <c r="AP28" s="38">
        <f ca="1"/>
        <v>0</v>
      </c>
      <c r="AQ28" s="38">
        <f ca="1"/>
        <v>-4.3495677959237946E-5</v>
      </c>
      <c r="AR28" s="38"/>
      <c r="AS28" s="2">
        <v>2</v>
      </c>
      <c r="AT28" s="38">
        <f ca="1"/>
        <v>-7.1404503725988299E-6</v>
      </c>
      <c r="AU28" s="38">
        <f ca="1"/>
        <v>-1.0425555386357539E-5</v>
      </c>
      <c r="AV28" s="38">
        <f ca="1"/>
        <v>1.936014504099996E-5</v>
      </c>
      <c r="AW28" s="38">
        <f ca="1"/>
        <v>-3.3446190215122254E-6</v>
      </c>
      <c r="AX28" s="38">
        <f ca="1"/>
        <v>-3.1352994889786711E-5</v>
      </c>
      <c r="AY28" s="38">
        <f ca="1"/>
        <v>9.1943350048032411E-6</v>
      </c>
      <c r="AZ28" s="38">
        <f ca="1"/>
        <v>1.383501864143546E-5</v>
      </c>
      <c r="BA28" s="38">
        <f ca="1"/>
        <v>4.1633246001075333E-6</v>
      </c>
      <c r="BB28" s="38">
        <f ca="1"/>
        <v>1.5916801964807074E-5</v>
      </c>
      <c r="BC28" s="38"/>
      <c r="BD28" s="2">
        <v>2</v>
      </c>
      <c r="BE28" s="38">
        <f ca="1"/>
        <v>2.0102675535748245E-7</v>
      </c>
      <c r="BF28" s="38">
        <f ca="1"/>
        <v>1.7519748946824318E-7</v>
      </c>
      <c r="BG28" s="38">
        <f ca="1"/>
        <v>-3.0775343186815026E-7</v>
      </c>
      <c r="BH28" s="38">
        <f ca="1"/>
        <v>1.3698939761202847E-8</v>
      </c>
      <c r="BI28" s="38">
        <f ca="1"/>
        <v>1.964387051174429E-6</v>
      </c>
      <c r="BJ28" s="38">
        <f ca="1"/>
        <v>-1.262927079211716E-6</v>
      </c>
      <c r="BK28" s="38">
        <f ca="1"/>
        <v>-1.9311259991671831E-6</v>
      </c>
      <c r="BL28" s="38">
        <f ca="1"/>
        <v>1.333933708716013E-6</v>
      </c>
      <c r="BM28" s="38">
        <f ca="1"/>
        <v>1.596072549273344E-7</v>
      </c>
    </row>
    <row r="29" spans="1:65" x14ac:dyDescent="0.3">
      <c r="A29" s="2" t="s">
        <v>5</v>
      </c>
      <c r="B29" s="2">
        <v>4</v>
      </c>
      <c r="C29" s="2">
        <v>7</v>
      </c>
      <c r="D29" s="2">
        <v>121.84383561643835</v>
      </c>
      <c r="E29" s="2">
        <v>6</v>
      </c>
      <c r="F29" s="2">
        <v>6</v>
      </c>
      <c r="G29" s="2">
        <v>2</v>
      </c>
      <c r="H29" s="2">
        <v>0</v>
      </c>
      <c r="I29" s="2">
        <v>0</v>
      </c>
      <c r="J29" s="2">
        <v>1</v>
      </c>
      <c r="L29" s="2">
        <v>3</v>
      </c>
      <c r="M29" s="2">
        <f t="shared" ref="M29:N34" ca="1" si="18">B29/OFFSET($A$26,$L29,$L29)</f>
        <v>3.2828907426978166E-2</v>
      </c>
      <c r="N29" s="2">
        <f t="shared" ca="1" si="18"/>
        <v>5.745058799721179E-2</v>
      </c>
      <c r="O29" s="2">
        <f ca="1">SUM(M29:N29)-SUM(P29:U29)</f>
        <v>-3.2828907426978166E-2</v>
      </c>
      <c r="P29" s="2">
        <f t="shared" ca="1" si="17"/>
        <v>4.9243361140467248E-2</v>
      </c>
      <c r="Q29" s="2">
        <f t="shared" ca="1" si="17"/>
        <v>4.9243361140467248E-2</v>
      </c>
      <c r="R29" s="2">
        <f t="shared" ca="1" si="17"/>
        <v>1.6414453713489083E-2</v>
      </c>
      <c r="S29" s="2">
        <f t="shared" ca="1" si="17"/>
        <v>0</v>
      </c>
      <c r="T29" s="2">
        <f t="shared" ca="1" si="17"/>
        <v>0</v>
      </c>
      <c r="U29" s="2">
        <f t="shared" ca="1" si="17"/>
        <v>8.2072268567445414E-3</v>
      </c>
      <c r="W29" s="2">
        <v>3</v>
      </c>
      <c r="X29" s="2">
        <f ca="1"/>
        <v>1.102098111941006E-8</v>
      </c>
      <c r="Y29" s="2">
        <f ca="1"/>
        <v>-6.2537525009722454E-8</v>
      </c>
      <c r="Z29" s="2">
        <f ca="1"/>
        <v>4.5077549450499218E-8</v>
      </c>
      <c r="AA29" s="2">
        <f ca="1"/>
        <v>-1.2885048290713755E-7</v>
      </c>
      <c r="AB29" s="2">
        <f ca="1"/>
        <v>1.3525298261742359E-6</v>
      </c>
      <c r="AC29" s="2">
        <f ca="1"/>
        <v>-2.377056359571108E-6</v>
      </c>
      <c r="AD29" s="2">
        <f ca="1"/>
        <v>-5.3302091464304056E-6</v>
      </c>
      <c r="AE29" s="2">
        <f ca="1"/>
        <v>1.1510300416091036E-5</v>
      </c>
      <c r="AF29" s="2">
        <f ca="1"/>
        <v>-6.8304373210785954E-6</v>
      </c>
      <c r="AG29" s="38"/>
      <c r="AH29" s="2">
        <v>3</v>
      </c>
      <c r="AI29" s="38">
        <f ca="1"/>
        <v>-7.8834256634570344E-4</v>
      </c>
      <c r="AJ29" s="38">
        <f ca="1"/>
        <v>-5.0590259060887921E-4</v>
      </c>
      <c r="AK29" s="38">
        <f ca="1"/>
        <v>2.5304462733103258E-3</v>
      </c>
      <c r="AL29" s="38">
        <f ca="1"/>
        <v>7.6536932000455531E-5</v>
      </c>
      <c r="AM29" s="38">
        <f ca="1"/>
        <v>-4.7108234890129927E-3</v>
      </c>
      <c r="AN29" s="38">
        <f ca="1"/>
        <v>1.7876242817655393E-3</v>
      </c>
      <c r="AO29" s="38">
        <f ca="1"/>
        <v>2.3647647753476039E-3</v>
      </c>
      <c r="AP29" s="38">
        <f ca="1"/>
        <v>7.1162053466166796E-4</v>
      </c>
      <c r="AQ29" s="38">
        <f ca="1"/>
        <v>2.6553522117745234E-3</v>
      </c>
      <c r="AR29" s="38"/>
      <c r="AS29" s="2">
        <v>3</v>
      </c>
      <c r="AT29" s="38">
        <f ca="1"/>
        <v>3.5103597366188944E-5</v>
      </c>
      <c r="AU29" s="38">
        <f ca="1"/>
        <v>2.4289414766837236E-5</v>
      </c>
      <c r="AV29" s="38">
        <f ca="1"/>
        <v>-4.1097211141295159E-5</v>
      </c>
      <c r="AW29" s="38">
        <f ca="1"/>
        <v>-1.8949213950193067E-6</v>
      </c>
      <c r="AX29" s="38">
        <f ca="1"/>
        <v>4.0065700756913825E-4</v>
      </c>
      <c r="AY29" s="38">
        <f ca="1"/>
        <v>-2.7403130888224004E-4</v>
      </c>
      <c r="AZ29" s="38">
        <f ca="1"/>
        <v>-4.1935373262612878E-4</v>
      </c>
      <c r="BA29" s="38">
        <f ca="1"/>
        <v>3.1025030642299096E-4</v>
      </c>
      <c r="BB29" s="38">
        <f ca="1"/>
        <v>6.0249914985225382E-5</v>
      </c>
      <c r="BC29" s="38"/>
      <c r="BD29" s="2">
        <v>3</v>
      </c>
      <c r="BE29" s="38">
        <f ca="1"/>
        <v>-5.8177884100718399E-7</v>
      </c>
      <c r="BF29" s="38">
        <f ca="1"/>
        <v>8.7457934086018978E-7</v>
      </c>
      <c r="BG29" s="38">
        <f ca="1"/>
        <v>6.2836532993776532E-7</v>
      </c>
      <c r="BH29" s="38">
        <f ca="1"/>
        <v>2.2738107221199186E-6</v>
      </c>
      <c r="BI29" s="38">
        <f ca="1"/>
        <v>-2.4962511894034996E-5</v>
      </c>
      <c r="BJ29" s="38">
        <f ca="1"/>
        <v>2.7962290805541896E-5</v>
      </c>
      <c r="BK29" s="38">
        <f ca="1"/>
        <v>5.2787917304966213E-5</v>
      </c>
      <c r="BL29" s="38">
        <f ca="1"/>
        <v>-8.2334677672808929E-5</v>
      </c>
      <c r="BM29" s="38">
        <f ca="1"/>
        <v>3.301811446405917E-5</v>
      </c>
    </row>
    <row r="30" spans="1:65" x14ac:dyDescent="0.3">
      <c r="A30" s="2" t="s">
        <v>6</v>
      </c>
      <c r="B30" s="2">
        <v>1</v>
      </c>
      <c r="C30" s="2">
        <v>2</v>
      </c>
      <c r="D30" s="2">
        <v>5</v>
      </c>
      <c r="E30" s="2">
        <v>122.74520547945205</v>
      </c>
      <c r="F30" s="2">
        <v>4</v>
      </c>
      <c r="G30" s="2">
        <v>2</v>
      </c>
      <c r="H30" s="2">
        <v>0</v>
      </c>
      <c r="I30" s="2">
        <v>0</v>
      </c>
      <c r="J30" s="2">
        <v>1</v>
      </c>
      <c r="L30" s="2">
        <v>4</v>
      </c>
      <c r="M30" s="2">
        <f t="shared" ca="1" si="18"/>
        <v>8.1469577251015585E-3</v>
      </c>
      <c r="N30" s="2">
        <f t="shared" ref="N30:N34" ca="1" si="19">C30/OFFSET($A$26,$L30,$L30)</f>
        <v>1.6293915450203117E-2</v>
      </c>
      <c r="O30" s="2">
        <f t="shared" ref="O30:O34" ca="1" si="20">D30/OFFSET($A$26,$L30,$L30)</f>
        <v>4.0734788625507792E-2</v>
      </c>
      <c r="P30" s="2">
        <f ca="1">SUM(M30:O30)-SUM(Q30:U30)</f>
        <v>8.1469577251015585E-3</v>
      </c>
      <c r="Q30" s="2">
        <f t="shared" ca="1" si="17"/>
        <v>3.2587830900406234E-2</v>
      </c>
      <c r="R30" s="2">
        <f t="shared" ca="1" si="17"/>
        <v>1.6293915450203117E-2</v>
      </c>
      <c r="S30" s="2">
        <f t="shared" ca="1" si="17"/>
        <v>0</v>
      </c>
      <c r="T30" s="2">
        <f t="shared" ca="1" si="17"/>
        <v>0</v>
      </c>
      <c r="U30" s="2">
        <f t="shared" ca="1" si="17"/>
        <v>8.1469577251015585E-3</v>
      </c>
      <c r="W30" s="2">
        <v>4</v>
      </c>
      <c r="X30" s="2">
        <f ca="1"/>
        <v>-8.0687032445112361E-10</v>
      </c>
      <c r="Y30" s="2">
        <f ca="1"/>
        <v>-2.9783487372793159E-8</v>
      </c>
      <c r="Z30" s="2">
        <f ca="1"/>
        <v>3.407820739448862E-8</v>
      </c>
      <c r="AA30" s="2">
        <f ca="1"/>
        <v>-5.4858077150660389E-8</v>
      </c>
      <c r="AB30" s="2">
        <f ca="1"/>
        <v>5.4478015395908224E-7</v>
      </c>
      <c r="AC30" s="2">
        <f ca="1"/>
        <v>-1.2480932343903176E-6</v>
      </c>
      <c r="AD30" s="2">
        <f ca="1"/>
        <v>-4.1785501838503731E-6</v>
      </c>
      <c r="AE30" s="2">
        <f ca="1"/>
        <v>8.3330449459865075E-6</v>
      </c>
      <c r="AF30" s="2">
        <f ca="1"/>
        <v>-4.7415356248091332E-6</v>
      </c>
      <c r="AG30" s="38"/>
      <c r="AH30" s="2">
        <v>4</v>
      </c>
      <c r="AI30" s="38">
        <f ca="1"/>
        <v>5.9013557434606624E-4</v>
      </c>
      <c r="AJ30" s="38">
        <f ca="1"/>
        <v>1.3601032427101381E-3</v>
      </c>
      <c r="AK30" s="38">
        <f ca="1"/>
        <v>7.9706618446980177E-6</v>
      </c>
      <c r="AL30" s="38">
        <f ca="1"/>
        <v>1.4889609413072666E-3</v>
      </c>
      <c r="AM30" s="38">
        <f ca="1"/>
        <v>-1.8365747801270078E-3</v>
      </c>
      <c r="AN30" s="38">
        <f ca="1"/>
        <v>1.0255728362224359E-3</v>
      </c>
      <c r="AO30" s="38">
        <f ca="1"/>
        <v>1.8945837816859345E-3</v>
      </c>
      <c r="AP30" s="38">
        <f ca="1"/>
        <v>7.0639480465176476E-4</v>
      </c>
      <c r="AQ30" s="38">
        <f ca="1"/>
        <v>1.912846259867067E-3</v>
      </c>
      <c r="AR30" s="38"/>
      <c r="AS30" s="2">
        <v>4</v>
      </c>
      <c r="AT30" s="38">
        <f ca="1"/>
        <v>-1.2628935819562252E-6</v>
      </c>
      <c r="AU30" s="38">
        <f ca="1"/>
        <v>-6.8091809454096927E-6</v>
      </c>
      <c r="AV30" s="38">
        <f ca="1"/>
        <v>2.5509257997179894E-5</v>
      </c>
      <c r="AW30" s="38">
        <f ca="1"/>
        <v>-1.283875589841955E-5</v>
      </c>
      <c r="AX30" s="38">
        <f ca="1"/>
        <v>1.6168779751284823E-4</v>
      </c>
      <c r="AY30" s="38">
        <f ca="1"/>
        <v>-1.1638052169807239E-4</v>
      </c>
      <c r="AZ30" s="38">
        <f ca="1"/>
        <v>-3.1580119341918783E-4</v>
      </c>
      <c r="BA30" s="38">
        <f ca="1"/>
        <v>2.1932652474795084E-4</v>
      </c>
      <c r="BB30" s="38">
        <f ca="1"/>
        <v>1.2133276614718815E-4</v>
      </c>
      <c r="BC30" s="38"/>
      <c r="BD30" s="2">
        <v>4</v>
      </c>
      <c r="BE30" s="38">
        <f ca="1"/>
        <v>1.9186784574083876E-7</v>
      </c>
      <c r="BF30" s="38">
        <f ca="1"/>
        <v>9.1191435348686668E-7</v>
      </c>
      <c r="BG30" s="38">
        <f ca="1"/>
        <v>-3.1285941197798047E-7</v>
      </c>
      <c r="BH30" s="38">
        <f ca="1"/>
        <v>1.4112360706438769E-6</v>
      </c>
      <c r="BI30" s="38">
        <f ca="1"/>
        <v>-9.729286398588362E-6</v>
      </c>
      <c r="BJ30" s="38">
        <f ca="1"/>
        <v>1.2791364876630456E-5</v>
      </c>
      <c r="BK30" s="38">
        <f ca="1"/>
        <v>4.0480363006097246E-5</v>
      </c>
      <c r="BL30" s="38">
        <f ca="1"/>
        <v>-5.8675526186956708E-5</v>
      </c>
      <c r="BM30" s="38">
        <f ca="1"/>
        <v>2.1156891624513566E-5</v>
      </c>
    </row>
    <row r="31" spans="1:65" x14ac:dyDescent="0.3">
      <c r="A31" s="2" t="s">
        <v>7</v>
      </c>
      <c r="B31" s="2">
        <v>0</v>
      </c>
      <c r="C31" s="2">
        <v>1</v>
      </c>
      <c r="D31" s="2">
        <v>1</v>
      </c>
      <c r="E31" s="2">
        <v>2</v>
      </c>
      <c r="F31" s="2">
        <v>71.967123287671228</v>
      </c>
      <c r="G31" s="2">
        <v>9</v>
      </c>
      <c r="H31" s="2">
        <v>4</v>
      </c>
      <c r="I31" s="2">
        <v>0</v>
      </c>
      <c r="J31" s="2">
        <v>6</v>
      </c>
      <c r="L31" s="2">
        <v>5</v>
      </c>
      <c r="M31" s="2">
        <f t="shared" ca="1" si="18"/>
        <v>0</v>
      </c>
      <c r="N31" s="2">
        <f t="shared" ca="1" si="19"/>
        <v>1.3895233744479976E-2</v>
      </c>
      <c r="O31" s="2">
        <f t="shared" ca="1" si="20"/>
        <v>1.3895233744479976E-2</v>
      </c>
      <c r="P31" s="2">
        <f t="shared" ref="P31:P34" ca="1" si="21">E31/OFFSET($A$26,$L31,$L31)</f>
        <v>2.7790467488959952E-2</v>
      </c>
      <c r="Q31" s="2">
        <f ca="1">SUM(M31:P31)-SUM(R31:U31)</f>
        <v>-0.20842850616719963</v>
      </c>
      <c r="R31" s="2">
        <f t="shared" ca="1" si="17"/>
        <v>0.12505710370031978</v>
      </c>
      <c r="S31" s="2">
        <f t="shared" ca="1" si="17"/>
        <v>5.5580934977919903E-2</v>
      </c>
      <c r="T31" s="2">
        <f t="shared" ca="1" si="17"/>
        <v>0</v>
      </c>
      <c r="U31" s="2">
        <f t="shared" ca="1" si="17"/>
        <v>8.3371402466879865E-2</v>
      </c>
      <c r="W31" s="2">
        <v>5</v>
      </c>
      <c r="X31" s="2">
        <f ca="1"/>
        <v>2.2556458298906774E-8</v>
      </c>
      <c r="Y31" s="2">
        <f ca="1"/>
        <v>5.0170939225628451E-7</v>
      </c>
      <c r="Z31" s="2">
        <f ca="1"/>
        <v>-6.2938348864122076E-7</v>
      </c>
      <c r="AA31" s="2">
        <f ca="1"/>
        <v>8.9347485870665001E-7</v>
      </c>
      <c r="AB31" s="2">
        <f ca="1"/>
        <v>-8.9170354593406973E-6</v>
      </c>
      <c r="AC31" s="2">
        <f ca="1"/>
        <v>1.9196330145195799E-5</v>
      </c>
      <c r="AD31" s="2">
        <f ca="1"/>
        <v>1.8832872099694115E-5</v>
      </c>
      <c r="AE31" s="2">
        <f ca="1"/>
        <v>-7.759714522375042E-5</v>
      </c>
      <c r="AF31" s="2">
        <f ca="1"/>
        <v>6.26908464357599E-5</v>
      </c>
      <c r="AG31" s="38"/>
      <c r="AH31" s="2">
        <v>5</v>
      </c>
      <c r="AI31" s="38">
        <f ca="1"/>
        <v>3.4128655303356111E-4</v>
      </c>
      <c r="AJ31" s="38">
        <f ca="1"/>
        <v>-1.0054401160001151E-3</v>
      </c>
      <c r="AK31" s="38">
        <f ca="1"/>
        <v>9.6123417409345194E-5</v>
      </c>
      <c r="AL31" s="38">
        <f ca="1"/>
        <v>-2.4408349236040247E-3</v>
      </c>
      <c r="AM31" s="38">
        <f ca="1"/>
        <v>2.5769142584974689E-2</v>
      </c>
      <c r="AN31" s="38">
        <f ca="1"/>
        <v>-2.3535556752690145E-2</v>
      </c>
      <c r="AO31" s="38">
        <f ca="1"/>
        <v>-1.2593895294665864E-2</v>
      </c>
      <c r="AP31" s="38">
        <f ca="1"/>
        <v>1.7757517377054877E-2</v>
      </c>
      <c r="AQ31" s="38">
        <f ca="1"/>
        <v>-4.2326587350367938E-3</v>
      </c>
      <c r="AR31" s="38"/>
      <c r="AS31" s="2">
        <v>5</v>
      </c>
      <c r="AT31" s="38">
        <f ca="1"/>
        <v>-8.6958146202882181E-6</v>
      </c>
      <c r="AU31" s="38">
        <f ca="1"/>
        <v>1.1988264716462389E-4</v>
      </c>
      <c r="AV31" s="38">
        <f ca="1"/>
        <v>-5.6766233810223283E-5</v>
      </c>
      <c r="AW31" s="38">
        <f ca="1"/>
        <v>2.3366152681570109E-4</v>
      </c>
      <c r="AX31" s="38">
        <f ca="1"/>
        <v>-2.2234148287124688E-3</v>
      </c>
      <c r="AY31" s="38">
        <f ca="1"/>
        <v>2.7067578582254774E-3</v>
      </c>
      <c r="AZ31" s="38">
        <f ca="1"/>
        <v>1.7940473272752614E-3</v>
      </c>
      <c r="BA31" s="38">
        <f ca="1"/>
        <v>-4.8222650713970836E-3</v>
      </c>
      <c r="BB31" s="38">
        <f ca="1"/>
        <v>2.7825397865879932E-3</v>
      </c>
      <c r="BC31" s="38"/>
      <c r="BD31" s="2">
        <v>5</v>
      </c>
      <c r="BE31" s="38">
        <f ca="1"/>
        <v>6.9621639626559192E-8</v>
      </c>
      <c r="BF31" s="38">
        <f ca="1"/>
        <v>-8.4358655861194667E-6</v>
      </c>
      <c r="BG31" s="38">
        <f ca="1"/>
        <v>7.3824282562907625E-6</v>
      </c>
      <c r="BH31" s="38">
        <f ca="1"/>
        <v>-1.5670366770739038E-5</v>
      </c>
      <c r="BI31" s="38">
        <f ca="1"/>
        <v>1.5226460404504493E-4</v>
      </c>
      <c r="BJ31" s="38">
        <f ca="1"/>
        <v>-2.4415229537624959E-4</v>
      </c>
      <c r="BK31" s="38">
        <f ca="1"/>
        <v>-2.0036003265253238E-4</v>
      </c>
      <c r="BL31" s="38">
        <f ca="1"/>
        <v>7.2184971812015697E-4</v>
      </c>
      <c r="BM31" s="38">
        <f ca="1"/>
        <v>-5.3050357738735428E-4</v>
      </c>
    </row>
    <row r="32" spans="1:65" x14ac:dyDescent="0.3">
      <c r="A32" s="2" t="s">
        <v>8</v>
      </c>
      <c r="B32" s="2">
        <v>0</v>
      </c>
      <c r="C32" s="2">
        <v>0</v>
      </c>
      <c r="D32" s="2">
        <v>1</v>
      </c>
      <c r="E32" s="2">
        <v>0</v>
      </c>
      <c r="F32" s="2">
        <v>3</v>
      </c>
      <c r="G32" s="2">
        <v>57.665753424657531</v>
      </c>
      <c r="H32" s="2">
        <v>7</v>
      </c>
      <c r="I32" s="2">
        <v>5</v>
      </c>
      <c r="J32" s="2">
        <v>2</v>
      </c>
      <c r="L32" s="2">
        <v>6</v>
      </c>
      <c r="M32" s="2">
        <f t="shared" ca="1" si="18"/>
        <v>0</v>
      </c>
      <c r="N32" s="2">
        <f t="shared" ca="1" si="19"/>
        <v>0</v>
      </c>
      <c r="O32" s="2">
        <f t="shared" ca="1" si="20"/>
        <v>1.7341315089319652E-2</v>
      </c>
      <c r="P32" s="2">
        <f t="shared" ca="1" si="21"/>
        <v>0</v>
      </c>
      <c r="Q32" s="2">
        <f t="shared" ref="Q32:Q34" ca="1" si="22">F32/OFFSET($A$26,$L32,$L32)</f>
        <v>5.2023945267958956E-2</v>
      </c>
      <c r="R32" s="2">
        <f ca="1">SUM(M32:Q32)-SUM(S32:U32)</f>
        <v>-0.1734131508931965</v>
      </c>
      <c r="S32" s="2">
        <f t="shared" ca="1" si="17"/>
        <v>0.12138920562523756</v>
      </c>
      <c r="T32" s="2">
        <f t="shared" ca="1" si="17"/>
        <v>8.6706575446598252E-2</v>
      </c>
      <c r="U32" s="2">
        <f t="shared" ca="1" si="17"/>
        <v>3.4682630178639304E-2</v>
      </c>
      <c r="W32" s="2">
        <v>6</v>
      </c>
      <c r="X32" s="2">
        <f ca="1"/>
        <v>-2.7242187227404964E-8</v>
      </c>
      <c r="Y32" s="2">
        <f ca="1"/>
        <v>-2.5863512255470433E-7</v>
      </c>
      <c r="Z32" s="2">
        <f ca="1"/>
        <v>2.4916598768738021E-8</v>
      </c>
      <c r="AA32" s="2">
        <f ca="1"/>
        <v>-4.4075434656054143E-7</v>
      </c>
      <c r="AB32" s="2">
        <f ca="1"/>
        <v>3.3118635606856608E-6</v>
      </c>
      <c r="AC32" s="2">
        <f ca="1"/>
        <v>1.0125904405734309E-5</v>
      </c>
      <c r="AD32" s="2">
        <f ca="1"/>
        <v>1.1112934379543507E-4</v>
      </c>
      <c r="AE32" s="2">
        <f ca="1"/>
        <v>-1.9480491350394556E-4</v>
      </c>
      <c r="AF32" s="2">
        <f ca="1"/>
        <v>1.0476740949136009E-4</v>
      </c>
      <c r="AG32" s="38"/>
      <c r="AH32" s="2">
        <v>6</v>
      </c>
      <c r="AI32" s="38">
        <f ca="1"/>
        <v>2.8464821386466722E-4</v>
      </c>
      <c r="AJ32" s="38">
        <f ca="1"/>
        <v>8.5957681416732896E-4</v>
      </c>
      <c r="AK32" s="38">
        <f ca="1"/>
        <v>-1.4268118190958329E-3</v>
      </c>
      <c r="AL32" s="38">
        <f ca="1"/>
        <v>1.1498572006053236E-3</v>
      </c>
      <c r="AM32" s="38">
        <f ca="1"/>
        <v>-9.505482413171399E-3</v>
      </c>
      <c r="AN32" s="38">
        <f ca="1"/>
        <v>2.051749105851167E-2</v>
      </c>
      <c r="AO32" s="38">
        <f ca="1"/>
        <v>-3.9816036805221854E-2</v>
      </c>
      <c r="AP32" s="38">
        <f ca="1"/>
        <v>2.7346355278322181E-3</v>
      </c>
      <c r="AQ32" s="38">
        <f ca="1"/>
        <v>2.3193377333150526E-2</v>
      </c>
      <c r="AR32" s="38"/>
      <c r="AS32" s="2">
        <v>6</v>
      </c>
      <c r="AT32" s="38">
        <f ca="1"/>
        <v>-1.509252251600259E-5</v>
      </c>
      <c r="AU32" s="38">
        <f ca="1"/>
        <v>-7.0047300524248026E-5</v>
      </c>
      <c r="AV32" s="38">
        <f ca="1"/>
        <v>1.1082868727066131E-4</v>
      </c>
      <c r="AW32" s="38">
        <f ca="1"/>
        <v>-1.0835165721803609E-4</v>
      </c>
      <c r="AX32" s="38">
        <f ca="1"/>
        <v>1.005274891321823E-3</v>
      </c>
      <c r="AY32" s="38">
        <f ca="1"/>
        <v>-1.5399423737742525E-3</v>
      </c>
      <c r="AZ32" s="38">
        <f ca="1"/>
        <v>7.5418962052153926E-3</v>
      </c>
      <c r="BA32" s="38">
        <f ca="1"/>
        <v>-5.6492012471033365E-3</v>
      </c>
      <c r="BB32" s="38">
        <f ca="1"/>
        <v>-5.9772496392856782E-4</v>
      </c>
      <c r="BC32" s="38"/>
      <c r="BD32" s="2">
        <v>6</v>
      </c>
      <c r="BE32" s="38">
        <f ca="1"/>
        <v>7.9236706490069374E-7</v>
      </c>
      <c r="BF32" s="38">
        <f ca="1"/>
        <v>5.0001394890683312E-6</v>
      </c>
      <c r="BG32" s="38">
        <f ca="1"/>
        <v>-5.5043986865894272E-6</v>
      </c>
      <c r="BH32" s="38">
        <f ca="1"/>
        <v>8.1279749714849788E-6</v>
      </c>
      <c r="BI32" s="38">
        <f ca="1"/>
        <v>-7.1928797516462775E-5</v>
      </c>
      <c r="BJ32" s="38">
        <f ca="1"/>
        <v>3.0245457106641918E-5</v>
      </c>
      <c r="BK32" s="38">
        <f ca="1"/>
        <v>-1.0318487033410531E-3</v>
      </c>
      <c r="BL32" s="38">
        <f ca="1"/>
        <v>1.3472301035309321E-3</v>
      </c>
      <c r="BM32" s="38">
        <f ca="1"/>
        <v>-4.873377796145215E-4</v>
      </c>
    </row>
    <row r="33" spans="1:65" x14ac:dyDescent="0.3">
      <c r="A33" s="2" t="s">
        <v>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40.550684931506851</v>
      </c>
      <c r="I33" s="2">
        <v>18</v>
      </c>
      <c r="J33" s="2">
        <v>3</v>
      </c>
      <c r="L33" s="2">
        <v>7</v>
      </c>
      <c r="M33" s="2">
        <f t="shared" ca="1" si="18"/>
        <v>0</v>
      </c>
      <c r="N33" s="2">
        <f t="shared" ca="1" si="19"/>
        <v>0</v>
      </c>
      <c r="O33" s="2">
        <f t="shared" ca="1" si="20"/>
        <v>0</v>
      </c>
      <c r="P33" s="2">
        <f t="shared" ca="1" si="21"/>
        <v>0</v>
      </c>
      <c r="Q33" s="2">
        <f t="shared" ca="1" si="22"/>
        <v>0</v>
      </c>
      <c r="R33" s="2">
        <f t="shared" ref="R33:R34" ca="1" si="23">G33/OFFSET($A$26,$L33,$L33)</f>
        <v>0</v>
      </c>
      <c r="S33" s="2">
        <f ca="1">SUM(M33:R33)-SUM(T33:U33)</f>
        <v>-0.51787041416120527</v>
      </c>
      <c r="T33" s="2">
        <f t="shared" ca="1" si="17"/>
        <v>0.44388892642389027</v>
      </c>
      <c r="U33" s="2">
        <f t="shared" ca="1" si="17"/>
        <v>7.3981487737315041E-2</v>
      </c>
      <c r="W33" s="2">
        <v>7</v>
      </c>
      <c r="X33" s="2">
        <f ca="1"/>
        <v>-1.0760408788604241E-7</v>
      </c>
      <c r="Y33" s="2">
        <f ca="1"/>
        <v>-3.5107597948638116E-7</v>
      </c>
      <c r="Z33" s="2">
        <f ca="1"/>
        <v>2.4994990006244803E-6</v>
      </c>
      <c r="AA33" s="2">
        <f ca="1"/>
        <v>-4.8527998078041502E-7</v>
      </c>
      <c r="AB33" s="2">
        <f ca="1"/>
        <v>9.8963449008451985E-6</v>
      </c>
      <c r="AC33" s="2">
        <f ca="1"/>
        <v>-9.6664685724068844E-5</v>
      </c>
      <c r="AD33" s="2">
        <f ca="1"/>
        <v>-3.4090373453849355E-4</v>
      </c>
      <c r="AE33" s="2">
        <f ca="1"/>
        <v>8.581416460525142E-4</v>
      </c>
      <c r="AF33" s="2">
        <f ca="1"/>
        <v>-5.9980906007140106E-4</v>
      </c>
      <c r="AG33" s="38"/>
      <c r="AH33" s="2">
        <v>7</v>
      </c>
      <c r="AI33" s="38">
        <f ca="1"/>
        <v>0</v>
      </c>
      <c r="AJ33" s="38">
        <f ca="1"/>
        <v>0</v>
      </c>
      <c r="AK33" s="38">
        <f ca="1"/>
        <v>0</v>
      </c>
      <c r="AL33" s="38">
        <f ca="1"/>
        <v>0</v>
      </c>
      <c r="AM33" s="38">
        <f ca="1"/>
        <v>0</v>
      </c>
      <c r="AN33" s="38">
        <f ca="1"/>
        <v>1.067978498932501E-2</v>
      </c>
      <c r="AO33" s="38">
        <f ca="1"/>
        <v>0.13765481126152415</v>
      </c>
      <c r="AP33" s="38">
        <f ca="1"/>
        <v>-0.20037675099895649</v>
      </c>
      <c r="AQ33" s="38">
        <f ca="1"/>
        <v>8.0521581386307356E-2</v>
      </c>
      <c r="AR33" s="38"/>
      <c r="AS33" s="2">
        <v>7</v>
      </c>
      <c r="AT33" s="38">
        <f ca="1"/>
        <v>0</v>
      </c>
      <c r="AU33" s="38">
        <f ca="1"/>
        <v>0</v>
      </c>
      <c r="AV33" s="38">
        <f ca="1"/>
        <v>6.1733838862023776E-5</v>
      </c>
      <c r="AW33" s="38">
        <f ca="1"/>
        <v>0</v>
      </c>
      <c r="AX33" s="38">
        <f ca="1"/>
        <v>1.852015165860713E-4</v>
      </c>
      <c r="AY33" s="38">
        <f ca="1"/>
        <v>-3.8313265286544756E-3</v>
      </c>
      <c r="AZ33" s="38">
        <f ca="1"/>
        <v>-2.4401643881073267E-2</v>
      </c>
      <c r="BA33" s="38">
        <f ca="1"/>
        <v>4.6388389777237755E-2</v>
      </c>
      <c r="BB33" s="38">
        <f ca="1"/>
        <v>-2.6479119052153218E-2</v>
      </c>
      <c r="BC33" s="38"/>
      <c r="BD33" s="2">
        <v>7</v>
      </c>
      <c r="BE33" s="38">
        <f ca="1"/>
        <v>5.0666362027834139E-7</v>
      </c>
      <c r="BF33" s="38">
        <f ca="1"/>
        <v>1.530015926186009E-6</v>
      </c>
      <c r="BG33" s="38">
        <f ca="1"/>
        <v>-1.6473369165446066E-5</v>
      </c>
      <c r="BH33" s="38">
        <f ca="1"/>
        <v>2.046704611815335E-6</v>
      </c>
      <c r="BI33" s="38">
        <f ca="1"/>
        <v>-5.8720503837666067E-5</v>
      </c>
      <c r="BJ33" s="38">
        <f ca="1"/>
        <v>7.3018691326690423E-4</v>
      </c>
      <c r="BK33" s="38">
        <f ca="1"/>
        <v>3.2315396160654121E-3</v>
      </c>
      <c r="BL33" s="38">
        <f ca="1"/>
        <v>-7.2552974872707281E-3</v>
      </c>
      <c r="BM33" s="38">
        <f ca="1"/>
        <v>4.7278485557515886E-3</v>
      </c>
    </row>
    <row r="34" spans="1:65" x14ac:dyDescent="0.3">
      <c r="A34" s="2" t="s">
        <v>10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3</v>
      </c>
      <c r="H34" s="2">
        <v>1</v>
      </c>
      <c r="I34" s="2">
        <v>62.345205479452055</v>
      </c>
      <c r="J34" s="2">
        <v>28</v>
      </c>
      <c r="L34" s="2">
        <v>8</v>
      </c>
      <c r="M34" s="2">
        <f t="shared" ca="1" si="18"/>
        <v>0</v>
      </c>
      <c r="N34" s="2">
        <f t="shared" ca="1" si="19"/>
        <v>0</v>
      </c>
      <c r="O34" s="2">
        <f t="shared" ca="1" si="20"/>
        <v>0</v>
      </c>
      <c r="P34" s="2">
        <f t="shared" ca="1" si="21"/>
        <v>0</v>
      </c>
      <c r="Q34" s="2">
        <f t="shared" ca="1" si="22"/>
        <v>0</v>
      </c>
      <c r="R34" s="2">
        <f t="shared" ca="1" si="23"/>
        <v>4.8119177359817189E-2</v>
      </c>
      <c r="S34" s="2">
        <f t="shared" ref="S34" ca="1" si="24">H34/OFFSET($A$26,$L34,$L34)</f>
        <v>1.603972578660573E-2</v>
      </c>
      <c r="T34" s="2">
        <f ca="1">SUM(M34:S34)-SUM(U34)</f>
        <v>-0.38495341887853751</v>
      </c>
      <c r="U34" s="2">
        <f t="shared" ca="1" si="17"/>
        <v>0.44911232202496043</v>
      </c>
      <c r="W34" s="2">
        <v>8</v>
      </c>
      <c r="X34" s="2">
        <f ca="1"/>
        <v>5.7058586660502404E-8</v>
      </c>
      <c r="Y34" s="2">
        <f ca="1"/>
        <v>2.2006225116147729E-7</v>
      </c>
      <c r="Z34" s="2">
        <f ca="1"/>
        <v>-7.9377888461326539E-7</v>
      </c>
      <c r="AA34" s="2">
        <f ca="1"/>
        <v>3.2179690585230629E-7</v>
      </c>
      <c r="AB34" s="2">
        <f ca="1"/>
        <v>-4.188581535797676E-6</v>
      </c>
      <c r="AC34" s="2">
        <f ca="1"/>
        <v>2.0876722634025171E-5</v>
      </c>
      <c r="AD34" s="2">
        <f ca="1"/>
        <v>5.8130654439432521E-6</v>
      </c>
      <c r="AE34" s="2">
        <f ca="1"/>
        <v>-1.0282583044239494E-4</v>
      </c>
      <c r="AF34" s="2">
        <f ca="1"/>
        <v>1.0598151639276586E-4</v>
      </c>
      <c r="AG34" s="38"/>
      <c r="AH34" s="2">
        <v>8</v>
      </c>
      <c r="AI34" s="38">
        <f ca="1"/>
        <v>0</v>
      </c>
      <c r="AJ34" s="38">
        <f ca="1"/>
        <v>0</v>
      </c>
      <c r="AK34" s="38">
        <f ca="1"/>
        <v>4.172249082177232E-4</v>
      </c>
      <c r="AL34" s="38">
        <f ca="1"/>
        <v>0</v>
      </c>
      <c r="AM34" s="38">
        <f ca="1"/>
        <v>1.2516747246531696E-3</v>
      </c>
      <c r="AN34" s="38">
        <f ca="1"/>
        <v>-1.3434070001319404E-2</v>
      </c>
      <c r="AO34" s="38">
        <f ca="1"/>
        <v>-4.3199490002608322E-3</v>
      </c>
      <c r="AP34" s="38">
        <f ca="1"/>
        <v>7.9740620224000996E-2</v>
      </c>
      <c r="AQ34" s="38">
        <f ca="1"/>
        <v>-8.5015890707262329E-2</v>
      </c>
      <c r="AR34" s="38"/>
      <c r="AS34" s="2">
        <v>8</v>
      </c>
      <c r="AT34" s="38">
        <f ca="1"/>
        <v>4.5656792960363653E-6</v>
      </c>
      <c r="AU34" s="38">
        <f ca="1"/>
        <v>1.3787376391768109E-5</v>
      </c>
      <c r="AV34" s="38">
        <f ca="1"/>
        <v>-7.6423055280617442E-5</v>
      </c>
      <c r="AW34" s="38">
        <f ca="1"/>
        <v>1.8443394191463484E-5</v>
      </c>
      <c r="AX34" s="38">
        <f ca="1"/>
        <v>-3.1307748623636913E-4</v>
      </c>
      <c r="AY34" s="38">
        <f ca="1"/>
        <v>2.1100255967910573E-3</v>
      </c>
      <c r="AZ34" s="38">
        <f ca="1"/>
        <v>6.5166987535922056E-4</v>
      </c>
      <c r="BA34" s="38">
        <f ca="1"/>
        <v>-1.125960803559342E-2</v>
      </c>
      <c r="BB34" s="38">
        <f ca="1"/>
        <v>1.1711582703190662E-2</v>
      </c>
      <c r="BC34" s="38"/>
      <c r="BD34" s="2">
        <v>8</v>
      </c>
      <c r="BE34" s="38">
        <f ca="1"/>
        <v>-6.2095340556667894E-7</v>
      </c>
      <c r="BF34" s="38">
        <f ca="1"/>
        <v>-2.1695290392197688E-6</v>
      </c>
      <c r="BG34" s="38">
        <f ca="1"/>
        <v>8.9356238794627972E-6</v>
      </c>
      <c r="BH34" s="38">
        <f ca="1"/>
        <v>-3.0784100651583058E-6</v>
      </c>
      <c r="BI34" s="38">
        <f ca="1"/>
        <v>4.2965957758194604E-5</v>
      </c>
      <c r="BJ34" s="38">
        <f ca="1"/>
        <v>-2.3695393863301271E-4</v>
      </c>
      <c r="BK34" s="38">
        <f ca="1"/>
        <v>-6.9837095491602854E-5</v>
      </c>
      <c r="BL34" s="38">
        <f ca="1"/>
        <v>1.2016616858730881E-3</v>
      </c>
      <c r="BM34" s="38">
        <f ca="1"/>
        <v>-1.2404734110727708E-3</v>
      </c>
    </row>
    <row r="35" spans="1:65" x14ac:dyDescent="0.3">
      <c r="A35" s="2" t="s">
        <v>14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78.575342465753423</v>
      </c>
      <c r="L35" s="2" t="s">
        <v>14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W35" s="2" t="s">
        <v>14</v>
      </c>
      <c r="X35" s="2">
        <f ca="1"/>
        <v>0</v>
      </c>
      <c r="Y35" s="2">
        <f ca="1"/>
        <v>0</v>
      </c>
      <c r="Z35" s="2">
        <f ca="1"/>
        <v>0</v>
      </c>
      <c r="AA35" s="2">
        <f ca="1"/>
        <v>0</v>
      </c>
      <c r="AB35" s="2">
        <f ca="1"/>
        <v>0</v>
      </c>
      <c r="AC35" s="2">
        <f ca="1"/>
        <v>0</v>
      </c>
      <c r="AD35" s="2">
        <f ca="1"/>
        <v>0</v>
      </c>
      <c r="AE35" s="2">
        <f ca="1"/>
        <v>0</v>
      </c>
      <c r="AF35" s="2">
        <f ca="1"/>
        <v>0</v>
      </c>
      <c r="AG35" s="38"/>
      <c r="AH35" s="2" t="s">
        <v>14</v>
      </c>
      <c r="AI35" s="38">
        <f ca="1"/>
        <v>0</v>
      </c>
      <c r="AJ35" s="38">
        <f ca="1"/>
        <v>0</v>
      </c>
      <c r="AK35" s="38">
        <f ca="1"/>
        <v>0</v>
      </c>
      <c r="AL35" s="38">
        <f ca="1"/>
        <v>0</v>
      </c>
      <c r="AM35" s="38">
        <f ca="1"/>
        <v>0</v>
      </c>
      <c r="AN35" s="38">
        <f ca="1"/>
        <v>0</v>
      </c>
      <c r="AO35" s="38">
        <f ca="1"/>
        <v>0</v>
      </c>
      <c r="AP35" s="38">
        <f ca="1"/>
        <v>0</v>
      </c>
      <c r="AQ35" s="38">
        <f ca="1"/>
        <v>0</v>
      </c>
      <c r="AR35" s="38"/>
      <c r="AS35" s="2" t="s">
        <v>14</v>
      </c>
      <c r="AT35" s="38">
        <f ca="1"/>
        <v>0</v>
      </c>
      <c r="AU35" s="38">
        <f ca="1"/>
        <v>0</v>
      </c>
      <c r="AV35" s="38">
        <f ca="1"/>
        <v>0</v>
      </c>
      <c r="AW35" s="38">
        <f ca="1"/>
        <v>0</v>
      </c>
      <c r="AX35" s="38">
        <f ca="1"/>
        <v>0</v>
      </c>
      <c r="AY35" s="38">
        <f ca="1"/>
        <v>0</v>
      </c>
      <c r="AZ35" s="38">
        <f ca="1"/>
        <v>0</v>
      </c>
      <c r="BA35" s="38">
        <f ca="1"/>
        <v>0</v>
      </c>
      <c r="BB35" s="38">
        <f ca="1"/>
        <v>0</v>
      </c>
      <c r="BC35" s="38"/>
      <c r="BD35" s="2" t="s">
        <v>14</v>
      </c>
      <c r="BE35" s="38">
        <f ca="1"/>
        <v>0</v>
      </c>
      <c r="BF35" s="38">
        <f ca="1"/>
        <v>0</v>
      </c>
      <c r="BG35" s="38">
        <f ca="1"/>
        <v>0</v>
      </c>
      <c r="BH35" s="38">
        <f ca="1"/>
        <v>0</v>
      </c>
      <c r="BI35" s="38">
        <f ca="1"/>
        <v>0</v>
      </c>
      <c r="BJ35" s="38">
        <f ca="1"/>
        <v>0</v>
      </c>
      <c r="BK35" s="38">
        <f ca="1"/>
        <v>0</v>
      </c>
      <c r="BL35" s="38">
        <f ca="1"/>
        <v>0</v>
      </c>
      <c r="BM35" s="38">
        <f ca="1"/>
        <v>0</v>
      </c>
    </row>
    <row r="37" spans="1:65" x14ac:dyDescent="0.3">
      <c r="B37" s="1">
        <v>42186</v>
      </c>
      <c r="C37" t="s">
        <v>0</v>
      </c>
      <c r="D37" s="1">
        <v>42552</v>
      </c>
      <c r="L37" s="66" t="s">
        <v>56</v>
      </c>
      <c r="M37" s="38">
        <v>1</v>
      </c>
      <c r="N37" s="38"/>
      <c r="O37" s="38"/>
      <c r="P37" s="38"/>
      <c r="Q37" s="38"/>
      <c r="R37" s="38"/>
      <c r="S37" s="38"/>
      <c r="T37" s="38"/>
      <c r="U37" s="38"/>
      <c r="W37" s="38" t="s">
        <v>83</v>
      </c>
      <c r="AG37" s="38"/>
      <c r="AH37" s="38" t="s">
        <v>80</v>
      </c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 t="s">
        <v>81</v>
      </c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 t="s">
        <v>82</v>
      </c>
      <c r="BE37" s="38"/>
      <c r="BF37" s="38"/>
      <c r="BG37" s="38"/>
      <c r="BH37" s="38"/>
      <c r="BI37" s="38"/>
      <c r="BJ37" s="38"/>
      <c r="BK37" s="38"/>
      <c r="BL37" s="38"/>
      <c r="BM37" s="38"/>
    </row>
    <row r="38" spans="1:65" x14ac:dyDescent="0.3">
      <c r="A38" s="2"/>
      <c r="B38" s="2" t="s">
        <v>3</v>
      </c>
      <c r="C38" s="2" t="s">
        <v>4</v>
      </c>
      <c r="D38" s="2" t="s">
        <v>5</v>
      </c>
      <c r="E38" s="2" t="s">
        <v>6</v>
      </c>
      <c r="F38" s="2" t="s">
        <v>7</v>
      </c>
      <c r="G38" s="2" t="s">
        <v>8</v>
      </c>
      <c r="H38" s="2" t="s">
        <v>9</v>
      </c>
      <c r="I38" s="2" t="s">
        <v>10</v>
      </c>
      <c r="J38" s="2" t="s">
        <v>14</v>
      </c>
      <c r="L38" s="2" t="s">
        <v>57</v>
      </c>
      <c r="M38" s="2" t="s">
        <v>3</v>
      </c>
      <c r="N38" s="2" t="s">
        <v>4</v>
      </c>
      <c r="O38" s="2" t="s">
        <v>5</v>
      </c>
      <c r="P38" s="2" t="s">
        <v>6</v>
      </c>
      <c r="Q38" s="2" t="s">
        <v>7</v>
      </c>
      <c r="R38" s="2" t="s">
        <v>8</v>
      </c>
      <c r="S38" s="2" t="s">
        <v>9</v>
      </c>
      <c r="T38" s="2" t="s">
        <v>10</v>
      </c>
      <c r="U38" s="2" t="s">
        <v>14</v>
      </c>
      <c r="W38" s="2" t="s">
        <v>71</v>
      </c>
      <c r="X38" s="2" t="s">
        <v>3</v>
      </c>
      <c r="Y38" s="2" t="s">
        <v>4</v>
      </c>
      <c r="Z38" s="2" t="s">
        <v>5</v>
      </c>
      <c r="AA38" s="2" t="s">
        <v>6</v>
      </c>
      <c r="AB38" s="2" t="s">
        <v>7</v>
      </c>
      <c r="AC38" s="2" t="s">
        <v>8</v>
      </c>
      <c r="AD38" s="2" t="s">
        <v>9</v>
      </c>
      <c r="AE38" s="2" t="s">
        <v>10</v>
      </c>
      <c r="AF38" s="2" t="s">
        <v>14</v>
      </c>
      <c r="AG38" s="38"/>
      <c r="AH38" s="2" t="s">
        <v>71</v>
      </c>
      <c r="AI38" s="2" t="s">
        <v>3</v>
      </c>
      <c r="AJ38" s="2" t="s">
        <v>4</v>
      </c>
      <c r="AK38" s="2" t="s">
        <v>5</v>
      </c>
      <c r="AL38" s="2" t="s">
        <v>6</v>
      </c>
      <c r="AM38" s="2" t="s">
        <v>7</v>
      </c>
      <c r="AN38" s="2" t="s">
        <v>8</v>
      </c>
      <c r="AO38" s="2" t="s">
        <v>9</v>
      </c>
      <c r="AP38" s="2" t="s">
        <v>10</v>
      </c>
      <c r="AQ38" s="2" t="s">
        <v>14</v>
      </c>
      <c r="AR38" s="38"/>
      <c r="AS38" s="2" t="s">
        <v>71</v>
      </c>
      <c r="AT38" s="2" t="s">
        <v>3</v>
      </c>
      <c r="AU38" s="2" t="s">
        <v>4</v>
      </c>
      <c r="AV38" s="2" t="s">
        <v>5</v>
      </c>
      <c r="AW38" s="2" t="s">
        <v>6</v>
      </c>
      <c r="AX38" s="2" t="s">
        <v>7</v>
      </c>
      <c r="AY38" s="2" t="s">
        <v>8</v>
      </c>
      <c r="AZ38" s="2" t="s">
        <v>9</v>
      </c>
      <c r="BA38" s="2" t="s">
        <v>10</v>
      </c>
      <c r="BB38" s="2" t="s">
        <v>14</v>
      </c>
      <c r="BC38" s="38"/>
      <c r="BD38" s="2" t="s">
        <v>71</v>
      </c>
      <c r="BE38" s="2" t="s">
        <v>3</v>
      </c>
      <c r="BF38" s="2" t="s">
        <v>4</v>
      </c>
      <c r="BG38" s="2" t="s">
        <v>5</v>
      </c>
      <c r="BH38" s="2" t="s">
        <v>6</v>
      </c>
      <c r="BI38" s="2" t="s">
        <v>7</v>
      </c>
      <c r="BJ38" s="2" t="s">
        <v>8</v>
      </c>
      <c r="BK38" s="2" t="s">
        <v>9</v>
      </c>
      <c r="BL38" s="2" t="s">
        <v>10</v>
      </c>
      <c r="BM38" s="2" t="s">
        <v>14</v>
      </c>
    </row>
    <row r="39" spans="1:65" x14ac:dyDescent="0.3">
      <c r="A39" s="2" t="s">
        <v>3</v>
      </c>
      <c r="B39" s="2">
        <v>79.273972602739732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L39" s="2">
        <v>1</v>
      </c>
      <c r="M39" s="2">
        <f ca="1">-SUM(N39:U39)</f>
        <v>-1.2614480732676688E-2</v>
      </c>
      <c r="N39" s="2">
        <f ca="1">C39/OFFSET($A$38,$L39,$L39)</f>
        <v>0</v>
      </c>
      <c r="O39" s="2">
        <f t="shared" ref="O39:U46" ca="1" si="25">D39/OFFSET($A$38,$L39,$L39)</f>
        <v>0</v>
      </c>
      <c r="P39" s="2">
        <f t="shared" ca="1" si="25"/>
        <v>0</v>
      </c>
      <c r="Q39" s="2">
        <f t="shared" ca="1" si="25"/>
        <v>0</v>
      </c>
      <c r="R39" s="2">
        <f t="shared" ca="1" si="25"/>
        <v>0</v>
      </c>
      <c r="S39" s="2">
        <f t="shared" ca="1" si="25"/>
        <v>0</v>
      </c>
      <c r="T39" s="2">
        <f t="shared" ca="1" si="25"/>
        <v>0</v>
      </c>
      <c r="U39" s="2">
        <f t="shared" ca="1" si="25"/>
        <v>1.2614480732676688E-2</v>
      </c>
      <c r="W39" s="2">
        <v>1</v>
      </c>
      <c r="X39" s="2">
        <f t="array" aca="1" ref="X39:AF47" ca="1">MMULT(BE39:BM47,M39:U47)/5</f>
        <v>-2.661740071176461E-12</v>
      </c>
      <c r="Y39" s="2">
        <f ca="1"/>
        <v>0</v>
      </c>
      <c r="Z39" s="2">
        <f ca="1"/>
        <v>0</v>
      </c>
      <c r="AA39" s="2">
        <f ca="1"/>
        <v>0</v>
      </c>
      <c r="AB39" s="2">
        <f ca="1"/>
        <v>0</v>
      </c>
      <c r="AC39" s="2">
        <f ca="1"/>
        <v>0</v>
      </c>
      <c r="AD39" s="2">
        <f ca="1"/>
        <v>0</v>
      </c>
      <c r="AE39" s="2">
        <f ca="1"/>
        <v>0</v>
      </c>
      <c r="AF39" s="2">
        <f ca="1"/>
        <v>2.661740071176461E-12</v>
      </c>
      <c r="AG39" s="38"/>
      <c r="AH39" s="2">
        <v>1</v>
      </c>
      <c r="AI39" s="38">
        <f t="array" aca="1" ref="AI39:AQ47" ca="1">MMULT(M39:U47,M39:U47)/2</f>
        <v>7.9562562077535687E-5</v>
      </c>
      <c r="AJ39" s="38">
        <f ca="1"/>
        <v>0</v>
      </c>
      <c r="AK39" s="38">
        <f ca="1"/>
        <v>0</v>
      </c>
      <c r="AL39" s="38">
        <f ca="1"/>
        <v>0</v>
      </c>
      <c r="AM39" s="38">
        <f ca="1"/>
        <v>0</v>
      </c>
      <c r="AN39" s="38">
        <f ca="1"/>
        <v>0</v>
      </c>
      <c r="AO39" s="38">
        <f ca="1"/>
        <v>0</v>
      </c>
      <c r="AP39" s="38">
        <f ca="1"/>
        <v>0</v>
      </c>
      <c r="AQ39" s="38">
        <f ca="1"/>
        <v>-7.9562562077535687E-5</v>
      </c>
      <c r="AR39" s="38"/>
      <c r="AS39" s="2">
        <v>1</v>
      </c>
      <c r="AT39" s="38">
        <f t="array" aca="1" ref="AT39:BB47" ca="1">MMULT(AI39:AQ47,M39:U47)/3</f>
        <v>-3.3454680212315555E-7</v>
      </c>
      <c r="AU39" s="38">
        <f ca="1"/>
        <v>0</v>
      </c>
      <c r="AV39" s="38">
        <f ca="1"/>
        <v>0</v>
      </c>
      <c r="AW39" s="38">
        <f ca="1"/>
        <v>0</v>
      </c>
      <c r="AX39" s="38">
        <f ca="1"/>
        <v>0</v>
      </c>
      <c r="AY39" s="38">
        <f ca="1"/>
        <v>0</v>
      </c>
      <c r="AZ39" s="38">
        <f ca="1"/>
        <v>0</v>
      </c>
      <c r="BA39" s="38">
        <f ca="1"/>
        <v>0</v>
      </c>
      <c r="BB39" s="38">
        <f ca="1"/>
        <v>3.3454680212315555E-7</v>
      </c>
      <c r="BC39" s="38"/>
      <c r="BD39" s="2">
        <v>1</v>
      </c>
      <c r="BE39" s="38">
        <f t="array" aca="1" ref="BE39:BM47" ca="1">MMULT(AT39:BB47,M39:U47)/4</f>
        <v>1.0550335473902864E-9</v>
      </c>
      <c r="BF39" s="38">
        <f ca="1"/>
        <v>0</v>
      </c>
      <c r="BG39" s="38">
        <f ca="1"/>
        <v>0</v>
      </c>
      <c r="BH39" s="38">
        <f ca="1"/>
        <v>0</v>
      </c>
      <c r="BI39" s="38">
        <f ca="1"/>
        <v>0</v>
      </c>
      <c r="BJ39" s="38">
        <f ca="1"/>
        <v>0</v>
      </c>
      <c r="BK39" s="38">
        <f ca="1"/>
        <v>0</v>
      </c>
      <c r="BL39" s="38">
        <f ca="1"/>
        <v>0</v>
      </c>
      <c r="BM39" s="38">
        <f ca="1"/>
        <v>-1.0550335473902864E-9</v>
      </c>
    </row>
    <row r="40" spans="1:65" x14ac:dyDescent="0.3">
      <c r="A40" s="2" t="s">
        <v>4</v>
      </c>
      <c r="B40" s="2">
        <v>2</v>
      </c>
      <c r="C40" s="2">
        <v>120.49589041095891</v>
      </c>
      <c r="D40" s="2">
        <v>1</v>
      </c>
      <c r="E40" s="2">
        <v>2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L40" s="2">
        <v>2</v>
      </c>
      <c r="M40" s="2">
        <f ca="1">B40/OFFSET($A$38,$L40,$L40)</f>
        <v>1.6598076442099999E-2</v>
      </c>
      <c r="N40" s="2">
        <f ca="1">M40-SUM(O40:U40)</f>
        <v>-1.6598076442099999E-2</v>
      </c>
      <c r="O40" s="2">
        <f t="shared" ca="1" si="25"/>
        <v>8.2990382210499994E-3</v>
      </c>
      <c r="P40" s="2">
        <f t="shared" ca="1" si="25"/>
        <v>1.6598076442099999E-2</v>
      </c>
      <c r="Q40" s="2">
        <f t="shared" ca="1" si="25"/>
        <v>0</v>
      </c>
      <c r="R40" s="2">
        <f t="shared" ca="1" si="25"/>
        <v>0</v>
      </c>
      <c r="S40" s="2">
        <f t="shared" ca="1" si="25"/>
        <v>0</v>
      </c>
      <c r="T40" s="2">
        <f t="shared" ca="1" si="25"/>
        <v>0</v>
      </c>
      <c r="U40" s="2">
        <f t="shared" ca="1" si="25"/>
        <v>8.2990382210499994E-3</v>
      </c>
      <c r="W40" s="2">
        <v>2</v>
      </c>
      <c r="X40" s="2">
        <f ca="1"/>
        <v>3.366229570866864E-9</v>
      </c>
      <c r="Y40" s="2">
        <f ca="1"/>
        <v>-2.2687335456413171E-9</v>
      </c>
      <c r="Z40" s="2">
        <f ca="1"/>
        <v>-1.1992903129365475E-9</v>
      </c>
      <c r="AA40" s="2">
        <f ca="1"/>
        <v>6.2875128475114624E-8</v>
      </c>
      <c r="AB40" s="2">
        <f ca="1"/>
        <v>-5.1887361256233799E-8</v>
      </c>
      <c r="AC40" s="2">
        <f ca="1"/>
        <v>-3.3867978208558777E-8</v>
      </c>
      <c r="AD40" s="2">
        <f ca="1"/>
        <v>4.1030683589205793E-8</v>
      </c>
      <c r="AE40" s="2">
        <f ca="1"/>
        <v>2.285592591663107E-7</v>
      </c>
      <c r="AF40" s="2">
        <f ca="1"/>
        <v>-2.673424037648285E-7</v>
      </c>
      <c r="AG40" s="38"/>
      <c r="AH40" s="2">
        <v>2</v>
      </c>
      <c r="AI40" s="38">
        <f ca="1"/>
        <v>-7.6010346124543549E-5</v>
      </c>
      <c r="AJ40" s="38">
        <f ca="1"/>
        <v>2.3917289548877586E-4</v>
      </c>
      <c r="AK40" s="38">
        <f ca="1"/>
        <v>4.0653428688199229E-4</v>
      </c>
      <c r="AL40" s="38">
        <f ca="1"/>
        <v>-7.5257444001919349E-4</v>
      </c>
      <c r="AM40" s="38">
        <f ca="1"/>
        <v>4.0883800931502642E-4</v>
      </c>
      <c r="AN40" s="38">
        <f ca="1"/>
        <v>2.7255867287668428E-4</v>
      </c>
      <c r="AO40" s="38">
        <f ca="1"/>
        <v>0</v>
      </c>
      <c r="AP40" s="38">
        <f ca="1"/>
        <v>0</v>
      </c>
      <c r="AQ40" s="38">
        <f ca="1"/>
        <v>5.7936201284034591E-4</v>
      </c>
      <c r="AR40" s="38"/>
      <c r="AS40" s="2">
        <v>2</v>
      </c>
      <c r="AT40" s="38">
        <f ca="1"/>
        <v>7.077870522870395E-6</v>
      </c>
      <c r="AU40" s="38">
        <f ca="1"/>
        <v>-2.29595532084029E-6</v>
      </c>
      <c r="AV40" s="38">
        <f ca="1"/>
        <v>-1.2883100510170077E-6</v>
      </c>
      <c r="AW40" s="38">
        <f ca="1"/>
        <v>4.2089652568341062E-5</v>
      </c>
      <c r="AX40" s="38">
        <f ca="1"/>
        <v>-2.0379128264271511E-5</v>
      </c>
      <c r="AY40" s="38">
        <f ca="1"/>
        <v>-3.4853060254943497E-6</v>
      </c>
      <c r="AZ40" s="38">
        <f ca="1"/>
        <v>1.0483603126696361E-5</v>
      </c>
      <c r="BA40" s="38">
        <f ca="1"/>
        <v>2.7715538609924386E-5</v>
      </c>
      <c r="BB40" s="38">
        <f ca="1"/>
        <v>-6.5454216829654731E-7</v>
      </c>
      <c r="BC40" s="38"/>
      <c r="BD40" s="2">
        <v>2</v>
      </c>
      <c r="BE40" s="38">
        <f ca="1"/>
        <v>-4.4765667746305551E-8</v>
      </c>
      <c r="BF40" s="38">
        <f ca="1"/>
        <v>9.3338381259155002E-8</v>
      </c>
      <c r="BG40" s="38">
        <f ca="1"/>
        <v>3.6694652963188732E-7</v>
      </c>
      <c r="BH40" s="38">
        <f ca="1"/>
        <v>-1.5514031426150734E-6</v>
      </c>
      <c r="BI40" s="38">
        <f ca="1"/>
        <v>1.3598040108799391E-6</v>
      </c>
      <c r="BJ40" s="38">
        <f ca="1"/>
        <v>6.273350727589615E-7</v>
      </c>
      <c r="BK40" s="38">
        <f ca="1"/>
        <v>-7.1708173793695948E-7</v>
      </c>
      <c r="BL40" s="38">
        <f ca="1"/>
        <v>-2.754878751143419E-6</v>
      </c>
      <c r="BM40" s="38">
        <f ca="1"/>
        <v>3.769411210318977E-6</v>
      </c>
    </row>
    <row r="41" spans="1:65" x14ac:dyDescent="0.3">
      <c r="A41" s="2" t="s">
        <v>5</v>
      </c>
      <c r="B41" s="2">
        <v>5</v>
      </c>
      <c r="C41" s="2">
        <v>1</v>
      </c>
      <c r="D41" s="2">
        <v>124.66575342465754</v>
      </c>
      <c r="E41" s="2">
        <v>2</v>
      </c>
      <c r="F41" s="2">
        <v>0</v>
      </c>
      <c r="G41" s="2">
        <v>0</v>
      </c>
      <c r="H41" s="2">
        <v>0</v>
      </c>
      <c r="I41" s="2">
        <v>0</v>
      </c>
      <c r="J41" s="2">
        <v>2</v>
      </c>
      <c r="L41" s="2">
        <v>3</v>
      </c>
      <c r="M41" s="2">
        <f t="shared" ref="M41:N46" ca="1" si="26">B41/OFFSET($A$38,$L41,$L41)</f>
        <v>4.0107245676109265E-2</v>
      </c>
      <c r="N41" s="2">
        <f t="shared" ca="1" si="26"/>
        <v>8.0214491352218528E-3</v>
      </c>
      <c r="O41" s="2">
        <f ca="1">SUM(M41:N41)-SUM(P41:U41)</f>
        <v>1.6042898270443709E-2</v>
      </c>
      <c r="P41" s="2">
        <f t="shared" ca="1" si="25"/>
        <v>1.6042898270443706E-2</v>
      </c>
      <c r="Q41" s="2">
        <f t="shared" ca="1" si="25"/>
        <v>0</v>
      </c>
      <c r="R41" s="2">
        <f t="shared" ca="1" si="25"/>
        <v>0</v>
      </c>
      <c r="S41" s="2">
        <f t="shared" ca="1" si="25"/>
        <v>0</v>
      </c>
      <c r="T41" s="2">
        <f t="shared" ca="1" si="25"/>
        <v>0</v>
      </c>
      <c r="U41" s="2">
        <f t="shared" ca="1" si="25"/>
        <v>1.6042898270443706E-2</v>
      </c>
      <c r="W41" s="2">
        <v>3</v>
      </c>
      <c r="X41" s="2">
        <f ca="1"/>
        <v>3.0621946414758355E-9</v>
      </c>
      <c r="Y41" s="2">
        <f ca="1"/>
        <v>-1.6214688850935294E-9</v>
      </c>
      <c r="Z41" s="2">
        <f ca="1"/>
        <v>1.1747311414326281E-9</v>
      </c>
      <c r="AA41" s="2">
        <f ca="1"/>
        <v>5.1413412047888276E-8</v>
      </c>
      <c r="AB41" s="2">
        <f ca="1"/>
        <v>-4.1744814781955328E-8</v>
      </c>
      <c r="AC41" s="2">
        <f ca="1"/>
        <v>-2.8778281107923765E-8</v>
      </c>
      <c r="AD41" s="2">
        <f ca="1"/>
        <v>3.5228909140707874E-8</v>
      </c>
      <c r="AE41" s="2">
        <f ca="1"/>
        <v>2.0373734501752805E-7</v>
      </c>
      <c r="AF41" s="2">
        <f ca="1"/>
        <v>-2.3440336890841747E-7</v>
      </c>
      <c r="AG41" s="38"/>
      <c r="AH41" s="2">
        <v>3</v>
      </c>
      <c r="AI41" s="38">
        <f ca="1"/>
        <v>1.3532250519516636E-4</v>
      </c>
      <c r="AJ41" s="38">
        <f ca="1"/>
        <v>6.3633842419622645E-5</v>
      </c>
      <c r="AK41" s="38">
        <f ca="1"/>
        <v>5.5713550385112526E-4</v>
      </c>
      <c r="AL41" s="38">
        <f ca="1"/>
        <v>-4.6334748610154088E-4</v>
      </c>
      <c r="AM41" s="38">
        <f ca="1"/>
        <v>3.951630549125151E-4</v>
      </c>
      <c r="AN41" s="38">
        <f ca="1"/>
        <v>2.6344203660834338E-4</v>
      </c>
      <c r="AO41" s="38">
        <f ca="1"/>
        <v>0</v>
      </c>
      <c r="AP41" s="38">
        <f ca="1"/>
        <v>0</v>
      </c>
      <c r="AQ41" s="38">
        <f ca="1"/>
        <v>8.759620519142164E-4</v>
      </c>
      <c r="AR41" s="38"/>
      <c r="AS41" s="2">
        <v>3</v>
      </c>
      <c r="AT41" s="38">
        <f ca="1"/>
        <v>7.2314489247144926E-6</v>
      </c>
      <c r="AU41" s="38">
        <f ca="1"/>
        <v>-1.3050099154091257E-7</v>
      </c>
      <c r="AV41" s="38">
        <f ca="1"/>
        <v>3.5054539259690237E-6</v>
      </c>
      <c r="AW41" s="38">
        <f ca="1"/>
        <v>3.340617969933517E-5</v>
      </c>
      <c r="AX41" s="38">
        <f ca="1"/>
        <v>-1.536141342570639E-5</v>
      </c>
      <c r="AY41" s="38">
        <f ca="1"/>
        <v>-4.7801714729275181E-7</v>
      </c>
      <c r="AZ41" s="38">
        <f ca="1"/>
        <v>1.0132943962271338E-5</v>
      </c>
      <c r="BA41" s="38">
        <f ca="1"/>
        <v>2.6788499738546563E-5</v>
      </c>
      <c r="BB41" s="38">
        <f ca="1"/>
        <v>5.7186287367310223E-6</v>
      </c>
      <c r="BC41" s="38"/>
      <c r="BD41" s="2">
        <v>3</v>
      </c>
      <c r="BE41" s="38">
        <f ca="1"/>
        <v>1.1801765812902234E-8</v>
      </c>
      <c r="BF41" s="38">
        <f ca="1"/>
        <v>7.614199858472536E-8</v>
      </c>
      <c r="BG41" s="38">
        <f ca="1"/>
        <v>3.5395189578750417E-7</v>
      </c>
      <c r="BH41" s="38">
        <f ca="1"/>
        <v>-1.1793047783048555E-6</v>
      </c>
      <c r="BI41" s="38">
        <f ca="1"/>
        <v>1.1609130137588855E-6</v>
      </c>
      <c r="BJ41" s="38">
        <f ca="1"/>
        <v>5.8442525208980379E-7</v>
      </c>
      <c r="BK41" s="38">
        <f ca="1"/>
        <v>-6.0970605067171448E-7</v>
      </c>
      <c r="BL41" s="38">
        <f ca="1"/>
        <v>-2.4422728843906887E-6</v>
      </c>
      <c r="BM41" s="38">
        <f ca="1"/>
        <v>3.652873449701682E-6</v>
      </c>
    </row>
    <row r="42" spans="1:65" x14ac:dyDescent="0.3">
      <c r="A42" s="2" t="s">
        <v>6</v>
      </c>
      <c r="B42" s="2">
        <v>0</v>
      </c>
      <c r="C42" s="2">
        <v>1</v>
      </c>
      <c r="D42" s="2">
        <v>6</v>
      </c>
      <c r="E42" s="2">
        <v>121.79452054794521</v>
      </c>
      <c r="F42" s="2">
        <v>6</v>
      </c>
      <c r="G42" s="2">
        <v>4</v>
      </c>
      <c r="H42" s="2">
        <v>0</v>
      </c>
      <c r="I42" s="2">
        <v>0</v>
      </c>
      <c r="J42" s="2">
        <v>7</v>
      </c>
      <c r="L42" s="2">
        <v>4</v>
      </c>
      <c r="M42" s="2">
        <f t="shared" ca="1" si="26"/>
        <v>0</v>
      </c>
      <c r="N42" s="2">
        <f t="shared" ref="N42:N46" ca="1" si="27">C42/OFFSET($A$38,$L42,$L42)</f>
        <v>8.2105499943763358E-3</v>
      </c>
      <c r="O42" s="2">
        <f t="shared" ref="O42:O46" ca="1" si="28">D42/OFFSET($A$38,$L42,$L42)</f>
        <v>4.9263299966258015E-2</v>
      </c>
      <c r="P42" s="2">
        <f ca="1">SUM(M42:O42)-SUM(Q42:U42)</f>
        <v>-8.2105499943763344E-2</v>
      </c>
      <c r="Q42" s="2">
        <f t="shared" ca="1" si="25"/>
        <v>4.9263299966258015E-2</v>
      </c>
      <c r="R42" s="2">
        <f t="shared" ca="1" si="25"/>
        <v>3.2842199977505343E-2</v>
      </c>
      <c r="S42" s="2">
        <f t="shared" ca="1" si="25"/>
        <v>0</v>
      </c>
      <c r="T42" s="2">
        <f t="shared" ca="1" si="25"/>
        <v>0</v>
      </c>
      <c r="U42" s="2">
        <f t="shared" ca="1" si="25"/>
        <v>5.7473849960634343E-2</v>
      </c>
      <c r="W42" s="2">
        <v>4</v>
      </c>
      <c r="X42" s="2">
        <f ca="1"/>
        <v>-5.8872024903245445E-9</v>
      </c>
      <c r="Y42" s="2">
        <f ca="1"/>
        <v>3.1333508649030721E-8</v>
      </c>
      <c r="Z42" s="2">
        <f ca="1"/>
        <v>-3.4773821715480766E-9</v>
      </c>
      <c r="AA42" s="2">
        <f ca="1"/>
        <v>-6.9008246459150903E-7</v>
      </c>
      <c r="AB42" s="2">
        <f ca="1"/>
        <v>5.9369845330714508E-7</v>
      </c>
      <c r="AC42" s="2">
        <f ca="1"/>
        <v>7.4223561273079554E-7</v>
      </c>
      <c r="AD42" s="2">
        <f ca="1"/>
        <v>-5.469482397654447E-7</v>
      </c>
      <c r="AE42" s="2">
        <f ca="1"/>
        <v>-5.31628328301042E-6</v>
      </c>
      <c r="AF42" s="2">
        <f ca="1"/>
        <v>6.4501449835310927E-6</v>
      </c>
      <c r="AG42" s="38"/>
      <c r="AH42" s="2">
        <v>4</v>
      </c>
      <c r="AI42" s="38">
        <f ca="1"/>
        <v>1.0560473055004588E-3</v>
      </c>
      <c r="AJ42" s="38">
        <f ca="1"/>
        <v>-2.076237968136797E-4</v>
      </c>
      <c r="AK42" s="38">
        <f ca="1"/>
        <v>-1.0488756512759372E-4</v>
      </c>
      <c r="AL42" s="38">
        <f ca="1"/>
        <v>7.0865445479968156E-3</v>
      </c>
      <c r="AM42" s="38">
        <f ca="1"/>
        <v>-3.4721453271450336E-3</v>
      </c>
      <c r="AN42" s="38">
        <f ca="1"/>
        <v>-4.8910992477242026E-4</v>
      </c>
      <c r="AO42" s="38">
        <f ca="1"/>
        <v>1.8948466401995864E-3</v>
      </c>
      <c r="AP42" s="38">
        <f ca="1"/>
        <v>5.0094127545332236E-3</v>
      </c>
      <c r="AQ42" s="38">
        <f ca="1"/>
        <v>1.0263908689015508E-4</v>
      </c>
      <c r="AR42" s="38"/>
      <c r="AS42" s="2">
        <v>4</v>
      </c>
      <c r="AT42" s="38">
        <f ca="1"/>
        <v>-6.9914651272281595E-6</v>
      </c>
      <c r="AU42" s="38">
        <f ca="1"/>
        <v>2.0263077893609046E-5</v>
      </c>
      <c r="AV42" s="38">
        <f ca="1"/>
        <v>8.5390060628409595E-5</v>
      </c>
      <c r="AW42" s="38">
        <f ca="1"/>
        <v>-3.4848884339285278E-4</v>
      </c>
      <c r="AX42" s="38">
        <f ca="1"/>
        <v>3.1500316859932472E-4</v>
      </c>
      <c r="AY42" s="38">
        <f ca="1"/>
        <v>1.4793629890438151E-4</v>
      </c>
      <c r="AZ42" s="38">
        <f ca="1"/>
        <v>-1.6739367387474295E-4</v>
      </c>
      <c r="BA42" s="38">
        <f ca="1"/>
        <v>-6.4958184744586239E-4</v>
      </c>
      <c r="BB42" s="38">
        <f ca="1"/>
        <v>9.0454871688608557E-4</v>
      </c>
      <c r="BC42" s="38"/>
      <c r="BD42" s="2">
        <v>4</v>
      </c>
      <c r="BE42" s="38">
        <f ca="1"/>
        <v>9.623204894731096E-7</v>
      </c>
      <c r="BF42" s="38">
        <f ca="1"/>
        <v>-6.2816528975136381E-7</v>
      </c>
      <c r="BG42" s="38">
        <f ca="1"/>
        <v>-1.7130330355818261E-7</v>
      </c>
      <c r="BH42" s="38">
        <f ca="1"/>
        <v>1.7978735722318283E-5</v>
      </c>
      <c r="BI42" s="38">
        <f ca="1"/>
        <v>-1.4851186985111962E-5</v>
      </c>
      <c r="BJ42" s="38">
        <f ca="1"/>
        <v>-9.8672580299340474E-6</v>
      </c>
      <c r="BK42" s="38">
        <f ca="1"/>
        <v>1.1947843170528073E-5</v>
      </c>
      <c r="BL42" s="38">
        <f ca="1"/>
        <v>6.7317386303336236E-5</v>
      </c>
      <c r="BM42" s="38">
        <f ca="1"/>
        <v>-7.8590122946607232E-5</v>
      </c>
    </row>
    <row r="43" spans="1:65" x14ac:dyDescent="0.3">
      <c r="A43" s="2" t="s">
        <v>7</v>
      </c>
      <c r="B43" s="2">
        <v>0</v>
      </c>
      <c r="C43" s="2">
        <v>0</v>
      </c>
      <c r="D43" s="2">
        <v>1</v>
      </c>
      <c r="E43" s="2">
        <v>8</v>
      </c>
      <c r="F43" s="2">
        <v>60.583561643835615</v>
      </c>
      <c r="G43" s="2">
        <v>3</v>
      </c>
      <c r="H43" s="2">
        <v>2</v>
      </c>
      <c r="I43" s="2">
        <v>7</v>
      </c>
      <c r="J43" s="2">
        <v>5</v>
      </c>
      <c r="L43" s="2">
        <v>5</v>
      </c>
      <c r="M43" s="2">
        <f t="shared" ca="1" si="26"/>
        <v>0</v>
      </c>
      <c r="N43" s="2">
        <f t="shared" ca="1" si="27"/>
        <v>0</v>
      </c>
      <c r="O43" s="2">
        <f t="shared" ca="1" si="28"/>
        <v>1.6506127617238728E-2</v>
      </c>
      <c r="P43" s="2">
        <f t="shared" ref="P43:P46" ca="1" si="29">E43/OFFSET($A$38,$L43,$L43)</f>
        <v>0.13204902093790982</v>
      </c>
      <c r="Q43" s="2">
        <f ca="1">SUM(M43:P43)-SUM(R43:U43)</f>
        <v>-0.13204902093790982</v>
      </c>
      <c r="R43" s="2">
        <f t="shared" ca="1" si="25"/>
        <v>4.9518382851716183E-2</v>
      </c>
      <c r="S43" s="2">
        <f t="shared" ca="1" si="25"/>
        <v>3.3012255234477456E-2</v>
      </c>
      <c r="T43" s="2">
        <f t="shared" ca="1" si="25"/>
        <v>0.11554289332067109</v>
      </c>
      <c r="U43" s="2">
        <f t="shared" ca="1" si="25"/>
        <v>8.2530638086193639E-2</v>
      </c>
      <c r="W43" s="2">
        <v>5</v>
      </c>
      <c r="X43" s="2">
        <f ca="1"/>
        <v>4.7963512643154283E-8</v>
      </c>
      <c r="Y43" s="2">
        <f ca="1"/>
        <v>-9.2255758068878441E-8</v>
      </c>
      <c r="Z43" s="2">
        <f ca="1"/>
        <v>1.3380928009744996E-7</v>
      </c>
      <c r="AA43" s="2">
        <f ca="1"/>
        <v>2.1976428134901031E-6</v>
      </c>
      <c r="AB43" s="2">
        <f ca="1"/>
        <v>-1.3192952121109071E-6</v>
      </c>
      <c r="AC43" s="2">
        <f ca="1"/>
        <v>-3.0232856920838369E-6</v>
      </c>
      <c r="AD43" s="2">
        <f ca="1"/>
        <v>3.8206932998548094E-7</v>
      </c>
      <c r="AE43" s="2">
        <f ca="1"/>
        <v>2.9624261091976713E-5</v>
      </c>
      <c r="AF43" s="2">
        <f ca="1"/>
        <v>-3.2816588983532646E-5</v>
      </c>
      <c r="AG43" s="38"/>
      <c r="AH43" s="2">
        <v>5</v>
      </c>
      <c r="AI43" s="38">
        <f ca="1"/>
        <v>3.3100765775290284E-4</v>
      </c>
      <c r="AJ43" s="38">
        <f ca="1"/>
        <v>6.0829907561015862E-4</v>
      </c>
      <c r="AK43" s="38">
        <f ca="1"/>
        <v>3.9261313026348289E-3</v>
      </c>
      <c r="AL43" s="38">
        <f ca="1"/>
        <v>-1.4007044342824891E-2</v>
      </c>
      <c r="AM43" s="38">
        <f ca="1"/>
        <v>1.6354062263607898E-2</v>
      </c>
      <c r="AN43" s="38">
        <f ca="1"/>
        <v>2.1092922643362847E-3</v>
      </c>
      <c r="AO43" s="38">
        <f ca="1"/>
        <v>-3.3884727771521976E-3</v>
      </c>
      <c r="AP43" s="38">
        <f ca="1"/>
        <v>-2.2908928841636506E-2</v>
      </c>
      <c r="AQ43" s="38">
        <f ca="1"/>
        <v>2.736797692759502E-2</v>
      </c>
      <c r="AR43" s="38"/>
      <c r="AS43" s="2">
        <v>5</v>
      </c>
      <c r="AT43" s="38">
        <f ca="1"/>
        <v>5.4462472515660572E-5</v>
      </c>
      <c r="AU43" s="38">
        <f ca="1"/>
        <v>-3.1202956621519524E-5</v>
      </c>
      <c r="AV43" s="38">
        <f ca="1"/>
        <v>-7.1037209834195813E-5</v>
      </c>
      <c r="AW43" s="38">
        <f ca="1"/>
        <v>1.1275588028034505E-3</v>
      </c>
      <c r="AX43" s="38">
        <f ca="1"/>
        <v>-9.8658224009957104E-4</v>
      </c>
      <c r="AY43" s="38">
        <f ca="1"/>
        <v>-2.8891040405921021E-4</v>
      </c>
      <c r="AZ43" s="38">
        <f ca="1"/>
        <v>3.540032258419385E-4</v>
      </c>
      <c r="BA43" s="38">
        <f ca="1"/>
        <v>3.4564447503314995E-3</v>
      </c>
      <c r="BB43" s="38">
        <f ca="1"/>
        <v>-3.4361964307829582E-3</v>
      </c>
      <c r="BC43" s="38"/>
      <c r="BD43" s="2">
        <v>5</v>
      </c>
      <c r="BE43" s="38">
        <f ca="1"/>
        <v>-1.0135079240979156E-6</v>
      </c>
      <c r="BF43" s="38">
        <f ca="1"/>
        <v>2.3014914039618217E-6</v>
      </c>
      <c r="BG43" s="38">
        <f ca="1"/>
        <v>4.7081856058121372E-6</v>
      </c>
      <c r="BH43" s="38">
        <f ca="1"/>
        <v>-5.6128387472514118E-5</v>
      </c>
      <c r="BI43" s="38">
        <f ca="1"/>
        <v>4.7452313053972555E-5</v>
      </c>
      <c r="BJ43" s="38">
        <f ca="1"/>
        <v>3.880565641533261E-5</v>
      </c>
      <c r="BK43" s="38">
        <f ca="1"/>
        <v>-1.810250143413552E-5</v>
      </c>
      <c r="BL43" s="38">
        <f ca="1"/>
        <v>-3.5795523143342079E-4</v>
      </c>
      <c r="BM43" s="38">
        <f ca="1"/>
        <v>4.0116204027076827E-4</v>
      </c>
    </row>
    <row r="44" spans="1:65" x14ac:dyDescent="0.3">
      <c r="A44" s="2" t="s">
        <v>8</v>
      </c>
      <c r="B44" s="2">
        <v>0</v>
      </c>
      <c r="C44" s="2">
        <v>0</v>
      </c>
      <c r="D44" s="2">
        <v>3</v>
      </c>
      <c r="E44" s="2">
        <v>0</v>
      </c>
      <c r="F44" s="2">
        <v>5</v>
      </c>
      <c r="G44" s="2">
        <v>45.542465753424658</v>
      </c>
      <c r="H44" s="2">
        <v>3</v>
      </c>
      <c r="I44" s="2">
        <v>6</v>
      </c>
      <c r="J44" s="2">
        <v>0</v>
      </c>
      <c r="L44" s="2">
        <v>6</v>
      </c>
      <c r="M44" s="2">
        <f t="shared" ca="1" si="26"/>
        <v>0</v>
      </c>
      <c r="N44" s="2">
        <f t="shared" ca="1" si="27"/>
        <v>0</v>
      </c>
      <c r="O44" s="2">
        <f t="shared" ca="1" si="28"/>
        <v>6.587258617578054E-2</v>
      </c>
      <c r="P44" s="2">
        <f t="shared" ca="1" si="29"/>
        <v>0</v>
      </c>
      <c r="Q44" s="2">
        <f t="shared" ref="Q44:Q46" ca="1" si="30">F44/OFFSET($A$38,$L44,$L44)</f>
        <v>0.1097876436263009</v>
      </c>
      <c r="R44" s="2">
        <f ca="1">SUM(M44:Q44)-SUM(S44:U44)</f>
        <v>-2.1957528725260161E-2</v>
      </c>
      <c r="S44" s="2">
        <f t="shared" ca="1" si="25"/>
        <v>6.587258617578054E-2</v>
      </c>
      <c r="T44" s="2">
        <f t="shared" ca="1" si="25"/>
        <v>0.13174517235156108</v>
      </c>
      <c r="U44" s="2">
        <f t="shared" ca="1" si="25"/>
        <v>0</v>
      </c>
      <c r="W44" s="2">
        <v>6</v>
      </c>
      <c r="X44" s="2">
        <f ca="1"/>
        <v>-7.824790277631843E-8</v>
      </c>
      <c r="Y44" s="2">
        <f ca="1"/>
        <v>3.0511255129133137E-8</v>
      </c>
      <c r="Z44" s="2">
        <f ca="1"/>
        <v>5.473363492396294E-7</v>
      </c>
      <c r="AA44" s="2">
        <f ca="1"/>
        <v>-9.8807579007320521E-7</v>
      </c>
      <c r="AB44" s="2">
        <f ca="1"/>
        <v>9.1812304694157231E-7</v>
      </c>
      <c r="AC44" s="2">
        <f ca="1"/>
        <v>-1.3826036382286862E-6</v>
      </c>
      <c r="AD44" s="2">
        <f ca="1"/>
        <v>1.0741284707187474E-6</v>
      </c>
      <c r="AE44" s="2">
        <f ca="1"/>
        <v>6.8906149757657156E-6</v>
      </c>
      <c r="AF44" s="2">
        <f ca="1"/>
        <v>-9.9167649401175495E-6</v>
      </c>
      <c r="AG44" s="38"/>
      <c r="AH44" s="2">
        <v>6</v>
      </c>
      <c r="AI44" s="38">
        <f ca="1"/>
        <v>1.3209839985363545E-3</v>
      </c>
      <c r="AJ44" s="38">
        <f ca="1"/>
        <v>2.6419679970727091E-4</v>
      </c>
      <c r="AK44" s="38">
        <f ca="1"/>
        <v>7.1127842607942801E-4</v>
      </c>
      <c r="AL44" s="38">
        <f ca="1"/>
        <v>7.7770690253811366E-3</v>
      </c>
      <c r="AM44" s="38">
        <f ca="1"/>
        <v>-5.1321658799932347E-3</v>
      </c>
      <c r="AN44" s="38">
        <f ca="1"/>
        <v>8.6633570159553308E-3</v>
      </c>
      <c r="AO44" s="38">
        <f ca="1"/>
        <v>-5.4708984230228009E-3</v>
      </c>
      <c r="AP44" s="38">
        <f ca="1"/>
        <v>-1.2449707100950145E-2</v>
      </c>
      <c r="AQ44" s="38">
        <f ca="1"/>
        <v>4.0372656708801302E-2</v>
      </c>
      <c r="AR44" s="38"/>
      <c r="AS44" s="2">
        <v>6</v>
      </c>
      <c r="AT44" s="38">
        <f ca="1"/>
        <v>5.4163500194907849E-6</v>
      </c>
      <c r="AU44" s="38">
        <f ca="1"/>
        <v>2.172477969369493E-5</v>
      </c>
      <c r="AV44" s="38">
        <f ca="1"/>
        <v>2.9423105922097068E-4</v>
      </c>
      <c r="AW44" s="38">
        <f ca="1"/>
        <v>-4.3348049802042484E-4</v>
      </c>
      <c r="AX44" s="38">
        <f ca="1"/>
        <v>4.8672498543270095E-4</v>
      </c>
      <c r="AY44" s="38">
        <f ca="1"/>
        <v>-3.9698325530159768E-4</v>
      </c>
      <c r="AZ44" s="38">
        <f ca="1"/>
        <v>4.8787249036166201E-4</v>
      </c>
      <c r="BA44" s="38">
        <f ca="1"/>
        <v>1.3431554109834447E-3</v>
      </c>
      <c r="BB44" s="38">
        <f ca="1"/>
        <v>-2.1645942132594649E-3</v>
      </c>
      <c r="BC44" s="38"/>
      <c r="BD44" s="2">
        <v>6</v>
      </c>
      <c r="BE44" s="38">
        <f ca="1"/>
        <v>3.0232656221996888E-6</v>
      </c>
      <c r="BF44" s="38">
        <f ca="1"/>
        <v>-3.8988584477102886E-7</v>
      </c>
      <c r="BG44" s="38">
        <f ca="1"/>
        <v>-8.6426087616349664E-6</v>
      </c>
      <c r="BH44" s="38">
        <f ca="1"/>
        <v>2.6235899825843935E-5</v>
      </c>
      <c r="BI44" s="38">
        <f ca="1"/>
        <v>-2.0001234478846598E-5</v>
      </c>
      <c r="BJ44" s="38">
        <f ca="1"/>
        <v>2.909018688853851E-5</v>
      </c>
      <c r="BK44" s="38">
        <f ca="1"/>
        <v>-2.5151933695453361E-5</v>
      </c>
      <c r="BL44" s="38">
        <f ca="1"/>
        <v>-9.9789275016294165E-5</v>
      </c>
      <c r="BM44" s="38">
        <f ca="1"/>
        <v>1.7735036391757658E-4</v>
      </c>
    </row>
    <row r="45" spans="1:65" x14ac:dyDescent="0.3">
      <c r="A45" s="2" t="s">
        <v>9</v>
      </c>
      <c r="B45" s="2">
        <v>0</v>
      </c>
      <c r="C45" s="2">
        <v>0</v>
      </c>
      <c r="D45" s="2">
        <v>0</v>
      </c>
      <c r="E45" s="2">
        <v>0</v>
      </c>
      <c r="F45" s="2">
        <v>3</v>
      </c>
      <c r="G45" s="2">
        <v>3</v>
      </c>
      <c r="H45" s="2">
        <v>29.745205479452054</v>
      </c>
      <c r="I45" s="2">
        <v>8</v>
      </c>
      <c r="J45" s="2">
        <v>5</v>
      </c>
      <c r="L45" s="2">
        <v>7</v>
      </c>
      <c r="M45" s="2">
        <f t="shared" ca="1" si="26"/>
        <v>0</v>
      </c>
      <c r="N45" s="2">
        <f t="shared" ca="1" si="27"/>
        <v>0</v>
      </c>
      <c r="O45" s="2">
        <f t="shared" ca="1" si="28"/>
        <v>0</v>
      </c>
      <c r="P45" s="2">
        <f t="shared" ca="1" si="29"/>
        <v>0</v>
      </c>
      <c r="Q45" s="2">
        <f t="shared" ca="1" si="30"/>
        <v>0.10085659021829235</v>
      </c>
      <c r="R45" s="2">
        <f t="shared" ref="R45:R46" ca="1" si="31">G45/OFFSET($A$38,$L45,$L45)</f>
        <v>0.10085659021829235</v>
      </c>
      <c r="S45" s="2">
        <f ca="1">SUM(M45:R45)-SUM(T45:U45)</f>
        <v>-0.23533204384268214</v>
      </c>
      <c r="T45" s="2">
        <f t="shared" ca="1" si="25"/>
        <v>0.26895090724877962</v>
      </c>
      <c r="U45" s="2">
        <f t="shared" ca="1" si="25"/>
        <v>0.16809431703048724</v>
      </c>
      <c r="W45" s="2">
        <v>7</v>
      </c>
      <c r="X45" s="2">
        <f ca="1"/>
        <v>3.8284265609801153E-9</v>
      </c>
      <c r="Y45" s="2">
        <f ca="1"/>
        <v>1.2161258463694397E-7</v>
      </c>
      <c r="Z45" s="2">
        <f ca="1"/>
        <v>6.6704964783178267E-7</v>
      </c>
      <c r="AA45" s="2">
        <f ca="1"/>
        <v>-4.9817246438702389E-6</v>
      </c>
      <c r="AB45" s="2">
        <f ca="1"/>
        <v>1.0835723127029091E-5</v>
      </c>
      <c r="AC45" s="2">
        <f ca="1"/>
        <v>-5.5358592715345557E-6</v>
      </c>
      <c r="AD45" s="2">
        <f ca="1"/>
        <v>-1.8409246970565919E-5</v>
      </c>
      <c r="AE45" s="2">
        <f ca="1"/>
        <v>1.2174976879027188E-4</v>
      </c>
      <c r="AF45" s="2">
        <f ca="1"/>
        <v>-1.1667418035680275E-4</v>
      </c>
      <c r="AG45" s="38"/>
      <c r="AH45" s="2">
        <v>7</v>
      </c>
      <c r="AI45" s="38">
        <f ca="1"/>
        <v>0</v>
      </c>
      <c r="AJ45" s="38">
        <f ca="1"/>
        <v>0</v>
      </c>
      <c r="AK45" s="38">
        <f ca="1"/>
        <v>4.1542180898662667E-3</v>
      </c>
      <c r="AL45" s="38">
        <f ca="1"/>
        <v>6.659006996730739E-3</v>
      </c>
      <c r="AM45" s="38">
        <f ca="1"/>
        <v>-1.2989997060143168E-2</v>
      </c>
      <c r="AN45" s="38">
        <f ca="1"/>
        <v>-5.6144198937786299E-3</v>
      </c>
      <c r="AO45" s="38">
        <f ca="1"/>
        <v>3.5108742882249452E-2</v>
      </c>
      <c r="AP45" s="38">
        <f ca="1"/>
        <v>-7.2670464535916038E-2</v>
      </c>
      <c r="AQ45" s="38">
        <f ca="1"/>
        <v>4.5171976985514777E-2</v>
      </c>
      <c r="AR45" s="38"/>
      <c r="AS45" s="2">
        <v>7</v>
      </c>
      <c r="AT45" s="38">
        <f ca="1"/>
        <v>5.5538081840801242E-5</v>
      </c>
      <c r="AU45" s="38">
        <f ca="1"/>
        <v>2.9332319654680099E-5</v>
      </c>
      <c r="AV45" s="38">
        <f ca="1"/>
        <v>-6.3186850045303218E-5</v>
      </c>
      <c r="AW45" s="38">
        <f ca="1"/>
        <v>-7.3180393138828871E-4</v>
      </c>
      <c r="AX45" s="38">
        <f ca="1"/>
        <v>1.6559717388078094E-3</v>
      </c>
      <c r="AY45" s="38">
        <f ca="1"/>
        <v>2.0388280234027596E-4</v>
      </c>
      <c r="AZ45" s="38">
        <f ca="1"/>
        <v>-3.4582977694502148E-3</v>
      </c>
      <c r="BA45" s="38">
        <f ca="1"/>
        <v>1.2036765867403565E-2</v>
      </c>
      <c r="BB45" s="38">
        <f ca="1"/>
        <v>-9.1905063107579014E-3</v>
      </c>
      <c r="BC45" s="38"/>
      <c r="BD45" s="2">
        <v>7</v>
      </c>
      <c r="BE45" s="38">
        <f ca="1"/>
        <v>-6.8699362443114189E-7</v>
      </c>
      <c r="BF45" s="38">
        <f ca="1"/>
        <v>-1.7505557380626192E-6</v>
      </c>
      <c r="BG45" s="38">
        <f ca="1"/>
        <v>9.8565539109334495E-7</v>
      </c>
      <c r="BH45" s="38">
        <f ca="1"/>
        <v>6.9556933583603053E-5</v>
      </c>
      <c r="BI45" s="38">
        <f ca="1"/>
        <v>-1.4528220798507415E-4</v>
      </c>
      <c r="BJ45" s="38">
        <f ca="1"/>
        <v>3.4997957640070762E-5</v>
      </c>
      <c r="BK45" s="38">
        <f ca="1"/>
        <v>2.7489819818528333E-4</v>
      </c>
      <c r="BL45" s="38">
        <f ca="1"/>
        <v>-1.3750367324209345E-3</v>
      </c>
      <c r="BM45" s="38">
        <f ca="1"/>
        <v>1.2385976147287427E-3</v>
      </c>
    </row>
    <row r="46" spans="1:65" x14ac:dyDescent="0.3">
      <c r="A46" s="2" t="s">
        <v>10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2</v>
      </c>
      <c r="H46" s="2">
        <v>1</v>
      </c>
      <c r="I46" s="2">
        <v>55.304109589041097</v>
      </c>
      <c r="J46" s="2">
        <v>25</v>
      </c>
      <c r="L46" s="2">
        <v>8</v>
      </c>
      <c r="M46" s="2">
        <f t="shared" ca="1" si="26"/>
        <v>0</v>
      </c>
      <c r="N46" s="2">
        <f t="shared" ca="1" si="27"/>
        <v>0</v>
      </c>
      <c r="O46" s="2">
        <f t="shared" ca="1" si="28"/>
        <v>0</v>
      </c>
      <c r="P46" s="2">
        <f t="shared" ca="1" si="29"/>
        <v>0</v>
      </c>
      <c r="Q46" s="2">
        <f t="shared" ca="1" si="30"/>
        <v>0</v>
      </c>
      <c r="R46" s="2">
        <f t="shared" ca="1" si="31"/>
        <v>3.616367779649262E-2</v>
      </c>
      <c r="S46" s="2">
        <f t="shared" ref="S46" ca="1" si="32">H46/OFFSET($A$38,$L46,$L46)</f>
        <v>1.808183889824631E-2</v>
      </c>
      <c r="T46" s="2">
        <f ca="1">SUM(M46:S46)-SUM(U46)</f>
        <v>-0.39780045576141881</v>
      </c>
      <c r="U46" s="2">
        <f t="shared" ca="1" si="25"/>
        <v>0.45204597245615774</v>
      </c>
      <c r="W46" s="2">
        <v>8</v>
      </c>
      <c r="X46" s="2">
        <f ca="1"/>
        <v>1.2150580778493971E-7</v>
      </c>
      <c r="Y46" s="2">
        <f ca="1"/>
        <v>-1.0127689469883466E-8</v>
      </c>
      <c r="Z46" s="2">
        <f ca="1"/>
        <v>-1.2315664912552598E-6</v>
      </c>
      <c r="AA46" s="2">
        <f ca="1"/>
        <v>2.0756253434798215E-6</v>
      </c>
      <c r="AB46" s="2">
        <f ca="1"/>
        <v>-5.7641446074929547E-6</v>
      </c>
      <c r="AC46" s="2">
        <f ca="1"/>
        <v>8.1142463169963344E-6</v>
      </c>
      <c r="AD46" s="2">
        <f ca="1"/>
        <v>7.613444668570755E-6</v>
      </c>
      <c r="AE46" s="2">
        <f ca="1"/>
        <v>-1.0370581520473988E-4</v>
      </c>
      <c r="AF46" s="2">
        <f ca="1"/>
        <v>1.0936750275933812E-4</v>
      </c>
      <c r="AG46" s="38"/>
      <c r="AH46" s="2">
        <v>8</v>
      </c>
      <c r="AI46" s="38">
        <f ca="1"/>
        <v>0</v>
      </c>
      <c r="AJ46" s="38">
        <f ca="1"/>
        <v>0</v>
      </c>
      <c r="AK46" s="38">
        <f ca="1"/>
        <v>1.1910974910413108E-3</v>
      </c>
      <c r="AL46" s="38">
        <f ca="1"/>
        <v>0</v>
      </c>
      <c r="AM46" s="38">
        <f ca="1"/>
        <v>2.8969987931456546E-3</v>
      </c>
      <c r="AN46" s="38">
        <f ca="1"/>
        <v>-6.6781599436638991E-3</v>
      </c>
      <c r="AO46" s="38">
        <f ca="1"/>
        <v>-4.5330024385013632E-3</v>
      </c>
      <c r="AP46" s="38">
        <f ca="1"/>
        <v>8.3936359772283697E-2</v>
      </c>
      <c r="AQ46" s="38">
        <f ca="1"/>
        <v>-8.8392319753958656E-2</v>
      </c>
      <c r="AR46" s="38"/>
      <c r="AS46" s="2">
        <v>8</v>
      </c>
      <c r="AT46" s="38">
        <f ca="1"/>
        <v>1.5923879899130404E-5</v>
      </c>
      <c r="AU46" s="38">
        <f ca="1"/>
        <v>3.1847759798260805E-6</v>
      </c>
      <c r="AV46" s="38">
        <f ca="1"/>
        <v>-1.2432692623968021E-4</v>
      </c>
      <c r="AW46" s="38">
        <f ca="1"/>
        <v>1.3388483672404885E-4</v>
      </c>
      <c r="AX46" s="38">
        <f ca="1"/>
        <v>-5.2430282255535069E-4</v>
      </c>
      <c r="AY46" s="38">
        <f ca="1"/>
        <v>9.5611829499057629E-4</v>
      </c>
      <c r="AZ46" s="38">
        <f ca="1"/>
        <v>7.4673775363090532E-4</v>
      </c>
      <c r="BA46" s="38">
        <f ca="1"/>
        <v>-1.1718055000342497E-2</v>
      </c>
      <c r="BB46" s="38">
        <f ca="1"/>
        <v>1.2479773747835562E-2</v>
      </c>
      <c r="BC46" s="38"/>
      <c r="BD46" s="2">
        <v>8</v>
      </c>
      <c r="BE46" s="38">
        <f ca="1"/>
        <v>-1.2836052239658228E-6</v>
      </c>
      <c r="BF46" s="38">
        <f ca="1"/>
        <v>1.2281218819381159E-8</v>
      </c>
      <c r="BG46" s="38">
        <f ca="1"/>
        <v>1.4738812675485551E-5</v>
      </c>
      <c r="BH46" s="38">
        <f ca="1"/>
        <v>-2.054201473057748E-5</v>
      </c>
      <c r="BI46" s="38">
        <f ca="1"/>
        <v>6.4028170379844813E-5</v>
      </c>
      <c r="BJ46" s="38">
        <f ca="1"/>
        <v>-9.7753523014592909E-5</v>
      </c>
      <c r="BK46" s="38">
        <f ca="1"/>
        <v>-8.5485434577695985E-5</v>
      </c>
      <c r="BL46" s="38">
        <f ca="1"/>
        <v>1.2319169801393349E-3</v>
      </c>
      <c r="BM46" s="38">
        <f ca="1"/>
        <v>-1.3022301567203207E-3</v>
      </c>
    </row>
    <row r="47" spans="1:65" x14ac:dyDescent="0.3">
      <c r="A47" s="2" t="s">
        <v>14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125.73424657534247</v>
      </c>
      <c r="L47" s="2" t="s">
        <v>14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W47" s="2" t="s">
        <v>14</v>
      </c>
      <c r="X47" s="2">
        <f ca="1"/>
        <v>0</v>
      </c>
      <c r="Y47" s="2">
        <f ca="1"/>
        <v>0</v>
      </c>
      <c r="Z47" s="2">
        <f ca="1"/>
        <v>0</v>
      </c>
      <c r="AA47" s="2">
        <f ca="1"/>
        <v>0</v>
      </c>
      <c r="AB47" s="2">
        <f ca="1"/>
        <v>0</v>
      </c>
      <c r="AC47" s="2">
        <f ca="1"/>
        <v>0</v>
      </c>
      <c r="AD47" s="2">
        <f ca="1"/>
        <v>0</v>
      </c>
      <c r="AE47" s="2">
        <f ca="1"/>
        <v>0</v>
      </c>
      <c r="AF47" s="2">
        <f ca="1"/>
        <v>0</v>
      </c>
      <c r="AG47" s="38"/>
      <c r="AH47" s="2" t="s">
        <v>14</v>
      </c>
      <c r="AI47" s="38">
        <f ca="1"/>
        <v>0</v>
      </c>
      <c r="AJ47" s="38">
        <f ca="1"/>
        <v>0</v>
      </c>
      <c r="AK47" s="38">
        <f ca="1"/>
        <v>0</v>
      </c>
      <c r="AL47" s="38">
        <f ca="1"/>
        <v>0</v>
      </c>
      <c r="AM47" s="38">
        <f ca="1"/>
        <v>0</v>
      </c>
      <c r="AN47" s="38">
        <f ca="1"/>
        <v>0</v>
      </c>
      <c r="AO47" s="38">
        <f ca="1"/>
        <v>0</v>
      </c>
      <c r="AP47" s="38">
        <f ca="1"/>
        <v>0</v>
      </c>
      <c r="AQ47" s="38">
        <f ca="1"/>
        <v>0</v>
      </c>
      <c r="AR47" s="38"/>
      <c r="AS47" s="2" t="s">
        <v>14</v>
      </c>
      <c r="AT47" s="38">
        <f ca="1"/>
        <v>0</v>
      </c>
      <c r="AU47" s="38">
        <f ca="1"/>
        <v>0</v>
      </c>
      <c r="AV47" s="38">
        <f ca="1"/>
        <v>0</v>
      </c>
      <c r="AW47" s="38">
        <f ca="1"/>
        <v>0</v>
      </c>
      <c r="AX47" s="38">
        <f ca="1"/>
        <v>0</v>
      </c>
      <c r="AY47" s="38">
        <f ca="1"/>
        <v>0</v>
      </c>
      <c r="AZ47" s="38">
        <f ca="1"/>
        <v>0</v>
      </c>
      <c r="BA47" s="38">
        <f ca="1"/>
        <v>0</v>
      </c>
      <c r="BB47" s="38">
        <f ca="1"/>
        <v>0</v>
      </c>
      <c r="BC47" s="38"/>
      <c r="BD47" s="2" t="s">
        <v>14</v>
      </c>
      <c r="BE47" s="38">
        <f ca="1"/>
        <v>0</v>
      </c>
      <c r="BF47" s="38">
        <f ca="1"/>
        <v>0</v>
      </c>
      <c r="BG47" s="38">
        <f ca="1"/>
        <v>0</v>
      </c>
      <c r="BH47" s="38">
        <f ca="1"/>
        <v>0</v>
      </c>
      <c r="BI47" s="38">
        <f ca="1"/>
        <v>0</v>
      </c>
      <c r="BJ47" s="38">
        <f ca="1"/>
        <v>0</v>
      </c>
      <c r="BK47" s="38">
        <f ca="1"/>
        <v>0</v>
      </c>
      <c r="BL47" s="38">
        <f ca="1"/>
        <v>0</v>
      </c>
      <c r="BM47" s="38">
        <f ca="1"/>
        <v>0</v>
      </c>
    </row>
    <row r="49" spans="1:65" x14ac:dyDescent="0.3">
      <c r="B49" s="1">
        <v>42552</v>
      </c>
      <c r="C49" t="s">
        <v>0</v>
      </c>
      <c r="D49" s="1">
        <v>42917</v>
      </c>
      <c r="L49" s="66" t="s">
        <v>56</v>
      </c>
      <c r="M49" s="38">
        <v>1</v>
      </c>
      <c r="N49" s="38"/>
      <c r="O49" s="38"/>
      <c r="P49" s="38"/>
      <c r="Q49" s="38"/>
      <c r="R49" s="38"/>
      <c r="S49" s="38"/>
      <c r="T49" s="38"/>
      <c r="U49" s="38"/>
      <c r="W49" s="38" t="s">
        <v>83</v>
      </c>
      <c r="AG49" s="38"/>
      <c r="AH49" s="38" t="s">
        <v>80</v>
      </c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 t="s">
        <v>81</v>
      </c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 t="s">
        <v>82</v>
      </c>
      <c r="BE49" s="38"/>
      <c r="BF49" s="38"/>
      <c r="BG49" s="38"/>
      <c r="BH49" s="38"/>
      <c r="BI49" s="38"/>
      <c r="BJ49" s="38"/>
      <c r="BK49" s="38"/>
      <c r="BL49" s="38"/>
      <c r="BM49" s="38"/>
    </row>
    <row r="50" spans="1:65" x14ac:dyDescent="0.3">
      <c r="A50" s="2"/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  <c r="H50" s="2" t="s">
        <v>9</v>
      </c>
      <c r="I50" s="2" t="s">
        <v>10</v>
      </c>
      <c r="J50" s="2" t="s">
        <v>14</v>
      </c>
      <c r="L50" s="2" t="s">
        <v>57</v>
      </c>
      <c r="M50" s="2" t="s">
        <v>3</v>
      </c>
      <c r="N50" s="2" t="s">
        <v>4</v>
      </c>
      <c r="O50" s="2" t="s">
        <v>5</v>
      </c>
      <c r="P50" s="2" t="s">
        <v>6</v>
      </c>
      <c r="Q50" s="2" t="s">
        <v>7</v>
      </c>
      <c r="R50" s="2" t="s">
        <v>8</v>
      </c>
      <c r="S50" s="2" t="s">
        <v>9</v>
      </c>
      <c r="T50" s="2" t="s">
        <v>10</v>
      </c>
      <c r="U50" s="2" t="s">
        <v>14</v>
      </c>
      <c r="W50" s="2" t="s">
        <v>71</v>
      </c>
      <c r="X50" s="2" t="s">
        <v>3</v>
      </c>
      <c r="Y50" s="2" t="s">
        <v>4</v>
      </c>
      <c r="Z50" s="2" t="s">
        <v>5</v>
      </c>
      <c r="AA50" s="2" t="s">
        <v>6</v>
      </c>
      <c r="AB50" s="2" t="s">
        <v>7</v>
      </c>
      <c r="AC50" s="2" t="s">
        <v>8</v>
      </c>
      <c r="AD50" s="2" t="s">
        <v>9</v>
      </c>
      <c r="AE50" s="2" t="s">
        <v>10</v>
      </c>
      <c r="AF50" s="2" t="s">
        <v>14</v>
      </c>
      <c r="AG50" s="38"/>
      <c r="AH50" s="2" t="s">
        <v>71</v>
      </c>
      <c r="AI50" s="2" t="s">
        <v>3</v>
      </c>
      <c r="AJ50" s="2" t="s">
        <v>4</v>
      </c>
      <c r="AK50" s="2" t="s">
        <v>5</v>
      </c>
      <c r="AL50" s="2" t="s">
        <v>6</v>
      </c>
      <c r="AM50" s="2" t="s">
        <v>7</v>
      </c>
      <c r="AN50" s="2" t="s">
        <v>8</v>
      </c>
      <c r="AO50" s="2" t="s">
        <v>9</v>
      </c>
      <c r="AP50" s="2" t="s">
        <v>10</v>
      </c>
      <c r="AQ50" s="2" t="s">
        <v>14</v>
      </c>
      <c r="AR50" s="38"/>
      <c r="AS50" s="2" t="s">
        <v>71</v>
      </c>
      <c r="AT50" s="2" t="s">
        <v>3</v>
      </c>
      <c r="AU50" s="2" t="s">
        <v>4</v>
      </c>
      <c r="AV50" s="2" t="s">
        <v>5</v>
      </c>
      <c r="AW50" s="2" t="s">
        <v>6</v>
      </c>
      <c r="AX50" s="2" t="s">
        <v>7</v>
      </c>
      <c r="AY50" s="2" t="s">
        <v>8</v>
      </c>
      <c r="AZ50" s="2" t="s">
        <v>9</v>
      </c>
      <c r="BA50" s="2" t="s">
        <v>10</v>
      </c>
      <c r="BB50" s="2" t="s">
        <v>14</v>
      </c>
      <c r="BC50" s="38"/>
      <c r="BD50" s="2" t="s">
        <v>71</v>
      </c>
      <c r="BE50" s="2" t="s">
        <v>3</v>
      </c>
      <c r="BF50" s="2" t="s">
        <v>4</v>
      </c>
      <c r="BG50" s="2" t="s">
        <v>5</v>
      </c>
      <c r="BH50" s="2" t="s">
        <v>6</v>
      </c>
      <c r="BI50" s="2" t="s">
        <v>7</v>
      </c>
      <c r="BJ50" s="2" t="s">
        <v>8</v>
      </c>
      <c r="BK50" s="2" t="s">
        <v>9</v>
      </c>
      <c r="BL50" s="2" t="s">
        <v>10</v>
      </c>
      <c r="BM50" s="2" t="s">
        <v>14</v>
      </c>
    </row>
    <row r="51" spans="1:65" x14ac:dyDescent="0.3">
      <c r="A51" s="2" t="s">
        <v>3</v>
      </c>
      <c r="B51" s="2">
        <v>83.769863013698625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</v>
      </c>
      <c r="L51" s="2">
        <v>1</v>
      </c>
      <c r="M51" s="2">
        <f ca="1">-SUM(N51:U51)</f>
        <v>-4.774986917844061E-2</v>
      </c>
      <c r="N51" s="2">
        <f ca="1">C51/OFFSET($A$50,$L51,$L51)</f>
        <v>2.3874934589220305E-2</v>
      </c>
      <c r="O51" s="2">
        <f t="shared" ref="O51:U58" ca="1" si="33">D51/OFFSET($A$50,$L51,$L51)</f>
        <v>0</v>
      </c>
      <c r="P51" s="2">
        <f t="shared" ca="1" si="33"/>
        <v>0</v>
      </c>
      <c r="Q51" s="2">
        <f t="shared" ca="1" si="33"/>
        <v>0</v>
      </c>
      <c r="R51" s="2">
        <f t="shared" ca="1" si="33"/>
        <v>0</v>
      </c>
      <c r="S51" s="2">
        <f t="shared" ca="1" si="33"/>
        <v>0</v>
      </c>
      <c r="T51" s="2">
        <f t="shared" ca="1" si="33"/>
        <v>0</v>
      </c>
      <c r="U51" s="2">
        <f t="shared" ca="1" si="33"/>
        <v>2.3874934589220305E-2</v>
      </c>
      <c r="W51" s="2">
        <v>1</v>
      </c>
      <c r="X51" s="2">
        <f t="array" aca="1" ref="X51:AF59" ca="1">MMULT(BE51:BM59,M51:U59)/5</f>
        <v>-6.5300478408656057E-9</v>
      </c>
      <c r="Y51" s="2">
        <f ca="1"/>
        <v>5.0860800532999767E-8</v>
      </c>
      <c r="Z51" s="2">
        <f ca="1"/>
        <v>-7.2995944725311845E-9</v>
      </c>
      <c r="AA51" s="2">
        <f ca="1"/>
        <v>-1.8051237757851171E-8</v>
      </c>
      <c r="AB51" s="2">
        <f ca="1"/>
        <v>3.1085100686365086E-8</v>
      </c>
      <c r="AC51" s="2">
        <f ca="1"/>
        <v>-7.8607604035922615E-9</v>
      </c>
      <c r="AD51" s="2">
        <f ca="1"/>
        <v>-1.422491731165204E-8</v>
      </c>
      <c r="AE51" s="2">
        <f ca="1"/>
        <v>1.3397452581183759E-7</v>
      </c>
      <c r="AF51" s="2">
        <f ca="1"/>
        <v>-1.6790544733196142E-7</v>
      </c>
      <c r="AG51" s="38"/>
      <c r="AH51" s="2">
        <v>1</v>
      </c>
      <c r="AI51" s="38">
        <f t="array" aca="1" ref="AI51:AQ59" ca="1">MMULT(M51:U59,M51:U59)/2</f>
        <v>1.3459406725859348E-3</v>
      </c>
      <c r="AJ51" s="38">
        <f ca="1"/>
        <v>-1.8055065174805798E-3</v>
      </c>
      <c r="AK51" s="38">
        <f ca="1"/>
        <v>4.1183133861367723E-4</v>
      </c>
      <c r="AL51" s="38">
        <f ca="1"/>
        <v>4.1183133861367723E-4</v>
      </c>
      <c r="AM51" s="38">
        <f ca="1"/>
        <v>0</v>
      </c>
      <c r="AN51" s="38">
        <f ca="1"/>
        <v>0</v>
      </c>
      <c r="AO51" s="38">
        <f ca="1"/>
        <v>0</v>
      </c>
      <c r="AP51" s="38">
        <f ca="1"/>
        <v>0</v>
      </c>
      <c r="AQ51" s="38">
        <f ca="1"/>
        <v>4.7734506280967793E-5</v>
      </c>
      <c r="AR51" s="38"/>
      <c r="AS51" s="2">
        <v>1</v>
      </c>
      <c r="AT51" s="38">
        <f t="array" aca="1" ref="AT51:BB59" ca="1">MMULT(AI51:AQ59,M51:U59)/3</f>
        <v>-2.4024897117247652E-5</v>
      </c>
      <c r="AU51" s="38">
        <f ca="1"/>
        <v>7.7670930133956096E-5</v>
      </c>
      <c r="AV51" s="38">
        <f ca="1"/>
        <v>-1.1138383286836291E-5</v>
      </c>
      <c r="AW51" s="38">
        <f ca="1"/>
        <v>-2.2325938097048125E-5</v>
      </c>
      <c r="AX51" s="38">
        <f ca="1"/>
        <v>5.9708484046382634E-6</v>
      </c>
      <c r="AY51" s="38">
        <f ca="1"/>
        <v>3.8988053065488827E-6</v>
      </c>
      <c r="AZ51" s="38">
        <f ca="1"/>
        <v>1.2996017688496279E-6</v>
      </c>
      <c r="BA51" s="38">
        <f ca="1"/>
        <v>6.4980088442481389E-6</v>
      </c>
      <c r="BB51" s="38">
        <f ca="1"/>
        <v>-1.0317784388786526E-5</v>
      </c>
      <c r="BC51" s="38"/>
      <c r="BD51" s="2">
        <v>1</v>
      </c>
      <c r="BE51" s="38">
        <f t="array" aca="1" ref="BE51:BM59" ca="1">MMULT(AT51:BB59,M51:U59)/4</f>
        <v>4.1098753015105254E-7</v>
      </c>
      <c r="BF51" s="38">
        <f ca="1"/>
        <v>-2.2708160854865672E-6</v>
      </c>
      <c r="BG51" s="38">
        <f ca="1"/>
        <v>3.1424863968625237E-7</v>
      </c>
      <c r="BH51" s="38">
        <f ca="1"/>
        <v>7.5455802785880389E-7</v>
      </c>
      <c r="BI51" s="38">
        <f ca="1"/>
        <v>-4.7618125774019782E-7</v>
      </c>
      <c r="BJ51" s="38">
        <f ca="1"/>
        <v>-1.6565911278610631E-7</v>
      </c>
      <c r="BK51" s="38">
        <f ca="1"/>
        <v>1.0051203114640904E-7</v>
      </c>
      <c r="BL51" s="38">
        <f ca="1"/>
        <v>-1.0504886009086128E-6</v>
      </c>
      <c r="BM51" s="38">
        <f ca="1"/>
        <v>2.036883437459345E-6</v>
      </c>
    </row>
    <row r="52" spans="1:65" x14ac:dyDescent="0.3">
      <c r="A52" s="2" t="s">
        <v>4</v>
      </c>
      <c r="B52" s="2">
        <v>2</v>
      </c>
      <c r="C52" s="2">
        <v>115.94520547945206</v>
      </c>
      <c r="D52" s="2">
        <v>4</v>
      </c>
      <c r="E52" s="2">
        <v>4</v>
      </c>
      <c r="F52" s="2">
        <v>0</v>
      </c>
      <c r="G52" s="2">
        <v>0</v>
      </c>
      <c r="H52" s="2">
        <v>0</v>
      </c>
      <c r="I52" s="2">
        <v>0</v>
      </c>
      <c r="J52" s="2">
        <v>6</v>
      </c>
      <c r="L52" s="2">
        <v>2</v>
      </c>
      <c r="M52" s="2">
        <f ca="1">B52/OFFSET($A$50,$L52,$L52)</f>
        <v>1.7249527410207938E-2</v>
      </c>
      <c r="N52" s="2">
        <f ca="1">M52-SUM(O52:U52)</f>
        <v>-0.10349716446124763</v>
      </c>
      <c r="O52" s="2">
        <f t="shared" ca="1" si="33"/>
        <v>3.4499054820415875E-2</v>
      </c>
      <c r="P52" s="2">
        <f t="shared" ca="1" si="33"/>
        <v>3.4499054820415875E-2</v>
      </c>
      <c r="Q52" s="2">
        <f t="shared" ca="1" si="33"/>
        <v>0</v>
      </c>
      <c r="R52" s="2">
        <f t="shared" ca="1" si="33"/>
        <v>0</v>
      </c>
      <c r="S52" s="2">
        <f t="shared" ca="1" si="33"/>
        <v>0</v>
      </c>
      <c r="T52" s="2">
        <f t="shared" ca="1" si="33"/>
        <v>0</v>
      </c>
      <c r="U52" s="2">
        <f t="shared" ca="1" si="33"/>
        <v>5.174858223062382E-2</v>
      </c>
      <c r="W52" s="2">
        <v>2</v>
      </c>
      <c r="X52" s="2">
        <f ca="1"/>
        <v>1.0894059520384782E-8</v>
      </c>
      <c r="Y52" s="2">
        <f ca="1"/>
        <v>-1.180758486523377E-7</v>
      </c>
      <c r="Z52" s="2">
        <f ca="1"/>
        <v>9.0481691466921009E-9</v>
      </c>
      <c r="AA52" s="2">
        <f ca="1"/>
        <v>4.9398991734488558E-8</v>
      </c>
      <c r="AB52" s="2">
        <f ca="1"/>
        <v>-3.9590841583949988E-7</v>
      </c>
      <c r="AC52" s="2">
        <f ca="1"/>
        <v>4.9792435134460356E-7</v>
      </c>
      <c r="AD52" s="2">
        <f ca="1"/>
        <v>1.8939748566139273E-7</v>
      </c>
      <c r="AE52" s="2">
        <f ca="1"/>
        <v>-3.3083815574089431E-6</v>
      </c>
      <c r="AF52" s="2">
        <f ca="1"/>
        <v>3.5128518293286572E-6</v>
      </c>
      <c r="AG52" s="38"/>
      <c r="AH52" s="2">
        <v>2</v>
      </c>
      <c r="AI52" s="38">
        <f ca="1"/>
        <v>-3.2696216547318916E-4</v>
      </c>
      <c r="AJ52" s="38">
        <f ca="1"/>
        <v>6.1487117312409301E-3</v>
      </c>
      <c r="AK52" s="38">
        <f ca="1"/>
        <v>-5.7592858597116489E-4</v>
      </c>
      <c r="AL52" s="38">
        <f ca="1"/>
        <v>-1.9816984868357011E-3</v>
      </c>
      <c r="AM52" s="38">
        <f ca="1"/>
        <v>7.5026572939816249E-4</v>
      </c>
      <c r="AN52" s="38">
        <f ca="1"/>
        <v>4.8990357967002181E-4</v>
      </c>
      <c r="AO52" s="38">
        <f ca="1"/>
        <v>1.6330119322334062E-4</v>
      </c>
      <c r="AP52" s="38">
        <f ca="1"/>
        <v>8.1650596611670305E-4</v>
      </c>
      <c r="AQ52" s="38">
        <f ca="1"/>
        <v>-1.2010100647183524E-3</v>
      </c>
      <c r="AR52" s="38"/>
      <c r="AS52" s="2">
        <v>2</v>
      </c>
      <c r="AT52" s="38">
        <f ca="1"/>
        <v>2.0806943967688715E-5</v>
      </c>
      <c r="AU52" s="38">
        <f ca="1"/>
        <v>-2.2511004455311398E-4</v>
      </c>
      <c r="AV52" s="38">
        <f ca="1"/>
        <v>3.037236442384441E-5</v>
      </c>
      <c r="AW52" s="38">
        <f ca="1"/>
        <v>8.176656906514096E-5</v>
      </c>
      <c r="AX52" s="38">
        <f ca="1"/>
        <v>-6.7837580651897652E-5</v>
      </c>
      <c r="AY52" s="38">
        <f ca="1"/>
        <v>-1.9956871757028191E-5</v>
      </c>
      <c r="AZ52" s="38">
        <f ca="1"/>
        <v>1.9438961698425846E-5</v>
      </c>
      <c r="BA52" s="38">
        <f ca="1"/>
        <v>-1.6300255470263656E-4</v>
      </c>
      <c r="BB52" s="38">
        <f ca="1"/>
        <v>3.2062332428410881E-4</v>
      </c>
      <c r="BC52" s="38"/>
      <c r="BD52" s="2">
        <v>2</v>
      </c>
      <c r="BE52" s="38">
        <f ca="1"/>
        <v>-5.455779724534206E-7</v>
      </c>
      <c r="BF52" s="38">
        <f ca="1"/>
        <v>6.1098735625679705E-6</v>
      </c>
      <c r="BG52" s="38">
        <f ca="1"/>
        <v>-9.0021779317621751E-7</v>
      </c>
      <c r="BH52" s="38">
        <f ca="1"/>
        <v>-2.2712582297896343E-6</v>
      </c>
      <c r="BI52" s="38">
        <f ca="1"/>
        <v>5.5576240501791853E-6</v>
      </c>
      <c r="BJ52" s="38">
        <f ca="1"/>
        <v>-1.9775552810532879E-6</v>
      </c>
      <c r="BK52" s="38">
        <f ca="1"/>
        <v>-2.7780243741528861E-6</v>
      </c>
      <c r="BL52" s="38">
        <f ca="1"/>
        <v>2.5956591984639941E-5</v>
      </c>
      <c r="BM52" s="38">
        <f ca="1"/>
        <v>-3.1089773930711808E-5</v>
      </c>
    </row>
    <row r="53" spans="1:65" x14ac:dyDescent="0.3">
      <c r="A53" s="2" t="s">
        <v>5</v>
      </c>
      <c r="B53" s="2">
        <v>5</v>
      </c>
      <c r="C53" s="2">
        <v>2</v>
      </c>
      <c r="D53" s="2">
        <v>132.50410958904109</v>
      </c>
      <c r="E53" s="2">
        <v>1</v>
      </c>
      <c r="F53" s="2">
        <v>2</v>
      </c>
      <c r="G53" s="2">
        <v>0</v>
      </c>
      <c r="H53" s="2">
        <v>0</v>
      </c>
      <c r="I53" s="2">
        <v>0</v>
      </c>
      <c r="J53" s="2">
        <v>6</v>
      </c>
      <c r="L53" s="2">
        <v>3</v>
      </c>
      <c r="M53" s="2">
        <f t="shared" ref="M53:N58" ca="1" si="34">B53/OFFSET($A$50,$L53,$L53)</f>
        <v>3.7734678686626416E-2</v>
      </c>
      <c r="N53" s="2">
        <f t="shared" ca="1" si="34"/>
        <v>1.5093871474650567E-2</v>
      </c>
      <c r="O53" s="2">
        <f ca="1">SUM(M53:N53)-SUM(P53:U53)</f>
        <v>-1.5093871474650564E-2</v>
      </c>
      <c r="P53" s="2">
        <f t="shared" ca="1" si="33"/>
        <v>7.5469357373252836E-3</v>
      </c>
      <c r="Q53" s="2">
        <f t="shared" ca="1" si="33"/>
        <v>1.5093871474650567E-2</v>
      </c>
      <c r="R53" s="2">
        <f t="shared" ca="1" si="33"/>
        <v>0</v>
      </c>
      <c r="S53" s="2">
        <f t="shared" ca="1" si="33"/>
        <v>0</v>
      </c>
      <c r="T53" s="2">
        <f t="shared" ca="1" si="33"/>
        <v>0</v>
      </c>
      <c r="U53" s="2">
        <f t="shared" ca="1" si="33"/>
        <v>4.5281614423951698E-2</v>
      </c>
      <c r="W53" s="2">
        <v>3</v>
      </c>
      <c r="X53" s="2">
        <f ca="1"/>
        <v>-5.5925326751350392E-9</v>
      </c>
      <c r="Y53" s="2">
        <f ca="1"/>
        <v>-7.1697964998396861E-8</v>
      </c>
      <c r="Z53" s="2">
        <f ca="1"/>
        <v>1.8308089750636762E-7</v>
      </c>
      <c r="AA53" s="2">
        <f ca="1"/>
        <v>6.1025564150574799E-9</v>
      </c>
      <c r="AB53" s="2">
        <f ca="1"/>
        <v>2.5601178630315462E-7</v>
      </c>
      <c r="AC53" s="2">
        <f ca="1"/>
        <v>-1.6061051908419786E-6</v>
      </c>
      <c r="AD53" s="2">
        <f ca="1"/>
        <v>9.7017799527617398E-7</v>
      </c>
      <c r="AE53" s="2">
        <f ca="1"/>
        <v>-1.6444724023009025E-6</v>
      </c>
      <c r="AF53" s="2">
        <f ca="1"/>
        <v>1.909364333080319E-6</v>
      </c>
      <c r="AG53" s="38"/>
      <c r="AH53" s="2">
        <v>3</v>
      </c>
      <c r="AI53" s="38">
        <f ca="1"/>
        <v>-9.8406630122847404E-4</v>
      </c>
      <c r="AJ53" s="38">
        <f ca="1"/>
        <v>-2.2155907252043499E-4</v>
      </c>
      <c r="AK53" s="38">
        <f ca="1"/>
        <v>8.4732180523490312E-4</v>
      </c>
      <c r="AL53" s="38">
        <f ca="1"/>
        <v>1.3195910629232852E-4</v>
      </c>
      <c r="AM53" s="38">
        <f ca="1"/>
        <v>-1.825180962674716E-3</v>
      </c>
      <c r="AN53" s="38">
        <f ca="1"/>
        <v>1.1679261098460551E-3</v>
      </c>
      <c r="AO53" s="38">
        <f ca="1"/>
        <v>1.8725995981014917E-4</v>
      </c>
      <c r="AP53" s="38">
        <f ca="1"/>
        <v>4.8169012623904017E-4</v>
      </c>
      <c r="AQ53" s="38">
        <f ca="1"/>
        <v>1.212578720180881E-3</v>
      </c>
      <c r="AR53" s="38"/>
      <c r="AS53" s="2">
        <v>3</v>
      </c>
      <c r="AT53" s="38">
        <f ca="1"/>
        <v>2.587972545634367E-5</v>
      </c>
      <c r="AU53" s="38">
        <f ca="1"/>
        <v>-7.3080359590755975E-6</v>
      </c>
      <c r="AV53" s="38">
        <f ca="1"/>
        <v>3.8571646097151778E-6</v>
      </c>
      <c r="AW53" s="38">
        <f ca="1"/>
        <v>-1.249135942690115E-6</v>
      </c>
      <c r="AX53" s="38">
        <f ca="1"/>
        <v>1.7321656837255349E-4</v>
      </c>
      <c r="AY53" s="38">
        <f ca="1"/>
        <v>-1.979109770824174E-4</v>
      </c>
      <c r="AZ53" s="38">
        <f ca="1"/>
        <v>3.7993211611962078E-5</v>
      </c>
      <c r="BA53" s="38">
        <f ca="1"/>
        <v>-7.7383322420211244E-5</v>
      </c>
      <c r="BB53" s="38">
        <f ca="1"/>
        <v>1.4198868055629725E-4</v>
      </c>
      <c r="BC53" s="38"/>
      <c r="BD53" s="2">
        <v>3</v>
      </c>
      <c r="BE53" s="38">
        <f ca="1"/>
        <v>-3.0997898306688425E-7</v>
      </c>
      <c r="BF53" s="38">
        <f ca="1"/>
        <v>1.221714793033971E-6</v>
      </c>
      <c r="BG53" s="38">
        <f ca="1"/>
        <v>-1.6667547431715239E-6</v>
      </c>
      <c r="BH53" s="38">
        <f ca="1"/>
        <v>-4.9839857948144268E-8</v>
      </c>
      <c r="BI53" s="38">
        <f ca="1"/>
        <v>-9.8880167750969594E-6</v>
      </c>
      <c r="BJ53" s="38">
        <f ca="1"/>
        <v>2.1379109694640913E-5</v>
      </c>
      <c r="BK53" s="38">
        <f ca="1"/>
        <v>-8.6592780365846202E-6</v>
      </c>
      <c r="BL53" s="38">
        <f ca="1"/>
        <v>1.2099602005163405E-5</v>
      </c>
      <c r="BM53" s="38">
        <f ca="1"/>
        <v>-1.6430192675578272E-5</v>
      </c>
    </row>
    <row r="54" spans="1:65" x14ac:dyDescent="0.3">
      <c r="A54" s="2" t="s">
        <v>6</v>
      </c>
      <c r="B54" s="2">
        <v>2</v>
      </c>
      <c r="C54" s="2">
        <v>2</v>
      </c>
      <c r="D54" s="2">
        <v>9</v>
      </c>
      <c r="E54" s="2">
        <v>105.63013698630137</v>
      </c>
      <c r="F54" s="2">
        <v>3</v>
      </c>
      <c r="G54" s="2">
        <v>3</v>
      </c>
      <c r="H54" s="2">
        <v>1</v>
      </c>
      <c r="I54" s="2">
        <v>5</v>
      </c>
      <c r="J54" s="2">
        <v>3</v>
      </c>
      <c r="L54" s="2">
        <v>4</v>
      </c>
      <c r="M54" s="2">
        <f t="shared" ca="1" si="34"/>
        <v>1.8933990403319934E-2</v>
      </c>
      <c r="N54" s="2">
        <f t="shared" ref="N54:N58" ca="1" si="35">C54/OFFSET($A$50,$L54,$L54)</f>
        <v>1.8933990403319934E-2</v>
      </c>
      <c r="O54" s="2">
        <f t="shared" ref="O54:O58" ca="1" si="36">D54/OFFSET($A$50,$L54,$L54)</f>
        <v>8.5202956814939695E-2</v>
      </c>
      <c r="P54" s="2">
        <f ca="1">SUM(M54:O54)-SUM(Q54:U54)</f>
        <v>-1.8933990403319945E-2</v>
      </c>
      <c r="Q54" s="2">
        <f t="shared" ca="1" si="33"/>
        <v>2.84009856049799E-2</v>
      </c>
      <c r="R54" s="2">
        <f t="shared" ca="1" si="33"/>
        <v>2.84009856049799E-2</v>
      </c>
      <c r="S54" s="2">
        <f t="shared" ca="1" si="33"/>
        <v>9.4669952016599671E-3</v>
      </c>
      <c r="T54" s="2">
        <f t="shared" ca="1" si="33"/>
        <v>4.7334976008299834E-2</v>
      </c>
      <c r="U54" s="2">
        <f t="shared" ca="1" si="33"/>
        <v>2.84009856049799E-2</v>
      </c>
      <c r="W54" s="2">
        <v>4</v>
      </c>
      <c r="X54" s="2">
        <f ca="1"/>
        <v>4.4316833416959855E-9</v>
      </c>
      <c r="Y54" s="2">
        <f ca="1"/>
        <v>-1.4555055862910586E-7</v>
      </c>
      <c r="Z54" s="2">
        <f ca="1"/>
        <v>3.2670546842253875E-7</v>
      </c>
      <c r="AA54" s="2">
        <f ca="1"/>
        <v>7.9120777482590337E-9</v>
      </c>
      <c r="AB54" s="2">
        <f ca="1"/>
        <v>2.7204402467152625E-6</v>
      </c>
      <c r="AC54" s="2">
        <f ca="1"/>
        <v>-7.5166245271461198E-6</v>
      </c>
      <c r="AD54" s="2">
        <f ca="1"/>
        <v>-1.8438629782051827E-6</v>
      </c>
      <c r="AE54" s="2">
        <f ca="1"/>
        <v>5.2223439574931506E-5</v>
      </c>
      <c r="AF54" s="2">
        <f ca="1"/>
        <v>-5.4493939344046294E-5</v>
      </c>
      <c r="AG54" s="38"/>
      <c r="AH54" s="2">
        <v>4</v>
      </c>
      <c r="AI54" s="38">
        <f ca="1"/>
        <v>1.1395585138157744E-3</v>
      </c>
      <c r="AJ54" s="38">
        <f ca="1"/>
        <v>-4.8752534160429752E-6</v>
      </c>
      <c r="AK54" s="38">
        <f ca="1"/>
        <v>-1.39875706940656E-4</v>
      </c>
      <c r="AL54" s="38">
        <f ca="1"/>
        <v>8.2736100259941275E-4</v>
      </c>
      <c r="AM54" s="38">
        <f ca="1"/>
        <v>-1.823103520065678E-3</v>
      </c>
      <c r="AN54" s="38">
        <f ca="1"/>
        <v>-1.4336430682827697E-3</v>
      </c>
      <c r="AO54" s="38">
        <f ca="1"/>
        <v>1.99303442618326E-3</v>
      </c>
      <c r="AP54" s="38">
        <f ca="1"/>
        <v>-1.2206695751893547E-2</v>
      </c>
      <c r="AQ54" s="38">
        <f ca="1"/>
        <v>2.3041576744243071E-2</v>
      </c>
      <c r="AR54" s="38"/>
      <c r="AS54" s="2">
        <v>4</v>
      </c>
      <c r="AT54" s="38">
        <f ca="1"/>
        <v>-1.4703595115828368E-5</v>
      </c>
      <c r="AU54" s="38">
        <f ca="1"/>
        <v>1.5529828981706763E-6</v>
      </c>
      <c r="AV54" s="38">
        <f ca="1"/>
        <v>-1.1546816700839226E-5</v>
      </c>
      <c r="AW54" s="38">
        <f ca="1"/>
        <v>-5.6296899632186698E-6</v>
      </c>
      <c r="AX54" s="38">
        <f ca="1"/>
        <v>2.6466512794500477E-4</v>
      </c>
      <c r="AY54" s="38">
        <f ca="1"/>
        <v>-9.3197094250640694E-5</v>
      </c>
      <c r="AZ54" s="38">
        <f ca="1"/>
        <v>-3.0242473428919187E-4</v>
      </c>
      <c r="BA54" s="38">
        <f ca="1"/>
        <v>2.594669045095554E-3</v>
      </c>
      <c r="BB54" s="38">
        <f ca="1"/>
        <v>-2.7796700422156703E-3</v>
      </c>
      <c r="BC54" s="38"/>
      <c r="BD54" s="2">
        <v>4</v>
      </c>
      <c r="BE54" s="38">
        <f ca="1"/>
        <v>4.6643762626588349E-8</v>
      </c>
      <c r="BF54" s="38">
        <f ca="1"/>
        <v>1.1304032697182553E-6</v>
      </c>
      <c r="BG54" s="38">
        <f ca="1"/>
        <v>1.2034183245731124E-7</v>
      </c>
      <c r="BH54" s="38">
        <f ca="1"/>
        <v>1.8256463566124853E-8</v>
      </c>
      <c r="BI54" s="38">
        <f ca="1"/>
        <v>-3.0580623727439348E-5</v>
      </c>
      <c r="BJ54" s="38">
        <f ca="1"/>
        <v>4.4935980555933463E-5</v>
      </c>
      <c r="BK54" s="38">
        <f ca="1"/>
        <v>2.772461188892995E-5</v>
      </c>
      <c r="BL54" s="38">
        <f ca="1"/>
        <v>-4.131933060985512E-4</v>
      </c>
      <c r="BM54" s="38">
        <f ca="1"/>
        <v>4.3126533812768846E-4</v>
      </c>
    </row>
    <row r="55" spans="1:65" x14ac:dyDescent="0.3">
      <c r="A55" s="2" t="s">
        <v>7</v>
      </c>
      <c r="B55" s="2">
        <v>0</v>
      </c>
      <c r="C55" s="2">
        <v>1</v>
      </c>
      <c r="D55" s="2">
        <v>1</v>
      </c>
      <c r="E55" s="2">
        <v>0</v>
      </c>
      <c r="F55" s="2">
        <v>49.802739726027397</v>
      </c>
      <c r="G55" s="2">
        <v>7</v>
      </c>
      <c r="H55" s="2">
        <v>1</v>
      </c>
      <c r="I55" s="2">
        <v>2</v>
      </c>
      <c r="J55" s="2">
        <v>4</v>
      </c>
      <c r="L55" s="2">
        <v>5</v>
      </c>
      <c r="M55" s="2">
        <f t="shared" ca="1" si="34"/>
        <v>0</v>
      </c>
      <c r="N55" s="2">
        <f t="shared" ca="1" si="35"/>
        <v>2.0079216635493453E-2</v>
      </c>
      <c r="O55" s="2">
        <f t="shared" ca="1" si="36"/>
        <v>2.0079216635493453E-2</v>
      </c>
      <c r="P55" s="2">
        <f t="shared" ref="P55:P58" ca="1" si="37">E55/OFFSET($A$50,$L55,$L55)</f>
        <v>0</v>
      </c>
      <c r="Q55" s="2">
        <f ca="1">SUM(M55:P55)-SUM(R55:U55)</f>
        <v>-0.24095059962592147</v>
      </c>
      <c r="R55" s="2">
        <f t="shared" ca="1" si="33"/>
        <v>0.14055451644845418</v>
      </c>
      <c r="S55" s="2">
        <f t="shared" ca="1" si="33"/>
        <v>2.0079216635493453E-2</v>
      </c>
      <c r="T55" s="2">
        <f t="shared" ca="1" si="33"/>
        <v>4.0158433270986907E-2</v>
      </c>
      <c r="U55" s="2">
        <f t="shared" ca="1" si="33"/>
        <v>8.0316866541973814E-2</v>
      </c>
      <c r="W55" s="2">
        <v>5</v>
      </c>
      <c r="X55" s="2">
        <f ca="1"/>
        <v>3.98734573229089E-7</v>
      </c>
      <c r="Y55" s="2">
        <f ca="1"/>
        <v>1.0060866564223595E-6</v>
      </c>
      <c r="Z55" s="2">
        <f ca="1"/>
        <v>-5.1734766785580338E-6</v>
      </c>
      <c r="AA55" s="2">
        <f ca="1"/>
        <v>-8.2114328262829071E-8</v>
      </c>
      <c r="AB55" s="2">
        <f ca="1"/>
        <v>4.5929117244129322E-6</v>
      </c>
      <c r="AC55" s="2">
        <f ca="1"/>
        <v>3.5710189794692022E-5</v>
      </c>
      <c r="AD55" s="2">
        <f ca="1"/>
        <v>-2.8159593084825371E-5</v>
      </c>
      <c r="AE55" s="2">
        <f ca="1"/>
        <v>4.9540642009851508E-5</v>
      </c>
      <c r="AF55" s="2">
        <f ca="1"/>
        <v>-5.3292679132772524E-5</v>
      </c>
      <c r="AG55" s="38"/>
      <c r="AH55" s="2">
        <v>5</v>
      </c>
      <c r="AI55" s="38">
        <f ca="1"/>
        <v>5.5201989287447851E-4</v>
      </c>
      <c r="AJ55" s="38">
        <f ca="1"/>
        <v>-3.3065840797549032E-3</v>
      </c>
      <c r="AK55" s="38">
        <f ca="1"/>
        <v>1.2302451413652095E-3</v>
      </c>
      <c r="AL55" s="38">
        <f ca="1"/>
        <v>4.2212527653139845E-4</v>
      </c>
      <c r="AM55" s="38">
        <f ca="1"/>
        <v>3.2763965805371643E-2</v>
      </c>
      <c r="AN55" s="38">
        <f ca="1"/>
        <v>-3.794118262998683E-2</v>
      </c>
      <c r="AO55" s="38">
        <f ca="1"/>
        <v>6.5788265661017552E-3</v>
      </c>
      <c r="AP55" s="38">
        <f ca="1"/>
        <v>-9.6118803154285493E-3</v>
      </c>
      <c r="AQ55" s="38">
        <f ca="1"/>
        <v>1.8994589680327724E-2</v>
      </c>
      <c r="AR55" s="38"/>
      <c r="AS55" s="2">
        <v>5</v>
      </c>
      <c r="AT55" s="38">
        <f ca="1"/>
        <v>-9.6601564454995984E-6</v>
      </c>
      <c r="AU55" s="38">
        <f ca="1"/>
        <v>3.4661265345551463E-4</v>
      </c>
      <c r="AV55" s="38">
        <f ca="1"/>
        <v>-4.3459953954112611E-4</v>
      </c>
      <c r="AW55" s="38">
        <f ca="1"/>
        <v>-3.7593986782527724E-5</v>
      </c>
      <c r="AX55" s="38">
        <f ca="1"/>
        <v>-2.5266112527310954E-3</v>
      </c>
      <c r="AY55" s="38">
        <f ca="1"/>
        <v>5.5245372163232193E-3</v>
      </c>
      <c r="AZ55" s="38">
        <f ca="1"/>
        <v>-2.1282622392071624E-3</v>
      </c>
      <c r="BA55" s="38">
        <f ca="1"/>
        <v>1.978533667775935E-3</v>
      </c>
      <c r="BB55" s="38">
        <f ca="1"/>
        <v>-3.1171412633557785E-3</v>
      </c>
      <c r="BC55" s="38"/>
      <c r="BD55" s="2">
        <v>5</v>
      </c>
      <c r="BE55" s="38">
        <f ca="1"/>
        <v>-2.667775623470356E-6</v>
      </c>
      <c r="BF55" s="38">
        <f ca="1"/>
        <v>-2.3527007719323729E-5</v>
      </c>
      <c r="BG55" s="38">
        <f ca="1"/>
        <v>5.903509880166974E-5</v>
      </c>
      <c r="BH55" s="38">
        <f ca="1"/>
        <v>2.3474295803966222E-6</v>
      </c>
      <c r="BI55" s="38">
        <f ca="1"/>
        <v>8.5841658653792403E-5</v>
      </c>
      <c r="BJ55" s="38">
        <f ca="1"/>
        <v>-5.307360230674405E-4</v>
      </c>
      <c r="BK55" s="38">
        <f ca="1"/>
        <v>3.0138658883261315E-4</v>
      </c>
      <c r="BL55" s="38">
        <f ca="1"/>
        <v>-3.4938249395451067E-4</v>
      </c>
      <c r="BM55" s="38">
        <f ca="1"/>
        <v>4.2643125568734343E-4</v>
      </c>
    </row>
    <row r="56" spans="1:65" x14ac:dyDescent="0.3">
      <c r="A56" s="2" t="s">
        <v>8</v>
      </c>
      <c r="B56" s="2">
        <v>0</v>
      </c>
      <c r="C56" s="2">
        <v>0</v>
      </c>
      <c r="D56" s="2">
        <v>2</v>
      </c>
      <c r="E56" s="2">
        <v>0</v>
      </c>
      <c r="F56" s="2">
        <v>1</v>
      </c>
      <c r="G56" s="2">
        <v>40.68767123287671</v>
      </c>
      <c r="H56" s="2">
        <v>6</v>
      </c>
      <c r="I56" s="2">
        <v>3</v>
      </c>
      <c r="J56" s="2">
        <v>7</v>
      </c>
      <c r="L56" s="2">
        <v>6</v>
      </c>
      <c r="M56" s="2">
        <f t="shared" ca="1" si="34"/>
        <v>0</v>
      </c>
      <c r="N56" s="2">
        <f t="shared" ca="1" si="35"/>
        <v>0</v>
      </c>
      <c r="O56" s="2">
        <f t="shared" ca="1" si="36"/>
        <v>4.9154939061342676E-2</v>
      </c>
      <c r="P56" s="2">
        <f t="shared" ca="1" si="37"/>
        <v>0</v>
      </c>
      <c r="Q56" s="2">
        <f t="shared" ref="Q56:Q58" ca="1" si="38">F56/OFFSET($A$50,$L56,$L56)</f>
        <v>2.4577469530671338E-2</v>
      </c>
      <c r="R56" s="2">
        <f ca="1">SUM(M56:Q56)-SUM(S56:U56)</f>
        <v>-0.31950710389872733</v>
      </c>
      <c r="S56" s="2">
        <f t="shared" ca="1" si="33"/>
        <v>0.14746481718402801</v>
      </c>
      <c r="T56" s="2">
        <f t="shared" ca="1" si="33"/>
        <v>7.3732408592014007E-2</v>
      </c>
      <c r="U56" s="2">
        <f t="shared" ca="1" si="33"/>
        <v>0.17204228671469934</v>
      </c>
      <c r="W56" s="2">
        <v>6</v>
      </c>
      <c r="X56" s="2">
        <f ca="1"/>
        <v>-8.6824613987210669E-7</v>
      </c>
      <c r="Y56" s="2">
        <f ca="1"/>
        <v>1.2860702295247608E-6</v>
      </c>
      <c r="Z56" s="2">
        <f ca="1"/>
        <v>6.8665548011841156E-6</v>
      </c>
      <c r="AA56" s="2">
        <f ca="1"/>
        <v>-2.1401152615373415E-7</v>
      </c>
      <c r="AB56" s="2">
        <f ca="1"/>
        <v>-3.138016384666066E-5</v>
      </c>
      <c r="AC56" s="2">
        <f ca="1"/>
        <v>-3.0925970487592679E-5</v>
      </c>
      <c r="AD56" s="2">
        <f ca="1"/>
        <v>3.3730101377567315E-5</v>
      </c>
      <c r="AE56" s="2">
        <f ca="1"/>
        <v>1.1840391450081942E-5</v>
      </c>
      <c r="AF56" s="2">
        <f ca="1"/>
        <v>-2.071613546069427E-5</v>
      </c>
      <c r="AG56" s="38"/>
      <c r="AH56" s="2">
        <v>6</v>
      </c>
      <c r="AI56" s="38">
        <f ca="1"/>
        <v>9.2742291567023388E-4</v>
      </c>
      <c r="AJ56" s="38">
        <f ca="1"/>
        <v>6.1771733379738822E-4</v>
      </c>
      <c r="AK56" s="38">
        <f ca="1"/>
        <v>-7.9768971096428123E-3</v>
      </c>
      <c r="AL56" s="38">
        <f ca="1"/>
        <v>1.8548458313404678E-4</v>
      </c>
      <c r="AM56" s="38">
        <f ca="1"/>
        <v>7.1187786918946267E-3</v>
      </c>
      <c r="AN56" s="38">
        <f ca="1"/>
        <v>5.7981584422834645E-2</v>
      </c>
      <c r="AO56" s="38">
        <f ca="1"/>
        <v>-3.6044820190914824E-2</v>
      </c>
      <c r="AP56" s="38">
        <f ca="1"/>
        <v>-1.6781249984459672E-2</v>
      </c>
      <c r="AQ56" s="38">
        <f ca="1"/>
        <v>1.3495055211731319E-2</v>
      </c>
      <c r="AR56" s="38"/>
      <c r="AS56" s="2">
        <v>6</v>
      </c>
      <c r="AT56" s="38">
        <f ca="1"/>
        <v>-1.1037422561562323E-4</v>
      </c>
      <c r="AU56" s="38">
        <f ca="1"/>
        <v>-5.2468759753901081E-6</v>
      </c>
      <c r="AV56" s="38">
        <f ca="1"/>
        <v>1.0501791691158282E-3</v>
      </c>
      <c r="AW56" s="38">
        <f ca="1"/>
        <v>-1.4134143008185572E-5</v>
      </c>
      <c r="AX56" s="38">
        <f ca="1"/>
        <v>-2.3570114143697117E-3</v>
      </c>
      <c r="AY56" s="38">
        <f ca="1"/>
        <v>-6.6689639242709202E-3</v>
      </c>
      <c r="AZ56" s="38">
        <f ca="1"/>
        <v>4.9834033527682868E-3</v>
      </c>
      <c r="BA56" s="38">
        <f ca="1"/>
        <v>2.1658635964637947E-3</v>
      </c>
      <c r="BB56" s="38">
        <f ca="1"/>
        <v>-2.6371784189189013E-3</v>
      </c>
      <c r="BC56" s="38"/>
      <c r="BD56" s="2">
        <v>6</v>
      </c>
      <c r="BE56" s="38">
        <f ca="1"/>
        <v>1.1135101621190047E-5</v>
      </c>
      <c r="BF56" s="38">
        <f ca="1"/>
        <v>-8.4588574391807254E-6</v>
      </c>
      <c r="BG56" s="38">
        <f ca="1"/>
        <v>-9.8094002635883305E-5</v>
      </c>
      <c r="BH56" s="38">
        <f ca="1"/>
        <v>2.0030595420400116E-6</v>
      </c>
      <c r="BI56" s="38">
        <f ca="1"/>
        <v>3.3525839406557071E-4</v>
      </c>
      <c r="BJ56" s="38">
        <f ca="1"/>
        <v>5.3385450793655583E-4</v>
      </c>
      <c r="BK56" s="38">
        <f ca="1"/>
        <v>-4.7487436315207587E-4</v>
      </c>
      <c r="BL56" s="38">
        <f ca="1"/>
        <v>-1.8981782893910836E-4</v>
      </c>
      <c r="BM56" s="38">
        <f ca="1"/>
        <v>2.7806282621078992E-4</v>
      </c>
    </row>
    <row r="57" spans="1:65" x14ac:dyDescent="0.3">
      <c r="A57" s="2" t="s">
        <v>9</v>
      </c>
      <c r="B57" s="2">
        <v>0</v>
      </c>
      <c r="C57" s="2">
        <v>0</v>
      </c>
      <c r="D57" s="2">
        <v>0</v>
      </c>
      <c r="E57" s="2">
        <v>0</v>
      </c>
      <c r="F57" s="2">
        <v>4</v>
      </c>
      <c r="G57" s="2">
        <v>1</v>
      </c>
      <c r="H57" s="2">
        <v>21.63013698630137</v>
      </c>
      <c r="I57" s="2">
        <v>5</v>
      </c>
      <c r="J57" s="2">
        <v>4</v>
      </c>
      <c r="L57" s="2">
        <v>7</v>
      </c>
      <c r="M57" s="2">
        <f t="shared" ca="1" si="34"/>
        <v>0</v>
      </c>
      <c r="N57" s="2">
        <f t="shared" ca="1" si="35"/>
        <v>0</v>
      </c>
      <c r="O57" s="2">
        <f t="shared" ca="1" si="36"/>
        <v>0</v>
      </c>
      <c r="P57" s="2">
        <f t="shared" ca="1" si="37"/>
        <v>0</v>
      </c>
      <c r="Q57" s="2">
        <f t="shared" ca="1" si="38"/>
        <v>0.18492716909436352</v>
      </c>
      <c r="R57" s="2">
        <f t="shared" ref="R57:R58" ca="1" si="39">G57/OFFSET($A$50,$L57,$L57)</f>
        <v>4.623179227359088E-2</v>
      </c>
      <c r="S57" s="2">
        <f ca="1">SUM(M57:R57)-SUM(T57:U57)</f>
        <v>-0.18492716909436352</v>
      </c>
      <c r="T57" s="2">
        <f t="shared" ca="1" si="33"/>
        <v>0.23115896136795441</v>
      </c>
      <c r="U57" s="2">
        <f t="shared" ca="1" si="33"/>
        <v>0.18492716909436352</v>
      </c>
      <c r="W57" s="2">
        <v>7</v>
      </c>
      <c r="X57" s="2">
        <f ca="1"/>
        <v>-3.7290732880311945E-8</v>
      </c>
      <c r="Y57" s="2">
        <f ca="1"/>
        <v>-2.3889623139423067E-6</v>
      </c>
      <c r="Z57" s="2">
        <f ca="1"/>
        <v>5.1146749131963942E-6</v>
      </c>
      <c r="AA57" s="2">
        <f ca="1"/>
        <v>1.973860314458702E-7</v>
      </c>
      <c r="AB57" s="2">
        <f ca="1"/>
        <v>2.6931872419463789E-5</v>
      </c>
      <c r="AC57" s="2">
        <f ca="1"/>
        <v>-8.3071743423208401E-5</v>
      </c>
      <c r="AD57" s="2">
        <f ca="1"/>
        <v>-1.2330623409987707E-6</v>
      </c>
      <c r="AE57" s="2">
        <f ca="1"/>
        <v>3.8885588694208105E-4</v>
      </c>
      <c r="AF57" s="2">
        <f ca="1"/>
        <v>-4.0214770736251649E-4</v>
      </c>
      <c r="AG57" s="38"/>
      <c r="AH57" s="2">
        <v>7</v>
      </c>
      <c r="AI57" s="38">
        <f ca="1"/>
        <v>0</v>
      </c>
      <c r="AJ57" s="38">
        <f ca="1"/>
        <v>1.8565963450171274E-3</v>
      </c>
      <c r="AK57" s="38">
        <f ca="1"/>
        <v>2.9928568109696338E-3</v>
      </c>
      <c r="AL57" s="38">
        <f ca="1"/>
        <v>0</v>
      </c>
      <c r="AM57" s="38">
        <f ca="1"/>
        <v>-3.8810054841856942E-2</v>
      </c>
      <c r="AN57" s="38">
        <f ca="1"/>
        <v>6.9888578813682269E-3</v>
      </c>
      <c r="AO57" s="38">
        <f ca="1"/>
        <v>2.5190973541800575E-2</v>
      </c>
      <c r="AP57" s="38">
        <f ca="1"/>
        <v>-8.6620374386778304E-2</v>
      </c>
      <c r="AQ57" s="38">
        <f ca="1"/>
        <v>7.3448140276626189E-2</v>
      </c>
      <c r="AR57" s="38"/>
      <c r="AS57" s="2">
        <v>7</v>
      </c>
      <c r="AT57" s="38">
        <f ca="1"/>
        <v>4.8319966553361791E-5</v>
      </c>
      <c r="AU57" s="38">
        <f ca="1"/>
        <v>-3.0875138667220262E-4</v>
      </c>
      <c r="AV57" s="38">
        <f ca="1"/>
        <v>-1.3895386416622204E-4</v>
      </c>
      <c r="AW57" s="38">
        <f ca="1"/>
        <v>2.8879239036511243E-5</v>
      </c>
      <c r="AX57" s="38">
        <f ca="1"/>
        <v>4.7422478823856157E-3</v>
      </c>
      <c r="AY57" s="38">
        <f ca="1"/>
        <v>-3.5866676019616502E-3</v>
      </c>
      <c r="AZ57" s="38">
        <f ca="1"/>
        <v>-2.1751714957680421E-3</v>
      </c>
      <c r="BA57" s="38">
        <f ca="1"/>
        <v>1.9246242989720459E-2</v>
      </c>
      <c r="BB57" s="38">
        <f ca="1"/>
        <v>-1.877951595625079E-2</v>
      </c>
      <c r="BC57" s="38"/>
      <c r="BD57" s="2">
        <v>7</v>
      </c>
      <c r="BE57" s="38">
        <f ca="1"/>
        <v>-3.0824169426941386E-6</v>
      </c>
      <c r="BF57" s="38">
        <f ca="1"/>
        <v>3.1694649780659588E-5</v>
      </c>
      <c r="BG57" s="38">
        <f ca="1"/>
        <v>-2.1793871882415664E-5</v>
      </c>
      <c r="BH57" s="38">
        <f ca="1"/>
        <v>-3.061776533192932E-6</v>
      </c>
      <c r="BI57" s="38">
        <f ca="1"/>
        <v>-4.0858103611525942E-4</v>
      </c>
      <c r="BJ57" s="38">
        <f ca="1"/>
        <v>6.6353138419928553E-4</v>
      </c>
      <c r="BK57" s="38">
        <f ca="1"/>
        <v>1.0987842156264958E-4</v>
      </c>
      <c r="BL57" s="38">
        <f ca="1"/>
        <v>-3.0856054409085492E-3</v>
      </c>
      <c r="BM57" s="38">
        <f ca="1"/>
        <v>3.1300704800610287E-3</v>
      </c>
    </row>
    <row r="58" spans="1:65" x14ac:dyDescent="0.3">
      <c r="A58" s="2" t="s">
        <v>10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</v>
      </c>
      <c r="H58" s="2">
        <v>1</v>
      </c>
      <c r="I58" s="2">
        <v>40.890410958904113</v>
      </c>
      <c r="J58" s="2">
        <v>28</v>
      </c>
      <c r="L58" s="2">
        <v>8</v>
      </c>
      <c r="M58" s="2">
        <f t="shared" ca="1" si="34"/>
        <v>0</v>
      </c>
      <c r="N58" s="2">
        <f t="shared" ca="1" si="35"/>
        <v>0</v>
      </c>
      <c r="O58" s="2">
        <f t="shared" ca="1" si="36"/>
        <v>0</v>
      </c>
      <c r="P58" s="2">
        <f t="shared" ca="1" si="37"/>
        <v>0</v>
      </c>
      <c r="Q58" s="2">
        <f t="shared" ca="1" si="38"/>
        <v>0</v>
      </c>
      <c r="R58" s="2">
        <f t="shared" ca="1" si="39"/>
        <v>4.8911222780569509E-2</v>
      </c>
      <c r="S58" s="2">
        <f t="shared" ref="S58" ca="1" si="40">H58/OFFSET($A$50,$L58,$L58)</f>
        <v>2.4455611390284755E-2</v>
      </c>
      <c r="T58" s="2">
        <f ca="1">SUM(M58:S58)-SUM(U58)</f>
        <v>-0.61139028475711887</v>
      </c>
      <c r="U58" s="2">
        <f t="shared" ca="1" si="33"/>
        <v>0.6847571189279732</v>
      </c>
      <c r="W58" s="2">
        <v>8</v>
      </c>
      <c r="X58" s="2">
        <f ca="1"/>
        <v>5.0535668329169015E-7</v>
      </c>
      <c r="Y58" s="2">
        <f ca="1"/>
        <v>7.8203689617847249E-7</v>
      </c>
      <c r="Z58" s="2">
        <f ca="1"/>
        <v>-9.0859955104868135E-6</v>
      </c>
      <c r="AA58" s="2">
        <f ca="1"/>
        <v>6.0682148983208338E-8</v>
      </c>
      <c r="AB58" s="2">
        <f ca="1"/>
        <v>-1.3386124332624762E-5</v>
      </c>
      <c r="AC58" s="2">
        <f ca="1"/>
        <v>1.2441300513392692E-4</v>
      </c>
      <c r="AD58" s="2">
        <f ca="1"/>
        <v>6.2738616635467959E-6</v>
      </c>
      <c r="AE58" s="2">
        <f ca="1"/>
        <v>-7.8240849194371608E-4</v>
      </c>
      <c r="AF58" s="2">
        <f ca="1"/>
        <v>8.2399013264910733E-4</v>
      </c>
      <c r="AG58" s="38"/>
      <c r="AH58" s="2">
        <v>8</v>
      </c>
      <c r="AI58" s="38">
        <f ca="1"/>
        <v>0</v>
      </c>
      <c r="AJ58" s="38">
        <f ca="1"/>
        <v>0</v>
      </c>
      <c r="AK58" s="38">
        <f ca="1"/>
        <v>1.202114087597325E-3</v>
      </c>
      <c r="AL58" s="38">
        <f ca="1"/>
        <v>0</v>
      </c>
      <c r="AM58" s="38">
        <f ca="1"/>
        <v>2.862310535237278E-3</v>
      </c>
      <c r="AN58" s="38">
        <f ca="1"/>
        <v>-2.2200351408338592E-2</v>
      </c>
      <c r="AO58" s="38">
        <f ca="1"/>
        <v>-6.1308728345544584E-3</v>
      </c>
      <c r="AP58" s="38">
        <f ca="1"/>
        <v>0.1915287781433897</v>
      </c>
      <c r="AQ58" s="38">
        <f ca="1"/>
        <v>-0.20285827216738969</v>
      </c>
      <c r="AR58" s="38"/>
      <c r="AS58" s="2">
        <v>8</v>
      </c>
      <c r="AT58" s="38">
        <f ca="1"/>
        <v>1.5120462946717381E-5</v>
      </c>
      <c r="AU58" s="38">
        <f ca="1"/>
        <v>2.5205836283715126E-5</v>
      </c>
      <c r="AV58" s="38">
        <f ca="1"/>
        <v>-3.5064284094608427E-4</v>
      </c>
      <c r="AW58" s="38">
        <f ca="1"/>
        <v>3.0240925893434762E-6</v>
      </c>
      <c r="AX58" s="38">
        <f ca="1"/>
        <v>-7.8364143397509475E-4</v>
      </c>
      <c r="AY58" s="38">
        <f ca="1"/>
        <v>5.5266487181788561E-3</v>
      </c>
      <c r="AZ58" s="38">
        <f ca="1"/>
        <v>8.671401723885833E-4</v>
      </c>
      <c r="BA58" s="38">
        <f ca="1"/>
        <v>-4.0012659959760145E-2</v>
      </c>
      <c r="BB58" s="38">
        <f ca="1"/>
        <v>4.2160618537866283E-2</v>
      </c>
      <c r="BC58" s="38"/>
      <c r="BD58" s="2">
        <v>8</v>
      </c>
      <c r="BE58" s="38">
        <f ca="1"/>
        <v>-3.3653370401377546E-6</v>
      </c>
      <c r="BF58" s="38">
        <f ca="1"/>
        <v>-5.804484617860791E-6</v>
      </c>
      <c r="BG58" s="38">
        <f ca="1"/>
        <v>6.5586742992745418E-5</v>
      </c>
      <c r="BH58" s="38">
        <f ca="1"/>
        <v>-4.584898999230833E-7</v>
      </c>
      <c r="BI58" s="38">
        <f ca="1"/>
        <v>1.199502551022378E-4</v>
      </c>
      <c r="BJ58" s="38">
        <f ca="1"/>
        <v>-9.482101657088079E-4</v>
      </c>
      <c r="BK58" s="38">
        <f ca="1"/>
        <v>-8.4902968534008509E-5</v>
      </c>
      <c r="BL58" s="38">
        <f ca="1"/>
        <v>6.259991310711522E-3</v>
      </c>
      <c r="BM58" s="38">
        <f ca="1"/>
        <v>-6.5912111847214764E-3</v>
      </c>
    </row>
    <row r="59" spans="1:65" x14ac:dyDescent="0.3">
      <c r="A59" s="2" t="s">
        <v>14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180.7972602739726</v>
      </c>
      <c r="L59" s="2" t="s">
        <v>14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W59" s="2" t="s">
        <v>14</v>
      </c>
      <c r="X59" s="2">
        <f ca="1"/>
        <v>0</v>
      </c>
      <c r="Y59" s="2">
        <f ca="1"/>
        <v>0</v>
      </c>
      <c r="Z59" s="2">
        <f ca="1"/>
        <v>0</v>
      </c>
      <c r="AA59" s="2">
        <f ca="1"/>
        <v>0</v>
      </c>
      <c r="AB59" s="2">
        <f ca="1"/>
        <v>0</v>
      </c>
      <c r="AC59" s="2">
        <f ca="1"/>
        <v>0</v>
      </c>
      <c r="AD59" s="2">
        <f ca="1"/>
        <v>0</v>
      </c>
      <c r="AE59" s="2">
        <f ca="1"/>
        <v>0</v>
      </c>
      <c r="AF59" s="2">
        <f ca="1"/>
        <v>0</v>
      </c>
      <c r="AG59" s="38"/>
      <c r="AH59" s="2" t="s">
        <v>14</v>
      </c>
      <c r="AI59" s="38">
        <f ca="1"/>
        <v>0</v>
      </c>
      <c r="AJ59" s="38">
        <f ca="1"/>
        <v>0</v>
      </c>
      <c r="AK59" s="38">
        <f ca="1"/>
        <v>0</v>
      </c>
      <c r="AL59" s="38">
        <f ca="1"/>
        <v>0</v>
      </c>
      <c r="AM59" s="38">
        <f ca="1"/>
        <v>0</v>
      </c>
      <c r="AN59" s="38">
        <f ca="1"/>
        <v>0</v>
      </c>
      <c r="AO59" s="38">
        <f ca="1"/>
        <v>0</v>
      </c>
      <c r="AP59" s="38">
        <f ca="1"/>
        <v>0</v>
      </c>
      <c r="AQ59" s="38">
        <f ca="1"/>
        <v>0</v>
      </c>
      <c r="AR59" s="38"/>
      <c r="AS59" s="2" t="s">
        <v>14</v>
      </c>
      <c r="AT59" s="38">
        <f ca="1"/>
        <v>0</v>
      </c>
      <c r="AU59" s="38">
        <f ca="1"/>
        <v>0</v>
      </c>
      <c r="AV59" s="38">
        <f ca="1"/>
        <v>0</v>
      </c>
      <c r="AW59" s="38">
        <f ca="1"/>
        <v>0</v>
      </c>
      <c r="AX59" s="38">
        <f ca="1"/>
        <v>0</v>
      </c>
      <c r="AY59" s="38">
        <f ca="1"/>
        <v>0</v>
      </c>
      <c r="AZ59" s="38">
        <f ca="1"/>
        <v>0</v>
      </c>
      <c r="BA59" s="38">
        <f ca="1"/>
        <v>0</v>
      </c>
      <c r="BB59" s="38">
        <f ca="1"/>
        <v>0</v>
      </c>
      <c r="BC59" s="38"/>
      <c r="BD59" s="2" t="s">
        <v>14</v>
      </c>
      <c r="BE59" s="38">
        <f ca="1"/>
        <v>0</v>
      </c>
      <c r="BF59" s="38">
        <f ca="1"/>
        <v>0</v>
      </c>
      <c r="BG59" s="38">
        <f ca="1"/>
        <v>0</v>
      </c>
      <c r="BH59" s="38">
        <f ca="1"/>
        <v>0</v>
      </c>
      <c r="BI59" s="38">
        <f ca="1"/>
        <v>0</v>
      </c>
      <c r="BJ59" s="38">
        <f ca="1"/>
        <v>0</v>
      </c>
      <c r="BK59" s="38">
        <f ca="1"/>
        <v>0</v>
      </c>
      <c r="BL59" s="38">
        <f ca="1"/>
        <v>0</v>
      </c>
      <c r="BM59" s="38">
        <f ca="1"/>
        <v>0</v>
      </c>
    </row>
    <row r="61" spans="1:65" x14ac:dyDescent="0.3">
      <c r="B61" s="1">
        <v>41091</v>
      </c>
      <c r="C61" t="s">
        <v>0</v>
      </c>
      <c r="D61" s="1">
        <v>42917</v>
      </c>
      <c r="L61" s="66" t="s">
        <v>56</v>
      </c>
      <c r="M61" s="38">
        <v>1</v>
      </c>
      <c r="N61" s="38"/>
      <c r="O61" s="38"/>
      <c r="P61" s="38"/>
      <c r="Q61" s="38"/>
      <c r="R61" s="38"/>
      <c r="S61" s="38"/>
      <c r="T61" s="38"/>
      <c r="U61" s="38"/>
      <c r="W61" s="38" t="s">
        <v>83</v>
      </c>
      <c r="AG61" s="38"/>
      <c r="AH61" s="38" t="s">
        <v>80</v>
      </c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 t="s">
        <v>81</v>
      </c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 t="s">
        <v>82</v>
      </c>
      <c r="BE61" s="38"/>
      <c r="BF61" s="38"/>
      <c r="BG61" s="38"/>
      <c r="BH61" s="38"/>
      <c r="BI61" s="38"/>
      <c r="BJ61" s="38"/>
      <c r="BK61" s="38"/>
      <c r="BL61" s="38"/>
      <c r="BM61" s="38"/>
    </row>
    <row r="62" spans="1:65" x14ac:dyDescent="0.3">
      <c r="A62" s="2"/>
      <c r="B62" s="2" t="s">
        <v>3</v>
      </c>
      <c r="C62" s="2" t="s">
        <v>4</v>
      </c>
      <c r="D62" s="2" t="s">
        <v>5</v>
      </c>
      <c r="E62" s="2" t="s">
        <v>6</v>
      </c>
      <c r="F62" s="2" t="s">
        <v>7</v>
      </c>
      <c r="G62" s="2" t="s">
        <v>8</v>
      </c>
      <c r="H62" s="2" t="s">
        <v>9</v>
      </c>
      <c r="I62" s="2" t="s">
        <v>10</v>
      </c>
      <c r="J62" s="2" t="s">
        <v>14</v>
      </c>
      <c r="L62" s="2" t="s">
        <v>57</v>
      </c>
      <c r="M62" s="2" t="s">
        <v>3</v>
      </c>
      <c r="N62" s="2" t="s">
        <v>4</v>
      </c>
      <c r="O62" s="2" t="s">
        <v>5</v>
      </c>
      <c r="P62" s="2" t="s">
        <v>6</v>
      </c>
      <c r="Q62" s="2" t="s">
        <v>7</v>
      </c>
      <c r="R62" s="2" t="s">
        <v>8</v>
      </c>
      <c r="S62" s="2" t="s">
        <v>9</v>
      </c>
      <c r="T62" s="2" t="s">
        <v>10</v>
      </c>
      <c r="U62" s="2" t="s">
        <v>14</v>
      </c>
      <c r="W62" s="2" t="s">
        <v>71</v>
      </c>
      <c r="X62" s="2" t="s">
        <v>3</v>
      </c>
      <c r="Y62" s="2" t="s">
        <v>4</v>
      </c>
      <c r="Z62" s="2" t="s">
        <v>5</v>
      </c>
      <c r="AA62" s="2" t="s">
        <v>6</v>
      </c>
      <c r="AB62" s="2" t="s">
        <v>7</v>
      </c>
      <c r="AC62" s="2" t="s">
        <v>8</v>
      </c>
      <c r="AD62" s="2" t="s">
        <v>9</v>
      </c>
      <c r="AE62" s="2" t="s">
        <v>10</v>
      </c>
      <c r="AF62" s="2" t="s">
        <v>14</v>
      </c>
      <c r="AG62" s="38"/>
      <c r="AH62" s="2" t="s">
        <v>71</v>
      </c>
      <c r="AI62" s="2" t="s">
        <v>3</v>
      </c>
      <c r="AJ62" s="2" t="s">
        <v>4</v>
      </c>
      <c r="AK62" s="2" t="s">
        <v>5</v>
      </c>
      <c r="AL62" s="2" t="s">
        <v>6</v>
      </c>
      <c r="AM62" s="2" t="s">
        <v>7</v>
      </c>
      <c r="AN62" s="2" t="s">
        <v>8</v>
      </c>
      <c r="AO62" s="2" t="s">
        <v>9</v>
      </c>
      <c r="AP62" s="2" t="s">
        <v>10</v>
      </c>
      <c r="AQ62" s="2" t="s">
        <v>14</v>
      </c>
      <c r="AR62" s="38"/>
      <c r="AS62" s="2" t="s">
        <v>71</v>
      </c>
      <c r="AT62" s="2" t="s">
        <v>3</v>
      </c>
      <c r="AU62" s="2" t="s">
        <v>4</v>
      </c>
      <c r="AV62" s="2" t="s">
        <v>5</v>
      </c>
      <c r="AW62" s="2" t="s">
        <v>6</v>
      </c>
      <c r="AX62" s="2" t="s">
        <v>7</v>
      </c>
      <c r="AY62" s="2" t="s">
        <v>8</v>
      </c>
      <c r="AZ62" s="2" t="s">
        <v>9</v>
      </c>
      <c r="BA62" s="2" t="s">
        <v>10</v>
      </c>
      <c r="BB62" s="2" t="s">
        <v>14</v>
      </c>
      <c r="BC62" s="38"/>
      <c r="BD62" s="2" t="s">
        <v>71</v>
      </c>
      <c r="BE62" s="2" t="s">
        <v>3</v>
      </c>
      <c r="BF62" s="2" t="s">
        <v>4</v>
      </c>
      <c r="BG62" s="2" t="s">
        <v>5</v>
      </c>
      <c r="BH62" s="2" t="s">
        <v>6</v>
      </c>
      <c r="BI62" s="2" t="s">
        <v>7</v>
      </c>
      <c r="BJ62" s="2" t="s">
        <v>8</v>
      </c>
      <c r="BK62" s="2" t="s">
        <v>9</v>
      </c>
      <c r="BL62" s="2" t="s">
        <v>10</v>
      </c>
      <c r="BM62" s="2" t="s">
        <v>14</v>
      </c>
    </row>
    <row r="63" spans="1:65" x14ac:dyDescent="0.3">
      <c r="A63" s="2" t="s">
        <v>3</v>
      </c>
      <c r="B63" s="2">
        <v>365.99726027397259</v>
      </c>
      <c r="C63" s="2">
        <v>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3</v>
      </c>
      <c r="L63" s="2">
        <v>1</v>
      </c>
      <c r="M63" s="2">
        <f ca="1">-SUM(N63:U63)</f>
        <v>-2.4590348007695245E-2</v>
      </c>
      <c r="N63" s="2">
        <f ca="1">C63/OFFSET($A$62,$L63,$L63)</f>
        <v>1.6393565338463496E-2</v>
      </c>
      <c r="O63" s="2">
        <f t="shared" ref="O63:U70" ca="1" si="41">D63/OFFSET($A$62,$L63,$L63)</f>
        <v>0</v>
      </c>
      <c r="P63" s="2">
        <f t="shared" ca="1" si="41"/>
        <v>0</v>
      </c>
      <c r="Q63" s="2">
        <f t="shared" ca="1" si="41"/>
        <v>0</v>
      </c>
      <c r="R63" s="2">
        <f t="shared" ca="1" si="41"/>
        <v>0</v>
      </c>
      <c r="S63" s="2">
        <f t="shared" ca="1" si="41"/>
        <v>0</v>
      </c>
      <c r="T63" s="2">
        <f t="shared" ca="1" si="41"/>
        <v>0</v>
      </c>
      <c r="U63" s="2">
        <f t="shared" ca="1" si="41"/>
        <v>8.1967826692317478E-3</v>
      </c>
      <c r="W63" s="2">
        <v>1</v>
      </c>
      <c r="X63" s="2">
        <f t="array" aca="1" ref="X63:AF71" ca="1">MMULT(BE63:BM71,M63:U71)/5</f>
        <v>-6.8158591800127123E-11</v>
      </c>
      <c r="Y63" s="2">
        <f ca="1"/>
        <v>1.6154635955722703E-9</v>
      </c>
      <c r="Z63" s="2">
        <f ca="1"/>
        <v>1.3603163482179212E-11</v>
      </c>
      <c r="AA63" s="2">
        <f ca="1"/>
        <v>-1.715218610108656E-9</v>
      </c>
      <c r="AB63" s="2">
        <f ca="1"/>
        <v>4.7003861722539185E-9</v>
      </c>
      <c r="AC63" s="2">
        <f ca="1"/>
        <v>-3.531846171626223E-10</v>
      </c>
      <c r="AD63" s="2">
        <f ca="1"/>
        <v>-4.6733980403484692E-9</v>
      </c>
      <c r="AE63" s="2">
        <f ca="1"/>
        <v>5.7937575749611379E-10</v>
      </c>
      <c r="AF63" s="2">
        <f ca="1"/>
        <v>3.3608786366964733E-9</v>
      </c>
      <c r="AG63" s="38"/>
      <c r="AH63" s="2">
        <v>1</v>
      </c>
      <c r="AI63" s="38">
        <f t="array" aca="1" ref="AI63:AQ71" ca="1">MMULT(M63:U71,M63:U71)/2</f>
        <v>4.055445970237162E-4</v>
      </c>
      <c r="AJ63" s="38">
        <f ca="1"/>
        <v>-4.9642456539109796E-4</v>
      </c>
      <c r="AK63" s="38">
        <f ca="1"/>
        <v>1.4743141350562203E-4</v>
      </c>
      <c r="AL63" s="38">
        <f ca="1"/>
        <v>1.3268827215505983E-4</v>
      </c>
      <c r="AM63" s="38">
        <f ca="1"/>
        <v>0</v>
      </c>
      <c r="AN63" s="38">
        <f ca="1"/>
        <v>0</v>
      </c>
      <c r="AO63" s="38">
        <f ca="1"/>
        <v>0</v>
      </c>
      <c r="AP63" s="38">
        <f ca="1"/>
        <v>0</v>
      </c>
      <c r="AQ63" s="38">
        <f ca="1"/>
        <v>1.7164261614570733E-5</v>
      </c>
      <c r="AR63" s="38"/>
      <c r="AS63" s="2">
        <v>1</v>
      </c>
      <c r="AT63" s="38">
        <f t="array" aca="1" ref="AT63:BB71" ca="1">MMULT(AI63:AQ71,M63:U71)/3</f>
        <v>-3.3261291602356976E-6</v>
      </c>
      <c r="AU63" s="38">
        <f ca="1"/>
        <v>1.0449729709416699E-5</v>
      </c>
      <c r="AV63" s="38">
        <f ca="1"/>
        <v>-1.2759449087560387E-6</v>
      </c>
      <c r="AW63" s="38">
        <f ca="1"/>
        <v>-2.1522822849208212E-6</v>
      </c>
      <c r="AX63" s="38">
        <f ca="1"/>
        <v>2.8359934823713878E-6</v>
      </c>
      <c r="AY63" s="38">
        <f ca="1"/>
        <v>1.62357876748067E-6</v>
      </c>
      <c r="AZ63" s="38">
        <f ca="1"/>
        <v>2.055820262949764E-7</v>
      </c>
      <c r="BA63" s="38">
        <f ca="1"/>
        <v>6.1674607888492912E-7</v>
      </c>
      <c r="BB63" s="38">
        <f ca="1"/>
        <v>7.8886019454132309E-7</v>
      </c>
      <c r="BC63" s="38"/>
      <c r="BD63" s="2">
        <v>1</v>
      </c>
      <c r="BE63" s="38">
        <f t="array" aca="1" ref="BE63:BM71" ca="1">MMULT(AT63:BB71,M63:U71)/4</f>
        <v>3.8273737485493578E-8</v>
      </c>
      <c r="BF63" s="38">
        <f ca="1"/>
        <v>-1.2566997835440942E-7</v>
      </c>
      <c r="BG63" s="38">
        <f ca="1"/>
        <v>4.427865553392094E-8</v>
      </c>
      <c r="BH63" s="38">
        <f ca="1"/>
        <v>8.9425181088309792E-8</v>
      </c>
      <c r="BI63" s="38">
        <f ca="1"/>
        <v>-1.0042510782402035E-7</v>
      </c>
      <c r="BJ63" s="38">
        <f ca="1"/>
        <v>-3.4533073364313188E-9</v>
      </c>
      <c r="BK63" s="38">
        <f ca="1"/>
        <v>6.2664929978981417E-8</v>
      </c>
      <c r="BL63" s="38">
        <f ca="1"/>
        <v>3.3901504192662305E-8</v>
      </c>
      <c r="BM63" s="38">
        <f ca="1"/>
        <v>1.3315967927402912E-7</v>
      </c>
    </row>
    <row r="64" spans="1:65" x14ac:dyDescent="0.3">
      <c r="A64" s="2" t="s">
        <v>4</v>
      </c>
      <c r="B64" s="2">
        <v>7</v>
      </c>
      <c r="C64" s="2">
        <v>555.97260273972597</v>
      </c>
      <c r="D64" s="2">
        <v>10</v>
      </c>
      <c r="E64" s="2">
        <v>9</v>
      </c>
      <c r="F64" s="2">
        <v>0</v>
      </c>
      <c r="G64" s="2">
        <v>0</v>
      </c>
      <c r="H64" s="2">
        <v>0</v>
      </c>
      <c r="I64" s="2">
        <v>0</v>
      </c>
      <c r="J64" s="2">
        <v>8</v>
      </c>
      <c r="L64" s="2">
        <v>2</v>
      </c>
      <c r="M64" s="2">
        <f ca="1">B64/OFFSET($A$62,$L64,$L64)</f>
        <v>1.2590548464987928E-2</v>
      </c>
      <c r="N64" s="2">
        <f ca="1">M64-SUM(O64:U64)</f>
        <v>-3.5972995614251227E-2</v>
      </c>
      <c r="O64" s="2">
        <f t="shared" ca="1" si="41"/>
        <v>1.798649780712561E-2</v>
      </c>
      <c r="P64" s="2">
        <f t="shared" ca="1" si="41"/>
        <v>1.618784802641305E-2</v>
      </c>
      <c r="Q64" s="2">
        <f t="shared" ca="1" si="41"/>
        <v>0</v>
      </c>
      <c r="R64" s="2">
        <f t="shared" ca="1" si="41"/>
        <v>0</v>
      </c>
      <c r="S64" s="2">
        <f t="shared" ca="1" si="41"/>
        <v>0</v>
      </c>
      <c r="T64" s="2">
        <f t="shared" ca="1" si="41"/>
        <v>0</v>
      </c>
      <c r="U64" s="2">
        <f t="shared" ca="1" si="41"/>
        <v>1.438919824570049E-2</v>
      </c>
      <c r="W64" s="2">
        <v>2</v>
      </c>
      <c r="X64" s="2">
        <f ca="1"/>
        <v>6.2279800478558451E-10</v>
      </c>
      <c r="Y64" s="2">
        <f ca="1"/>
        <v>-2.5819637231284315E-9</v>
      </c>
      <c r="Z64" s="2">
        <f ca="1"/>
        <v>1.00876043774819E-9</v>
      </c>
      <c r="AA64" s="2">
        <f ca="1"/>
        <v>1.8223487087183483E-8</v>
      </c>
      <c r="AB64" s="2">
        <f ca="1"/>
        <v>-6.0242810022477308E-8</v>
      </c>
      <c r="AC64" s="2">
        <f ca="1"/>
        <v>1.4567591209594129E-8</v>
      </c>
      <c r="AD64" s="2">
        <f ca="1"/>
        <v>9.2240780730663942E-8</v>
      </c>
      <c r="AE64" s="2">
        <f ca="1"/>
        <v>-8.3152832529488319E-8</v>
      </c>
      <c r="AF64" s="2">
        <f ca="1"/>
        <v>-2.8582863747502863E-9</v>
      </c>
      <c r="AG64" s="38"/>
      <c r="AH64" s="2">
        <v>2</v>
      </c>
      <c r="AI64" s="38">
        <f ca="1"/>
        <v>-3.6018444624274701E-7</v>
      </c>
      <c r="AJ64" s="38">
        <f ca="1"/>
        <v>1.1676493740383766E-3</v>
      </c>
      <c r="AK64" s="38">
        <f ca="1"/>
        <v>-1.2349050174184021E-5</v>
      </c>
      <c r="AL64" s="38">
        <f ca="1"/>
        <v>-1.9483230157602341E-4</v>
      </c>
      <c r="AM64" s="38">
        <f ca="1"/>
        <v>5.1898292235138545E-4</v>
      </c>
      <c r="AN64" s="38">
        <f ca="1"/>
        <v>2.9711269036845927E-4</v>
      </c>
      <c r="AO64" s="38">
        <f ca="1"/>
        <v>3.7621229192766583E-5</v>
      </c>
      <c r="AP64" s="38">
        <f ca="1"/>
        <v>1.1286368757829975E-4</v>
      </c>
      <c r="AQ64" s="38">
        <f ca="1"/>
        <v>1.7010672739251477E-4</v>
      </c>
      <c r="AR64" s="38"/>
      <c r="AS64" s="2">
        <v>2</v>
      </c>
      <c r="AT64" s="38">
        <f ca="1"/>
        <v>4.3495282997370481E-6</v>
      </c>
      <c r="AU64" s="38">
        <f ca="1"/>
        <v>-1.4988650620143811E-5</v>
      </c>
      <c r="AV64" s="38">
        <f ca="1"/>
        <v>8.8899937128859631E-6</v>
      </c>
      <c r="AW64" s="38">
        <f ca="1"/>
        <v>1.8591157424502272E-5</v>
      </c>
      <c r="AX64" s="38">
        <f ca="1"/>
        <v>-2.0249552660649421E-5</v>
      </c>
      <c r="AY64" s="38">
        <f ca="1"/>
        <v>1.5927674685424216E-6</v>
      </c>
      <c r="AZ64" s="38">
        <f ca="1"/>
        <v>1.5598501497820822E-5</v>
      </c>
      <c r="BA64" s="38">
        <f ca="1"/>
        <v>9.1970242207813951E-6</v>
      </c>
      <c r="BB64" s="38">
        <f ca="1"/>
        <v>3.3674008820649021E-5</v>
      </c>
      <c r="BC64" s="38"/>
      <c r="BD64" s="2">
        <v>2</v>
      </c>
      <c r="BE64" s="38">
        <f ca="1"/>
        <v>3.6622391342424832E-8</v>
      </c>
      <c r="BF64" s="38">
        <f ca="1"/>
        <v>3.042077408448791E-7</v>
      </c>
      <c r="BG64" s="38">
        <f ca="1"/>
        <v>7.0566917105495216E-8</v>
      </c>
      <c r="BH64" s="38">
        <f ca="1"/>
        <v>-3.8899998842645156E-7</v>
      </c>
      <c r="BI64" s="38">
        <f ca="1"/>
        <v>1.2829693893261361E-6</v>
      </c>
      <c r="BJ64" s="38">
        <f ca="1"/>
        <v>-1.1290046288167345E-7</v>
      </c>
      <c r="BK64" s="38">
        <f ca="1"/>
        <v>-1.3313783374792719E-6</v>
      </c>
      <c r="BL64" s="38">
        <f ca="1"/>
        <v>2.2756053954960596E-7</v>
      </c>
      <c r="BM64" s="38">
        <f ca="1"/>
        <v>1.2247998298645716E-6</v>
      </c>
    </row>
    <row r="65" spans="1:65" x14ac:dyDescent="0.3">
      <c r="A65" s="2" t="s">
        <v>5</v>
      </c>
      <c r="B65" s="2">
        <v>24</v>
      </c>
      <c r="C65" s="2">
        <v>13</v>
      </c>
      <c r="D65" s="2">
        <v>652.58904109589037</v>
      </c>
      <c r="E65" s="2">
        <v>17</v>
      </c>
      <c r="F65" s="2">
        <v>14</v>
      </c>
      <c r="G65" s="2">
        <v>7</v>
      </c>
      <c r="H65" s="2">
        <v>0</v>
      </c>
      <c r="I65" s="2">
        <v>0</v>
      </c>
      <c r="J65" s="2">
        <v>11</v>
      </c>
      <c r="L65" s="2">
        <v>3</v>
      </c>
      <c r="M65" s="2">
        <f t="shared" ref="M65:N70" ca="1" si="42">B65/OFFSET($A$62,$L65,$L65)</f>
        <v>3.6776590608535026E-2</v>
      </c>
      <c r="N65" s="2">
        <f t="shared" ca="1" si="42"/>
        <v>1.9920653246289804E-2</v>
      </c>
      <c r="O65" s="2">
        <f ca="1">SUM(M65:N65)-SUM(P65:U65)</f>
        <v>-1.8388295304267527E-2</v>
      </c>
      <c r="P65" s="2">
        <f t="shared" ca="1" si="41"/>
        <v>2.6050085014378978E-2</v>
      </c>
      <c r="Q65" s="2">
        <f t="shared" ca="1" si="41"/>
        <v>2.14530111883121E-2</v>
      </c>
      <c r="R65" s="2">
        <f t="shared" ca="1" si="41"/>
        <v>1.072650559415605E-2</v>
      </c>
      <c r="S65" s="2">
        <f t="shared" ca="1" si="41"/>
        <v>0</v>
      </c>
      <c r="T65" s="2">
        <f t="shared" ca="1" si="41"/>
        <v>0</v>
      </c>
      <c r="U65" s="2">
        <f t="shared" ca="1" si="41"/>
        <v>1.6855937362245221E-2</v>
      </c>
      <c r="W65" s="2">
        <v>3</v>
      </c>
      <c r="X65" s="2">
        <f ca="1"/>
        <v>6.095223802689387E-9</v>
      </c>
      <c r="Y65" s="2">
        <f ca="1"/>
        <v>2.5671203524491389E-9</v>
      </c>
      <c r="Z65" s="2">
        <f ca="1"/>
        <v>-2.5727098647125514E-9</v>
      </c>
      <c r="AA65" s="2">
        <f ca="1"/>
        <v>-6.8159967069912282E-8</v>
      </c>
      <c r="AB65" s="2">
        <f ca="1"/>
        <v>3.0713047668702387E-7</v>
      </c>
      <c r="AC65" s="2">
        <f ca="1"/>
        <v>-6.7804319710348506E-8</v>
      </c>
      <c r="AD65" s="2">
        <f ca="1"/>
        <v>-6.2734387620851964E-7</v>
      </c>
      <c r="AE65" s="2">
        <f ca="1"/>
        <v>8.2885124563253496E-7</v>
      </c>
      <c r="AF65" s="2">
        <f ca="1"/>
        <v>-1.8749614470452428E-7</v>
      </c>
      <c r="AG65" s="38"/>
      <c r="AH65" s="2">
        <v>3</v>
      </c>
      <c r="AI65" s="38">
        <f ca="1"/>
        <v>-5.8417604142431705E-4</v>
      </c>
      <c r="AJ65" s="38">
        <f ca="1"/>
        <v>2.0594960072487092E-4</v>
      </c>
      <c r="AK65" s="38">
        <f ca="1"/>
        <v>1.4480656453879695E-3</v>
      </c>
      <c r="AL65" s="38">
        <f ca="1"/>
        <v>3.9432239718816545E-4</v>
      </c>
      <c r="AM65" s="38">
        <f ca="1"/>
        <v>-8.729190517175417E-4</v>
      </c>
      <c r="AN65" s="38">
        <f ca="1"/>
        <v>4.1342511343624622E-4</v>
      </c>
      <c r="AO65" s="38">
        <f ca="1"/>
        <v>1.157301918526794E-3</v>
      </c>
      <c r="AP65" s="38">
        <f ca="1"/>
        <v>1.2702665668646116E-3</v>
      </c>
      <c r="AQ65" s="38">
        <f ca="1"/>
        <v>1.3314031242198997E-3</v>
      </c>
      <c r="AR65" s="38"/>
      <c r="AS65" s="2">
        <v>3</v>
      </c>
      <c r="AT65" s="38">
        <f ca="1"/>
        <v>2.4218939627629872E-5</v>
      </c>
      <c r="AU65" s="38">
        <f ca="1"/>
        <v>6.1268883059997606E-6</v>
      </c>
      <c r="AV65" s="38">
        <f ca="1"/>
        <v>-2.9058432962733982E-6</v>
      </c>
      <c r="AW65" s="38">
        <f ca="1"/>
        <v>-5.3865131743232792E-6</v>
      </c>
      <c r="AX65" s="38">
        <f ca="1"/>
        <v>9.5295668878214075E-5</v>
      </c>
      <c r="AY65" s="38">
        <f ca="1"/>
        <v>-4.2389583813205479E-6</v>
      </c>
      <c r="AZ65" s="38">
        <f ca="1"/>
        <v>-1.0908101969898364E-4</v>
      </c>
      <c r="BA65" s="38">
        <f ca="1"/>
        <v>-2.567227363525875E-5</v>
      </c>
      <c r="BB65" s="38">
        <f ca="1"/>
        <v>2.1153841153836271E-4</v>
      </c>
      <c r="BC65" s="38"/>
      <c r="BD65" s="2">
        <v>3</v>
      </c>
      <c r="BE65" s="38">
        <f ca="1"/>
        <v>-1.6466522286012854E-7</v>
      </c>
      <c r="BF65" s="38">
        <f ca="1"/>
        <v>1.2891856080504418E-7</v>
      </c>
      <c r="BG65" s="38">
        <f ca="1"/>
        <v>4.25129067188015E-7</v>
      </c>
      <c r="BH65" s="38">
        <f ca="1"/>
        <v>1.4794794718787894E-6</v>
      </c>
      <c r="BI65" s="38">
        <f ca="1"/>
        <v>-5.4637034407096837E-6</v>
      </c>
      <c r="BJ65" s="38">
        <f ca="1"/>
        <v>7.9879158122061242E-7</v>
      </c>
      <c r="BK65" s="38">
        <f ca="1"/>
        <v>9.3213700459847257E-6</v>
      </c>
      <c r="BL65" s="38">
        <f ca="1"/>
        <v>-4.8088070256423728E-6</v>
      </c>
      <c r="BM65" s="38">
        <f ca="1"/>
        <v>-4.4960593215368734E-6</v>
      </c>
    </row>
    <row r="66" spans="1:65" x14ac:dyDescent="0.3">
      <c r="A66" s="2" t="s">
        <v>6</v>
      </c>
      <c r="B66" s="2">
        <v>4</v>
      </c>
      <c r="C66" s="2">
        <v>19</v>
      </c>
      <c r="D66" s="2">
        <v>38</v>
      </c>
      <c r="E66" s="2">
        <v>645.42739726027401</v>
      </c>
      <c r="F66" s="2">
        <v>26</v>
      </c>
      <c r="G66" s="2">
        <v>16</v>
      </c>
      <c r="H66" s="2">
        <v>3</v>
      </c>
      <c r="I66" s="2">
        <v>9</v>
      </c>
      <c r="J66" s="2">
        <v>18</v>
      </c>
      <c r="L66" s="2">
        <v>4</v>
      </c>
      <c r="M66" s="2">
        <f t="shared" ca="1" si="42"/>
        <v>6.1974437666874656E-3</v>
      </c>
      <c r="N66" s="2">
        <f t="shared" ref="N66:N70" ca="1" si="43">C66/OFFSET($A$62,$L66,$L66)</f>
        <v>2.9437857891765465E-2</v>
      </c>
      <c r="O66" s="2">
        <f t="shared" ref="O66:O70" ca="1" si="44">D66/OFFSET($A$62,$L66,$L66)</f>
        <v>5.887571578353093E-2</v>
      </c>
      <c r="P66" s="2">
        <f ca="1">SUM(M66:O66)-SUM(Q66:U66)</f>
        <v>-1.7042970358390516E-2</v>
      </c>
      <c r="Q66" s="2">
        <f t="shared" ca="1" si="41"/>
        <v>4.0283384483468528E-2</v>
      </c>
      <c r="R66" s="2">
        <f t="shared" ca="1" si="41"/>
        <v>2.4789775066749863E-2</v>
      </c>
      <c r="S66" s="2">
        <f t="shared" ca="1" si="41"/>
        <v>4.6480828250155997E-3</v>
      </c>
      <c r="T66" s="2">
        <f t="shared" ca="1" si="41"/>
        <v>1.3944248475046798E-2</v>
      </c>
      <c r="U66" s="2">
        <f t="shared" ca="1" si="41"/>
        <v>2.7888496950093596E-2</v>
      </c>
      <c r="W66" s="2">
        <v>4</v>
      </c>
      <c r="X66" s="2">
        <f ca="1"/>
        <v>9.7881950652592107E-10</v>
      </c>
      <c r="Y66" s="2">
        <f ca="1"/>
        <v>9.2097569938008898E-9</v>
      </c>
      <c r="Z66" s="2">
        <f ca="1"/>
        <v>1.0581095069936911E-8</v>
      </c>
      <c r="AA66" s="2">
        <f ca="1"/>
        <v>-1.2397507246360717E-7</v>
      </c>
      <c r="AB66" s="2">
        <f ca="1"/>
        <v>5.5861362906826697E-7</v>
      </c>
      <c r="AC66" s="2">
        <f ca="1"/>
        <v>-2.7549374341938651E-7</v>
      </c>
      <c r="AD66" s="2">
        <f ca="1"/>
        <v>-1.0180399579439162E-6</v>
      </c>
      <c r="AE66" s="2">
        <f ca="1"/>
        <v>2.1680346953095156E-6</v>
      </c>
      <c r="AF66" s="2">
        <f ca="1"/>
        <v>-1.2176798656036166E-6</v>
      </c>
      <c r="AG66" s="38"/>
      <c r="AH66" s="2">
        <v>4</v>
      </c>
      <c r="AI66" s="38">
        <f ca="1"/>
        <v>1.1389333616263343E-3</v>
      </c>
      <c r="AJ66" s="38">
        <f ca="1"/>
        <v>-2.570820658408616E-5</v>
      </c>
      <c r="AK66" s="38">
        <f ca="1"/>
        <v>-1.0354205813596656E-4</v>
      </c>
      <c r="AL66" s="38">
        <f ca="1"/>
        <v>2.4710927372495533E-3</v>
      </c>
      <c r="AM66" s="38">
        <f ca="1"/>
        <v>-1.629526725218452E-3</v>
      </c>
      <c r="AN66" s="38">
        <f ca="1"/>
        <v>4.9606754423786755E-4</v>
      </c>
      <c r="AO66" s="38">
        <f ca="1"/>
        <v>1.6884915364818068E-3</v>
      </c>
      <c r="AP66" s="38">
        <f ca="1"/>
        <v>5.4383206259825357E-4</v>
      </c>
      <c r="AQ66" s="38">
        <f ca="1"/>
        <v>5.1259369400488324E-3</v>
      </c>
      <c r="AR66" s="38"/>
      <c r="AS66" s="2">
        <v>4</v>
      </c>
      <c r="AT66" s="38">
        <f ca="1"/>
        <v>-5.6079712474561001E-6</v>
      </c>
      <c r="AU66" s="38">
        <f ca="1"/>
        <v>2.6926074930623022E-5</v>
      </c>
      <c r="AV66" s="38">
        <f ca="1"/>
        <v>4.141366798484313E-5</v>
      </c>
      <c r="AW66" s="38">
        <f ca="1"/>
        <v>-4.7148787544109553E-5</v>
      </c>
      <c r="AX66" s="38">
        <f ca="1"/>
        <v>1.6393151401160726E-4</v>
      </c>
      <c r="AY66" s="38">
        <f ca="1"/>
        <v>-2.0910930553742858E-5</v>
      </c>
      <c r="AZ66" s="38">
        <f ca="1"/>
        <v>-1.7327759614626357E-4</v>
      </c>
      <c r="BA66" s="38">
        <f ca="1"/>
        <v>1.0471285555922485E-4</v>
      </c>
      <c r="BB66" s="38">
        <f ca="1"/>
        <v>1.4182162629416476E-4</v>
      </c>
      <c r="BC66" s="38"/>
      <c r="BD66" s="2">
        <v>4</v>
      </c>
      <c r="BE66" s="38">
        <f ca="1"/>
        <v>4.2694189239556403E-7</v>
      </c>
      <c r="BF66" s="38">
        <f ca="1"/>
        <v>-1.6698293325648086E-7</v>
      </c>
      <c r="BG66" s="38">
        <f ca="1"/>
        <v>-3.8409676436561906E-8</v>
      </c>
      <c r="BH66" s="38">
        <f ca="1"/>
        <v>3.0508918865934273E-6</v>
      </c>
      <c r="BI66" s="38">
        <f ca="1"/>
        <v>-9.60748460826334E-6</v>
      </c>
      <c r="BJ66" s="38">
        <f ca="1"/>
        <v>3.3637951204163776E-6</v>
      </c>
      <c r="BK66" s="38">
        <f ca="1"/>
        <v>1.512631255428582E-5</v>
      </c>
      <c r="BL66" s="38">
        <f ca="1"/>
        <v>-1.9861279234992623E-5</v>
      </c>
      <c r="BM66" s="38">
        <f ca="1"/>
        <v>6.7309808313349863E-6</v>
      </c>
    </row>
    <row r="67" spans="1:65" x14ac:dyDescent="0.3">
      <c r="A67" s="2" t="s">
        <v>7</v>
      </c>
      <c r="B67" s="2">
        <v>0</v>
      </c>
      <c r="C67" s="2">
        <v>2</v>
      </c>
      <c r="D67" s="2">
        <v>7</v>
      </c>
      <c r="E67" s="2">
        <v>21</v>
      </c>
      <c r="F67" s="2">
        <v>343.1013698630137</v>
      </c>
      <c r="G67" s="2">
        <v>31</v>
      </c>
      <c r="H67" s="2">
        <v>15</v>
      </c>
      <c r="I67" s="2">
        <v>19</v>
      </c>
      <c r="J67" s="2">
        <v>18</v>
      </c>
      <c r="L67" s="2">
        <v>5</v>
      </c>
      <c r="M67" s="2">
        <f t="shared" ca="1" si="42"/>
        <v>0</v>
      </c>
      <c r="N67" s="2">
        <f t="shared" ca="1" si="43"/>
        <v>5.829181039989779E-3</v>
      </c>
      <c r="O67" s="2">
        <f t="shared" ca="1" si="44"/>
        <v>2.0402133639964227E-2</v>
      </c>
      <c r="P67" s="2">
        <f t="shared" ref="P67:P70" ca="1" si="45">E67/OFFSET($A$62,$L67,$L67)</f>
        <v>6.1206400919892677E-2</v>
      </c>
      <c r="Q67" s="2">
        <f ca="1">SUM(M67:P67)-SUM(R67:U67)</f>
        <v>-0.15447329755972916</v>
      </c>
      <c r="R67" s="2">
        <f t="shared" ca="1" si="41"/>
        <v>9.0352306119841574E-2</v>
      </c>
      <c r="S67" s="2">
        <f t="shared" ca="1" si="41"/>
        <v>4.3718857799923343E-2</v>
      </c>
      <c r="T67" s="2">
        <f t="shared" ca="1" si="41"/>
        <v>5.5377219879902899E-2</v>
      </c>
      <c r="U67" s="2">
        <f t="shared" ca="1" si="41"/>
        <v>5.246262935990801E-2</v>
      </c>
      <c r="W67" s="2">
        <v>5</v>
      </c>
      <c r="X67" s="2">
        <f ca="1"/>
        <v>2.27398571248028E-9</v>
      </c>
      <c r="Y67" s="2">
        <f ca="1"/>
        <v>-2.0905092640586759E-8</v>
      </c>
      <c r="Z67" s="2">
        <f ca="1"/>
        <v>-1.9724016220025968E-7</v>
      </c>
      <c r="AA67" s="2">
        <f ca="1"/>
        <v>1.0105353484240946E-6</v>
      </c>
      <c r="AB67" s="2">
        <f ca="1"/>
        <v>-3.867032535592007E-6</v>
      </c>
      <c r="AC67" s="2">
        <f ca="1"/>
        <v>3.4131668355896394E-6</v>
      </c>
      <c r="AD67" s="2">
        <f ca="1"/>
        <v>1.4354446753086354E-9</v>
      </c>
      <c r="AE67" s="2">
        <f ca="1"/>
        <v>-3.5150101489717312E-6</v>
      </c>
      <c r="AF67" s="2">
        <f ca="1"/>
        <v>2.9719205086841436E-6</v>
      </c>
      <c r="AG67" s="38"/>
      <c r="AH67" s="2">
        <v>5</v>
      </c>
      <c r="AI67" s="38">
        <f ca="1"/>
        <v>6.0151836533756391E-4</v>
      </c>
      <c r="AJ67" s="38">
        <f ca="1"/>
        <v>5.4903162038315691E-4</v>
      </c>
      <c r="AK67" s="38">
        <f ca="1"/>
        <v>1.0523296145122582E-3</v>
      </c>
      <c r="AL67" s="38">
        <f ca="1"/>
        <v>-4.6155292344174006E-3</v>
      </c>
      <c r="AM67" s="38">
        <f ca="1"/>
        <v>1.8529987290954661E-2</v>
      </c>
      <c r="AN67" s="38">
        <f ca="1"/>
        <v>-1.0630039622778347E-2</v>
      </c>
      <c r="AO67" s="38">
        <f ca="1"/>
        <v>-4.2899762108991185E-3</v>
      </c>
      <c r="AP67" s="38">
        <f ca="1"/>
        <v>-2.2621954740926781E-3</v>
      </c>
      <c r="AQ67" s="38">
        <f ca="1"/>
        <v>1.2509676537257128E-2</v>
      </c>
      <c r="AR67" s="38"/>
      <c r="AS67" s="2">
        <v>5</v>
      </c>
      <c r="AT67" s="38">
        <f ca="1"/>
        <v>7.3922527430841226E-7</v>
      </c>
      <c r="AU67" s="38">
        <f ca="1"/>
        <v>-5.5942770688549792E-6</v>
      </c>
      <c r="AV67" s="38">
        <f ca="1"/>
        <v>-4.31360314017815E-5</v>
      </c>
      <c r="AW67" s="38">
        <f ca="1"/>
        <v>3.9123442601903387E-4</v>
      </c>
      <c r="AX67" s="38">
        <f ca="1"/>
        <v>-1.395368228622338E-3</v>
      </c>
      <c r="AY67" s="38">
        <f ca="1"/>
        <v>9.4591235581502873E-4</v>
      </c>
      <c r="AZ67" s="38">
        <f ca="1"/>
        <v>2.8175279930260606E-4</v>
      </c>
      <c r="BA67" s="38">
        <f ca="1"/>
        <v>-1.8444090533365179E-4</v>
      </c>
      <c r="BB67" s="38">
        <f ca="1"/>
        <v>-3.4489228658324543E-4</v>
      </c>
      <c r="BC67" s="38"/>
      <c r="BD67" s="2">
        <v>5</v>
      </c>
      <c r="BE67" s="38">
        <f ca="1"/>
        <v>1.8741109104791586E-7</v>
      </c>
      <c r="BF67" s="38">
        <f ca="1"/>
        <v>6.843282329365947E-7</v>
      </c>
      <c r="BG67" s="38">
        <f ca="1"/>
        <v>3.8475870254876742E-6</v>
      </c>
      <c r="BH67" s="38">
        <f ca="1"/>
        <v>-2.1644208997759835E-5</v>
      </c>
      <c r="BI67" s="38">
        <f ca="1"/>
        <v>8.1920982684019554E-5</v>
      </c>
      <c r="BJ67" s="38">
        <f ca="1"/>
        <v>-6.2246404392573681E-5</v>
      </c>
      <c r="BK67" s="38">
        <f ca="1"/>
        <v>-9.943723929880905E-6</v>
      </c>
      <c r="BL67" s="38">
        <f ca="1"/>
        <v>3.9952400227734593E-5</v>
      </c>
      <c r="BM67" s="38">
        <f ca="1"/>
        <v>-1.3375728779072151E-5</v>
      </c>
    </row>
    <row r="68" spans="1:65" x14ac:dyDescent="0.3">
      <c r="A68" s="2" t="s">
        <v>8</v>
      </c>
      <c r="B68" s="2">
        <v>0</v>
      </c>
      <c r="C68" s="2">
        <v>0</v>
      </c>
      <c r="D68" s="2">
        <v>6</v>
      </c>
      <c r="E68" s="2">
        <v>2</v>
      </c>
      <c r="F68" s="2">
        <v>24</v>
      </c>
      <c r="G68" s="2">
        <v>281.91232876712331</v>
      </c>
      <c r="H68" s="2">
        <v>33</v>
      </c>
      <c r="I68" s="2">
        <v>26</v>
      </c>
      <c r="J68" s="2">
        <v>14</v>
      </c>
      <c r="L68" s="2">
        <v>6</v>
      </c>
      <c r="M68" s="2">
        <f t="shared" ca="1" si="42"/>
        <v>0</v>
      </c>
      <c r="N68" s="2">
        <f t="shared" ca="1" si="43"/>
        <v>0</v>
      </c>
      <c r="O68" s="2">
        <f t="shared" ca="1" si="44"/>
        <v>2.1283212501700711E-2</v>
      </c>
      <c r="P68" s="2">
        <f t="shared" ca="1" si="45"/>
        <v>7.0944041672335702E-3</v>
      </c>
      <c r="Q68" s="2">
        <f t="shared" ref="Q68:Q70" ca="1" si="46">F68/OFFSET($A$62,$L68,$L68)</f>
        <v>8.5132850006802846E-2</v>
      </c>
      <c r="R68" s="2">
        <f ca="1">SUM(M68:Q68)-SUM(S68:U68)</f>
        <v>-0.14543528542828826</v>
      </c>
      <c r="S68" s="2">
        <f t="shared" ca="1" si="41"/>
        <v>0.11705766875935392</v>
      </c>
      <c r="T68" s="2">
        <f t="shared" ca="1" si="41"/>
        <v>9.2227254174036419E-2</v>
      </c>
      <c r="U68" s="2">
        <f t="shared" ca="1" si="41"/>
        <v>4.9660829170634996E-2</v>
      </c>
      <c r="W68" s="2">
        <v>6</v>
      </c>
      <c r="X68" s="2">
        <f ca="1"/>
        <v>-5.6560505747978218E-8</v>
      </c>
      <c r="Y68" s="2">
        <f ca="1"/>
        <v>-1.1232485757804422E-9</v>
      </c>
      <c r="Z68" s="2">
        <f ca="1"/>
        <v>4.466870812997687E-7</v>
      </c>
      <c r="AA68" s="2">
        <f ca="1"/>
        <v>-5.1204881813197812E-8</v>
      </c>
      <c r="AB68" s="2">
        <f ca="1"/>
        <v>-1.704408705453726E-6</v>
      </c>
      <c r="AC68" s="2">
        <f ca="1"/>
        <v>-2.5656011834095271E-6</v>
      </c>
      <c r="AD68" s="2">
        <f ca="1"/>
        <v>2.136388518606895E-5</v>
      </c>
      <c r="AE68" s="2">
        <f ca="1"/>
        <v>-3.8511090946915171E-5</v>
      </c>
      <c r="AF68" s="2">
        <f ca="1"/>
        <v>2.0453150909667814E-5</v>
      </c>
      <c r="AG68" s="38"/>
      <c r="AH68" s="2">
        <v>6</v>
      </c>
      <c r="AI68" s="38">
        <f ca="1"/>
        <v>4.1334558194704244E-4</v>
      </c>
      <c r="AJ68" s="38">
        <f ca="1"/>
        <v>5.6453717652759977E-4</v>
      </c>
      <c r="AK68" s="38">
        <f ca="1"/>
        <v>-6.6605608756357244E-4</v>
      </c>
      <c r="AL68" s="38">
        <f ca="1"/>
        <v>2.3062092145400021E-3</v>
      </c>
      <c r="AM68" s="38">
        <f ca="1"/>
        <v>-8.910420976336356E-3</v>
      </c>
      <c r="AN68" s="38">
        <f ca="1"/>
        <v>1.9026735642480572E-2</v>
      </c>
      <c r="AO68" s="38">
        <f ca="1"/>
        <v>-2.4114482323736065E-2</v>
      </c>
      <c r="AP68" s="38">
        <f ca="1"/>
        <v>-2.0083958380242538E-3</v>
      </c>
      <c r="AQ68" s="38">
        <f ca="1"/>
        <v>2.3602865096522898E-2</v>
      </c>
      <c r="AR68" s="38"/>
      <c r="AS68" s="2">
        <v>6</v>
      </c>
      <c r="AT68" s="38">
        <f ca="1"/>
        <v>-4.4197163864942752E-6</v>
      </c>
      <c r="AU68" s="38">
        <f ca="1"/>
        <v>-3.6169186068359639E-6</v>
      </c>
      <c r="AV68" s="38">
        <f ca="1"/>
        <v>1.2711328643754601E-4</v>
      </c>
      <c r="AW68" s="38">
        <f ca="1"/>
        <v>-1.5263609232731259E-4</v>
      </c>
      <c r="AX68" s="38">
        <f ca="1"/>
        <v>5.4640512474933036E-4</v>
      </c>
      <c r="AY68" s="38">
        <f ca="1"/>
        <v>-1.558956571712327E-3</v>
      </c>
      <c r="AZ68" s="38">
        <f ca="1"/>
        <v>3.1166555685422791E-3</v>
      </c>
      <c r="BA68" s="38">
        <f ca="1"/>
        <v>-1.7418679195626782E-3</v>
      </c>
      <c r="BB68" s="38">
        <f ca="1"/>
        <v>-1.0338608030171983E-3</v>
      </c>
      <c r="BC68" s="38"/>
      <c r="BD68" s="2">
        <v>6</v>
      </c>
      <c r="BE68" s="38">
        <f ca="1"/>
        <v>9.4799576806989098E-7</v>
      </c>
      <c r="BF68" s="38">
        <f ca="1"/>
        <v>3.2041274704905857E-7</v>
      </c>
      <c r="BG68" s="38">
        <f ca="1"/>
        <v>-8.355196289212676E-6</v>
      </c>
      <c r="BH68" s="38">
        <f ca="1"/>
        <v>7.0594393294445394E-6</v>
      </c>
      <c r="BI68" s="38">
        <f ca="1"/>
        <v>-8.7499205193190818E-6</v>
      </c>
      <c r="BJ68" s="38">
        <f ca="1"/>
        <v>8.6308492701065603E-5</v>
      </c>
      <c r="BK68" s="38">
        <f ca="1"/>
        <v>-2.9103763869235119E-4</v>
      </c>
      <c r="BL68" s="38">
        <f ca="1"/>
        <v>3.4590381919663777E-4</v>
      </c>
      <c r="BM68" s="38">
        <f ca="1"/>
        <v>-8.7432437083493204E-5</v>
      </c>
    </row>
    <row r="69" spans="1:65" x14ac:dyDescent="0.3">
      <c r="A69" s="2" t="s">
        <v>9</v>
      </c>
      <c r="B69" s="2">
        <v>0</v>
      </c>
      <c r="C69" s="2">
        <v>0</v>
      </c>
      <c r="D69" s="2">
        <v>0</v>
      </c>
      <c r="E69" s="2">
        <v>0</v>
      </c>
      <c r="F69" s="2">
        <v>12</v>
      </c>
      <c r="G69" s="2">
        <v>9</v>
      </c>
      <c r="H69" s="2">
        <v>201.56712328767122</v>
      </c>
      <c r="I69" s="2">
        <v>60</v>
      </c>
      <c r="J69" s="2">
        <v>24</v>
      </c>
      <c r="L69" s="2">
        <v>7</v>
      </c>
      <c r="M69" s="2">
        <f t="shared" ca="1" si="42"/>
        <v>0</v>
      </c>
      <c r="N69" s="2">
        <f t="shared" ca="1" si="43"/>
        <v>0</v>
      </c>
      <c r="O69" s="2">
        <f t="shared" ca="1" si="44"/>
        <v>0</v>
      </c>
      <c r="P69" s="2">
        <f t="shared" ca="1" si="45"/>
        <v>0</v>
      </c>
      <c r="Q69" s="2">
        <f t="shared" ca="1" si="46"/>
        <v>5.9533518186266517E-2</v>
      </c>
      <c r="R69" s="2">
        <f t="shared" ref="R69:R70" ca="1" si="47">G69/OFFSET($A$62,$L69,$L69)</f>
        <v>4.4650138639699889E-2</v>
      </c>
      <c r="S69" s="2">
        <f ca="1">SUM(M69:R69)-SUM(T69:U69)</f>
        <v>-0.3125509704778992</v>
      </c>
      <c r="T69" s="2">
        <f t="shared" ca="1" si="41"/>
        <v>0.2976675909313326</v>
      </c>
      <c r="U69" s="2">
        <f t="shared" ca="1" si="41"/>
        <v>0.11906703637253303</v>
      </c>
      <c r="W69" s="2">
        <v>7</v>
      </c>
      <c r="X69" s="2">
        <f ca="1"/>
        <v>5.2655134179608969E-8</v>
      </c>
      <c r="Y69" s="2">
        <f ca="1"/>
        <v>-5.6438810604751758E-8</v>
      </c>
      <c r="Z69" s="2">
        <f ca="1"/>
        <v>1.351704078781359E-7</v>
      </c>
      <c r="AA69" s="2">
        <f ca="1"/>
        <v>-2.0786119886261502E-6</v>
      </c>
      <c r="AB69" s="2">
        <f ca="1"/>
        <v>1.4929609676508096E-5</v>
      </c>
      <c r="AC69" s="2">
        <f ca="1"/>
        <v>-1.5260926803193374E-5</v>
      </c>
      <c r="AD69" s="2">
        <f ca="1"/>
        <v>-4.0719122896035763E-5</v>
      </c>
      <c r="AE69" s="2">
        <f ca="1"/>
        <v>1.4857971470880915E-4</v>
      </c>
      <c r="AF69" s="2">
        <f ca="1"/>
        <v>-1.1967201900771466E-4</v>
      </c>
      <c r="AG69" s="38"/>
      <c r="AH69" s="2">
        <v>7</v>
      </c>
      <c r="AI69" s="38">
        <f ca="1"/>
        <v>0</v>
      </c>
      <c r="AJ69" s="38">
        <f ca="1"/>
        <v>1.7351582772763574E-4</v>
      </c>
      <c r="AK69" s="38">
        <f ca="1"/>
        <v>1.0824545914962904E-3</v>
      </c>
      <c r="AL69" s="38">
        <f ca="1"/>
        <v>1.9802992559566968E-3</v>
      </c>
      <c r="AM69" s="38">
        <f ca="1"/>
        <v>-1.2001202099524716E-2</v>
      </c>
      <c r="AN69" s="38">
        <f ca="1"/>
        <v>-1.7589115371492853E-3</v>
      </c>
      <c r="AO69" s="38">
        <f ca="1"/>
        <v>5.538427477973025E-2</v>
      </c>
      <c r="AP69" s="38">
        <f ca="1"/>
        <v>-9.1645642285370144E-2</v>
      </c>
      <c r="AQ69" s="38">
        <f ca="1"/>
        <v>4.1299639269556029E-2</v>
      </c>
      <c r="AR69" s="38"/>
      <c r="AS69" s="2">
        <v>7</v>
      </c>
      <c r="AT69" s="38">
        <f ca="1"/>
        <v>1.8088814027413344E-5</v>
      </c>
      <c r="AU69" s="38">
        <f ca="1"/>
        <v>1.219968935529863E-6</v>
      </c>
      <c r="AV69" s="38">
        <f ca="1"/>
        <v>-6.0825811186162954E-5</v>
      </c>
      <c r="AW69" s="38">
        <f ca="1"/>
        <v>-2.4992403870033732E-4</v>
      </c>
      <c r="AX69" s="38">
        <f ca="1"/>
        <v>1.7014466358471517E-3</v>
      </c>
      <c r="AY69" s="38">
        <f ca="1"/>
        <v>-6.1721137440141211E-4</v>
      </c>
      <c r="AZ69" s="38">
        <f ca="1"/>
        <v>-6.5494898614799832E-3</v>
      </c>
      <c r="BA69" s="38">
        <f ca="1"/>
        <v>1.5252461192207384E-2</v>
      </c>
      <c r="BB69" s="38">
        <f ca="1"/>
        <v>-9.7634822382517417E-3</v>
      </c>
      <c r="BC69" s="38"/>
      <c r="BD69" s="2">
        <v>7</v>
      </c>
      <c r="BE69" s="38">
        <f ca="1"/>
        <v>-1.0538265715465831E-6</v>
      </c>
      <c r="BF69" s="38">
        <f ca="1"/>
        <v>4.0044411491512947E-7</v>
      </c>
      <c r="BG69" s="38">
        <f ca="1"/>
        <v>2.0007175206930841E-6</v>
      </c>
      <c r="BH69" s="38">
        <f ca="1"/>
        <v>2.5613839273380587E-5</v>
      </c>
      <c r="BI69" s="38">
        <f ca="1"/>
        <v>-1.7916497313758846E-4</v>
      </c>
      <c r="BJ69" s="38">
        <f ca="1"/>
        <v>1.3403774645993558E-4</v>
      </c>
      <c r="BK69" s="38">
        <f ca="1"/>
        <v>5.7927191790263304E-4</v>
      </c>
      <c r="BL69" s="38">
        <f ca="1"/>
        <v>-1.7300869075799873E-3</v>
      </c>
      <c r="BM69" s="38">
        <f ca="1"/>
        <v>1.284136849228979E-3</v>
      </c>
    </row>
    <row r="70" spans="1:65" x14ac:dyDescent="0.3">
      <c r="A70" s="2" t="s">
        <v>10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11</v>
      </c>
      <c r="H70" s="2">
        <v>5</v>
      </c>
      <c r="I70" s="2">
        <v>283.43561643835619</v>
      </c>
      <c r="J70" s="2">
        <v>109</v>
      </c>
      <c r="L70" s="2">
        <v>8</v>
      </c>
      <c r="M70" s="2">
        <f t="shared" ca="1" si="42"/>
        <v>0</v>
      </c>
      <c r="N70" s="2">
        <f t="shared" ca="1" si="43"/>
        <v>0</v>
      </c>
      <c r="O70" s="2">
        <f t="shared" ca="1" si="44"/>
        <v>0</v>
      </c>
      <c r="P70" s="2">
        <f t="shared" ca="1" si="45"/>
        <v>0</v>
      </c>
      <c r="Q70" s="2">
        <f t="shared" ca="1" si="46"/>
        <v>0</v>
      </c>
      <c r="R70" s="2">
        <f t="shared" ca="1" si="47"/>
        <v>3.8809519206603894E-2</v>
      </c>
      <c r="S70" s="2">
        <f t="shared" ref="S70" ca="1" si="48">H70/OFFSET($A$62,$L70,$L70)</f>
        <v>1.7640690548456316E-2</v>
      </c>
      <c r="T70" s="2">
        <f ca="1">SUM(M70:S70)-SUM(U70)</f>
        <v>-0.32811684420128751</v>
      </c>
      <c r="U70" s="2">
        <f t="shared" ca="1" si="41"/>
        <v>0.38456705395634772</v>
      </c>
      <c r="W70" s="2">
        <v>8</v>
      </c>
      <c r="X70" s="2">
        <f ca="1"/>
        <v>3.0003573786797028E-8</v>
      </c>
      <c r="Y70" s="2">
        <f ca="1"/>
        <v>5.0655082953836608E-8</v>
      </c>
      <c r="Z70" s="2">
        <f ca="1"/>
        <v>-3.7639540035685233E-7</v>
      </c>
      <c r="AA70" s="2">
        <f ca="1"/>
        <v>4.569095976389934E-7</v>
      </c>
      <c r="AB70" s="2">
        <f ca="1"/>
        <v>-3.8225003065919171E-6</v>
      </c>
      <c r="AC70" s="2">
        <f ca="1"/>
        <v>8.7616371961203947E-6</v>
      </c>
      <c r="AD70" s="2">
        <f ca="1"/>
        <v>1.759339274684421E-6</v>
      </c>
      <c r="AE70" s="2">
        <f ca="1"/>
        <v>-4.4057357948148012E-5</v>
      </c>
      <c r="AF70" s="2">
        <f ca="1"/>
        <v>4.6246526533910457E-5</v>
      </c>
      <c r="AG70" s="38"/>
      <c r="AH70" s="2">
        <v>8</v>
      </c>
      <c r="AI70" s="38">
        <f ca="1"/>
        <v>0</v>
      </c>
      <c r="AJ70" s="38">
        <f ca="1"/>
        <v>0</v>
      </c>
      <c r="AK70" s="38">
        <f ca="1"/>
        <v>4.1299562218149294E-4</v>
      </c>
      <c r="AL70" s="38">
        <f ca="1"/>
        <v>1.3766520739383098E-4</v>
      </c>
      <c r="AM70" s="38">
        <f ca="1"/>
        <v>2.1770886745183836E-3</v>
      </c>
      <c r="AN70" s="38">
        <f ca="1"/>
        <v>-8.7953355957492898E-3</v>
      </c>
      <c r="AO70" s="38">
        <f ca="1"/>
        <v>-3.3794354095574345E-3</v>
      </c>
      <c r="AP70" s="38">
        <f ca="1"/>
        <v>5.8245510349387852E-2</v>
      </c>
      <c r="AQ70" s="38">
        <f ca="1"/>
        <v>-6.1077595240629896E-2</v>
      </c>
      <c r="AR70" s="38"/>
      <c r="AS70" s="2">
        <v>8</v>
      </c>
      <c r="AT70" s="38">
        <f ca="1"/>
        <v>5.3472477671795358E-6</v>
      </c>
      <c r="AU70" s="38">
        <f ca="1"/>
        <v>8.3234518058307644E-6</v>
      </c>
      <c r="AV70" s="38">
        <f ca="1"/>
        <v>-4.7421630086923628E-5</v>
      </c>
      <c r="AW70" s="38">
        <f ca="1"/>
        <v>2.642214792247596E-5</v>
      </c>
      <c r="AX70" s="38">
        <f ca="1"/>
        <v>-4.2395270396552927E-4</v>
      </c>
      <c r="AY70" s="38">
        <f ca="1"/>
        <v>1.1977626025317907E-3</v>
      </c>
      <c r="AZ70" s="38">
        <f ca="1"/>
        <v>3.8333168983520696E-4</v>
      </c>
      <c r="BA70" s="38">
        <f ca="1"/>
        <v>-6.9353234457518583E-3</v>
      </c>
      <c r="BB70" s="38">
        <f ca="1"/>
        <v>7.2283859347235186E-3</v>
      </c>
      <c r="BC70" s="38"/>
      <c r="BD70" s="2">
        <v>8</v>
      </c>
      <c r="BE70" s="38">
        <f ca="1"/>
        <v>-4.0173748996813684E-7</v>
      </c>
      <c r="BF70" s="38">
        <f ca="1"/>
        <v>-7.1247862926525243E-7</v>
      </c>
      <c r="BG70" s="38">
        <f ca="1"/>
        <v>4.8550079574801881E-6</v>
      </c>
      <c r="BH70" s="38">
        <f ca="1"/>
        <v>-4.7505294443683231E-6</v>
      </c>
      <c r="BI70" s="38">
        <f ca="1"/>
        <v>4.7581609271752425E-5</v>
      </c>
      <c r="BJ70" s="38">
        <f ca="1"/>
        <v>-1.1609911877899647E-4</v>
      </c>
      <c r="BK70" s="38">
        <f ca="1"/>
        <v>-3.0089801024996183E-5</v>
      </c>
      <c r="BL70" s="38">
        <f ca="1"/>
        <v>6.1926483351243335E-4</v>
      </c>
      <c r="BM70" s="38">
        <f ca="1"/>
        <v>-6.4602834777561353E-4</v>
      </c>
    </row>
    <row r="71" spans="1:65" x14ac:dyDescent="0.3">
      <c r="A71" s="2" t="s">
        <v>14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435.56712328767122</v>
      </c>
      <c r="L71" s="2" t="s">
        <v>14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W71" s="2" t="s">
        <v>14</v>
      </c>
      <c r="X71" s="2">
        <f ca="1"/>
        <v>0</v>
      </c>
      <c r="Y71" s="2">
        <f ca="1"/>
        <v>0</v>
      </c>
      <c r="Z71" s="2">
        <f ca="1"/>
        <v>0</v>
      </c>
      <c r="AA71" s="2">
        <f ca="1"/>
        <v>0</v>
      </c>
      <c r="AB71" s="2">
        <f ca="1"/>
        <v>0</v>
      </c>
      <c r="AC71" s="2">
        <f ca="1"/>
        <v>0</v>
      </c>
      <c r="AD71" s="2">
        <f ca="1"/>
        <v>0</v>
      </c>
      <c r="AE71" s="2">
        <f ca="1"/>
        <v>0</v>
      </c>
      <c r="AF71" s="2">
        <f ca="1"/>
        <v>0</v>
      </c>
      <c r="AG71" s="38"/>
      <c r="AH71" s="2" t="s">
        <v>14</v>
      </c>
      <c r="AI71" s="38">
        <f ca="1"/>
        <v>0</v>
      </c>
      <c r="AJ71" s="38">
        <f ca="1"/>
        <v>0</v>
      </c>
      <c r="AK71" s="38">
        <f ca="1"/>
        <v>0</v>
      </c>
      <c r="AL71" s="38">
        <f ca="1"/>
        <v>0</v>
      </c>
      <c r="AM71" s="38">
        <f ca="1"/>
        <v>0</v>
      </c>
      <c r="AN71" s="38">
        <f ca="1"/>
        <v>0</v>
      </c>
      <c r="AO71" s="38">
        <f ca="1"/>
        <v>0</v>
      </c>
      <c r="AP71" s="38">
        <f ca="1"/>
        <v>0</v>
      </c>
      <c r="AQ71" s="38">
        <f ca="1"/>
        <v>0</v>
      </c>
      <c r="AR71" s="38"/>
      <c r="AS71" s="2" t="s">
        <v>14</v>
      </c>
      <c r="AT71" s="38">
        <f ca="1"/>
        <v>0</v>
      </c>
      <c r="AU71" s="38">
        <f ca="1"/>
        <v>0</v>
      </c>
      <c r="AV71" s="38">
        <f ca="1"/>
        <v>0</v>
      </c>
      <c r="AW71" s="38">
        <f ca="1"/>
        <v>0</v>
      </c>
      <c r="AX71" s="38">
        <f ca="1"/>
        <v>0</v>
      </c>
      <c r="AY71" s="38">
        <f ca="1"/>
        <v>0</v>
      </c>
      <c r="AZ71" s="38">
        <f ca="1"/>
        <v>0</v>
      </c>
      <c r="BA71" s="38">
        <f ca="1"/>
        <v>0</v>
      </c>
      <c r="BB71" s="38">
        <f ca="1"/>
        <v>0</v>
      </c>
      <c r="BC71" s="38"/>
      <c r="BD71" s="2" t="s">
        <v>14</v>
      </c>
      <c r="BE71" s="38">
        <f ca="1"/>
        <v>0</v>
      </c>
      <c r="BF71" s="38">
        <f ca="1"/>
        <v>0</v>
      </c>
      <c r="BG71" s="38">
        <f ca="1"/>
        <v>0</v>
      </c>
      <c r="BH71" s="38">
        <f ca="1"/>
        <v>0</v>
      </c>
      <c r="BI71" s="38">
        <f ca="1"/>
        <v>0</v>
      </c>
      <c r="BJ71" s="38">
        <f ca="1"/>
        <v>0</v>
      </c>
      <c r="BK71" s="38">
        <f ca="1"/>
        <v>0</v>
      </c>
      <c r="BL71" s="38">
        <f ca="1"/>
        <v>0</v>
      </c>
      <c r="BM71" s="38">
        <f ca="1"/>
        <v>0</v>
      </c>
    </row>
    <row r="74" spans="1:65" x14ac:dyDescent="0.3">
      <c r="A74" s="66" t="s">
        <v>66</v>
      </c>
      <c r="B74" s="38"/>
      <c r="C74" s="38"/>
      <c r="D74" s="38"/>
      <c r="E74" s="38"/>
      <c r="F74" s="38"/>
      <c r="G74" s="38"/>
      <c r="H74" s="38"/>
      <c r="I74" s="38"/>
      <c r="J74" s="38"/>
    </row>
    <row r="75" spans="1:65" x14ac:dyDescent="0.3">
      <c r="A75" s="2" t="s">
        <v>57</v>
      </c>
      <c r="B75" s="65" t="s">
        <v>58</v>
      </c>
      <c r="C75" s="65" t="s">
        <v>59</v>
      </c>
      <c r="D75" s="65" t="s">
        <v>60</v>
      </c>
      <c r="E75" s="65" t="s">
        <v>61</v>
      </c>
      <c r="F75" s="65" t="s">
        <v>62</v>
      </c>
      <c r="G75" s="65" t="s">
        <v>63</v>
      </c>
      <c r="H75" s="65" t="s">
        <v>64</v>
      </c>
      <c r="I75" s="65" t="s">
        <v>65</v>
      </c>
      <c r="J75" s="65" t="s">
        <v>14</v>
      </c>
    </row>
    <row r="76" spans="1:65" x14ac:dyDescent="0.3">
      <c r="A76" s="65" t="s">
        <v>58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65" x14ac:dyDescent="0.3">
      <c r="A77" s="65" t="s">
        <v>59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65" x14ac:dyDescent="0.3">
      <c r="A78" s="65" t="s">
        <v>60</v>
      </c>
      <c r="B78" s="2">
        <v>0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65" x14ac:dyDescent="0.3">
      <c r="A79" s="65" t="s">
        <v>61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65" x14ac:dyDescent="0.3">
      <c r="A80" s="65" t="s">
        <v>62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3">
      <c r="A81" s="65" t="s">
        <v>63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</row>
    <row r="82" spans="1:10" x14ac:dyDescent="0.3">
      <c r="A82" s="65" t="s">
        <v>64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</row>
    <row r="83" spans="1:10" x14ac:dyDescent="0.3">
      <c r="A83" s="65" t="s">
        <v>65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</row>
    <row r="84" spans="1:10" x14ac:dyDescent="0.3">
      <c r="A84" s="65" t="s">
        <v>14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</row>
  </sheetData>
  <conditionalFormatting sqref="M3:U10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5:U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27:U34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39:U46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51:U58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63:U70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X3:AF11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X15:AF2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X27:AF3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X39:AF4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X51:AF5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X63:AF7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1F72-D6D3-4008-9045-0193FF276BDA}">
  <dimension ref="A1:J7"/>
  <sheetViews>
    <sheetView workbookViewId="0">
      <selection activeCell="E11" sqref="E11"/>
    </sheetView>
  </sheetViews>
  <sheetFormatPr defaultColWidth="8.77734375" defaultRowHeight="14.4" x14ac:dyDescent="0.3"/>
  <sheetData>
    <row r="1" spans="1:10" x14ac:dyDescent="0.3">
      <c r="A1" s="68" t="s">
        <v>72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3">
      <c r="A2" s="56" t="s">
        <v>73</v>
      </c>
      <c r="B2" s="56" t="s">
        <v>58</v>
      </c>
      <c r="C2" s="56" t="s">
        <v>59</v>
      </c>
      <c r="D2" s="56" t="s">
        <v>60</v>
      </c>
      <c r="E2" s="56" t="s">
        <v>61</v>
      </c>
      <c r="F2" s="56" t="s">
        <v>62</v>
      </c>
      <c r="G2" s="56" t="s">
        <v>63</v>
      </c>
      <c r="H2" s="56" t="s">
        <v>64</v>
      </c>
      <c r="I2" s="56" t="s">
        <v>65</v>
      </c>
      <c r="J2" s="71" t="s">
        <v>74</v>
      </c>
    </row>
    <row r="3" spans="1:10" x14ac:dyDescent="0.3">
      <c r="A3" s="2" t="s">
        <v>75</v>
      </c>
      <c r="B3" s="65">
        <v>10</v>
      </c>
      <c r="C3" s="65">
        <v>30</v>
      </c>
      <c r="D3" s="65">
        <v>40</v>
      </c>
      <c r="E3" s="65">
        <v>80</v>
      </c>
      <c r="F3" s="65">
        <v>60</v>
      </c>
      <c r="G3" s="65">
        <v>40</v>
      </c>
      <c r="H3" s="65">
        <v>30</v>
      </c>
      <c r="I3" s="65">
        <v>10</v>
      </c>
      <c r="J3" s="65">
        <f>SUM(B3:I3)</f>
        <v>300</v>
      </c>
    </row>
    <row r="4" spans="1:10" x14ac:dyDescent="0.3">
      <c r="A4" s="2" t="s">
        <v>76</v>
      </c>
      <c r="B4" s="72"/>
      <c r="C4" s="72"/>
      <c r="D4" s="72"/>
      <c r="E4" s="72"/>
      <c r="F4" s="72"/>
      <c r="G4" s="72"/>
      <c r="H4" s="72"/>
      <c r="I4" s="72"/>
      <c r="J4" s="38"/>
    </row>
    <row r="5" spans="1:10" x14ac:dyDescent="0.3">
      <c r="A5" s="2" t="s">
        <v>77</v>
      </c>
      <c r="B5" s="72"/>
      <c r="C5" s="72"/>
      <c r="D5" s="72"/>
      <c r="E5" s="72"/>
      <c r="F5" s="72"/>
      <c r="G5" s="72"/>
      <c r="H5" s="72"/>
      <c r="I5" s="72"/>
      <c r="J5" s="38"/>
    </row>
    <row r="6" spans="1:10" x14ac:dyDescent="0.3">
      <c r="A6" s="38" t="s">
        <v>78</v>
      </c>
      <c r="B6" s="73"/>
      <c r="C6" s="73"/>
      <c r="D6" s="73"/>
      <c r="E6" s="73"/>
      <c r="F6" s="73"/>
      <c r="G6" s="73"/>
      <c r="H6" s="73"/>
      <c r="I6" s="73"/>
      <c r="J6" s="38"/>
    </row>
    <row r="7" spans="1:10" x14ac:dyDescent="0.3">
      <c r="A7" s="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defaults</vt:lpstr>
      <vt:lpstr>PD_est</vt:lpstr>
      <vt:lpstr>cohort</vt:lpstr>
      <vt:lpstr>duration</vt:lpstr>
      <vt:lpstr>portfolio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KurbangaleevMZ</dc:creator>
  <cp:lastModifiedBy>Asus</cp:lastModifiedBy>
  <dcterms:created xsi:type="dcterms:W3CDTF">2019-12-20T07:02:33Z</dcterms:created>
  <dcterms:modified xsi:type="dcterms:W3CDTF">2020-03-24T06:24:27Z</dcterms:modified>
</cp:coreProperties>
</file>